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userName="Tiszai_Arpad" reservationPassword="CA4F"/>
  <workbookPr codeName="ThisWorkbook"/>
  <bookViews>
    <workbookView xWindow="0" yWindow="10065" windowWidth="15480" windowHeight="11640" activeTab="3"/>
  </bookViews>
  <sheets>
    <sheet name="1 m Mérleg  " sheetId="62" r:id="rId1"/>
    <sheet name="2 m Bev" sheetId="2" r:id="rId2"/>
    <sheet name="2 a Átvett" sheetId="17" r:id="rId3"/>
    <sheet name="2 b Állami" sheetId="34" r:id="rId4"/>
    <sheet name="3 m Kiad" sheetId="5" r:id="rId5"/>
    <sheet name="3 a Átadott" sheetId="7" r:id="rId6"/>
    <sheet name="4 a Intézmények" sheetId="8" r:id="rId7"/>
    <sheet name="4 ba Polg Hiv" sheetId="107" r:id="rId8"/>
    <sheet name="4 bba Önkorm " sheetId="121" r:id="rId9"/>
    <sheet name="4 bbb Önkorm" sheetId="106" r:id="rId10"/>
    <sheet name="4 c Önk Korrekció" sheetId="23" r:id="rId11"/>
    <sheet name="4 d Tartalék" sheetId="36" r:id="rId12"/>
    <sheet name="6 m FÚ" sheetId="85" r:id="rId13"/>
    <sheet name="7 m FH" sheetId="86" r:id="rId14"/>
    <sheet name="8 m Pályázat" sheetId="122" r:id="rId15"/>
    <sheet name="4 aa Állami fentart Int" sheetId="126" r:id="rId16"/>
  </sheets>
  <definedNames>
    <definedName name="_xlnm.Print_Titles" localSheetId="2">'2 a Átvett'!$2:$4</definedName>
    <definedName name="_xlnm.Print_Titles" localSheetId="3">'2 b Állami'!$4:$6</definedName>
    <definedName name="_xlnm.Print_Titles" localSheetId="1">'2 m Bev'!$5:$8</definedName>
    <definedName name="_xlnm.Print_Titles" localSheetId="5">'3 a Átadott'!$2:$4</definedName>
    <definedName name="_xlnm.Print_Titles" localSheetId="4">'3 m Kiad'!$3:$6</definedName>
    <definedName name="_xlnm.Print_Titles" localSheetId="6">'4 a Intézmények'!$A:$A</definedName>
    <definedName name="_xlnm.Print_Titles" localSheetId="15">'4 aa Állami fentart Int'!$A:$A</definedName>
    <definedName name="_xlnm.Print_Titles" localSheetId="7">'4 ba Polg Hiv'!$A:$A</definedName>
    <definedName name="_xlnm.Print_Titles" localSheetId="8">'4 bba Önkorm '!$A:$A</definedName>
    <definedName name="_xlnm.Print_Titles" localSheetId="9">'4 bbb Önkorm'!$A:$A</definedName>
    <definedName name="_xlnm.Print_Titles" localSheetId="10">'4 c Önk Korrekció'!$A:$A</definedName>
    <definedName name="_xlnm.Print_Titles" localSheetId="11">'4 d Tartalék'!$3:$3</definedName>
    <definedName name="_xlnm.Print_Titles" localSheetId="12">'6 m FÚ'!$1:$5</definedName>
    <definedName name="_xlnm.Print_Titles" localSheetId="13">'7 m FH'!$1:$5</definedName>
    <definedName name="_xlnm.Print_Titles" localSheetId="14">'8 m Pályázat'!$1:$5</definedName>
    <definedName name="_xlnm.Print_Area" localSheetId="0">'1 m Mérleg  '!$A$1:$L$37</definedName>
    <definedName name="_xlnm.Print_Area" localSheetId="2">'2 a Átvett'!$A$1:$J$388</definedName>
    <definedName name="_xlnm.Print_Area" localSheetId="3">'2 b Állami'!$A$1:$AA$69</definedName>
    <definedName name="_xlnm.Print_Area" localSheetId="1">'2 m Bev'!$A$3:$O$72</definedName>
    <definedName name="_xlnm.Print_Area" localSheetId="5">'3 a Átadott'!$A$1:$I$550</definedName>
    <definedName name="_xlnm.Print_Area" localSheetId="4">'3 m Kiad'!$A$1:$P$62</definedName>
    <definedName name="_xlnm.Print_Area" localSheetId="6">'4 a Intézmények'!$A$1:$CG$105</definedName>
    <definedName name="_xlnm.Print_Area" localSheetId="15">'4 aa Állami fentart Int'!$A$1:$CB$104</definedName>
    <definedName name="_xlnm.Print_Area" localSheetId="7">'4 ba Polg Hiv'!$A$1:$BD$107</definedName>
    <definedName name="_xlnm.Print_Area" localSheetId="8">'4 bba Önkorm '!$A$1:$DL$107</definedName>
    <definedName name="_xlnm.Print_Area" localSheetId="9">'4 bbb Önkorm'!$A$1:$BS$107</definedName>
    <definedName name="_xlnm.Print_Area" localSheetId="10">'4 c Önk Korrekció'!$A$1:$Z$105</definedName>
    <definedName name="_xlnm.Print_Area" localSheetId="11">'4 d Tartalék'!$A$1:$F$98</definedName>
    <definedName name="_xlnm.Print_Area" localSheetId="12">'6 m FÚ'!$A$1:$R$279</definedName>
    <definedName name="_xlnm.Print_Area" localSheetId="14">'8 m Pályázat'!$A$1:$Q$23</definedName>
  </definedNames>
  <calcPr calcId="125725" fullPrecision="0"/>
</workbook>
</file>

<file path=xl/calcChain.xml><?xml version="1.0" encoding="utf-8"?>
<calcChain xmlns="http://schemas.openxmlformats.org/spreadsheetml/2006/main">
  <c r="O15" i="86"/>
  <c r="N15"/>
  <c r="O14"/>
  <c r="N14"/>
  <c r="J14"/>
  <c r="J15"/>
  <c r="I197"/>
  <c r="AH96" i="106"/>
  <c r="AH97"/>
  <c r="AH58"/>
  <c r="AH56"/>
  <c r="I105" i="17"/>
  <c r="I106"/>
  <c r="I107"/>
  <c r="I108"/>
  <c r="I109"/>
  <c r="I110"/>
  <c r="I111"/>
  <c r="I112"/>
  <c r="I113"/>
  <c r="I114"/>
  <c r="I115"/>
  <c r="BL98" i="106"/>
  <c r="F34" i="36"/>
  <c r="F35"/>
  <c r="F36"/>
  <c r="H216" i="7"/>
  <c r="H215"/>
  <c r="BZ101" i="126"/>
  <c r="CA101" s="1"/>
  <c r="J12" i="86"/>
  <c r="P12" s="1"/>
  <c r="J11"/>
  <c r="J9" s="1"/>
  <c r="I119" i="17"/>
  <c r="I121"/>
  <c r="I122"/>
  <c r="I123"/>
  <c r="I125"/>
  <c r="I127"/>
  <c r="I129"/>
  <c r="I131"/>
  <c r="I133"/>
  <c r="I135"/>
  <c r="I137"/>
  <c r="I139"/>
  <c r="I141"/>
  <c r="I143"/>
  <c r="I145"/>
  <c r="I118"/>
  <c r="O153" i="86"/>
  <c r="N153"/>
  <c r="J153"/>
  <c r="P153" s="1"/>
  <c r="R125"/>
  <c r="Q125"/>
  <c r="R49"/>
  <c r="R50"/>
  <c r="R51"/>
  <c r="Q49"/>
  <c r="Q50"/>
  <c r="Q51"/>
  <c r="P49"/>
  <c r="P50"/>
  <c r="P51"/>
  <c r="I49"/>
  <c r="I50"/>
  <c r="I51"/>
  <c r="D51"/>
  <c r="E51" s="1"/>
  <c r="C50"/>
  <c r="D50" s="1"/>
  <c r="E50" s="1"/>
  <c r="C51"/>
  <c r="C52"/>
  <c r="D52" s="1"/>
  <c r="E52" s="1"/>
  <c r="C49"/>
  <c r="D49" s="1"/>
  <c r="E49" s="1"/>
  <c r="Z60" i="34"/>
  <c r="Y60"/>
  <c r="AA60" s="1"/>
  <c r="V60"/>
  <c r="L60"/>
  <c r="G60"/>
  <c r="L120" i="86"/>
  <c r="K120"/>
  <c r="J120"/>
  <c r="I125"/>
  <c r="P125"/>
  <c r="C125"/>
  <c r="D125"/>
  <c r="E125" s="1"/>
  <c r="L29"/>
  <c r="K29"/>
  <c r="J29"/>
  <c r="H29"/>
  <c r="G29"/>
  <c r="F29"/>
  <c r="P37"/>
  <c r="I37"/>
  <c r="R37"/>
  <c r="Q37"/>
  <c r="C37"/>
  <c r="D37" s="1"/>
  <c r="E37" s="1"/>
  <c r="P197"/>
  <c r="Q197"/>
  <c r="R197"/>
  <c r="M197" s="1"/>
  <c r="N197" s="1"/>
  <c r="O197" s="1"/>
  <c r="C197"/>
  <c r="D197" s="1"/>
  <c r="E197" s="1"/>
  <c r="R176"/>
  <c r="Q176"/>
  <c r="P176"/>
  <c r="I176"/>
  <c r="C176"/>
  <c r="D176" s="1"/>
  <c r="E176" s="1"/>
  <c r="O97"/>
  <c r="C41"/>
  <c r="D41" s="1"/>
  <c r="E41" s="1"/>
  <c r="C40"/>
  <c r="D40"/>
  <c r="E40" s="1"/>
  <c r="E173"/>
  <c r="D173"/>
  <c r="Q162"/>
  <c r="R162"/>
  <c r="C139"/>
  <c r="D139"/>
  <c r="H96"/>
  <c r="G96"/>
  <c r="F96"/>
  <c r="C103"/>
  <c r="D103"/>
  <c r="E103" s="1"/>
  <c r="E15"/>
  <c r="D15"/>
  <c r="C84"/>
  <c r="D84"/>
  <c r="R77" i="85"/>
  <c r="Q77"/>
  <c r="P77"/>
  <c r="M77"/>
  <c r="N77" s="1"/>
  <c r="O77" s="1"/>
  <c r="I77"/>
  <c r="C77"/>
  <c r="D77" s="1"/>
  <c r="E77" s="1"/>
  <c r="T40" i="106"/>
  <c r="T41"/>
  <c r="AC77" i="107"/>
  <c r="AT11"/>
  <c r="AT12"/>
  <c r="AT10"/>
  <c r="AT9"/>
  <c r="AT8"/>
  <c r="F33" i="36"/>
  <c r="F31"/>
  <c r="F32"/>
  <c r="CA104" i="8"/>
  <c r="CF21"/>
  <c r="E36"/>
  <c r="C156" i="85"/>
  <c r="D156"/>
  <c r="C155"/>
  <c r="D155" s="1"/>
  <c r="C142"/>
  <c r="C141"/>
  <c r="C86"/>
  <c r="C85"/>
  <c r="D85"/>
  <c r="E85"/>
  <c r="C84"/>
  <c r="C79"/>
  <c r="C39"/>
  <c r="D39"/>
  <c r="E39" s="1"/>
  <c r="C38"/>
  <c r="D35" i="8"/>
  <c r="I84" i="86"/>
  <c r="I85"/>
  <c r="I86"/>
  <c r="BU103" i="126"/>
  <c r="R149" i="86"/>
  <c r="Q149"/>
  <c r="P149"/>
  <c r="I149"/>
  <c r="C149"/>
  <c r="D149" s="1"/>
  <c r="E149" s="1"/>
  <c r="R116"/>
  <c r="R117"/>
  <c r="Q116"/>
  <c r="M116"/>
  <c r="N116" s="1"/>
  <c r="O116" s="1"/>
  <c r="Q117"/>
  <c r="P116"/>
  <c r="P117"/>
  <c r="I116"/>
  <c r="I117"/>
  <c r="I110"/>
  <c r="C110"/>
  <c r="D110" s="1"/>
  <c r="C116"/>
  <c r="D116" s="1"/>
  <c r="C117"/>
  <c r="D117" s="1"/>
  <c r="E117" s="1"/>
  <c r="R110"/>
  <c r="Q110"/>
  <c r="P110"/>
  <c r="P89" i="85"/>
  <c r="L88"/>
  <c r="K88"/>
  <c r="H88"/>
  <c r="G88"/>
  <c r="F88"/>
  <c r="R92"/>
  <c r="R93"/>
  <c r="Q92"/>
  <c r="Q93"/>
  <c r="P92"/>
  <c r="M92" s="1"/>
  <c r="N92" s="1"/>
  <c r="O92" s="1"/>
  <c r="P93"/>
  <c r="I92"/>
  <c r="I93"/>
  <c r="C92"/>
  <c r="D92" s="1"/>
  <c r="E92" s="1"/>
  <c r="C93"/>
  <c r="P82"/>
  <c r="P175" i="86"/>
  <c r="C196"/>
  <c r="D196" s="1"/>
  <c r="E196" s="1"/>
  <c r="R196"/>
  <c r="Q196"/>
  <c r="P196"/>
  <c r="I196"/>
  <c r="I173"/>
  <c r="L9"/>
  <c r="K9"/>
  <c r="H9"/>
  <c r="G9"/>
  <c r="F9"/>
  <c r="Q27"/>
  <c r="P27"/>
  <c r="M27" s="1"/>
  <c r="N27" s="1"/>
  <c r="O27" s="1"/>
  <c r="I27"/>
  <c r="C27"/>
  <c r="D27" s="1"/>
  <c r="E27" s="1"/>
  <c r="I216" i="17"/>
  <c r="L90" i="86"/>
  <c r="K90"/>
  <c r="J90"/>
  <c r="H90"/>
  <c r="G90"/>
  <c r="F90"/>
  <c r="R94"/>
  <c r="Q94"/>
  <c r="P94"/>
  <c r="I94"/>
  <c r="C94"/>
  <c r="D94"/>
  <c r="E94" s="1"/>
  <c r="R103"/>
  <c r="Q103"/>
  <c r="P103"/>
  <c r="M103" s="1"/>
  <c r="N103" s="1"/>
  <c r="O103" s="1"/>
  <c r="I103"/>
  <c r="L96"/>
  <c r="K96"/>
  <c r="J96"/>
  <c r="R84"/>
  <c r="Q84"/>
  <c r="P84"/>
  <c r="L133"/>
  <c r="K133"/>
  <c r="J133"/>
  <c r="H133"/>
  <c r="G133"/>
  <c r="F133"/>
  <c r="R139"/>
  <c r="Q139"/>
  <c r="P139"/>
  <c r="M139"/>
  <c r="N139" s="1"/>
  <c r="O139" s="1"/>
  <c r="I139"/>
  <c r="G59" i="126"/>
  <c r="H59"/>
  <c r="I59"/>
  <c r="L59"/>
  <c r="M59"/>
  <c r="N59"/>
  <c r="Q59"/>
  <c r="R59"/>
  <c r="S59"/>
  <c r="V59"/>
  <c r="W59"/>
  <c r="X59"/>
  <c r="AA59"/>
  <c r="AB59"/>
  <c r="AC59"/>
  <c r="AF59"/>
  <c r="AG59"/>
  <c r="AH59"/>
  <c r="AK59"/>
  <c r="AL59"/>
  <c r="AM59"/>
  <c r="AP59"/>
  <c r="AQ59"/>
  <c r="AS59"/>
  <c r="AT59"/>
  <c r="AU59"/>
  <c r="AV59"/>
  <c r="AY59"/>
  <c r="AZ59"/>
  <c r="BA59"/>
  <c r="BD59"/>
  <c r="BE59"/>
  <c r="BF59"/>
  <c r="BI59"/>
  <c r="BJ59"/>
  <c r="BK59"/>
  <c r="BN59"/>
  <c r="BO59"/>
  <c r="BP59"/>
  <c r="BS59"/>
  <c r="BT59"/>
  <c r="BU59"/>
  <c r="D59"/>
  <c r="C59"/>
  <c r="E57"/>
  <c r="F57"/>
  <c r="J57"/>
  <c r="K57"/>
  <c r="O57"/>
  <c r="P57"/>
  <c r="T57"/>
  <c r="U57"/>
  <c r="Y57"/>
  <c r="Z57"/>
  <c r="AD57"/>
  <c r="AE57"/>
  <c r="AI57"/>
  <c r="AJ57"/>
  <c r="AN57"/>
  <c r="AO57"/>
  <c r="AR57"/>
  <c r="AW57"/>
  <c r="AX57"/>
  <c r="BB57"/>
  <c r="BC57"/>
  <c r="BG57"/>
  <c r="BH57"/>
  <c r="BL57"/>
  <c r="BM57"/>
  <c r="BQ57"/>
  <c r="BR57"/>
  <c r="BV57"/>
  <c r="BW57"/>
  <c r="BX57"/>
  <c r="BY57"/>
  <c r="BZ57"/>
  <c r="E32"/>
  <c r="J32"/>
  <c r="O32"/>
  <c r="T32"/>
  <c r="Y32"/>
  <c r="AD32"/>
  <c r="AI32"/>
  <c r="AN32"/>
  <c r="AR32"/>
  <c r="AW32"/>
  <c r="BB32"/>
  <c r="BG32"/>
  <c r="BL32"/>
  <c r="BQ32"/>
  <c r="BV32"/>
  <c r="BX32"/>
  <c r="BY32"/>
  <c r="BZ32"/>
  <c r="E41"/>
  <c r="F41"/>
  <c r="J41"/>
  <c r="K41"/>
  <c r="O41"/>
  <c r="P41"/>
  <c r="T41"/>
  <c r="U41"/>
  <c r="Y41"/>
  <c r="Z41"/>
  <c r="AD41"/>
  <c r="AE41"/>
  <c r="AI41"/>
  <c r="AJ41"/>
  <c r="AN41"/>
  <c r="AO41"/>
  <c r="AR41"/>
  <c r="AW41"/>
  <c r="AX41"/>
  <c r="BB41"/>
  <c r="BC41"/>
  <c r="BG41"/>
  <c r="BH41"/>
  <c r="BL41"/>
  <c r="BM41"/>
  <c r="BQ41"/>
  <c r="BR41"/>
  <c r="BV41"/>
  <c r="BW41"/>
  <c r="BX41"/>
  <c r="BY41"/>
  <c r="CA41" s="1"/>
  <c r="BZ41"/>
  <c r="E42"/>
  <c r="F42"/>
  <c r="J42"/>
  <c r="K42"/>
  <c r="O42"/>
  <c r="P42"/>
  <c r="T42"/>
  <c r="U42"/>
  <c r="Y42"/>
  <c r="Z42"/>
  <c r="AD42"/>
  <c r="AE42"/>
  <c r="AI42"/>
  <c r="AJ42"/>
  <c r="AN42"/>
  <c r="AO42"/>
  <c r="AR42"/>
  <c r="AW42"/>
  <c r="AX42"/>
  <c r="BB42"/>
  <c r="BC42"/>
  <c r="BG42"/>
  <c r="BH42"/>
  <c r="BL42"/>
  <c r="BM42"/>
  <c r="BQ42"/>
  <c r="BR42"/>
  <c r="BV42"/>
  <c r="BW42"/>
  <c r="BX42"/>
  <c r="BY42"/>
  <c r="BZ42"/>
  <c r="E43"/>
  <c r="F43"/>
  <c r="J43"/>
  <c r="K43"/>
  <c r="O43"/>
  <c r="P43"/>
  <c r="T43"/>
  <c r="U43"/>
  <c r="Y43"/>
  <c r="Z43"/>
  <c r="AD43"/>
  <c r="AE43"/>
  <c r="AI43"/>
  <c r="AJ43"/>
  <c r="AN43"/>
  <c r="AO43"/>
  <c r="AR43"/>
  <c r="AW43"/>
  <c r="AX43"/>
  <c r="BB43"/>
  <c r="BC43"/>
  <c r="BG43"/>
  <c r="BH43"/>
  <c r="BL43"/>
  <c r="BM43"/>
  <c r="BQ43"/>
  <c r="BR43"/>
  <c r="BV43"/>
  <c r="BW43"/>
  <c r="BX43"/>
  <c r="BY43"/>
  <c r="CA43" s="1"/>
  <c r="BZ43"/>
  <c r="R12" i="23"/>
  <c r="U12" s="1"/>
  <c r="S12"/>
  <c r="V12"/>
  <c r="J12"/>
  <c r="K12"/>
  <c r="O12"/>
  <c r="BK12" i="106"/>
  <c r="BM12" s="1"/>
  <c r="BL12"/>
  <c r="BO12"/>
  <c r="BP12"/>
  <c r="BR12"/>
  <c r="BQ12"/>
  <c r="AI12"/>
  <c r="AE12"/>
  <c r="AD12"/>
  <c r="Z12"/>
  <c r="Y12"/>
  <c r="U12"/>
  <c r="T12"/>
  <c r="P12"/>
  <c r="O12"/>
  <c r="K12"/>
  <c r="J12"/>
  <c r="F12"/>
  <c r="E12"/>
  <c r="E10"/>
  <c r="DF12" i="121"/>
  <c r="DG12"/>
  <c r="DH12"/>
  <c r="CY12"/>
  <c r="DA12" s="1"/>
  <c r="CZ12"/>
  <c r="BW12"/>
  <c r="BS12"/>
  <c r="BR12"/>
  <c r="BF12"/>
  <c r="DI12" s="1"/>
  <c r="DK12" s="1"/>
  <c r="BG12"/>
  <c r="DJ12" s="1"/>
  <c r="Y12"/>
  <c r="U12"/>
  <c r="T12"/>
  <c r="P12"/>
  <c r="O12"/>
  <c r="K12"/>
  <c r="J12"/>
  <c r="F12"/>
  <c r="E12"/>
  <c r="BA11" i="107"/>
  <c r="BC11" s="1"/>
  <c r="BB11"/>
  <c r="BA12"/>
  <c r="BC12" s="1"/>
  <c r="BB12"/>
  <c r="AX12"/>
  <c r="AS12"/>
  <c r="AN12"/>
  <c r="AI12"/>
  <c r="AD12"/>
  <c r="Y12"/>
  <c r="T12"/>
  <c r="O12"/>
  <c r="J12"/>
  <c r="E12"/>
  <c r="CE9" i="8"/>
  <c r="CG9" s="1"/>
  <c r="CF9"/>
  <c r="CB9"/>
  <c r="BX9"/>
  <c r="BW9"/>
  <c r="BS9"/>
  <c r="BR9"/>
  <c r="BN9"/>
  <c r="BM9"/>
  <c r="BI9"/>
  <c r="BH9"/>
  <c r="BD9"/>
  <c r="BC9"/>
  <c r="AY9"/>
  <c r="AX9"/>
  <c r="AT9"/>
  <c r="AS9"/>
  <c r="AO9"/>
  <c r="AN9"/>
  <c r="AJ9"/>
  <c r="AI9"/>
  <c r="AE9"/>
  <c r="AD9"/>
  <c r="Z9"/>
  <c r="Y9"/>
  <c r="T9"/>
  <c r="Q9"/>
  <c r="U9"/>
  <c r="P9"/>
  <c r="O9"/>
  <c r="K9"/>
  <c r="J9"/>
  <c r="F9"/>
  <c r="E9"/>
  <c r="C67" i="126"/>
  <c r="AX11" i="8"/>
  <c r="AH35" i="106"/>
  <c r="BL40"/>
  <c r="BL41"/>
  <c r="CZ41" i="121"/>
  <c r="BW41"/>
  <c r="H452" i="7"/>
  <c r="H453"/>
  <c r="H454"/>
  <c r="H455"/>
  <c r="H456"/>
  <c r="H346"/>
  <c r="I346"/>
  <c r="H320"/>
  <c r="I320"/>
  <c r="AI56" i="106"/>
  <c r="BZ99" i="126"/>
  <c r="H474" i="7"/>
  <c r="H461"/>
  <c r="H462"/>
  <c r="H359"/>
  <c r="I359"/>
  <c r="H366"/>
  <c r="H351"/>
  <c r="I351"/>
  <c r="H210"/>
  <c r="I213"/>
  <c r="H213"/>
  <c r="BW100" i="8"/>
  <c r="BQ104"/>
  <c r="BG104"/>
  <c r="CF71"/>
  <c r="AX100"/>
  <c r="AR104"/>
  <c r="AI100"/>
  <c r="AC104"/>
  <c r="S35"/>
  <c r="AQ33" i="126"/>
  <c r="AP103"/>
  <c r="AQ85"/>
  <c r="AP85"/>
  <c r="AQ76"/>
  <c r="AQ86" s="1"/>
  <c r="AP76"/>
  <c r="AP86" s="1"/>
  <c r="AP104" s="1"/>
  <c r="AQ44"/>
  <c r="AQ45" s="1"/>
  <c r="AQ60" s="1"/>
  <c r="AP44"/>
  <c r="AP45" s="1"/>
  <c r="AP60" s="1"/>
  <c r="AP33"/>
  <c r="BZ96"/>
  <c r="BZ97"/>
  <c r="BZ100"/>
  <c r="BZ80"/>
  <c r="BZ81"/>
  <c r="BZ82"/>
  <c r="BZ83"/>
  <c r="BZ84"/>
  <c r="BZ64"/>
  <c r="BZ65"/>
  <c r="BZ66"/>
  <c r="BZ67"/>
  <c r="BZ68"/>
  <c r="BZ69"/>
  <c r="BZ70"/>
  <c r="BZ71"/>
  <c r="BZ72"/>
  <c r="BZ73"/>
  <c r="BZ74"/>
  <c r="BZ75"/>
  <c r="BZ54"/>
  <c r="BZ55"/>
  <c r="BZ56"/>
  <c r="BZ36"/>
  <c r="BZ37"/>
  <c r="BZ38"/>
  <c r="BZ39"/>
  <c r="BZ40"/>
  <c r="BZ18"/>
  <c r="BZ19"/>
  <c r="BZ20"/>
  <c r="BZ21"/>
  <c r="BZ22"/>
  <c r="BZ23"/>
  <c r="BZ24"/>
  <c r="BZ25"/>
  <c r="BZ26"/>
  <c r="BZ27"/>
  <c r="BZ28"/>
  <c r="BZ29"/>
  <c r="BY83"/>
  <c r="BZ95"/>
  <c r="BZ79"/>
  <c r="BZ63"/>
  <c r="BZ53"/>
  <c r="BZ35"/>
  <c r="CA35" s="1"/>
  <c r="BZ17"/>
  <c r="AS105"/>
  <c r="BY96"/>
  <c r="BY97"/>
  <c r="CA97" s="1"/>
  <c r="BY98"/>
  <c r="BY99"/>
  <c r="CA99" s="1"/>
  <c r="BY100"/>
  <c r="CA100"/>
  <c r="BY95"/>
  <c r="BY80"/>
  <c r="BY81"/>
  <c r="BY82"/>
  <c r="BY84"/>
  <c r="BY79"/>
  <c r="BY64"/>
  <c r="BY65"/>
  <c r="BY66"/>
  <c r="BY67"/>
  <c r="CA67" s="1"/>
  <c r="BY68"/>
  <c r="BY69"/>
  <c r="BY70"/>
  <c r="CA70" s="1"/>
  <c r="BY71"/>
  <c r="BY72"/>
  <c r="CA72" s="1"/>
  <c r="BY73"/>
  <c r="BY74"/>
  <c r="BY75"/>
  <c r="BY63"/>
  <c r="BY54"/>
  <c r="BY55"/>
  <c r="BY56"/>
  <c r="BY53"/>
  <c r="BY36"/>
  <c r="BY37"/>
  <c r="BY38"/>
  <c r="BY39"/>
  <c r="BY40"/>
  <c r="BY18"/>
  <c r="BY19"/>
  <c r="CA19" s="1"/>
  <c r="BY20"/>
  <c r="BY21"/>
  <c r="BY22"/>
  <c r="BY23"/>
  <c r="CA23" s="1"/>
  <c r="BY24"/>
  <c r="BY25"/>
  <c r="BY26"/>
  <c r="BY27"/>
  <c r="BY28"/>
  <c r="BY29"/>
  <c r="BY17"/>
  <c r="CA17" s="1"/>
  <c r="AR18"/>
  <c r="AR101"/>
  <c r="AR100"/>
  <c r="AR99"/>
  <c r="AR97"/>
  <c r="AR96"/>
  <c r="AR95"/>
  <c r="AR84"/>
  <c r="AR83"/>
  <c r="AR82"/>
  <c r="AR81"/>
  <c r="AR85" s="1"/>
  <c r="AR80"/>
  <c r="AR79"/>
  <c r="AR75"/>
  <c r="AR74"/>
  <c r="AR73"/>
  <c r="AR72"/>
  <c r="AR71"/>
  <c r="AR70"/>
  <c r="AR69"/>
  <c r="AR68"/>
  <c r="AR67"/>
  <c r="AR66"/>
  <c r="AR65"/>
  <c r="AR64"/>
  <c r="AR63"/>
  <c r="AR62"/>
  <c r="AR56"/>
  <c r="AR55"/>
  <c r="AR54"/>
  <c r="AR53"/>
  <c r="AR59" s="1"/>
  <c r="AR40"/>
  <c r="AR39"/>
  <c r="AR38"/>
  <c r="AR37"/>
  <c r="AR36"/>
  <c r="AR35"/>
  <c r="AR44"/>
  <c r="AR34"/>
  <c r="AR31"/>
  <c r="AR30"/>
  <c r="AR29"/>
  <c r="AR28"/>
  <c r="AR27"/>
  <c r="AR26"/>
  <c r="AR25"/>
  <c r="AR24"/>
  <c r="AR23"/>
  <c r="AR22"/>
  <c r="AR21"/>
  <c r="AR20"/>
  <c r="AR19"/>
  <c r="AR17"/>
  <c r="AR16"/>
  <c r="AR15"/>
  <c r="AR12"/>
  <c r="AR11"/>
  <c r="AR10"/>
  <c r="AR9"/>
  <c r="AR8"/>
  <c r="AN99" i="8"/>
  <c r="J36"/>
  <c r="F30" i="36"/>
  <c r="R36" i="86"/>
  <c r="Q36"/>
  <c r="P36"/>
  <c r="I36"/>
  <c r="C36"/>
  <c r="D36"/>
  <c r="E19" i="126"/>
  <c r="C162" i="86"/>
  <c r="D162" s="1"/>
  <c r="E162" s="1"/>
  <c r="C163"/>
  <c r="D163" s="1"/>
  <c r="E163" s="1"/>
  <c r="C164"/>
  <c r="D164"/>
  <c r="E164" s="1"/>
  <c r="C165"/>
  <c r="D165"/>
  <c r="E165"/>
  <c r="C91" i="85"/>
  <c r="D91" s="1"/>
  <c r="R106" i="106"/>
  <c r="BK106" s="1"/>
  <c r="Q27" i="34"/>
  <c r="X26"/>
  <c r="Q23"/>
  <c r="X22"/>
  <c r="X19"/>
  <c r="X18"/>
  <c r="X15"/>
  <c r="X14"/>
  <c r="E15" i="107"/>
  <c r="O15"/>
  <c r="AD15"/>
  <c r="AD14"/>
  <c r="AI15"/>
  <c r="AI14"/>
  <c r="AN15"/>
  <c r="BA15"/>
  <c r="BC15" s="1"/>
  <c r="BB15"/>
  <c r="T15" i="23"/>
  <c r="R15"/>
  <c r="S15"/>
  <c r="O15"/>
  <c r="J15"/>
  <c r="BA14" i="107"/>
  <c r="F27" i="36"/>
  <c r="F28"/>
  <c r="F29"/>
  <c r="I363" i="7"/>
  <c r="H363"/>
  <c r="H339"/>
  <c r="H336"/>
  <c r="H323"/>
  <c r="H309"/>
  <c r="H303"/>
  <c r="I304"/>
  <c r="H278"/>
  <c r="I224"/>
  <c r="H224"/>
  <c r="H253"/>
  <c r="I250" i="17"/>
  <c r="I251"/>
  <c r="I203"/>
  <c r="CF19" i="8"/>
  <c r="N104"/>
  <c r="L39" i="86"/>
  <c r="K39"/>
  <c r="J39"/>
  <c r="H39"/>
  <c r="G39"/>
  <c r="F39"/>
  <c r="R52"/>
  <c r="Q52"/>
  <c r="P52"/>
  <c r="I52"/>
  <c r="P162"/>
  <c r="I162"/>
  <c r="E12" i="8"/>
  <c r="H152" i="86"/>
  <c r="G152"/>
  <c r="F152"/>
  <c r="H127"/>
  <c r="G127"/>
  <c r="F127"/>
  <c r="H120"/>
  <c r="G120"/>
  <c r="F120"/>
  <c r="K172" i="17"/>
  <c r="C188" i="85"/>
  <c r="D188"/>
  <c r="R138" i="86"/>
  <c r="Q138"/>
  <c r="P138"/>
  <c r="I138"/>
  <c r="C138"/>
  <c r="C61"/>
  <c r="D61" s="1"/>
  <c r="E61" s="1"/>
  <c r="C62"/>
  <c r="D62" s="1"/>
  <c r="E62" s="1"/>
  <c r="C63"/>
  <c r="D63" s="1"/>
  <c r="E63" s="1"/>
  <c r="C64"/>
  <c r="D64"/>
  <c r="E64" s="1"/>
  <c r="C65"/>
  <c r="D65" s="1"/>
  <c r="E65" s="1"/>
  <c r="C66"/>
  <c r="D66" s="1"/>
  <c r="E66" s="1"/>
  <c r="C67"/>
  <c r="D67" s="1"/>
  <c r="E67" s="1"/>
  <c r="C68"/>
  <c r="D68"/>
  <c r="E68" s="1"/>
  <c r="C69"/>
  <c r="D69" s="1"/>
  <c r="E69" s="1"/>
  <c r="C70"/>
  <c r="D70" s="1"/>
  <c r="E70" s="1"/>
  <c r="C71"/>
  <c r="D71" s="1"/>
  <c r="E71" s="1"/>
  <c r="C72"/>
  <c r="D72"/>
  <c r="E72" s="1"/>
  <c r="C73"/>
  <c r="D73" s="1"/>
  <c r="E73" s="1"/>
  <c r="C74"/>
  <c r="D74" s="1"/>
  <c r="E74" s="1"/>
  <c r="C75"/>
  <c r="D75" s="1"/>
  <c r="E75" s="1"/>
  <c r="C76"/>
  <c r="D76"/>
  <c r="E76" s="1"/>
  <c r="C77"/>
  <c r="D77" s="1"/>
  <c r="E77" s="1"/>
  <c r="C78"/>
  <c r="D78" s="1"/>
  <c r="E78" s="1"/>
  <c r="C79"/>
  <c r="D79" s="1"/>
  <c r="E79" s="1"/>
  <c r="C80"/>
  <c r="D80"/>
  <c r="E80" s="1"/>
  <c r="C81"/>
  <c r="D81"/>
  <c r="E81"/>
  <c r="C82"/>
  <c r="D82" s="1"/>
  <c r="E82" s="1"/>
  <c r="C83"/>
  <c r="D83" s="1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M80" s="1"/>
  <c r="N80" s="1"/>
  <c r="O80" s="1"/>
  <c r="Q81"/>
  <c r="Q82"/>
  <c r="Q83"/>
  <c r="P61"/>
  <c r="M61" s="1"/>
  <c r="N61" s="1"/>
  <c r="O61" s="1"/>
  <c r="P62"/>
  <c r="M62" s="1"/>
  <c r="N62" s="1"/>
  <c r="O62" s="1"/>
  <c r="P63"/>
  <c r="P64"/>
  <c r="M64" s="1"/>
  <c r="N64" s="1"/>
  <c r="O64" s="1"/>
  <c r="P65"/>
  <c r="M65" s="1"/>
  <c r="N65" s="1"/>
  <c r="O65" s="1"/>
  <c r="P66"/>
  <c r="M66" s="1"/>
  <c r="N66" s="1"/>
  <c r="O66" s="1"/>
  <c r="P67"/>
  <c r="P68"/>
  <c r="P69"/>
  <c r="M69" s="1"/>
  <c r="N69" s="1"/>
  <c r="O69" s="1"/>
  <c r="P70"/>
  <c r="P71"/>
  <c r="M71" s="1"/>
  <c r="N71" s="1"/>
  <c r="O71" s="1"/>
  <c r="P72"/>
  <c r="M72" s="1"/>
  <c r="N72" s="1"/>
  <c r="O72" s="1"/>
  <c r="P73"/>
  <c r="P74"/>
  <c r="P75"/>
  <c r="P76"/>
  <c r="M76"/>
  <c r="N76" s="1"/>
  <c r="O76" s="1"/>
  <c r="P77"/>
  <c r="P78"/>
  <c r="P79"/>
  <c r="P80"/>
  <c r="P81"/>
  <c r="P82"/>
  <c r="P83"/>
  <c r="M83" s="1"/>
  <c r="N83" s="1"/>
  <c r="O83" s="1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T25" i="8"/>
  <c r="CF102"/>
  <c r="R102" i="86"/>
  <c r="Q102"/>
  <c r="P102"/>
  <c r="M102" s="1"/>
  <c r="N102" s="1"/>
  <c r="O102" s="1"/>
  <c r="I102"/>
  <c r="C102"/>
  <c r="D102" s="1"/>
  <c r="E102" s="1"/>
  <c r="R101"/>
  <c r="Q101"/>
  <c r="P101"/>
  <c r="M101" s="1"/>
  <c r="N101" s="1"/>
  <c r="O101" s="1"/>
  <c r="I101"/>
  <c r="C101"/>
  <c r="D101"/>
  <c r="E101" s="1"/>
  <c r="C180" i="85"/>
  <c r="C179"/>
  <c r="C178"/>
  <c r="D178" s="1"/>
  <c r="E178" s="1"/>
  <c r="C177"/>
  <c r="D177" s="1"/>
  <c r="E177" s="1"/>
  <c r="C176"/>
  <c r="C175"/>
  <c r="D175" s="1"/>
  <c r="E175" s="1"/>
  <c r="C174"/>
  <c r="C173"/>
  <c r="C172"/>
  <c r="D172"/>
  <c r="E172"/>
  <c r="C171"/>
  <c r="C170"/>
  <c r="C169"/>
  <c r="C168"/>
  <c r="D168" s="1"/>
  <c r="E168" s="1"/>
  <c r="C167"/>
  <c r="D167"/>
  <c r="E167" s="1"/>
  <c r="C166"/>
  <c r="C165"/>
  <c r="C164"/>
  <c r="D164" s="1"/>
  <c r="C163"/>
  <c r="C162"/>
  <c r="C161"/>
  <c r="C129"/>
  <c r="C120"/>
  <c r="C113"/>
  <c r="C109"/>
  <c r="C103"/>
  <c r="C102"/>
  <c r="D102" s="1"/>
  <c r="C90"/>
  <c r="C89"/>
  <c r="C88" s="1"/>
  <c r="C83"/>
  <c r="C82"/>
  <c r="C81" s="1"/>
  <c r="C76"/>
  <c r="C75"/>
  <c r="C74"/>
  <c r="C73"/>
  <c r="D73"/>
  <c r="E73" s="1"/>
  <c r="C72"/>
  <c r="C71"/>
  <c r="C70"/>
  <c r="C69"/>
  <c r="D69" s="1"/>
  <c r="C68"/>
  <c r="C67"/>
  <c r="C66"/>
  <c r="C65"/>
  <c r="C64"/>
  <c r="C55"/>
  <c r="C37"/>
  <c r="C36"/>
  <c r="C35"/>
  <c r="C34"/>
  <c r="D34" s="1"/>
  <c r="E34" s="1"/>
  <c r="C33"/>
  <c r="D12"/>
  <c r="C11"/>
  <c r="P323" i="86"/>
  <c r="Q323"/>
  <c r="R323"/>
  <c r="P324"/>
  <c r="Q324"/>
  <c r="M324"/>
  <c r="N324" s="1"/>
  <c r="O324" s="1"/>
  <c r="R324"/>
  <c r="P325"/>
  <c r="Q325"/>
  <c r="R325"/>
  <c r="C325"/>
  <c r="D325"/>
  <c r="E325" s="1"/>
  <c r="I323"/>
  <c r="I324"/>
  <c r="I325"/>
  <c r="H307" i="7"/>
  <c r="H354"/>
  <c r="H223"/>
  <c r="H203"/>
  <c r="H176"/>
  <c r="I176"/>
  <c r="O38" i="106"/>
  <c r="O39"/>
  <c r="O40"/>
  <c r="O41"/>
  <c r="J152" i="86"/>
  <c r="K152"/>
  <c r="L152"/>
  <c r="K127"/>
  <c r="L127"/>
  <c r="J127"/>
  <c r="L158"/>
  <c r="K158"/>
  <c r="J158"/>
  <c r="H158"/>
  <c r="G158"/>
  <c r="F158"/>
  <c r="P162" i="85"/>
  <c r="R44" i="86"/>
  <c r="Q44"/>
  <c r="P44"/>
  <c r="M44" s="1"/>
  <c r="N44" s="1"/>
  <c r="O44" s="1"/>
  <c r="I44"/>
  <c r="C44"/>
  <c r="D44"/>
  <c r="E44" s="1"/>
  <c r="C100"/>
  <c r="D100" s="1"/>
  <c r="E100" s="1"/>
  <c r="R161"/>
  <c r="R163"/>
  <c r="R164"/>
  <c r="Q161"/>
  <c r="P161"/>
  <c r="C161"/>
  <c r="D161" s="1"/>
  <c r="I161"/>
  <c r="R156"/>
  <c r="Q156"/>
  <c r="P156"/>
  <c r="I156"/>
  <c r="C156"/>
  <c r="D156" s="1"/>
  <c r="E156" s="1"/>
  <c r="R131"/>
  <c r="Q131"/>
  <c r="P131"/>
  <c r="I131"/>
  <c r="C131"/>
  <c r="D131" s="1"/>
  <c r="E131" s="1"/>
  <c r="R124"/>
  <c r="Q124"/>
  <c r="P124"/>
  <c r="M124" s="1"/>
  <c r="N124" s="1"/>
  <c r="O124" s="1"/>
  <c r="I124"/>
  <c r="C124"/>
  <c r="D124" s="1"/>
  <c r="R100"/>
  <c r="Q100"/>
  <c r="P100"/>
  <c r="M100" s="1"/>
  <c r="N100" s="1"/>
  <c r="O100" s="1"/>
  <c r="I100"/>
  <c r="R34"/>
  <c r="I34"/>
  <c r="P34"/>
  <c r="M34" s="1"/>
  <c r="N34" s="1"/>
  <c r="O34" s="1"/>
  <c r="Q34"/>
  <c r="C35"/>
  <c r="C34"/>
  <c r="D34"/>
  <c r="E34" s="1"/>
  <c r="R33"/>
  <c r="Q33"/>
  <c r="P33"/>
  <c r="M33" s="1"/>
  <c r="N33" s="1"/>
  <c r="O33" s="1"/>
  <c r="I33"/>
  <c r="C33"/>
  <c r="D33" s="1"/>
  <c r="E33" s="1"/>
  <c r="I47"/>
  <c r="R47"/>
  <c r="Q47"/>
  <c r="P47"/>
  <c r="C47"/>
  <c r="D47" s="1"/>
  <c r="E47" s="1"/>
  <c r="R99"/>
  <c r="Q99"/>
  <c r="P99"/>
  <c r="I99"/>
  <c r="C99"/>
  <c r="D99"/>
  <c r="R130"/>
  <c r="Q130"/>
  <c r="P130"/>
  <c r="M130"/>
  <c r="N130" s="1"/>
  <c r="O130" s="1"/>
  <c r="C130"/>
  <c r="D130"/>
  <c r="E130" s="1"/>
  <c r="E127" s="1"/>
  <c r="I130"/>
  <c r="T75" i="126"/>
  <c r="Y75"/>
  <c r="AD75"/>
  <c r="AI75"/>
  <c r="AN75"/>
  <c r="AW75"/>
  <c r="BB75"/>
  <c r="BG75"/>
  <c r="BL75"/>
  <c r="BV75"/>
  <c r="BQ75"/>
  <c r="Q76"/>
  <c r="R76"/>
  <c r="S76"/>
  <c r="W76"/>
  <c r="X76"/>
  <c r="AA76"/>
  <c r="AB76"/>
  <c r="AC76"/>
  <c r="AF76"/>
  <c r="AG76"/>
  <c r="AH76"/>
  <c r="AK76"/>
  <c r="AL76"/>
  <c r="AM76"/>
  <c r="AT76"/>
  <c r="AU76"/>
  <c r="AV76"/>
  <c r="AY76"/>
  <c r="AZ76"/>
  <c r="BA76"/>
  <c r="BD76"/>
  <c r="BE76"/>
  <c r="BF76"/>
  <c r="BI76"/>
  <c r="BJ76"/>
  <c r="BK76"/>
  <c r="BN76"/>
  <c r="BO76"/>
  <c r="BP76"/>
  <c r="BS76"/>
  <c r="BT76"/>
  <c r="BU76"/>
  <c r="O75"/>
  <c r="J75"/>
  <c r="E75"/>
  <c r="D76"/>
  <c r="G76"/>
  <c r="H76"/>
  <c r="I76"/>
  <c r="L76"/>
  <c r="M76"/>
  <c r="N76"/>
  <c r="C76"/>
  <c r="E15" i="106"/>
  <c r="F15"/>
  <c r="J15"/>
  <c r="K15"/>
  <c r="O15"/>
  <c r="P15"/>
  <c r="T15"/>
  <c r="U15"/>
  <c r="Y15"/>
  <c r="BK15"/>
  <c r="BN15" s="1"/>
  <c r="BL15"/>
  <c r="AI15"/>
  <c r="AD15"/>
  <c r="E15" i="121"/>
  <c r="F15"/>
  <c r="J15"/>
  <c r="K15"/>
  <c r="O15"/>
  <c r="P15"/>
  <c r="T15"/>
  <c r="U15"/>
  <c r="Y15"/>
  <c r="Z15"/>
  <c r="AD15"/>
  <c r="AE15"/>
  <c r="AI15"/>
  <c r="AJ15"/>
  <c r="AN15"/>
  <c r="AO15"/>
  <c r="AS15"/>
  <c r="AT15"/>
  <c r="AX15"/>
  <c r="AY15"/>
  <c r="BC15"/>
  <c r="BD15"/>
  <c r="BE15"/>
  <c r="BF15"/>
  <c r="BI15"/>
  <c r="BG15"/>
  <c r="DJ15" s="1"/>
  <c r="BQ15" i="106" s="1"/>
  <c r="D15" i="23" s="1"/>
  <c r="X15" s="1"/>
  <c r="BM15" i="121"/>
  <c r="BN15"/>
  <c r="BR15"/>
  <c r="BS15"/>
  <c r="BW15"/>
  <c r="BX15"/>
  <c r="CB15"/>
  <c r="CC15"/>
  <c r="CG15"/>
  <c r="CH15"/>
  <c r="CL15"/>
  <c r="CM15"/>
  <c r="CQ15"/>
  <c r="CR15"/>
  <c r="CV15"/>
  <c r="CW15"/>
  <c r="CX15"/>
  <c r="DH15" s="1"/>
  <c r="BO15" i="106" s="1"/>
  <c r="CY15" i="121"/>
  <c r="DA15" s="1"/>
  <c r="CZ15"/>
  <c r="DB15"/>
  <c r="DF15"/>
  <c r="DG15"/>
  <c r="AI10" i="106"/>
  <c r="AI9"/>
  <c r="DF9" i="121"/>
  <c r="DG9"/>
  <c r="DH9"/>
  <c r="DF10"/>
  <c r="DG10"/>
  <c r="DF11"/>
  <c r="DG11"/>
  <c r="DF14"/>
  <c r="DG14"/>
  <c r="BW9"/>
  <c r="BW10"/>
  <c r="BW11"/>
  <c r="H214" i="7"/>
  <c r="BV19" i="126"/>
  <c r="BQ19"/>
  <c r="BL19"/>
  <c r="BG19"/>
  <c r="BB19"/>
  <c r="AW19"/>
  <c r="AW20"/>
  <c r="AN19"/>
  <c r="AN20"/>
  <c r="AI19"/>
  <c r="AI20"/>
  <c r="AD19"/>
  <c r="AD20"/>
  <c r="Y19"/>
  <c r="T19"/>
  <c r="T20"/>
  <c r="O19"/>
  <c r="O20"/>
  <c r="J19"/>
  <c r="BO103"/>
  <c r="BB99"/>
  <c r="AJ99"/>
  <c r="Y99"/>
  <c r="M103"/>
  <c r="M53" i="34"/>
  <c r="H204" i="7"/>
  <c r="F185" i="85"/>
  <c r="C185"/>
  <c r="C36" i="106"/>
  <c r="W31" i="121"/>
  <c r="AB21" i="107"/>
  <c r="E14" i="106"/>
  <c r="F14"/>
  <c r="J14"/>
  <c r="K14"/>
  <c r="H244" i="7"/>
  <c r="I244"/>
  <c r="H222"/>
  <c r="I222"/>
  <c r="H225"/>
  <c r="I225"/>
  <c r="H218"/>
  <c r="I218"/>
  <c r="I365"/>
  <c r="H315"/>
  <c r="C270" i="85"/>
  <c r="C269"/>
  <c r="H250" i="7"/>
  <c r="H251"/>
  <c r="H252"/>
  <c r="I252"/>
  <c r="BA106" i="107"/>
  <c r="BI19" i="8"/>
  <c r="DG64" i="121"/>
  <c r="C19" i="106"/>
  <c r="BK26"/>
  <c r="G23" i="36"/>
  <c r="G24"/>
  <c r="G25"/>
  <c r="I204" i="7"/>
  <c r="R104" i="8"/>
  <c r="BT103" i="126"/>
  <c r="BH99"/>
  <c r="AX99"/>
  <c r="AD99"/>
  <c r="R103"/>
  <c r="J99"/>
  <c r="I173" i="85"/>
  <c r="D173"/>
  <c r="E173" s="1"/>
  <c r="P173"/>
  <c r="M173" s="1"/>
  <c r="N173" s="1"/>
  <c r="O173" s="1"/>
  <c r="Q173"/>
  <c r="R173"/>
  <c r="I174"/>
  <c r="D174"/>
  <c r="E174" s="1"/>
  <c r="P174"/>
  <c r="Q174"/>
  <c r="R174"/>
  <c r="I175"/>
  <c r="P175"/>
  <c r="Q175"/>
  <c r="R175"/>
  <c r="M175" s="1"/>
  <c r="N175" s="1"/>
  <c r="O175" s="1"/>
  <c r="I176"/>
  <c r="P176"/>
  <c r="Q176"/>
  <c r="R176"/>
  <c r="I177"/>
  <c r="P177"/>
  <c r="Q177"/>
  <c r="M177" s="1"/>
  <c r="R177"/>
  <c r="I130"/>
  <c r="P130"/>
  <c r="Q130"/>
  <c r="R130"/>
  <c r="I131"/>
  <c r="P131"/>
  <c r="M131" s="1"/>
  <c r="N131" s="1"/>
  <c r="O131" s="1"/>
  <c r="Q131"/>
  <c r="R131"/>
  <c r="I132"/>
  <c r="P132"/>
  <c r="Q132"/>
  <c r="M132"/>
  <c r="N132" s="1"/>
  <c r="O132" s="1"/>
  <c r="R132"/>
  <c r="I133"/>
  <c r="P133"/>
  <c r="Q133"/>
  <c r="R133"/>
  <c r="I134"/>
  <c r="P134"/>
  <c r="M134" s="1"/>
  <c r="N134" s="1"/>
  <c r="O134" s="1"/>
  <c r="Q134"/>
  <c r="R134"/>
  <c r="I135"/>
  <c r="P135"/>
  <c r="Q135"/>
  <c r="R135"/>
  <c r="I136"/>
  <c r="P136"/>
  <c r="Q136"/>
  <c r="R136"/>
  <c r="I137"/>
  <c r="P137"/>
  <c r="Q137"/>
  <c r="R137"/>
  <c r="C130"/>
  <c r="D130"/>
  <c r="C131"/>
  <c r="D131" s="1"/>
  <c r="E131" s="1"/>
  <c r="C132"/>
  <c r="D132" s="1"/>
  <c r="E132" s="1"/>
  <c r="C133"/>
  <c r="D133"/>
  <c r="E133" s="1"/>
  <c r="C134"/>
  <c r="D134"/>
  <c r="E134"/>
  <c r="C135"/>
  <c r="D135" s="1"/>
  <c r="E135" s="1"/>
  <c r="C136"/>
  <c r="D136" s="1"/>
  <c r="E136" s="1"/>
  <c r="C137"/>
  <c r="D137"/>
  <c r="E137" s="1"/>
  <c r="I121"/>
  <c r="P121"/>
  <c r="Q121"/>
  <c r="R121"/>
  <c r="I122"/>
  <c r="P122"/>
  <c r="Q122"/>
  <c r="R122"/>
  <c r="M122" s="1"/>
  <c r="N122" s="1"/>
  <c r="O122" s="1"/>
  <c r="I123"/>
  <c r="P123"/>
  <c r="Q123"/>
  <c r="R123"/>
  <c r="I124"/>
  <c r="P124"/>
  <c r="Q124"/>
  <c r="M124" s="1"/>
  <c r="N124" s="1"/>
  <c r="O124" s="1"/>
  <c r="R124"/>
  <c r="C121"/>
  <c r="C122"/>
  <c r="D122" s="1"/>
  <c r="E122" s="1"/>
  <c r="C123"/>
  <c r="D123" s="1"/>
  <c r="E123" s="1"/>
  <c r="C124"/>
  <c r="I114"/>
  <c r="P114"/>
  <c r="M114" s="1"/>
  <c r="N114" s="1"/>
  <c r="O114" s="1"/>
  <c r="Q114"/>
  <c r="R114"/>
  <c r="I115"/>
  <c r="P115"/>
  <c r="M115" s="1"/>
  <c r="N115" s="1"/>
  <c r="O115" s="1"/>
  <c r="Q115"/>
  <c r="R115"/>
  <c r="C114"/>
  <c r="D114"/>
  <c r="E114" s="1"/>
  <c r="C115"/>
  <c r="D115" s="1"/>
  <c r="E115" s="1"/>
  <c r="R117"/>
  <c r="Q117"/>
  <c r="P117"/>
  <c r="M117" s="1"/>
  <c r="N117" s="1"/>
  <c r="O117" s="1"/>
  <c r="I117"/>
  <c r="C117"/>
  <c r="D117" s="1"/>
  <c r="E117" s="1"/>
  <c r="R116"/>
  <c r="Q116"/>
  <c r="P116"/>
  <c r="I116"/>
  <c r="C116" s="1"/>
  <c r="D116" s="1"/>
  <c r="E116" s="1"/>
  <c r="R113"/>
  <c r="R112" s="1"/>
  <c r="Q113"/>
  <c r="P113"/>
  <c r="I113"/>
  <c r="L112"/>
  <c r="K112"/>
  <c r="J112"/>
  <c r="H112"/>
  <c r="G112"/>
  <c r="F112"/>
  <c r="R97"/>
  <c r="Q97"/>
  <c r="P97"/>
  <c r="I97"/>
  <c r="C97"/>
  <c r="D97" s="1"/>
  <c r="E97" s="1"/>
  <c r="R96"/>
  <c r="R95"/>
  <c r="Q96"/>
  <c r="M96" s="1"/>
  <c r="P96"/>
  <c r="I96"/>
  <c r="I95" s="1"/>
  <c r="C96"/>
  <c r="L95"/>
  <c r="K95"/>
  <c r="J95"/>
  <c r="H95"/>
  <c r="G95"/>
  <c r="F95"/>
  <c r="I103"/>
  <c r="P103"/>
  <c r="M103" s="1"/>
  <c r="N103" s="1"/>
  <c r="O103" s="1"/>
  <c r="Q103"/>
  <c r="R103"/>
  <c r="I104"/>
  <c r="P104"/>
  <c r="M104" s="1"/>
  <c r="N104" s="1"/>
  <c r="O104" s="1"/>
  <c r="Q104"/>
  <c r="R104"/>
  <c r="C104"/>
  <c r="D104"/>
  <c r="E104" s="1"/>
  <c r="I83"/>
  <c r="P83"/>
  <c r="Q83"/>
  <c r="M83" s="1"/>
  <c r="N83" s="1"/>
  <c r="O83" s="1"/>
  <c r="R83"/>
  <c r="I84"/>
  <c r="D84"/>
  <c r="E84"/>
  <c r="P84"/>
  <c r="Q84"/>
  <c r="R84"/>
  <c r="I73"/>
  <c r="P73"/>
  <c r="Q73"/>
  <c r="R73"/>
  <c r="I74"/>
  <c r="P74"/>
  <c r="Q74"/>
  <c r="R74"/>
  <c r="I75"/>
  <c r="P75"/>
  <c r="Q75"/>
  <c r="R75"/>
  <c r="I76"/>
  <c r="P76"/>
  <c r="Q76"/>
  <c r="R76"/>
  <c r="D74"/>
  <c r="E74"/>
  <c r="D75"/>
  <c r="I69"/>
  <c r="P69"/>
  <c r="Q69"/>
  <c r="R69"/>
  <c r="I70"/>
  <c r="P70"/>
  <c r="Q70"/>
  <c r="R70"/>
  <c r="I71"/>
  <c r="P71"/>
  <c r="Q71"/>
  <c r="R71"/>
  <c r="D71"/>
  <c r="E71"/>
  <c r="I65"/>
  <c r="P65"/>
  <c r="M65" s="1"/>
  <c r="N65" s="1"/>
  <c r="Q65"/>
  <c r="R65"/>
  <c r="I66"/>
  <c r="P66"/>
  <c r="Q66"/>
  <c r="M66" s="1"/>
  <c r="N66" s="1"/>
  <c r="O66" s="1"/>
  <c r="R66"/>
  <c r="I67"/>
  <c r="P67"/>
  <c r="Q67"/>
  <c r="R67"/>
  <c r="M67" s="1"/>
  <c r="N67" s="1"/>
  <c r="O67" s="1"/>
  <c r="I68"/>
  <c r="P68"/>
  <c r="M68" s="1"/>
  <c r="N68" s="1"/>
  <c r="O68" s="1"/>
  <c r="Q68"/>
  <c r="R68"/>
  <c r="D66"/>
  <c r="E66" s="1"/>
  <c r="D67"/>
  <c r="E67" s="1"/>
  <c r="D68"/>
  <c r="E68" s="1"/>
  <c r="I57"/>
  <c r="P57"/>
  <c r="Q57"/>
  <c r="M57" s="1"/>
  <c r="N57" s="1"/>
  <c r="O57" s="1"/>
  <c r="R57"/>
  <c r="I58"/>
  <c r="P58"/>
  <c r="Q58"/>
  <c r="M58"/>
  <c r="N58" s="1"/>
  <c r="O58" s="1"/>
  <c r="R58"/>
  <c r="I59"/>
  <c r="P59"/>
  <c r="M59" s="1"/>
  <c r="N59" s="1"/>
  <c r="O59" s="1"/>
  <c r="Q59"/>
  <c r="R59"/>
  <c r="C57"/>
  <c r="D57"/>
  <c r="E57" s="1"/>
  <c r="C58"/>
  <c r="D58" s="1"/>
  <c r="E58" s="1"/>
  <c r="C59"/>
  <c r="D59" s="1"/>
  <c r="E59" s="1"/>
  <c r="I182" i="86"/>
  <c r="P182"/>
  <c r="M182" s="1"/>
  <c r="N182" s="1"/>
  <c r="O182" s="1"/>
  <c r="Q182"/>
  <c r="R182"/>
  <c r="C182"/>
  <c r="D182"/>
  <c r="E182" s="1"/>
  <c r="Q174"/>
  <c r="R174"/>
  <c r="C174"/>
  <c r="I172"/>
  <c r="P172"/>
  <c r="Q172"/>
  <c r="R172"/>
  <c r="M172" s="1"/>
  <c r="N172" s="1"/>
  <c r="O172" s="1"/>
  <c r="P173"/>
  <c r="M173" s="1"/>
  <c r="Q173"/>
  <c r="R173"/>
  <c r="C172"/>
  <c r="C173"/>
  <c r="I160"/>
  <c r="P160"/>
  <c r="Q160"/>
  <c r="R160"/>
  <c r="C160"/>
  <c r="I154"/>
  <c r="P154"/>
  <c r="Q154"/>
  <c r="R154"/>
  <c r="I155"/>
  <c r="P155"/>
  <c r="M155" s="1"/>
  <c r="N155" s="1"/>
  <c r="O155" s="1"/>
  <c r="Q155"/>
  <c r="R155"/>
  <c r="C154"/>
  <c r="C155"/>
  <c r="D155"/>
  <c r="I148"/>
  <c r="P148"/>
  <c r="M148" s="1"/>
  <c r="Q148"/>
  <c r="R148"/>
  <c r="C148"/>
  <c r="I143"/>
  <c r="P143"/>
  <c r="M143" s="1"/>
  <c r="Q143"/>
  <c r="R143"/>
  <c r="C143"/>
  <c r="I135"/>
  <c r="P135"/>
  <c r="M135" s="1"/>
  <c r="Q135"/>
  <c r="R135"/>
  <c r="I136"/>
  <c r="P136"/>
  <c r="M136" s="1"/>
  <c r="Q136"/>
  <c r="R136"/>
  <c r="C135"/>
  <c r="C136"/>
  <c r="I122"/>
  <c r="P122"/>
  <c r="M122"/>
  <c r="Q122"/>
  <c r="R122"/>
  <c r="C122"/>
  <c r="I107"/>
  <c r="P107"/>
  <c r="Q107"/>
  <c r="R107"/>
  <c r="I108"/>
  <c r="P108"/>
  <c r="Q108"/>
  <c r="R108"/>
  <c r="I109"/>
  <c r="P109"/>
  <c r="Q109"/>
  <c r="R109"/>
  <c r="C107"/>
  <c r="C108"/>
  <c r="C109"/>
  <c r="I91"/>
  <c r="P91"/>
  <c r="Q91"/>
  <c r="R91"/>
  <c r="C91"/>
  <c r="I32"/>
  <c r="P32"/>
  <c r="Q32"/>
  <c r="R32"/>
  <c r="C32"/>
  <c r="D32" s="1"/>
  <c r="E32" s="1"/>
  <c r="BX19" i="126"/>
  <c r="BW19"/>
  <c r="BW20"/>
  <c r="BR19"/>
  <c r="BM19"/>
  <c r="BH19"/>
  <c r="BC19"/>
  <c r="AX19"/>
  <c r="AO19"/>
  <c r="AJ19"/>
  <c r="AE19"/>
  <c r="Z19"/>
  <c r="U19"/>
  <c r="U20"/>
  <c r="P19"/>
  <c r="P20"/>
  <c r="K19"/>
  <c r="K20"/>
  <c r="F20"/>
  <c r="B49" i="5"/>
  <c r="I222" i="17"/>
  <c r="X39" i="34"/>
  <c r="X33"/>
  <c r="X11"/>
  <c r="X12"/>
  <c r="X13"/>
  <c r="X16"/>
  <c r="X17"/>
  <c r="X20"/>
  <c r="X21"/>
  <c r="X23"/>
  <c r="X24"/>
  <c r="X25"/>
  <c r="X10"/>
  <c r="W39"/>
  <c r="W41"/>
  <c r="W47" s="1"/>
  <c r="W33"/>
  <c r="W11"/>
  <c r="W12"/>
  <c r="W13"/>
  <c r="W14"/>
  <c r="W15"/>
  <c r="W16"/>
  <c r="W17"/>
  <c r="W18"/>
  <c r="W19"/>
  <c r="W20"/>
  <c r="W21"/>
  <c r="W22"/>
  <c r="W23"/>
  <c r="W24"/>
  <c r="W25"/>
  <c r="W26"/>
  <c r="W27"/>
  <c r="W10"/>
  <c r="AF64" i="106"/>
  <c r="H355" i="7"/>
  <c r="Y68" i="106"/>
  <c r="Y69"/>
  <c r="Y70"/>
  <c r="Y71"/>
  <c r="Y72"/>
  <c r="Y73"/>
  <c r="Y67"/>
  <c r="Y74"/>
  <c r="D275" i="85"/>
  <c r="E275" s="1"/>
  <c r="I422" i="86"/>
  <c r="R421"/>
  <c r="Q421"/>
  <c r="P421"/>
  <c r="I421"/>
  <c r="C421"/>
  <c r="R420"/>
  <c r="Q420"/>
  <c r="P420"/>
  <c r="M420" s="1"/>
  <c r="I420"/>
  <c r="C420"/>
  <c r="R419"/>
  <c r="Q419"/>
  <c r="P419"/>
  <c r="I419"/>
  <c r="C419"/>
  <c r="R418"/>
  <c r="Q418"/>
  <c r="P418"/>
  <c r="I418"/>
  <c r="C418"/>
  <c r="R417"/>
  <c r="Q417"/>
  <c r="P417"/>
  <c r="I417"/>
  <c r="C417"/>
  <c r="R416"/>
  <c r="Q416"/>
  <c r="P416"/>
  <c r="M416" s="1"/>
  <c r="I416"/>
  <c r="C416"/>
  <c r="R415"/>
  <c r="Q415"/>
  <c r="M415" s="1"/>
  <c r="P415"/>
  <c r="I415"/>
  <c r="C415"/>
  <c r="R414"/>
  <c r="Q414"/>
  <c r="P414"/>
  <c r="I414"/>
  <c r="C414"/>
  <c r="R413"/>
  <c r="Q413"/>
  <c r="P413"/>
  <c r="I413"/>
  <c r="C413"/>
  <c r="R412"/>
  <c r="Q412"/>
  <c r="P412"/>
  <c r="I412"/>
  <c r="C412"/>
  <c r="R411"/>
  <c r="Q411"/>
  <c r="P411"/>
  <c r="I411"/>
  <c r="C411"/>
  <c r="R410"/>
  <c r="Q410"/>
  <c r="P410"/>
  <c r="I410"/>
  <c r="C410"/>
  <c r="R409"/>
  <c r="Q409"/>
  <c r="P409"/>
  <c r="I409"/>
  <c r="C409"/>
  <c r="R408"/>
  <c r="Q408"/>
  <c r="P408"/>
  <c r="I408"/>
  <c r="C408"/>
  <c r="R407"/>
  <c r="Q407"/>
  <c r="P407"/>
  <c r="I407"/>
  <c r="C407"/>
  <c r="R406"/>
  <c r="Q406"/>
  <c r="P406"/>
  <c r="M406" s="1"/>
  <c r="I406"/>
  <c r="C406"/>
  <c r="R405"/>
  <c r="Q405"/>
  <c r="P405"/>
  <c r="M405" s="1"/>
  <c r="I405"/>
  <c r="C405"/>
  <c r="R404"/>
  <c r="Q404"/>
  <c r="P404"/>
  <c r="I404"/>
  <c r="C404"/>
  <c r="R403"/>
  <c r="Q403"/>
  <c r="P403"/>
  <c r="M403" s="1"/>
  <c r="I403"/>
  <c r="C403"/>
  <c r="R402"/>
  <c r="Q402"/>
  <c r="P402"/>
  <c r="M402" s="1"/>
  <c r="I402"/>
  <c r="C402"/>
  <c r="R401"/>
  <c r="Q401"/>
  <c r="P401"/>
  <c r="I401"/>
  <c r="C401"/>
  <c r="R400"/>
  <c r="Q400"/>
  <c r="P400"/>
  <c r="M400" s="1"/>
  <c r="N400" s="1"/>
  <c r="I400"/>
  <c r="C400"/>
  <c r="D400" s="1"/>
  <c r="R399"/>
  <c r="Q399"/>
  <c r="P399"/>
  <c r="M399" s="1"/>
  <c r="N399" s="1"/>
  <c r="I399"/>
  <c r="C399"/>
  <c r="D399" s="1"/>
  <c r="R398"/>
  <c r="Q398"/>
  <c r="P398"/>
  <c r="I398"/>
  <c r="C398"/>
  <c r="D398" s="1"/>
  <c r="R397"/>
  <c r="Q397"/>
  <c r="P397"/>
  <c r="I397"/>
  <c r="C397"/>
  <c r="D397" s="1"/>
  <c r="R396"/>
  <c r="Q396"/>
  <c r="P396"/>
  <c r="P395" s="1"/>
  <c r="P424" s="1"/>
  <c r="I396"/>
  <c r="C396"/>
  <c r="D396" s="1"/>
  <c r="O395"/>
  <c r="O424" s="1"/>
  <c r="L395"/>
  <c r="L424" s="1"/>
  <c r="K395"/>
  <c r="K424" s="1"/>
  <c r="J395"/>
  <c r="J424" s="1"/>
  <c r="H395"/>
  <c r="H424" s="1"/>
  <c r="G395"/>
  <c r="G424" s="1"/>
  <c r="F395"/>
  <c r="F424" s="1"/>
  <c r="E395"/>
  <c r="E424" s="1"/>
  <c r="R389"/>
  <c r="Q389"/>
  <c r="P389"/>
  <c r="I389"/>
  <c r="C389"/>
  <c r="D389" s="1"/>
  <c r="E389" s="1"/>
  <c r="R388"/>
  <c r="Q388"/>
  <c r="M388" s="1"/>
  <c r="N388" s="1"/>
  <c r="O388" s="1"/>
  <c r="P388"/>
  <c r="I388"/>
  <c r="C388"/>
  <c r="R387"/>
  <c r="Q387"/>
  <c r="M387"/>
  <c r="N387" s="1"/>
  <c r="O387" s="1"/>
  <c r="P387"/>
  <c r="I387"/>
  <c r="C387"/>
  <c r="D387"/>
  <c r="E387" s="1"/>
  <c r="R386"/>
  <c r="R385" s="1"/>
  <c r="Q386"/>
  <c r="P386"/>
  <c r="P385" s="1"/>
  <c r="I386"/>
  <c r="C386"/>
  <c r="L385"/>
  <c r="K385"/>
  <c r="J385"/>
  <c r="H385"/>
  <c r="G385"/>
  <c r="F385"/>
  <c r="R383"/>
  <c r="Q383"/>
  <c r="P383"/>
  <c r="M383" s="1"/>
  <c r="N383" s="1"/>
  <c r="O383" s="1"/>
  <c r="I383"/>
  <c r="C383"/>
  <c r="D383"/>
  <c r="E383" s="1"/>
  <c r="R382"/>
  <c r="Q382"/>
  <c r="P382"/>
  <c r="I382"/>
  <c r="C382"/>
  <c r="D382" s="1"/>
  <c r="E382" s="1"/>
  <c r="R381"/>
  <c r="Q381"/>
  <c r="P381"/>
  <c r="I381"/>
  <c r="C381"/>
  <c r="D381"/>
  <c r="E381" s="1"/>
  <c r="R380"/>
  <c r="Q380"/>
  <c r="M380"/>
  <c r="N380" s="1"/>
  <c r="O380" s="1"/>
  <c r="P380"/>
  <c r="I380"/>
  <c r="C380"/>
  <c r="D380"/>
  <c r="L379"/>
  <c r="K379"/>
  <c r="J379"/>
  <c r="H379"/>
  <c r="G379"/>
  <c r="F379"/>
  <c r="R377"/>
  <c r="Q377"/>
  <c r="P377"/>
  <c r="I377"/>
  <c r="C377"/>
  <c r="D377"/>
  <c r="E377" s="1"/>
  <c r="R376"/>
  <c r="Q376"/>
  <c r="P376"/>
  <c r="M376" s="1"/>
  <c r="N376" s="1"/>
  <c r="O376" s="1"/>
  <c r="I376"/>
  <c r="C376"/>
  <c r="D376"/>
  <c r="E376" s="1"/>
  <c r="R375"/>
  <c r="Q375"/>
  <c r="P375"/>
  <c r="I375"/>
  <c r="C375"/>
  <c r="D375" s="1"/>
  <c r="E375" s="1"/>
  <c r="R374"/>
  <c r="Q374"/>
  <c r="P374"/>
  <c r="I374"/>
  <c r="C374"/>
  <c r="D374"/>
  <c r="E374" s="1"/>
  <c r="R373"/>
  <c r="Q373"/>
  <c r="P373"/>
  <c r="I373"/>
  <c r="C373"/>
  <c r="D373"/>
  <c r="E373" s="1"/>
  <c r="R372"/>
  <c r="Q372"/>
  <c r="Q371" s="1"/>
  <c r="P372"/>
  <c r="M372" s="1"/>
  <c r="I372"/>
  <c r="C372"/>
  <c r="L371"/>
  <c r="K371"/>
  <c r="J371"/>
  <c r="H371"/>
  <c r="G371"/>
  <c r="F371"/>
  <c r="R369"/>
  <c r="Q369"/>
  <c r="P369"/>
  <c r="I369"/>
  <c r="C369"/>
  <c r="D369" s="1"/>
  <c r="E369" s="1"/>
  <c r="R368"/>
  <c r="Q368"/>
  <c r="M368" s="1"/>
  <c r="N368" s="1"/>
  <c r="O368" s="1"/>
  <c r="P368"/>
  <c r="I368"/>
  <c r="C368"/>
  <c r="D368" s="1"/>
  <c r="E368" s="1"/>
  <c r="R367"/>
  <c r="Q367"/>
  <c r="P367"/>
  <c r="I367"/>
  <c r="C367"/>
  <c r="D367"/>
  <c r="E367" s="1"/>
  <c r="R366"/>
  <c r="Q366"/>
  <c r="P366"/>
  <c r="I366"/>
  <c r="C366"/>
  <c r="D366" s="1"/>
  <c r="E366" s="1"/>
  <c r="R365"/>
  <c r="Q365"/>
  <c r="P365"/>
  <c r="M365" s="1"/>
  <c r="N365" s="1"/>
  <c r="O365" s="1"/>
  <c r="I365"/>
  <c r="C365"/>
  <c r="D365" s="1"/>
  <c r="E365" s="1"/>
  <c r="R364"/>
  <c r="Q364"/>
  <c r="P364"/>
  <c r="I364"/>
  <c r="C364"/>
  <c r="D364"/>
  <c r="E364" s="1"/>
  <c r="R363"/>
  <c r="Q363"/>
  <c r="P363"/>
  <c r="I363"/>
  <c r="C363"/>
  <c r="D363" s="1"/>
  <c r="E363" s="1"/>
  <c r="R362"/>
  <c r="Q362"/>
  <c r="P362"/>
  <c r="I362"/>
  <c r="C362"/>
  <c r="D362"/>
  <c r="E362" s="1"/>
  <c r="R361"/>
  <c r="Q361"/>
  <c r="P361"/>
  <c r="I361"/>
  <c r="C361"/>
  <c r="D361"/>
  <c r="E361" s="1"/>
  <c r="R360"/>
  <c r="Q360"/>
  <c r="P360"/>
  <c r="I360"/>
  <c r="C360"/>
  <c r="D360" s="1"/>
  <c r="E360" s="1"/>
  <c r="R359"/>
  <c r="Q359"/>
  <c r="P359"/>
  <c r="I359"/>
  <c r="C359"/>
  <c r="D359" s="1"/>
  <c r="E359" s="1"/>
  <c r="R358"/>
  <c r="Q358"/>
  <c r="P358"/>
  <c r="I358"/>
  <c r="C358"/>
  <c r="D358" s="1"/>
  <c r="E358" s="1"/>
  <c r="R357"/>
  <c r="Q357"/>
  <c r="P357"/>
  <c r="M357" s="1"/>
  <c r="N357" s="1"/>
  <c r="O357" s="1"/>
  <c r="I357"/>
  <c r="C357"/>
  <c r="D357" s="1"/>
  <c r="E357" s="1"/>
  <c r="R356"/>
  <c r="Q356"/>
  <c r="P356"/>
  <c r="I356"/>
  <c r="C356"/>
  <c r="D356" s="1"/>
  <c r="E356" s="1"/>
  <c r="R355"/>
  <c r="Q355"/>
  <c r="P355"/>
  <c r="I355"/>
  <c r="C355"/>
  <c r="D355" s="1"/>
  <c r="E355" s="1"/>
  <c r="R354"/>
  <c r="Q354"/>
  <c r="P354"/>
  <c r="I354"/>
  <c r="C354"/>
  <c r="D354"/>
  <c r="E354" s="1"/>
  <c r="R353"/>
  <c r="Q353"/>
  <c r="P353"/>
  <c r="I353"/>
  <c r="C353"/>
  <c r="D353" s="1"/>
  <c r="E353" s="1"/>
  <c r="R352"/>
  <c r="Q352"/>
  <c r="P352"/>
  <c r="I352"/>
  <c r="C352"/>
  <c r="D352" s="1"/>
  <c r="E352" s="1"/>
  <c r="R351"/>
  <c r="Q351"/>
  <c r="P351"/>
  <c r="I351"/>
  <c r="C351"/>
  <c r="D351" s="1"/>
  <c r="E351" s="1"/>
  <c r="R350"/>
  <c r="Q350"/>
  <c r="P350"/>
  <c r="I350"/>
  <c r="C350"/>
  <c r="D350"/>
  <c r="E350" s="1"/>
  <c r="R349"/>
  <c r="Q349"/>
  <c r="P349"/>
  <c r="I349"/>
  <c r="C349"/>
  <c r="D349" s="1"/>
  <c r="E349" s="1"/>
  <c r="R348"/>
  <c r="Q348"/>
  <c r="P348"/>
  <c r="I348"/>
  <c r="C348"/>
  <c r="D348" s="1"/>
  <c r="R347"/>
  <c r="Q347"/>
  <c r="P347"/>
  <c r="I347"/>
  <c r="C347"/>
  <c r="D347" s="1"/>
  <c r="E347" s="1"/>
  <c r="R346"/>
  <c r="Q346"/>
  <c r="P346"/>
  <c r="M346" s="1"/>
  <c r="N346" s="1"/>
  <c r="O346" s="1"/>
  <c r="I346"/>
  <c r="C346"/>
  <c r="D346" s="1"/>
  <c r="R345"/>
  <c r="M345" s="1"/>
  <c r="N345" s="1"/>
  <c r="O345" s="1"/>
  <c r="Q345"/>
  <c r="P345"/>
  <c r="I345"/>
  <c r="C345"/>
  <c r="D345"/>
  <c r="E345" s="1"/>
  <c r="R344"/>
  <c r="Q344"/>
  <c r="P344"/>
  <c r="I344"/>
  <c r="C344"/>
  <c r="D344" s="1"/>
  <c r="E344" s="1"/>
  <c r="R343"/>
  <c r="Q343"/>
  <c r="P343"/>
  <c r="I343"/>
  <c r="C343"/>
  <c r="D343"/>
  <c r="E343" s="1"/>
  <c r="R342"/>
  <c r="Q342"/>
  <c r="P342"/>
  <c r="I342"/>
  <c r="C342"/>
  <c r="D342" s="1"/>
  <c r="E342" s="1"/>
  <c r="R341"/>
  <c r="Q341"/>
  <c r="P341"/>
  <c r="M341" s="1"/>
  <c r="N341" s="1"/>
  <c r="O341" s="1"/>
  <c r="I341"/>
  <c r="C341"/>
  <c r="D341" s="1"/>
  <c r="E341" s="1"/>
  <c r="R340"/>
  <c r="Q340"/>
  <c r="P340"/>
  <c r="M340"/>
  <c r="N340" s="1"/>
  <c r="O340" s="1"/>
  <c r="I340"/>
  <c r="C340"/>
  <c r="D340" s="1"/>
  <c r="E340" s="1"/>
  <c r="R339"/>
  <c r="Q339"/>
  <c r="P339"/>
  <c r="M339" s="1"/>
  <c r="N339" s="1"/>
  <c r="O339" s="1"/>
  <c r="I339"/>
  <c r="C339"/>
  <c r="D339" s="1"/>
  <c r="E339" s="1"/>
  <c r="R338"/>
  <c r="Q338"/>
  <c r="P338"/>
  <c r="I338"/>
  <c r="C338"/>
  <c r="D338"/>
  <c r="E338" s="1"/>
  <c r="R337"/>
  <c r="Q337"/>
  <c r="P337"/>
  <c r="I337"/>
  <c r="C337"/>
  <c r="D337" s="1"/>
  <c r="E337" s="1"/>
  <c r="R336"/>
  <c r="Q336"/>
  <c r="M336" s="1"/>
  <c r="P336"/>
  <c r="I336"/>
  <c r="C336"/>
  <c r="D336" s="1"/>
  <c r="E336" s="1"/>
  <c r="R335"/>
  <c r="Q335"/>
  <c r="P335"/>
  <c r="I335"/>
  <c r="C335"/>
  <c r="D335"/>
  <c r="E335" s="1"/>
  <c r="R334"/>
  <c r="Q334"/>
  <c r="P334"/>
  <c r="M334" s="1"/>
  <c r="N334" s="1"/>
  <c r="O334" s="1"/>
  <c r="I334"/>
  <c r="C334"/>
  <c r="D334"/>
  <c r="E334" s="1"/>
  <c r="R333"/>
  <c r="Q333"/>
  <c r="P333"/>
  <c r="I333"/>
  <c r="C333"/>
  <c r="D333" s="1"/>
  <c r="E333" s="1"/>
  <c r="R332"/>
  <c r="Q332"/>
  <c r="M332" s="1"/>
  <c r="N332" s="1"/>
  <c r="O332" s="1"/>
  <c r="P332"/>
  <c r="I332"/>
  <c r="C332"/>
  <c r="D332" s="1"/>
  <c r="E332" s="1"/>
  <c r="R331"/>
  <c r="Q331"/>
  <c r="P331"/>
  <c r="I331"/>
  <c r="C331"/>
  <c r="D331"/>
  <c r="E331" s="1"/>
  <c r="R330"/>
  <c r="Q330"/>
  <c r="P330"/>
  <c r="M330" s="1"/>
  <c r="N330" s="1"/>
  <c r="O330" s="1"/>
  <c r="I330"/>
  <c r="C330"/>
  <c r="D330"/>
  <c r="E330" s="1"/>
  <c r="R329"/>
  <c r="Q329"/>
  <c r="P329"/>
  <c r="M329" s="1"/>
  <c r="N329" s="1"/>
  <c r="O329" s="1"/>
  <c r="I329"/>
  <c r="C329"/>
  <c r="R328"/>
  <c r="Q328"/>
  <c r="M328"/>
  <c r="N328" s="1"/>
  <c r="O328" s="1"/>
  <c r="P328"/>
  <c r="I328"/>
  <c r="C328"/>
  <c r="D328"/>
  <c r="E328" s="1"/>
  <c r="R327"/>
  <c r="Q327"/>
  <c r="P327"/>
  <c r="I327"/>
  <c r="C327"/>
  <c r="D327" s="1"/>
  <c r="E327" s="1"/>
  <c r="R326"/>
  <c r="Q326"/>
  <c r="P326"/>
  <c r="I326"/>
  <c r="C326"/>
  <c r="D326"/>
  <c r="E326" s="1"/>
  <c r="C324"/>
  <c r="D324" s="1"/>
  <c r="E324" s="1"/>
  <c r="C323"/>
  <c r="D323"/>
  <c r="E323" s="1"/>
  <c r="R322"/>
  <c r="Q322"/>
  <c r="P322"/>
  <c r="M322" s="1"/>
  <c r="N322" s="1"/>
  <c r="O322" s="1"/>
  <c r="I322"/>
  <c r="C322"/>
  <c r="D322"/>
  <c r="E322" s="1"/>
  <c r="R321"/>
  <c r="Q321"/>
  <c r="P321"/>
  <c r="I321"/>
  <c r="C321"/>
  <c r="R320"/>
  <c r="Q320"/>
  <c r="P320"/>
  <c r="I320"/>
  <c r="C320"/>
  <c r="R319"/>
  <c r="Q319"/>
  <c r="P319"/>
  <c r="I319"/>
  <c r="C319"/>
  <c r="R318"/>
  <c r="Q318"/>
  <c r="P318"/>
  <c r="I318"/>
  <c r="C318"/>
  <c r="D318"/>
  <c r="E318" s="1"/>
  <c r="R317"/>
  <c r="Q317"/>
  <c r="P317"/>
  <c r="I317"/>
  <c r="C317"/>
  <c r="D317" s="1"/>
  <c r="E317" s="1"/>
  <c r="R316"/>
  <c r="Q316"/>
  <c r="P316"/>
  <c r="I316"/>
  <c r="C316"/>
  <c r="R315"/>
  <c r="Q315"/>
  <c r="P315"/>
  <c r="M315" s="1"/>
  <c r="N315" s="1"/>
  <c r="O315" s="1"/>
  <c r="I315"/>
  <c r="C315"/>
  <c r="D315"/>
  <c r="E315" s="1"/>
  <c r="R314"/>
  <c r="Q314"/>
  <c r="M314"/>
  <c r="P314"/>
  <c r="I314"/>
  <c r="C314"/>
  <c r="R313"/>
  <c r="Q313"/>
  <c r="P313"/>
  <c r="I313"/>
  <c r="C313"/>
  <c r="R312"/>
  <c r="Q312"/>
  <c r="P312"/>
  <c r="I312"/>
  <c r="C312"/>
  <c r="R311"/>
  <c r="Q311"/>
  <c r="P311"/>
  <c r="M311" s="1"/>
  <c r="I311"/>
  <c r="C311"/>
  <c r="R310"/>
  <c r="Q310"/>
  <c r="P310"/>
  <c r="I310"/>
  <c r="C310"/>
  <c r="D310" s="1"/>
  <c r="E310" s="1"/>
  <c r="R309"/>
  <c r="Q309"/>
  <c r="P309"/>
  <c r="I309"/>
  <c r="C309"/>
  <c r="R308"/>
  <c r="Q308"/>
  <c r="P308"/>
  <c r="M308" s="1"/>
  <c r="I308"/>
  <c r="C308"/>
  <c r="R307"/>
  <c r="Q307"/>
  <c r="P307"/>
  <c r="M307" s="1"/>
  <c r="I307"/>
  <c r="C307"/>
  <c r="R306"/>
  <c r="Q306"/>
  <c r="P306"/>
  <c r="I306"/>
  <c r="C306"/>
  <c r="R305"/>
  <c r="Q305"/>
  <c r="P305"/>
  <c r="I305"/>
  <c r="C305"/>
  <c r="R304"/>
  <c r="Q304"/>
  <c r="P304"/>
  <c r="I304"/>
  <c r="C304"/>
  <c r="D304"/>
  <c r="E304" s="1"/>
  <c r="R303"/>
  <c r="Q303"/>
  <c r="P303"/>
  <c r="I303"/>
  <c r="C303"/>
  <c r="D303"/>
  <c r="E303"/>
  <c r="R302"/>
  <c r="Q302"/>
  <c r="P302"/>
  <c r="M302"/>
  <c r="N302" s="1"/>
  <c r="O302" s="1"/>
  <c r="I302"/>
  <c r="C302"/>
  <c r="D302" s="1"/>
  <c r="E302" s="1"/>
  <c r="R301"/>
  <c r="Q301"/>
  <c r="P301"/>
  <c r="I301"/>
  <c r="C301"/>
  <c r="D301"/>
  <c r="E301" s="1"/>
  <c r="R300"/>
  <c r="Q300"/>
  <c r="P300"/>
  <c r="I300"/>
  <c r="C300"/>
  <c r="D300"/>
  <c r="E300"/>
  <c r="R299"/>
  <c r="Q299"/>
  <c r="P299"/>
  <c r="M299"/>
  <c r="N299" s="1"/>
  <c r="O299" s="1"/>
  <c r="I299"/>
  <c r="C299"/>
  <c r="D299" s="1"/>
  <c r="E299" s="1"/>
  <c r="R298"/>
  <c r="Q298"/>
  <c r="P298"/>
  <c r="I298"/>
  <c r="C298"/>
  <c r="D298"/>
  <c r="E298" s="1"/>
  <c r="R297"/>
  <c r="Q297"/>
  <c r="P297"/>
  <c r="M297" s="1"/>
  <c r="N297" s="1"/>
  <c r="O297" s="1"/>
  <c r="I297"/>
  <c r="C297"/>
  <c r="D297" s="1"/>
  <c r="E297" s="1"/>
  <c r="R296"/>
  <c r="Q296"/>
  <c r="P296"/>
  <c r="M296" s="1"/>
  <c r="N296" s="1"/>
  <c r="O296" s="1"/>
  <c r="I296"/>
  <c r="C296"/>
  <c r="D296"/>
  <c r="E296" s="1"/>
  <c r="R295"/>
  <c r="Q295"/>
  <c r="P295"/>
  <c r="I295"/>
  <c r="C295"/>
  <c r="D295"/>
  <c r="E295"/>
  <c r="R294"/>
  <c r="Q294"/>
  <c r="P294"/>
  <c r="M294" s="1"/>
  <c r="I294"/>
  <c r="C294"/>
  <c r="D294"/>
  <c r="E294"/>
  <c r="R293"/>
  <c r="Q293"/>
  <c r="P293"/>
  <c r="M293" s="1"/>
  <c r="N293" s="1"/>
  <c r="O293" s="1"/>
  <c r="I293"/>
  <c r="C293"/>
  <c r="D293" s="1"/>
  <c r="E293" s="1"/>
  <c r="R292"/>
  <c r="Q292"/>
  <c r="P292"/>
  <c r="I292"/>
  <c r="C292"/>
  <c r="R291"/>
  <c r="Q291"/>
  <c r="P291"/>
  <c r="I291"/>
  <c r="C291"/>
  <c r="D291" s="1"/>
  <c r="E291" s="1"/>
  <c r="R290"/>
  <c r="Q290"/>
  <c r="P290"/>
  <c r="M290" s="1"/>
  <c r="N290" s="1"/>
  <c r="O290" s="1"/>
  <c r="I290"/>
  <c r="C290"/>
  <c r="D290"/>
  <c r="E290"/>
  <c r="R289"/>
  <c r="Q289"/>
  <c r="P289"/>
  <c r="I289"/>
  <c r="C289"/>
  <c r="D289" s="1"/>
  <c r="E289" s="1"/>
  <c r="R288"/>
  <c r="M288" s="1"/>
  <c r="N288" s="1"/>
  <c r="O288" s="1"/>
  <c r="Q288"/>
  <c r="P288"/>
  <c r="I288"/>
  <c r="C288"/>
  <c r="D288"/>
  <c r="E288" s="1"/>
  <c r="R287"/>
  <c r="Q287"/>
  <c r="P287"/>
  <c r="M287" s="1"/>
  <c r="N287" s="1"/>
  <c r="O287" s="1"/>
  <c r="I287"/>
  <c r="C287"/>
  <c r="D287" s="1"/>
  <c r="E287" s="1"/>
  <c r="R286"/>
  <c r="Q286"/>
  <c r="P286"/>
  <c r="I286"/>
  <c r="C286"/>
  <c r="D286" s="1"/>
  <c r="E286" s="1"/>
  <c r="R285"/>
  <c r="Q285"/>
  <c r="P285"/>
  <c r="I285"/>
  <c r="C285"/>
  <c r="D285"/>
  <c r="E285" s="1"/>
  <c r="R284"/>
  <c r="Q284"/>
  <c r="P284"/>
  <c r="I284"/>
  <c r="C284"/>
  <c r="D284"/>
  <c r="E284"/>
  <c r="R283"/>
  <c r="Q283"/>
  <c r="P283"/>
  <c r="M283"/>
  <c r="N283" s="1"/>
  <c r="O283" s="1"/>
  <c r="I283"/>
  <c r="C283"/>
  <c r="D283" s="1"/>
  <c r="E283" s="1"/>
  <c r="R282"/>
  <c r="Q282"/>
  <c r="P282"/>
  <c r="M282" s="1"/>
  <c r="N282" s="1"/>
  <c r="O282" s="1"/>
  <c r="I282"/>
  <c r="C282"/>
  <c r="D282"/>
  <c r="E282"/>
  <c r="R281"/>
  <c r="Q281"/>
  <c r="P281"/>
  <c r="I281"/>
  <c r="C281"/>
  <c r="D281" s="1"/>
  <c r="E281" s="1"/>
  <c r="R280"/>
  <c r="Q280"/>
  <c r="P280"/>
  <c r="I280"/>
  <c r="C280"/>
  <c r="D280" s="1"/>
  <c r="E280" s="1"/>
  <c r="R279"/>
  <c r="Q279"/>
  <c r="P279"/>
  <c r="I279"/>
  <c r="C279"/>
  <c r="D279"/>
  <c r="E279" s="1"/>
  <c r="R278"/>
  <c r="Q278"/>
  <c r="P278"/>
  <c r="M278" s="1"/>
  <c r="N278" s="1"/>
  <c r="O278" s="1"/>
  <c r="I278"/>
  <c r="C278"/>
  <c r="D278" s="1"/>
  <c r="E278" s="1"/>
  <c r="R277"/>
  <c r="Q277"/>
  <c r="P277"/>
  <c r="I277"/>
  <c r="C277"/>
  <c r="L276"/>
  <c r="L391" s="1"/>
  <c r="K276"/>
  <c r="J276"/>
  <c r="H276"/>
  <c r="H391" s="1"/>
  <c r="G276"/>
  <c r="F276"/>
  <c r="R272"/>
  <c r="Q272"/>
  <c r="P272"/>
  <c r="I272"/>
  <c r="C272"/>
  <c r="D272" s="1"/>
  <c r="E272" s="1"/>
  <c r="R271"/>
  <c r="Q271"/>
  <c r="P271"/>
  <c r="I271"/>
  <c r="C271"/>
  <c r="D271" s="1"/>
  <c r="E271" s="1"/>
  <c r="R270"/>
  <c r="Q270"/>
  <c r="P270"/>
  <c r="I270"/>
  <c r="C270"/>
  <c r="D270"/>
  <c r="E270" s="1"/>
  <c r="R269"/>
  <c r="Q269"/>
  <c r="P269"/>
  <c r="I269"/>
  <c r="C269"/>
  <c r="R268"/>
  <c r="Q268"/>
  <c r="P268"/>
  <c r="I268"/>
  <c r="C268"/>
  <c r="D268"/>
  <c r="E268" s="1"/>
  <c r="R267"/>
  <c r="Q267"/>
  <c r="P267"/>
  <c r="M267" s="1"/>
  <c r="N267" s="1"/>
  <c r="O267" s="1"/>
  <c r="I267"/>
  <c r="C267"/>
  <c r="D267" s="1"/>
  <c r="E267" s="1"/>
  <c r="R266"/>
  <c r="Q266"/>
  <c r="P266"/>
  <c r="I266"/>
  <c r="C266"/>
  <c r="R265"/>
  <c r="Q265"/>
  <c r="P265"/>
  <c r="M265"/>
  <c r="I265"/>
  <c r="C265"/>
  <c r="R264"/>
  <c r="Q264"/>
  <c r="P264"/>
  <c r="I264"/>
  <c r="C264"/>
  <c r="D264"/>
  <c r="E264" s="1"/>
  <c r="R263"/>
  <c r="Q263"/>
  <c r="P263"/>
  <c r="I263"/>
  <c r="C263"/>
  <c r="D263"/>
  <c r="E263"/>
  <c r="R262"/>
  <c r="Q262"/>
  <c r="M262"/>
  <c r="N262"/>
  <c r="O262" s="1"/>
  <c r="P262"/>
  <c r="I262"/>
  <c r="C262"/>
  <c r="D262" s="1"/>
  <c r="E262" s="1"/>
  <c r="R261"/>
  <c r="Q261"/>
  <c r="P261"/>
  <c r="I261"/>
  <c r="C261"/>
  <c r="D261"/>
  <c r="E261" s="1"/>
  <c r="R260"/>
  <c r="Q260"/>
  <c r="P260"/>
  <c r="M260" s="1"/>
  <c r="N260" s="1"/>
  <c r="O260" s="1"/>
  <c r="I260"/>
  <c r="C260"/>
  <c r="D260" s="1"/>
  <c r="E260" s="1"/>
  <c r="R259"/>
  <c r="Q259"/>
  <c r="P259"/>
  <c r="M259" s="1"/>
  <c r="N259" s="1"/>
  <c r="O259" s="1"/>
  <c r="I259"/>
  <c r="C259"/>
  <c r="D259"/>
  <c r="E259" s="1"/>
  <c r="R258"/>
  <c r="Q258"/>
  <c r="P258"/>
  <c r="I258"/>
  <c r="C258"/>
  <c r="R257"/>
  <c r="Q257"/>
  <c r="P257"/>
  <c r="M257" s="1"/>
  <c r="I257"/>
  <c r="C257"/>
  <c r="R256"/>
  <c r="Q256"/>
  <c r="P256"/>
  <c r="I256"/>
  <c r="C256"/>
  <c r="R255"/>
  <c r="Q255"/>
  <c r="P255"/>
  <c r="I255"/>
  <c r="C255"/>
  <c r="D255"/>
  <c r="R254"/>
  <c r="Q254"/>
  <c r="P254"/>
  <c r="I254"/>
  <c r="C254"/>
  <c r="D254" s="1"/>
  <c r="E254" s="1"/>
  <c r="R253"/>
  <c r="Q253"/>
  <c r="P253"/>
  <c r="M253" s="1"/>
  <c r="I253"/>
  <c r="C253"/>
  <c r="L252"/>
  <c r="L274" s="1"/>
  <c r="K252"/>
  <c r="K274"/>
  <c r="J252"/>
  <c r="J274" s="1"/>
  <c r="H252"/>
  <c r="H274"/>
  <c r="G252"/>
  <c r="G274" s="1"/>
  <c r="F252"/>
  <c r="F274"/>
  <c r="R247"/>
  <c r="Q247"/>
  <c r="P247"/>
  <c r="I247"/>
  <c r="C247"/>
  <c r="D247" s="1"/>
  <c r="R246"/>
  <c r="Q246"/>
  <c r="P246"/>
  <c r="I246"/>
  <c r="C246"/>
  <c r="D246"/>
  <c r="E246" s="1"/>
  <c r="R245"/>
  <c r="Q245"/>
  <c r="Q244" s="1"/>
  <c r="P245"/>
  <c r="M245" s="1"/>
  <c r="N245" s="1"/>
  <c r="O245" s="1"/>
  <c r="I245"/>
  <c r="C245"/>
  <c r="D245" s="1"/>
  <c r="L244"/>
  <c r="K244"/>
  <c r="J244"/>
  <c r="H244"/>
  <c r="G244"/>
  <c r="F244"/>
  <c r="R242"/>
  <c r="Q242"/>
  <c r="P242"/>
  <c r="M242" s="1"/>
  <c r="N242" s="1"/>
  <c r="O242" s="1"/>
  <c r="I242"/>
  <c r="C242"/>
  <c r="D242"/>
  <c r="E242"/>
  <c r="R241"/>
  <c r="Q241"/>
  <c r="Q240"/>
  <c r="P241"/>
  <c r="M241" s="1"/>
  <c r="I241"/>
  <c r="I240"/>
  <c r="C241"/>
  <c r="D241" s="1"/>
  <c r="L240"/>
  <c r="K240"/>
  <c r="J240"/>
  <c r="H240"/>
  <c r="G240"/>
  <c r="F240"/>
  <c r="R238"/>
  <c r="Q238"/>
  <c r="P238"/>
  <c r="I238"/>
  <c r="C238"/>
  <c r="D238" s="1"/>
  <c r="E238" s="1"/>
  <c r="R237"/>
  <c r="Q237"/>
  <c r="P237"/>
  <c r="I237"/>
  <c r="C237"/>
  <c r="D237"/>
  <c r="E237" s="1"/>
  <c r="R236"/>
  <c r="Q236"/>
  <c r="M236"/>
  <c r="N236" s="1"/>
  <c r="O236" s="1"/>
  <c r="P236"/>
  <c r="I236"/>
  <c r="C236"/>
  <c r="D236" s="1"/>
  <c r="E236" s="1"/>
  <c r="R235"/>
  <c r="Q235"/>
  <c r="P235"/>
  <c r="M235" s="1"/>
  <c r="N235" s="1"/>
  <c r="O235" s="1"/>
  <c r="I235"/>
  <c r="C235"/>
  <c r="D235"/>
  <c r="E235" s="1"/>
  <c r="R234"/>
  <c r="Q234"/>
  <c r="P234"/>
  <c r="M234" s="1"/>
  <c r="N234" s="1"/>
  <c r="I234"/>
  <c r="I233"/>
  <c r="C234"/>
  <c r="D234" s="1"/>
  <c r="L233"/>
  <c r="K233"/>
  <c r="J233"/>
  <c r="H233"/>
  <c r="G233"/>
  <c r="F233"/>
  <c r="R231"/>
  <c r="Q231"/>
  <c r="P231"/>
  <c r="I231"/>
  <c r="C231"/>
  <c r="D231" s="1"/>
  <c r="E231" s="1"/>
  <c r="R230"/>
  <c r="M230" s="1"/>
  <c r="N230" s="1"/>
  <c r="O230" s="1"/>
  <c r="Q230"/>
  <c r="P230"/>
  <c r="I230"/>
  <c r="C230"/>
  <c r="D230"/>
  <c r="E230" s="1"/>
  <c r="R229"/>
  <c r="Q229"/>
  <c r="P229"/>
  <c r="M229" s="1"/>
  <c r="N229" s="1"/>
  <c r="O229" s="1"/>
  <c r="I229"/>
  <c r="C229"/>
  <c r="D229" s="1"/>
  <c r="E229" s="1"/>
  <c r="R228"/>
  <c r="Q228"/>
  <c r="P228"/>
  <c r="I228"/>
  <c r="C228"/>
  <c r="D228"/>
  <c r="R227"/>
  <c r="R226" s="1"/>
  <c r="Q227"/>
  <c r="P227"/>
  <c r="I227"/>
  <c r="I226" s="1"/>
  <c r="C227"/>
  <c r="L226"/>
  <c r="K226"/>
  <c r="J226"/>
  <c r="H226"/>
  <c r="G226"/>
  <c r="F226"/>
  <c r="R224"/>
  <c r="Q224"/>
  <c r="P224"/>
  <c r="M224" s="1"/>
  <c r="N224" s="1"/>
  <c r="O224" s="1"/>
  <c r="I224"/>
  <c r="C224"/>
  <c r="D224"/>
  <c r="E224"/>
  <c r="R223"/>
  <c r="R222" s="1"/>
  <c r="Q223"/>
  <c r="Q222"/>
  <c r="P223"/>
  <c r="I223"/>
  <c r="C223"/>
  <c r="D223"/>
  <c r="L222"/>
  <c r="K222"/>
  <c r="J222"/>
  <c r="H222"/>
  <c r="G222"/>
  <c r="F222"/>
  <c r="R220"/>
  <c r="Q220"/>
  <c r="P220"/>
  <c r="I220"/>
  <c r="C220"/>
  <c r="D220"/>
  <c r="E220" s="1"/>
  <c r="R219"/>
  <c r="Q219"/>
  <c r="P219"/>
  <c r="I219"/>
  <c r="C219"/>
  <c r="D219"/>
  <c r="E219"/>
  <c r="R218"/>
  <c r="Q218"/>
  <c r="P218"/>
  <c r="M218"/>
  <c r="N218" s="1"/>
  <c r="O218" s="1"/>
  <c r="I218"/>
  <c r="C218"/>
  <c r="D218" s="1"/>
  <c r="E218" s="1"/>
  <c r="R217"/>
  <c r="Q217"/>
  <c r="P217"/>
  <c r="I217"/>
  <c r="C217"/>
  <c r="D217"/>
  <c r="E217"/>
  <c r="R216"/>
  <c r="Q216"/>
  <c r="P216"/>
  <c r="I216"/>
  <c r="C216"/>
  <c r="D216" s="1"/>
  <c r="E216" s="1"/>
  <c r="R215"/>
  <c r="Q215"/>
  <c r="P215"/>
  <c r="I215"/>
  <c r="C215"/>
  <c r="D215" s="1"/>
  <c r="E215" s="1"/>
  <c r="R214"/>
  <c r="Q214"/>
  <c r="P214"/>
  <c r="I214"/>
  <c r="C214"/>
  <c r="D214"/>
  <c r="E214" s="1"/>
  <c r="R213"/>
  <c r="N213"/>
  <c r="O213" s="1"/>
  <c r="Q213"/>
  <c r="P213"/>
  <c r="M213" s="1"/>
  <c r="I213"/>
  <c r="C213"/>
  <c r="D213" s="1"/>
  <c r="E213" s="1"/>
  <c r="R212"/>
  <c r="Q212"/>
  <c r="P212"/>
  <c r="I212"/>
  <c r="C212"/>
  <c r="D212" s="1"/>
  <c r="E212" s="1"/>
  <c r="R211"/>
  <c r="Q211"/>
  <c r="P211"/>
  <c r="I211"/>
  <c r="C211"/>
  <c r="D211"/>
  <c r="E211" s="1"/>
  <c r="R210"/>
  <c r="Q210"/>
  <c r="P210"/>
  <c r="M210" s="1"/>
  <c r="N210" s="1"/>
  <c r="O210" s="1"/>
  <c r="I210"/>
  <c r="C210"/>
  <c r="D210" s="1"/>
  <c r="E210" s="1"/>
  <c r="R209"/>
  <c r="Q209"/>
  <c r="P209"/>
  <c r="I209"/>
  <c r="C209"/>
  <c r="D209" s="1"/>
  <c r="E209" s="1"/>
  <c r="R208"/>
  <c r="Q208"/>
  <c r="P208"/>
  <c r="I208"/>
  <c r="C208"/>
  <c r="D208" s="1"/>
  <c r="E208" s="1"/>
  <c r="R207"/>
  <c r="Q207"/>
  <c r="P207"/>
  <c r="M207" s="1"/>
  <c r="N207" s="1"/>
  <c r="O207" s="1"/>
  <c r="I207"/>
  <c r="C207"/>
  <c r="D207" s="1"/>
  <c r="E207" s="1"/>
  <c r="R206"/>
  <c r="Q206"/>
  <c r="P206"/>
  <c r="M206" s="1"/>
  <c r="N206" s="1"/>
  <c r="O206" s="1"/>
  <c r="I206"/>
  <c r="C206"/>
  <c r="R205"/>
  <c r="Q205"/>
  <c r="P205"/>
  <c r="M205" s="1"/>
  <c r="N205" s="1"/>
  <c r="O205" s="1"/>
  <c r="I205"/>
  <c r="C205"/>
  <c r="D205" s="1"/>
  <c r="E205" s="1"/>
  <c r="R204"/>
  <c r="M204" s="1"/>
  <c r="N204" s="1"/>
  <c r="Q204"/>
  <c r="P204"/>
  <c r="I204"/>
  <c r="C204"/>
  <c r="D204" s="1"/>
  <c r="E204" s="1"/>
  <c r="R203"/>
  <c r="Q203"/>
  <c r="P203"/>
  <c r="I203"/>
  <c r="C203"/>
  <c r="D203" s="1"/>
  <c r="E203" s="1"/>
  <c r="R202"/>
  <c r="Q202"/>
  <c r="P202"/>
  <c r="I202"/>
  <c r="C202"/>
  <c r="R201"/>
  <c r="Q201"/>
  <c r="P201"/>
  <c r="I201"/>
  <c r="C201"/>
  <c r="D201" s="1"/>
  <c r="E201" s="1"/>
  <c r="R200"/>
  <c r="Q200"/>
  <c r="P200"/>
  <c r="I200"/>
  <c r="C200"/>
  <c r="D200"/>
  <c r="E200" s="1"/>
  <c r="R199"/>
  <c r="Q199"/>
  <c r="P199"/>
  <c r="I199"/>
  <c r="C199"/>
  <c r="D199"/>
  <c r="E199"/>
  <c r="R198"/>
  <c r="Q198"/>
  <c r="P198"/>
  <c r="I198"/>
  <c r="C198"/>
  <c r="D198"/>
  <c r="E198"/>
  <c r="R195"/>
  <c r="Q195"/>
  <c r="P195"/>
  <c r="M195" s="1"/>
  <c r="N195" s="1"/>
  <c r="O195" s="1"/>
  <c r="I195"/>
  <c r="C195"/>
  <c r="D195"/>
  <c r="E195" s="1"/>
  <c r="R194"/>
  <c r="Q194"/>
  <c r="P194"/>
  <c r="I194"/>
  <c r="C194"/>
  <c r="D194"/>
  <c r="E194"/>
  <c r="R193"/>
  <c r="Q193"/>
  <c r="P193"/>
  <c r="I193"/>
  <c r="C193"/>
  <c r="D193"/>
  <c r="R192"/>
  <c r="Q192"/>
  <c r="P192"/>
  <c r="I192"/>
  <c r="C192"/>
  <c r="D192"/>
  <c r="E192" s="1"/>
  <c r="R191"/>
  <c r="Q191"/>
  <c r="P191"/>
  <c r="M191" s="1"/>
  <c r="N191" s="1"/>
  <c r="O191" s="1"/>
  <c r="I191"/>
  <c r="C191"/>
  <c r="D191"/>
  <c r="E191"/>
  <c r="R190"/>
  <c r="Q190"/>
  <c r="P190"/>
  <c r="M190" s="1"/>
  <c r="N190" s="1"/>
  <c r="O190" s="1"/>
  <c r="I190"/>
  <c r="C190"/>
  <c r="D190"/>
  <c r="E190" s="1"/>
  <c r="R189"/>
  <c r="Q189"/>
  <c r="P189"/>
  <c r="M189" s="1"/>
  <c r="N189" s="1"/>
  <c r="O189" s="1"/>
  <c r="I189"/>
  <c r="C189"/>
  <c r="D189" s="1"/>
  <c r="E189" s="1"/>
  <c r="R188"/>
  <c r="Q188"/>
  <c r="P188"/>
  <c r="I188"/>
  <c r="C188"/>
  <c r="D188" s="1"/>
  <c r="E188" s="1"/>
  <c r="R187"/>
  <c r="Q187"/>
  <c r="P187"/>
  <c r="M187" s="1"/>
  <c r="N187" s="1"/>
  <c r="O187" s="1"/>
  <c r="I187"/>
  <c r="C187"/>
  <c r="D187"/>
  <c r="E187"/>
  <c r="R186"/>
  <c r="Q186"/>
  <c r="P186"/>
  <c r="I186"/>
  <c r="C186"/>
  <c r="D186"/>
  <c r="E186"/>
  <c r="R185"/>
  <c r="Q185"/>
  <c r="P185"/>
  <c r="I185"/>
  <c r="C185"/>
  <c r="D185" s="1"/>
  <c r="E185" s="1"/>
  <c r="R184"/>
  <c r="Q184"/>
  <c r="P184"/>
  <c r="M184" s="1"/>
  <c r="I184"/>
  <c r="C184"/>
  <c r="D184" s="1"/>
  <c r="E184" s="1"/>
  <c r="R183"/>
  <c r="Q183"/>
  <c r="M183" s="1"/>
  <c r="N183" s="1"/>
  <c r="O183" s="1"/>
  <c r="P183"/>
  <c r="I183"/>
  <c r="C183"/>
  <c r="D183"/>
  <c r="E183"/>
  <c r="R181"/>
  <c r="Q181"/>
  <c r="P181"/>
  <c r="I181"/>
  <c r="C181"/>
  <c r="D181"/>
  <c r="E181"/>
  <c r="R180"/>
  <c r="Q180"/>
  <c r="P180"/>
  <c r="I180"/>
  <c r="C180"/>
  <c r="R179"/>
  <c r="Q179"/>
  <c r="M179"/>
  <c r="N179"/>
  <c r="O179" s="1"/>
  <c r="P179"/>
  <c r="I179"/>
  <c r="C179"/>
  <c r="D179" s="1"/>
  <c r="E179" s="1"/>
  <c r="R178"/>
  <c r="Q178"/>
  <c r="P178"/>
  <c r="I178"/>
  <c r="C178"/>
  <c r="R177"/>
  <c r="Q177"/>
  <c r="P177"/>
  <c r="I177"/>
  <c r="C177"/>
  <c r="D177" s="1"/>
  <c r="E177" s="1"/>
  <c r="R175"/>
  <c r="Q175"/>
  <c r="I175"/>
  <c r="C175"/>
  <c r="R171"/>
  <c r="Q171"/>
  <c r="P171"/>
  <c r="I171"/>
  <c r="C171"/>
  <c r="D171"/>
  <c r="E171" s="1"/>
  <c r="R170"/>
  <c r="Q170"/>
  <c r="P170"/>
  <c r="I170"/>
  <c r="C170"/>
  <c r="D170"/>
  <c r="R169"/>
  <c r="Q169"/>
  <c r="P169"/>
  <c r="M169" s="1"/>
  <c r="I169"/>
  <c r="C169"/>
  <c r="D169" s="1"/>
  <c r="E169" s="1"/>
  <c r="R168"/>
  <c r="Q168"/>
  <c r="P168"/>
  <c r="I168"/>
  <c r="C168"/>
  <c r="D168" s="1"/>
  <c r="E168" s="1"/>
  <c r="L167"/>
  <c r="K167"/>
  <c r="H167"/>
  <c r="G167"/>
  <c r="F167"/>
  <c r="R159"/>
  <c r="Q159"/>
  <c r="P159"/>
  <c r="P158"/>
  <c r="I159"/>
  <c r="I158" s="1"/>
  <c r="C159"/>
  <c r="R153"/>
  <c r="Q153"/>
  <c r="Q152" s="1"/>
  <c r="I153"/>
  <c r="I152"/>
  <c r="C153"/>
  <c r="R150"/>
  <c r="Q150"/>
  <c r="P150"/>
  <c r="I150"/>
  <c r="C150"/>
  <c r="D150"/>
  <c r="D146"/>
  <c r="R147"/>
  <c r="Q147"/>
  <c r="P147"/>
  <c r="P146"/>
  <c r="I147"/>
  <c r="C147"/>
  <c r="L146"/>
  <c r="K146"/>
  <c r="J146"/>
  <c r="H146"/>
  <c r="G146"/>
  <c r="F146"/>
  <c r="R144"/>
  <c r="Q144"/>
  <c r="P144"/>
  <c r="I144"/>
  <c r="C144"/>
  <c r="D144" s="1"/>
  <c r="E144" s="1"/>
  <c r="E141" s="1"/>
  <c r="R142"/>
  <c r="Q142"/>
  <c r="P142"/>
  <c r="M142"/>
  <c r="I142"/>
  <c r="I141"/>
  <c r="C142"/>
  <c r="L141"/>
  <c r="K141"/>
  <c r="J141"/>
  <c r="H141"/>
  <c r="G141"/>
  <c r="F141"/>
  <c r="R137"/>
  <c r="Q137"/>
  <c r="M137" s="1"/>
  <c r="N137" s="1"/>
  <c r="P137"/>
  <c r="I137"/>
  <c r="C137"/>
  <c r="R134"/>
  <c r="Q134"/>
  <c r="P134"/>
  <c r="P133"/>
  <c r="I134"/>
  <c r="I133" s="1"/>
  <c r="C134"/>
  <c r="R129"/>
  <c r="Q129"/>
  <c r="P129"/>
  <c r="P127" s="1"/>
  <c r="I129"/>
  <c r="C129"/>
  <c r="R128"/>
  <c r="Q128"/>
  <c r="P128"/>
  <c r="I128"/>
  <c r="I127" s="1"/>
  <c r="C128"/>
  <c r="C127" s="1"/>
  <c r="R123"/>
  <c r="M123"/>
  <c r="N123" s="1"/>
  <c r="Q123"/>
  <c r="P123"/>
  <c r="I123"/>
  <c r="C123"/>
  <c r="R121"/>
  <c r="Q121"/>
  <c r="P121"/>
  <c r="I121"/>
  <c r="C121"/>
  <c r="R118"/>
  <c r="Q118"/>
  <c r="P118"/>
  <c r="M118" s="1"/>
  <c r="N118" s="1"/>
  <c r="O118" s="1"/>
  <c r="I118"/>
  <c r="C118"/>
  <c r="D118" s="1"/>
  <c r="E118" s="1"/>
  <c r="R115"/>
  <c r="Q115"/>
  <c r="P115"/>
  <c r="P113" s="1"/>
  <c r="I115"/>
  <c r="C115"/>
  <c r="C113"/>
  <c r="R114"/>
  <c r="R113" s="1"/>
  <c r="Q114"/>
  <c r="P114"/>
  <c r="M114"/>
  <c r="I114"/>
  <c r="C114"/>
  <c r="L113"/>
  <c r="K113"/>
  <c r="J113"/>
  <c r="H113"/>
  <c r="G113"/>
  <c r="F113"/>
  <c r="R111"/>
  <c r="Q111"/>
  <c r="P111"/>
  <c r="M111"/>
  <c r="N111" s="1"/>
  <c r="O111" s="1"/>
  <c r="I111"/>
  <c r="C111"/>
  <c r="D111" s="1"/>
  <c r="E111" s="1"/>
  <c r="R106"/>
  <c r="Q106"/>
  <c r="Q105" s="1"/>
  <c r="P106"/>
  <c r="I106"/>
  <c r="I105" s="1"/>
  <c r="C106"/>
  <c r="C105"/>
  <c r="L105"/>
  <c r="K105"/>
  <c r="J105"/>
  <c r="H105"/>
  <c r="G105"/>
  <c r="F105"/>
  <c r="R98"/>
  <c r="Q98"/>
  <c r="P98"/>
  <c r="I98"/>
  <c r="C98"/>
  <c r="R97"/>
  <c r="Q97"/>
  <c r="M97" s="1"/>
  <c r="P97"/>
  <c r="I97"/>
  <c r="C97"/>
  <c r="R93"/>
  <c r="Q93"/>
  <c r="P93"/>
  <c r="I93"/>
  <c r="C93"/>
  <c r="R92"/>
  <c r="Q92"/>
  <c r="P92"/>
  <c r="I92"/>
  <c r="C92"/>
  <c r="C90" s="1"/>
  <c r="R87"/>
  <c r="Q87"/>
  <c r="P87"/>
  <c r="M87" s="1"/>
  <c r="N87" s="1"/>
  <c r="O87" s="1"/>
  <c r="I87"/>
  <c r="C87"/>
  <c r="D87" s="1"/>
  <c r="E87" s="1"/>
  <c r="R86"/>
  <c r="Q86"/>
  <c r="P86"/>
  <c r="M86" s="1"/>
  <c r="N86" s="1"/>
  <c r="O86" s="1"/>
  <c r="C86"/>
  <c r="D86" s="1"/>
  <c r="E86" s="1"/>
  <c r="R85"/>
  <c r="Q85"/>
  <c r="P85"/>
  <c r="C85"/>
  <c r="D85" s="1"/>
  <c r="E85" s="1"/>
  <c r="R60"/>
  <c r="Q60"/>
  <c r="P60"/>
  <c r="I60"/>
  <c r="C60"/>
  <c r="D60"/>
  <c r="E60" s="1"/>
  <c r="R59"/>
  <c r="Q59"/>
  <c r="P59"/>
  <c r="I59"/>
  <c r="C59"/>
  <c r="D59"/>
  <c r="E59"/>
  <c r="R58"/>
  <c r="Q58"/>
  <c r="P58"/>
  <c r="I58"/>
  <c r="C58"/>
  <c r="R57"/>
  <c r="Q57"/>
  <c r="P57"/>
  <c r="M57" s="1"/>
  <c r="N57" s="1"/>
  <c r="O57" s="1"/>
  <c r="I57"/>
  <c r="C57"/>
  <c r="D57" s="1"/>
  <c r="E57" s="1"/>
  <c r="R56"/>
  <c r="Q56"/>
  <c r="P56"/>
  <c r="I56"/>
  <c r="C56"/>
  <c r="D56" s="1"/>
  <c r="E56" s="1"/>
  <c r="R55"/>
  <c r="Q55"/>
  <c r="P55"/>
  <c r="I55"/>
  <c r="C55"/>
  <c r="L54"/>
  <c r="K54"/>
  <c r="K250" s="1"/>
  <c r="J54"/>
  <c r="H54"/>
  <c r="G54"/>
  <c r="F54"/>
  <c r="R48"/>
  <c r="Q48"/>
  <c r="P48"/>
  <c r="I48"/>
  <c r="C48"/>
  <c r="D48"/>
  <c r="E48"/>
  <c r="R46"/>
  <c r="Q46"/>
  <c r="P46"/>
  <c r="I46"/>
  <c r="C46"/>
  <c r="D46" s="1"/>
  <c r="E46" s="1"/>
  <c r="R45"/>
  <c r="Q45"/>
  <c r="P45"/>
  <c r="M45" s="1"/>
  <c r="N45" s="1"/>
  <c r="O45" s="1"/>
  <c r="I45"/>
  <c r="C45"/>
  <c r="D45"/>
  <c r="E45" s="1"/>
  <c r="R43"/>
  <c r="Q43"/>
  <c r="P43"/>
  <c r="I43"/>
  <c r="C43"/>
  <c r="D43"/>
  <c r="E43"/>
  <c r="R42"/>
  <c r="Q42"/>
  <c r="P42"/>
  <c r="I42"/>
  <c r="C42"/>
  <c r="R41"/>
  <c r="Q41"/>
  <c r="P41"/>
  <c r="I41"/>
  <c r="R40"/>
  <c r="Q40"/>
  <c r="P40"/>
  <c r="I40"/>
  <c r="I39" s="1"/>
  <c r="R35"/>
  <c r="Q35"/>
  <c r="P35"/>
  <c r="I35"/>
  <c r="R31"/>
  <c r="Q31"/>
  <c r="P31"/>
  <c r="I31"/>
  <c r="C31"/>
  <c r="R30"/>
  <c r="Q30"/>
  <c r="Q29" s="1"/>
  <c r="P30"/>
  <c r="I30"/>
  <c r="C30"/>
  <c r="D30" s="1"/>
  <c r="Q26"/>
  <c r="M26"/>
  <c r="N26"/>
  <c r="O26" s="1"/>
  <c r="P26"/>
  <c r="I26"/>
  <c r="C26"/>
  <c r="D26" s="1"/>
  <c r="E26" s="1"/>
  <c r="Q25"/>
  <c r="P25"/>
  <c r="I25"/>
  <c r="C25"/>
  <c r="D25"/>
  <c r="E25"/>
  <c r="Q24"/>
  <c r="M24" s="1"/>
  <c r="N24" s="1"/>
  <c r="O24" s="1"/>
  <c r="P24"/>
  <c r="I24"/>
  <c r="C24"/>
  <c r="D24"/>
  <c r="E24" s="1"/>
  <c r="Q23"/>
  <c r="P23"/>
  <c r="M23"/>
  <c r="N23" s="1"/>
  <c r="O23" s="1"/>
  <c r="I23"/>
  <c r="C23"/>
  <c r="D23" s="1"/>
  <c r="E23" s="1"/>
  <c r="Q22"/>
  <c r="P22"/>
  <c r="I22"/>
  <c r="C22"/>
  <c r="D22"/>
  <c r="E22"/>
  <c r="Q21"/>
  <c r="M21" s="1"/>
  <c r="N21" s="1"/>
  <c r="O21" s="1"/>
  <c r="P21"/>
  <c r="I21"/>
  <c r="C21"/>
  <c r="D21"/>
  <c r="E21" s="1"/>
  <c r="Q20"/>
  <c r="P20"/>
  <c r="I20"/>
  <c r="C20"/>
  <c r="D20" s="1"/>
  <c r="E20" s="1"/>
  <c r="Q19"/>
  <c r="P19"/>
  <c r="I19"/>
  <c r="C19"/>
  <c r="D19"/>
  <c r="E19" s="1"/>
  <c r="R18"/>
  <c r="Q18"/>
  <c r="P18"/>
  <c r="I18"/>
  <c r="C18"/>
  <c r="D18"/>
  <c r="E18"/>
  <c r="R17"/>
  <c r="Q17"/>
  <c r="P17"/>
  <c r="I17"/>
  <c r="C17"/>
  <c r="D17" s="1"/>
  <c r="E17" s="1"/>
  <c r="R16"/>
  <c r="M16" s="1"/>
  <c r="Q16"/>
  <c r="P16"/>
  <c r="I16"/>
  <c r="C16"/>
  <c r="R15"/>
  <c r="Q15"/>
  <c r="P15"/>
  <c r="I15"/>
  <c r="C15"/>
  <c r="R14"/>
  <c r="Q14"/>
  <c r="P14"/>
  <c r="M14" s="1"/>
  <c r="C14"/>
  <c r="R13"/>
  <c r="Q13"/>
  <c r="P13"/>
  <c r="I13"/>
  <c r="C13"/>
  <c r="D13"/>
  <c r="E13"/>
  <c r="R12"/>
  <c r="Q12"/>
  <c r="C12"/>
  <c r="R11"/>
  <c r="Q11"/>
  <c r="I11"/>
  <c r="C11"/>
  <c r="D11"/>
  <c r="E11" s="1"/>
  <c r="R10"/>
  <c r="Q10"/>
  <c r="P10"/>
  <c r="M10" s="1"/>
  <c r="I10"/>
  <c r="C10"/>
  <c r="C274" i="85"/>
  <c r="D274" s="1"/>
  <c r="E274" s="1"/>
  <c r="C273"/>
  <c r="D273"/>
  <c r="E273" s="1"/>
  <c r="C272"/>
  <c r="D272"/>
  <c r="E272"/>
  <c r="C271"/>
  <c r="D271" s="1"/>
  <c r="C268"/>
  <c r="C248"/>
  <c r="D248" s="1"/>
  <c r="E248" s="1"/>
  <c r="C247"/>
  <c r="D247" s="1"/>
  <c r="E247" s="1"/>
  <c r="C246"/>
  <c r="D246"/>
  <c r="E246" s="1"/>
  <c r="C245"/>
  <c r="D245"/>
  <c r="E245"/>
  <c r="C244"/>
  <c r="D244" s="1"/>
  <c r="E244" s="1"/>
  <c r="C243"/>
  <c r="D243" s="1"/>
  <c r="E243" s="1"/>
  <c r="C242"/>
  <c r="C241"/>
  <c r="D241" s="1"/>
  <c r="E241" s="1"/>
  <c r="C240"/>
  <c r="D240"/>
  <c r="E240" s="1"/>
  <c r="C239"/>
  <c r="C238"/>
  <c r="D238"/>
  <c r="C237"/>
  <c r="D237" s="1"/>
  <c r="E237" s="1"/>
  <c r="C236"/>
  <c r="C235"/>
  <c r="C234"/>
  <c r="C233"/>
  <c r="C232"/>
  <c r="C231"/>
  <c r="D231" s="1"/>
  <c r="E231" s="1"/>
  <c r="C230"/>
  <c r="C229"/>
  <c r="D229" s="1"/>
  <c r="E229" s="1"/>
  <c r="C228"/>
  <c r="D228" s="1"/>
  <c r="E228" s="1"/>
  <c r="C227"/>
  <c r="D227"/>
  <c r="E227" s="1"/>
  <c r="C226"/>
  <c r="D226"/>
  <c r="E226"/>
  <c r="C225"/>
  <c r="D225" s="1"/>
  <c r="E225" s="1"/>
  <c r="C224"/>
  <c r="D224" s="1"/>
  <c r="E224" s="1"/>
  <c r="C223"/>
  <c r="D223"/>
  <c r="E223" s="1"/>
  <c r="C222"/>
  <c r="D222"/>
  <c r="E222"/>
  <c r="C221"/>
  <c r="D221" s="1"/>
  <c r="E221" s="1"/>
  <c r="C220"/>
  <c r="D220" s="1"/>
  <c r="E220" s="1"/>
  <c r="C219"/>
  <c r="C187"/>
  <c r="D187" s="1"/>
  <c r="E187" s="1"/>
  <c r="C186"/>
  <c r="D186"/>
  <c r="D166"/>
  <c r="E166" s="1"/>
  <c r="D165"/>
  <c r="E165"/>
  <c r="D161"/>
  <c r="D129"/>
  <c r="E129"/>
  <c r="D109"/>
  <c r="C106"/>
  <c r="D106" s="1"/>
  <c r="E106" s="1"/>
  <c r="C105"/>
  <c r="D105" s="1"/>
  <c r="E105" s="1"/>
  <c r="C78"/>
  <c r="D72"/>
  <c r="E72" s="1"/>
  <c r="C56"/>
  <c r="D56"/>
  <c r="E56"/>
  <c r="D55"/>
  <c r="E55" s="1"/>
  <c r="D35"/>
  <c r="E35"/>
  <c r="C10"/>
  <c r="R274"/>
  <c r="Q274"/>
  <c r="P274"/>
  <c r="M274" s="1"/>
  <c r="N274" s="1"/>
  <c r="O274" s="1"/>
  <c r="R273"/>
  <c r="Q273"/>
  <c r="P273"/>
  <c r="R272"/>
  <c r="M272"/>
  <c r="N272" s="1"/>
  <c r="Q272"/>
  <c r="P272"/>
  <c r="R271"/>
  <c r="Q271"/>
  <c r="M271" s="1"/>
  <c r="N271" s="1"/>
  <c r="P271"/>
  <c r="R270"/>
  <c r="Q270"/>
  <c r="M270" s="1"/>
  <c r="P270"/>
  <c r="R269"/>
  <c r="Q269"/>
  <c r="P269"/>
  <c r="R268"/>
  <c r="M268"/>
  <c r="N268" s="1"/>
  <c r="Q268"/>
  <c r="P268"/>
  <c r="R266"/>
  <c r="R265"/>
  <c r="Q265"/>
  <c r="P265"/>
  <c r="R264"/>
  <c r="Q264"/>
  <c r="P264"/>
  <c r="R263"/>
  <c r="Q263"/>
  <c r="P263"/>
  <c r="M263" s="1"/>
  <c r="N263" s="1"/>
  <c r="O263" s="1"/>
  <c r="R262"/>
  <c r="Q262"/>
  <c r="P262"/>
  <c r="M262"/>
  <c r="N262" s="1"/>
  <c r="O262" s="1"/>
  <c r="R261"/>
  <c r="Q261"/>
  <c r="P261"/>
  <c r="R260"/>
  <c r="Q260"/>
  <c r="P260"/>
  <c r="M260" s="1"/>
  <c r="N260" s="1"/>
  <c r="O260" s="1"/>
  <c r="R259"/>
  <c r="Q259"/>
  <c r="P259"/>
  <c r="M259" s="1"/>
  <c r="N259" s="1"/>
  <c r="O259" s="1"/>
  <c r="R258"/>
  <c r="Q258"/>
  <c r="P258"/>
  <c r="M258" s="1"/>
  <c r="N258" s="1"/>
  <c r="O258" s="1"/>
  <c r="R257"/>
  <c r="Q257"/>
  <c r="P257"/>
  <c r="R256"/>
  <c r="Q256"/>
  <c r="P256"/>
  <c r="R255"/>
  <c r="Q255"/>
  <c r="P255"/>
  <c r="R254"/>
  <c r="Q254"/>
  <c r="P254"/>
  <c r="M254"/>
  <c r="N254" s="1"/>
  <c r="O254" s="1"/>
  <c r="R253"/>
  <c r="Q253"/>
  <c r="P253"/>
  <c r="R252"/>
  <c r="Q252"/>
  <c r="P252"/>
  <c r="M252" s="1"/>
  <c r="N252" s="1"/>
  <c r="O252" s="1"/>
  <c r="R251"/>
  <c r="Q251"/>
  <c r="P251"/>
  <c r="R250"/>
  <c r="Q250"/>
  <c r="P250"/>
  <c r="R249"/>
  <c r="Q249"/>
  <c r="P249"/>
  <c r="M249" s="1"/>
  <c r="N249" s="1"/>
  <c r="O249" s="1"/>
  <c r="R248"/>
  <c r="Q248"/>
  <c r="P248"/>
  <c r="M248" s="1"/>
  <c r="N248" s="1"/>
  <c r="O248" s="1"/>
  <c r="R247"/>
  <c r="Q247"/>
  <c r="P247"/>
  <c r="R246"/>
  <c r="Q246"/>
  <c r="M246" s="1"/>
  <c r="N246" s="1"/>
  <c r="O246" s="1"/>
  <c r="P246"/>
  <c r="R245"/>
  <c r="Q245"/>
  <c r="P245"/>
  <c r="M245" s="1"/>
  <c r="N245" s="1"/>
  <c r="O245" s="1"/>
  <c r="R244"/>
  <c r="Q244"/>
  <c r="P244"/>
  <c r="M244" s="1"/>
  <c r="N244" s="1"/>
  <c r="O244" s="1"/>
  <c r="R243"/>
  <c r="Q243"/>
  <c r="P243"/>
  <c r="M243" s="1"/>
  <c r="N243" s="1"/>
  <c r="O243" s="1"/>
  <c r="R242"/>
  <c r="Q242"/>
  <c r="P242"/>
  <c r="M242" s="1"/>
  <c r="R241"/>
  <c r="Q241"/>
  <c r="P241"/>
  <c r="R240"/>
  <c r="Q240"/>
  <c r="P240"/>
  <c r="M240" s="1"/>
  <c r="N240" s="1"/>
  <c r="O240" s="1"/>
  <c r="R239"/>
  <c r="Q239"/>
  <c r="P239"/>
  <c r="R238"/>
  <c r="Q238"/>
  <c r="M238" s="1"/>
  <c r="N238" s="1"/>
  <c r="O238" s="1"/>
  <c r="P238"/>
  <c r="R237"/>
  <c r="Q237"/>
  <c r="P237"/>
  <c r="M237" s="1"/>
  <c r="N237" s="1"/>
  <c r="O237" s="1"/>
  <c r="R236"/>
  <c r="Q236"/>
  <c r="P236"/>
  <c r="R235"/>
  <c r="Q235"/>
  <c r="P235"/>
  <c r="R234"/>
  <c r="Q234"/>
  <c r="P234"/>
  <c r="R233"/>
  <c r="Q233"/>
  <c r="P233"/>
  <c r="M233"/>
  <c r="R232"/>
  <c r="Q232"/>
  <c r="P232"/>
  <c r="R231"/>
  <c r="Q231"/>
  <c r="P231"/>
  <c r="R230"/>
  <c r="Q230"/>
  <c r="P230"/>
  <c r="R229"/>
  <c r="Q229"/>
  <c r="M229"/>
  <c r="N229" s="1"/>
  <c r="O229" s="1"/>
  <c r="P229"/>
  <c r="R228"/>
  <c r="Q228"/>
  <c r="M228" s="1"/>
  <c r="N228" s="1"/>
  <c r="O228" s="1"/>
  <c r="P228"/>
  <c r="R227"/>
  <c r="Q227"/>
  <c r="P227"/>
  <c r="R226"/>
  <c r="Q226"/>
  <c r="P226"/>
  <c r="M226" s="1"/>
  <c r="N226" s="1"/>
  <c r="R225"/>
  <c r="Q225"/>
  <c r="M225"/>
  <c r="N225" s="1"/>
  <c r="O225" s="1"/>
  <c r="P225"/>
  <c r="R224"/>
  <c r="Q224"/>
  <c r="M224" s="1"/>
  <c r="P224"/>
  <c r="R223"/>
  <c r="Q223"/>
  <c r="M223" s="1"/>
  <c r="P223"/>
  <c r="R222"/>
  <c r="M222" s="1"/>
  <c r="Q222"/>
  <c r="P222"/>
  <c r="R221"/>
  <c r="Q221"/>
  <c r="Q218" s="1"/>
  <c r="P221"/>
  <c r="R220"/>
  <c r="Q220"/>
  <c r="P220"/>
  <c r="M220" s="1"/>
  <c r="R219"/>
  <c r="Q219"/>
  <c r="P219"/>
  <c r="M219" s="1"/>
  <c r="R214"/>
  <c r="Q214"/>
  <c r="P214"/>
  <c r="M214" s="1"/>
  <c r="N214" s="1"/>
  <c r="O214" s="1"/>
  <c r="R213"/>
  <c r="Q213"/>
  <c r="P213"/>
  <c r="R212"/>
  <c r="Q212"/>
  <c r="P212"/>
  <c r="R211"/>
  <c r="M211" s="1"/>
  <c r="Q211"/>
  <c r="P211"/>
  <c r="R210"/>
  <c r="Q210"/>
  <c r="P210"/>
  <c r="R209"/>
  <c r="Q209"/>
  <c r="P209"/>
  <c r="M209" s="1"/>
  <c r="R208"/>
  <c r="Q208"/>
  <c r="P208"/>
  <c r="R207"/>
  <c r="Q207"/>
  <c r="P207"/>
  <c r="M207" s="1"/>
  <c r="N207" s="1"/>
  <c r="O207" s="1"/>
  <c r="R206"/>
  <c r="Q206"/>
  <c r="P206"/>
  <c r="R205"/>
  <c r="Q205"/>
  <c r="P205"/>
  <c r="M205" s="1"/>
  <c r="N205" s="1"/>
  <c r="O205" s="1"/>
  <c r="R204"/>
  <c r="Q204"/>
  <c r="P204"/>
  <c r="M204"/>
  <c r="N204" s="1"/>
  <c r="O204" s="1"/>
  <c r="R203"/>
  <c r="Q203"/>
  <c r="P203"/>
  <c r="M203" s="1"/>
  <c r="N203" s="1"/>
  <c r="O203" s="1"/>
  <c r="R202"/>
  <c r="Q202"/>
  <c r="P202"/>
  <c r="R201"/>
  <c r="Q201"/>
  <c r="M201" s="1"/>
  <c r="N201" s="1"/>
  <c r="O201" s="1"/>
  <c r="P201"/>
  <c r="R200"/>
  <c r="Q200"/>
  <c r="P200"/>
  <c r="R199"/>
  <c r="Q199"/>
  <c r="P199"/>
  <c r="M199" s="1"/>
  <c r="N199" s="1"/>
  <c r="O199" s="1"/>
  <c r="R198"/>
  <c r="Q198"/>
  <c r="P198"/>
  <c r="R197"/>
  <c r="Q197"/>
  <c r="M197"/>
  <c r="N197" s="1"/>
  <c r="O197" s="1"/>
  <c r="P197"/>
  <c r="R196"/>
  <c r="Q196"/>
  <c r="P196"/>
  <c r="M196" s="1"/>
  <c r="N196" s="1"/>
  <c r="O196" s="1"/>
  <c r="R195"/>
  <c r="Q195"/>
  <c r="M195"/>
  <c r="N195" s="1"/>
  <c r="O195" s="1"/>
  <c r="P195"/>
  <c r="R194"/>
  <c r="Q194"/>
  <c r="P194"/>
  <c r="M194" s="1"/>
  <c r="N194" s="1"/>
  <c r="O194" s="1"/>
  <c r="R193"/>
  <c r="Q193"/>
  <c r="P193"/>
  <c r="M193" s="1"/>
  <c r="N193" s="1"/>
  <c r="O193" s="1"/>
  <c r="R192"/>
  <c r="Q192"/>
  <c r="P192"/>
  <c r="M192" s="1"/>
  <c r="N192" s="1"/>
  <c r="O192" s="1"/>
  <c r="R191"/>
  <c r="Q191"/>
  <c r="P191"/>
  <c r="R190"/>
  <c r="Q190"/>
  <c r="P190"/>
  <c r="M190"/>
  <c r="N190" s="1"/>
  <c r="O190" s="1"/>
  <c r="R189"/>
  <c r="Q189"/>
  <c r="P189"/>
  <c r="R188"/>
  <c r="Q188"/>
  <c r="P188"/>
  <c r="M188" s="1"/>
  <c r="N188" s="1"/>
  <c r="R187"/>
  <c r="Q187"/>
  <c r="P187"/>
  <c r="R186"/>
  <c r="R184" s="1"/>
  <c r="R216" s="1"/>
  <c r="Q186"/>
  <c r="M186" s="1"/>
  <c r="N186" s="1"/>
  <c r="O186" s="1"/>
  <c r="P186"/>
  <c r="R185"/>
  <c r="Q185"/>
  <c r="Q184" s="1"/>
  <c r="Q216" s="1"/>
  <c r="R180"/>
  <c r="Q180"/>
  <c r="P180"/>
  <c r="M180" s="1"/>
  <c r="N180" s="1"/>
  <c r="O180" s="1"/>
  <c r="R179"/>
  <c r="Q179"/>
  <c r="P179"/>
  <c r="M179" s="1"/>
  <c r="N179" s="1"/>
  <c r="O179" s="1"/>
  <c r="R178"/>
  <c r="Q178"/>
  <c r="P178"/>
  <c r="M178" s="1"/>
  <c r="N178" s="1"/>
  <c r="O178" s="1"/>
  <c r="R172"/>
  <c r="Q172"/>
  <c r="P172"/>
  <c r="M172" s="1"/>
  <c r="N172" s="1"/>
  <c r="O172" s="1"/>
  <c r="R171"/>
  <c r="Q171"/>
  <c r="P171"/>
  <c r="R170"/>
  <c r="Q170"/>
  <c r="P170"/>
  <c r="M170" s="1"/>
  <c r="N170" s="1"/>
  <c r="O170" s="1"/>
  <c r="R169"/>
  <c r="Q169"/>
  <c r="P169"/>
  <c r="M169"/>
  <c r="R168"/>
  <c r="Q168"/>
  <c r="P168"/>
  <c r="R167"/>
  <c r="Q167"/>
  <c r="P167"/>
  <c r="M167" s="1"/>
  <c r="N167" s="1"/>
  <c r="O167" s="1"/>
  <c r="R166"/>
  <c r="Q166"/>
  <c r="P166"/>
  <c r="R165"/>
  <c r="Q165"/>
  <c r="P165"/>
  <c r="M165" s="1"/>
  <c r="N165" s="1"/>
  <c r="O165" s="1"/>
  <c r="R164"/>
  <c r="Q164"/>
  <c r="P164"/>
  <c r="M164" s="1"/>
  <c r="N164" s="1"/>
  <c r="O164" s="1"/>
  <c r="R163"/>
  <c r="Q163"/>
  <c r="P163"/>
  <c r="M163" s="1"/>
  <c r="R162"/>
  <c r="Q162"/>
  <c r="R161"/>
  <c r="R160" s="1"/>
  <c r="Q161"/>
  <c r="P161"/>
  <c r="M161" s="1"/>
  <c r="R157"/>
  <c r="Q157"/>
  <c r="P157"/>
  <c r="R156"/>
  <c r="Q156"/>
  <c r="P156"/>
  <c r="R155"/>
  <c r="Q155"/>
  <c r="P155"/>
  <c r="M155" s="1"/>
  <c r="R152"/>
  <c r="Q152"/>
  <c r="P152"/>
  <c r="R151"/>
  <c r="Q151"/>
  <c r="P151"/>
  <c r="R150"/>
  <c r="Q150"/>
  <c r="P150"/>
  <c r="R149"/>
  <c r="Q149"/>
  <c r="P149"/>
  <c r="R146"/>
  <c r="Q146"/>
  <c r="P146"/>
  <c r="R145"/>
  <c r="Q145"/>
  <c r="P145"/>
  <c r="R144"/>
  <c r="Q144"/>
  <c r="P144"/>
  <c r="R143"/>
  <c r="Q143"/>
  <c r="P143"/>
  <c r="R142"/>
  <c r="Q142"/>
  <c r="P142"/>
  <c r="R141"/>
  <c r="Q141"/>
  <c r="P141"/>
  <c r="R138"/>
  <c r="Q138"/>
  <c r="P138"/>
  <c r="R129"/>
  <c r="Q129"/>
  <c r="P129"/>
  <c r="R126"/>
  <c r="Q126"/>
  <c r="P126"/>
  <c r="R125"/>
  <c r="Q125"/>
  <c r="P125"/>
  <c r="R120"/>
  <c r="Q120"/>
  <c r="P120"/>
  <c r="P119" s="1"/>
  <c r="R110"/>
  <c r="Q110"/>
  <c r="P110"/>
  <c r="M110" s="1"/>
  <c r="N110" s="1"/>
  <c r="O110" s="1"/>
  <c r="R109"/>
  <c r="Q109"/>
  <c r="P109"/>
  <c r="P108" s="1"/>
  <c r="R106"/>
  <c r="Q106"/>
  <c r="P106"/>
  <c r="M106" s="1"/>
  <c r="N106" s="1"/>
  <c r="O106" s="1"/>
  <c r="R105"/>
  <c r="Q105"/>
  <c r="P105"/>
  <c r="R102"/>
  <c r="R101" s="1"/>
  <c r="Q102"/>
  <c r="P102"/>
  <c r="R91"/>
  <c r="Q91"/>
  <c r="P91"/>
  <c r="M91" s="1"/>
  <c r="R90"/>
  <c r="Q90"/>
  <c r="P90"/>
  <c r="R89"/>
  <c r="R88" s="1"/>
  <c r="Q89"/>
  <c r="R86"/>
  <c r="Q86"/>
  <c r="P86"/>
  <c r="M86"/>
  <c r="R85"/>
  <c r="Q85"/>
  <c r="P85"/>
  <c r="M85"/>
  <c r="N85" s="1"/>
  <c r="O85" s="1"/>
  <c r="R82"/>
  <c r="Q82"/>
  <c r="Q81" s="1"/>
  <c r="R79"/>
  <c r="Q79"/>
  <c r="P79"/>
  <c r="R78"/>
  <c r="Q78"/>
  <c r="P78"/>
  <c r="M78"/>
  <c r="N78" s="1"/>
  <c r="O78" s="1"/>
  <c r="R72"/>
  <c r="Q72"/>
  <c r="P72"/>
  <c r="M72" s="1"/>
  <c r="N72" s="1"/>
  <c r="O72" s="1"/>
  <c r="R64"/>
  <c r="R63" s="1"/>
  <c r="Q64"/>
  <c r="P64"/>
  <c r="M64"/>
  <c r="R61"/>
  <c r="Q61"/>
  <c r="P61"/>
  <c r="R60"/>
  <c r="Q60"/>
  <c r="P60"/>
  <c r="M60" s="1"/>
  <c r="N60" s="1"/>
  <c r="O60" s="1"/>
  <c r="R56"/>
  <c r="Q56"/>
  <c r="P56"/>
  <c r="R55"/>
  <c r="Q55"/>
  <c r="P55"/>
  <c r="M55"/>
  <c r="R52"/>
  <c r="Q52"/>
  <c r="P52"/>
  <c r="R51"/>
  <c r="Q51"/>
  <c r="P51"/>
  <c r="M51" s="1"/>
  <c r="N51" s="1"/>
  <c r="O51" s="1"/>
  <c r="R50"/>
  <c r="Q50"/>
  <c r="P50"/>
  <c r="R49"/>
  <c r="Q49"/>
  <c r="P49"/>
  <c r="M49"/>
  <c r="N49" s="1"/>
  <c r="O49" s="1"/>
  <c r="R48"/>
  <c r="Q48"/>
  <c r="P48"/>
  <c r="M48" s="1"/>
  <c r="N48" s="1"/>
  <c r="O48" s="1"/>
  <c r="R47"/>
  <c r="Q47"/>
  <c r="P47"/>
  <c r="R46"/>
  <c r="Q46"/>
  <c r="P46"/>
  <c r="R45"/>
  <c r="Q45"/>
  <c r="P45"/>
  <c r="M45" s="1"/>
  <c r="N45" s="1"/>
  <c r="O45" s="1"/>
  <c r="R44"/>
  <c r="Q44"/>
  <c r="P44"/>
  <c r="R43"/>
  <c r="Q43"/>
  <c r="M43" s="1"/>
  <c r="N43" s="1"/>
  <c r="O43" s="1"/>
  <c r="P43"/>
  <c r="R42"/>
  <c r="Q42"/>
  <c r="P42"/>
  <c r="R41"/>
  <c r="M41" s="1"/>
  <c r="N41" s="1"/>
  <c r="O41" s="1"/>
  <c r="Q41"/>
  <c r="P41"/>
  <c r="R40"/>
  <c r="R32"/>
  <c r="Q40"/>
  <c r="P40"/>
  <c r="R39"/>
  <c r="Q39"/>
  <c r="P39"/>
  <c r="M39" s="1"/>
  <c r="N39" s="1"/>
  <c r="O39" s="1"/>
  <c r="R38"/>
  <c r="Q38"/>
  <c r="P38"/>
  <c r="M38"/>
  <c r="N38" s="1"/>
  <c r="O38" s="1"/>
  <c r="R37"/>
  <c r="Q37"/>
  <c r="P37"/>
  <c r="M37" s="1"/>
  <c r="N37" s="1"/>
  <c r="O37" s="1"/>
  <c r="R36"/>
  <c r="Q36"/>
  <c r="P36"/>
  <c r="M36"/>
  <c r="N36" s="1"/>
  <c r="O36" s="1"/>
  <c r="R35"/>
  <c r="Q35"/>
  <c r="P35"/>
  <c r="M35" s="1"/>
  <c r="N35" s="1"/>
  <c r="O35" s="1"/>
  <c r="R34"/>
  <c r="Q34"/>
  <c r="P34"/>
  <c r="M34"/>
  <c r="R33"/>
  <c r="Q33"/>
  <c r="P33"/>
  <c r="R30"/>
  <c r="Q30"/>
  <c r="P30"/>
  <c r="R29"/>
  <c r="Q29"/>
  <c r="P29"/>
  <c r="R28"/>
  <c r="Q28"/>
  <c r="M28"/>
  <c r="N28" s="1"/>
  <c r="O28" s="1"/>
  <c r="P28"/>
  <c r="R27"/>
  <c r="Q27"/>
  <c r="M27" s="1"/>
  <c r="N27" s="1"/>
  <c r="O27" s="1"/>
  <c r="P27"/>
  <c r="R26"/>
  <c r="Q26"/>
  <c r="P26"/>
  <c r="R25"/>
  <c r="Q25"/>
  <c r="P25"/>
  <c r="M25" s="1"/>
  <c r="N25" s="1"/>
  <c r="O25" s="1"/>
  <c r="R24"/>
  <c r="Q24"/>
  <c r="P24"/>
  <c r="M24" s="1"/>
  <c r="N24" s="1"/>
  <c r="O24" s="1"/>
  <c r="R23"/>
  <c r="Q23"/>
  <c r="P23"/>
  <c r="M23"/>
  <c r="N23" s="1"/>
  <c r="O23" s="1"/>
  <c r="R22"/>
  <c r="Q22"/>
  <c r="P22"/>
  <c r="R21"/>
  <c r="Q21"/>
  <c r="P21"/>
  <c r="M21" s="1"/>
  <c r="N21" s="1"/>
  <c r="O21" s="1"/>
  <c r="R20"/>
  <c r="Q20"/>
  <c r="P20"/>
  <c r="M20" s="1"/>
  <c r="N20" s="1"/>
  <c r="O20" s="1"/>
  <c r="R19"/>
  <c r="Q19"/>
  <c r="P19"/>
  <c r="M19" s="1"/>
  <c r="N19" s="1"/>
  <c r="R18"/>
  <c r="Q18"/>
  <c r="P18"/>
  <c r="R17"/>
  <c r="Q17"/>
  <c r="P17"/>
  <c r="M17" s="1"/>
  <c r="N17" s="1"/>
  <c r="O17" s="1"/>
  <c r="R16"/>
  <c r="Q16"/>
  <c r="P16"/>
  <c r="M16" s="1"/>
  <c r="N16" s="1"/>
  <c r="R15"/>
  <c r="Q15"/>
  <c r="P15"/>
  <c r="M15"/>
  <c r="N15" s="1"/>
  <c r="O15" s="1"/>
  <c r="R14"/>
  <c r="Q14"/>
  <c r="P14"/>
  <c r="R13"/>
  <c r="Q13"/>
  <c r="P13"/>
  <c r="R12"/>
  <c r="Q12"/>
  <c r="P12"/>
  <c r="R11"/>
  <c r="Q11"/>
  <c r="P11"/>
  <c r="R10"/>
  <c r="Q10"/>
  <c r="P10"/>
  <c r="M10" s="1"/>
  <c r="I274"/>
  <c r="I273"/>
  <c r="I272"/>
  <c r="I271"/>
  <c r="I270"/>
  <c r="I269"/>
  <c r="I268"/>
  <c r="L267"/>
  <c r="K267"/>
  <c r="J267"/>
  <c r="I265"/>
  <c r="I264"/>
  <c r="C264"/>
  <c r="D264"/>
  <c r="E264" s="1"/>
  <c r="I263"/>
  <c r="C263"/>
  <c r="D263"/>
  <c r="E263" s="1"/>
  <c r="I262"/>
  <c r="C262"/>
  <c r="D262"/>
  <c r="E262" s="1"/>
  <c r="I261"/>
  <c r="C261"/>
  <c r="D261"/>
  <c r="E261" s="1"/>
  <c r="I260"/>
  <c r="C260"/>
  <c r="D260"/>
  <c r="E260" s="1"/>
  <c r="I259"/>
  <c r="C259"/>
  <c r="D259"/>
  <c r="E259" s="1"/>
  <c r="I258"/>
  <c r="C258"/>
  <c r="D258"/>
  <c r="E258" s="1"/>
  <c r="I257"/>
  <c r="C257"/>
  <c r="D257"/>
  <c r="E257" s="1"/>
  <c r="I256"/>
  <c r="C256"/>
  <c r="D256"/>
  <c r="E256" s="1"/>
  <c r="I255"/>
  <c r="C255"/>
  <c r="D255"/>
  <c r="E255" s="1"/>
  <c r="I254"/>
  <c r="C254"/>
  <c r="D254"/>
  <c r="E254" s="1"/>
  <c r="I253"/>
  <c r="C253"/>
  <c r="D253"/>
  <c r="E253" s="1"/>
  <c r="I252"/>
  <c r="C252"/>
  <c r="D252"/>
  <c r="E252" s="1"/>
  <c r="I251"/>
  <c r="C251"/>
  <c r="D251"/>
  <c r="E251" s="1"/>
  <c r="I250"/>
  <c r="C250"/>
  <c r="D250"/>
  <c r="E250" s="1"/>
  <c r="I249"/>
  <c r="C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L218"/>
  <c r="K218"/>
  <c r="J218"/>
  <c r="J277" s="1"/>
  <c r="I214"/>
  <c r="C214"/>
  <c r="D214" s="1"/>
  <c r="E214" s="1"/>
  <c r="I213"/>
  <c r="C213"/>
  <c r="D213" s="1"/>
  <c r="E213" s="1"/>
  <c r="I212"/>
  <c r="C212"/>
  <c r="D212" s="1"/>
  <c r="E212" s="1"/>
  <c r="I211"/>
  <c r="C211"/>
  <c r="D211" s="1"/>
  <c r="E211" s="1"/>
  <c r="I210"/>
  <c r="C210"/>
  <c r="D210" s="1"/>
  <c r="E210" s="1"/>
  <c r="I209"/>
  <c r="C209"/>
  <c r="D209" s="1"/>
  <c r="E209" s="1"/>
  <c r="I208"/>
  <c r="C208"/>
  <c r="D208" s="1"/>
  <c r="E208" s="1"/>
  <c r="I207"/>
  <c r="C207"/>
  <c r="D207" s="1"/>
  <c r="E207" s="1"/>
  <c r="I206"/>
  <c r="C206"/>
  <c r="D206" s="1"/>
  <c r="E206" s="1"/>
  <c r="I205"/>
  <c r="C205"/>
  <c r="D205" s="1"/>
  <c r="E205" s="1"/>
  <c r="I204"/>
  <c r="C204"/>
  <c r="D204" s="1"/>
  <c r="E204" s="1"/>
  <c r="I203"/>
  <c r="C203"/>
  <c r="D203" s="1"/>
  <c r="E203" s="1"/>
  <c r="I202"/>
  <c r="C202"/>
  <c r="D202" s="1"/>
  <c r="E202" s="1"/>
  <c r="I201"/>
  <c r="C201"/>
  <c r="D201" s="1"/>
  <c r="E201" s="1"/>
  <c r="I200"/>
  <c r="C200"/>
  <c r="D200" s="1"/>
  <c r="E200" s="1"/>
  <c r="I199"/>
  <c r="C199"/>
  <c r="D199" s="1"/>
  <c r="E199" s="1"/>
  <c r="I198"/>
  <c r="C198"/>
  <c r="D198" s="1"/>
  <c r="E198" s="1"/>
  <c r="I197"/>
  <c r="C197"/>
  <c r="D197" s="1"/>
  <c r="E197" s="1"/>
  <c r="I196"/>
  <c r="C196"/>
  <c r="D196" s="1"/>
  <c r="E196" s="1"/>
  <c r="I195"/>
  <c r="C195"/>
  <c r="D195" s="1"/>
  <c r="E195" s="1"/>
  <c r="I194"/>
  <c r="C194"/>
  <c r="D194" s="1"/>
  <c r="E194" s="1"/>
  <c r="I193"/>
  <c r="C193"/>
  <c r="D193" s="1"/>
  <c r="E193" s="1"/>
  <c r="I192"/>
  <c r="C192"/>
  <c r="D192" s="1"/>
  <c r="E192" s="1"/>
  <c r="I191"/>
  <c r="C191"/>
  <c r="D191" s="1"/>
  <c r="E191" s="1"/>
  <c r="I190"/>
  <c r="C190"/>
  <c r="D190" s="1"/>
  <c r="E190" s="1"/>
  <c r="I189"/>
  <c r="C189" s="1"/>
  <c r="D189" s="1"/>
  <c r="I188"/>
  <c r="I187"/>
  <c r="I186"/>
  <c r="I185"/>
  <c r="L184"/>
  <c r="L216" s="1"/>
  <c r="K184"/>
  <c r="K216"/>
  <c r="J184"/>
  <c r="J216" s="1"/>
  <c r="I180"/>
  <c r="D180"/>
  <c r="E180"/>
  <c r="I179"/>
  <c r="D179"/>
  <c r="E179"/>
  <c r="I178"/>
  <c r="I172"/>
  <c r="I171"/>
  <c r="D171"/>
  <c r="E171"/>
  <c r="I170"/>
  <c r="D170"/>
  <c r="E170"/>
  <c r="I169"/>
  <c r="D169"/>
  <c r="E169" s="1"/>
  <c r="I168"/>
  <c r="I167"/>
  <c r="I166"/>
  <c r="I165"/>
  <c r="I164"/>
  <c r="I163"/>
  <c r="I162"/>
  <c r="I161"/>
  <c r="L160"/>
  <c r="K160"/>
  <c r="J160"/>
  <c r="I157"/>
  <c r="C157"/>
  <c r="I156"/>
  <c r="I155"/>
  <c r="L154"/>
  <c r="K154"/>
  <c r="J154"/>
  <c r="I152"/>
  <c r="C152" s="1"/>
  <c r="D152" s="1"/>
  <c r="E152" s="1"/>
  <c r="I151"/>
  <c r="C151" s="1"/>
  <c r="D151" s="1"/>
  <c r="E151" s="1"/>
  <c r="I150"/>
  <c r="C150" s="1"/>
  <c r="D150" s="1"/>
  <c r="E150" s="1"/>
  <c r="I149"/>
  <c r="C149" s="1"/>
  <c r="L148"/>
  <c r="K148"/>
  <c r="J148"/>
  <c r="I146"/>
  <c r="C146"/>
  <c r="D146"/>
  <c r="E146" s="1"/>
  <c r="I145"/>
  <c r="C145"/>
  <c r="D145"/>
  <c r="E145" s="1"/>
  <c r="I144"/>
  <c r="C144"/>
  <c r="D144"/>
  <c r="E144" s="1"/>
  <c r="I143"/>
  <c r="C143"/>
  <c r="D143"/>
  <c r="E143" s="1"/>
  <c r="I142"/>
  <c r="D142"/>
  <c r="E142"/>
  <c r="I141"/>
  <c r="L140"/>
  <c r="K140"/>
  <c r="J140"/>
  <c r="I138"/>
  <c r="C138"/>
  <c r="I129"/>
  <c r="L128"/>
  <c r="K128"/>
  <c r="J128"/>
  <c r="I126"/>
  <c r="C126" s="1"/>
  <c r="D126" s="1"/>
  <c r="E126" s="1"/>
  <c r="I125"/>
  <c r="C125" s="1"/>
  <c r="D125" s="1"/>
  <c r="E125" s="1"/>
  <c r="I120"/>
  <c r="L119"/>
  <c r="K119"/>
  <c r="J119"/>
  <c r="I110"/>
  <c r="C110" s="1"/>
  <c r="D110" s="1"/>
  <c r="E110" s="1"/>
  <c r="I109"/>
  <c r="L108"/>
  <c r="K108"/>
  <c r="J108"/>
  <c r="I106"/>
  <c r="I105"/>
  <c r="I101" s="1"/>
  <c r="I102"/>
  <c r="L101"/>
  <c r="K101"/>
  <c r="J101"/>
  <c r="I91"/>
  <c r="I90"/>
  <c r="I86"/>
  <c r="I85"/>
  <c r="L81"/>
  <c r="K81"/>
  <c r="I79"/>
  <c r="I78"/>
  <c r="I72"/>
  <c r="I64"/>
  <c r="L63"/>
  <c r="K63"/>
  <c r="J63"/>
  <c r="I61"/>
  <c r="C61" s="1"/>
  <c r="D61" s="1"/>
  <c r="E61" s="1"/>
  <c r="I60"/>
  <c r="C60" s="1"/>
  <c r="D60" s="1"/>
  <c r="E60" s="1"/>
  <c r="I56"/>
  <c r="I55"/>
  <c r="L54"/>
  <c r="K54"/>
  <c r="J54"/>
  <c r="I52"/>
  <c r="C52" s="1"/>
  <c r="D52" s="1"/>
  <c r="E52" s="1"/>
  <c r="I51"/>
  <c r="C51" s="1"/>
  <c r="D51" s="1"/>
  <c r="E51" s="1"/>
  <c r="I50"/>
  <c r="C50" s="1"/>
  <c r="D50" s="1"/>
  <c r="E50" s="1"/>
  <c r="I49"/>
  <c r="C49" s="1"/>
  <c r="D49" s="1"/>
  <c r="E49" s="1"/>
  <c r="I48"/>
  <c r="C48" s="1"/>
  <c r="D48" s="1"/>
  <c r="E48" s="1"/>
  <c r="I47"/>
  <c r="C47" s="1"/>
  <c r="D47" s="1"/>
  <c r="E47" s="1"/>
  <c r="I46"/>
  <c r="C46" s="1"/>
  <c r="D46" s="1"/>
  <c r="E46" s="1"/>
  <c r="I45"/>
  <c r="C45" s="1"/>
  <c r="D45" s="1"/>
  <c r="E45" s="1"/>
  <c r="I44"/>
  <c r="C44" s="1"/>
  <c r="D44" s="1"/>
  <c r="E44" s="1"/>
  <c r="I43"/>
  <c r="C43" s="1"/>
  <c r="D43" s="1"/>
  <c r="E43" s="1"/>
  <c r="I42"/>
  <c r="C42" s="1"/>
  <c r="D42" s="1"/>
  <c r="E42" s="1"/>
  <c r="I41"/>
  <c r="C41" s="1"/>
  <c r="D41" s="1"/>
  <c r="E41" s="1"/>
  <c r="I40"/>
  <c r="C40" s="1"/>
  <c r="I39"/>
  <c r="I38"/>
  <c r="I37"/>
  <c r="I36"/>
  <c r="I35"/>
  <c r="I34"/>
  <c r="I33"/>
  <c r="I32"/>
  <c r="L32"/>
  <c r="K32"/>
  <c r="J32"/>
  <c r="I30"/>
  <c r="C30" s="1"/>
  <c r="D30" s="1"/>
  <c r="E30" s="1"/>
  <c r="I29"/>
  <c r="C29" s="1"/>
  <c r="D29" s="1"/>
  <c r="E29" s="1"/>
  <c r="I28"/>
  <c r="C28" s="1"/>
  <c r="D28" s="1"/>
  <c r="E28" s="1"/>
  <c r="I27"/>
  <c r="C27" s="1"/>
  <c r="D27" s="1"/>
  <c r="E27" s="1"/>
  <c r="I26"/>
  <c r="C26" s="1"/>
  <c r="D26" s="1"/>
  <c r="E26" s="1"/>
  <c r="I25"/>
  <c r="C25" s="1"/>
  <c r="D25" s="1"/>
  <c r="E25" s="1"/>
  <c r="I24"/>
  <c r="C24" s="1"/>
  <c r="D24" s="1"/>
  <c r="E24" s="1"/>
  <c r="I23"/>
  <c r="C23" s="1"/>
  <c r="D23" s="1"/>
  <c r="E23" s="1"/>
  <c r="I22"/>
  <c r="C22" s="1"/>
  <c r="D22" s="1"/>
  <c r="E22" s="1"/>
  <c r="I21"/>
  <c r="C21" s="1"/>
  <c r="D21" s="1"/>
  <c r="E21" s="1"/>
  <c r="I20"/>
  <c r="C20" s="1"/>
  <c r="D20" s="1"/>
  <c r="E20" s="1"/>
  <c r="I19"/>
  <c r="C19" s="1"/>
  <c r="D19" s="1"/>
  <c r="E19" s="1"/>
  <c r="I18"/>
  <c r="C18" s="1"/>
  <c r="D18" s="1"/>
  <c r="E18" s="1"/>
  <c r="I17"/>
  <c r="C17" s="1"/>
  <c r="D17" s="1"/>
  <c r="E17" s="1"/>
  <c r="I16"/>
  <c r="C16" s="1"/>
  <c r="D16" s="1"/>
  <c r="I15"/>
  <c r="C15"/>
  <c r="D15" s="1"/>
  <c r="E15" s="1"/>
  <c r="I14"/>
  <c r="C14"/>
  <c r="D14" s="1"/>
  <c r="E14" s="1"/>
  <c r="I13"/>
  <c r="C13"/>
  <c r="D13" s="1"/>
  <c r="E13" s="1"/>
  <c r="I12"/>
  <c r="I11"/>
  <c r="I10"/>
  <c r="I9" s="1"/>
  <c r="L9"/>
  <c r="K9"/>
  <c r="J9"/>
  <c r="H267"/>
  <c r="G267"/>
  <c r="F267"/>
  <c r="D265"/>
  <c r="E265"/>
  <c r="H218"/>
  <c r="H277" s="1"/>
  <c r="G218"/>
  <c r="F218"/>
  <c r="F277" s="1"/>
  <c r="H184"/>
  <c r="H216"/>
  <c r="G184"/>
  <c r="G216" s="1"/>
  <c r="H160"/>
  <c r="G160"/>
  <c r="F160"/>
  <c r="H154"/>
  <c r="G154"/>
  <c r="F154"/>
  <c r="H148"/>
  <c r="G148"/>
  <c r="F148"/>
  <c r="H140"/>
  <c r="G140"/>
  <c r="F140"/>
  <c r="H128"/>
  <c r="G128"/>
  <c r="F128"/>
  <c r="H119"/>
  <c r="G119"/>
  <c r="F119"/>
  <c r="H108"/>
  <c r="G108"/>
  <c r="F108"/>
  <c r="H101"/>
  <c r="G101"/>
  <c r="F101"/>
  <c r="H81"/>
  <c r="G81"/>
  <c r="F81"/>
  <c r="H63"/>
  <c r="G63"/>
  <c r="F63"/>
  <c r="H54"/>
  <c r="G54"/>
  <c r="F54"/>
  <c r="F182" s="1"/>
  <c r="H32"/>
  <c r="G32"/>
  <c r="F32"/>
  <c r="H9"/>
  <c r="H182" s="1"/>
  <c r="H279" s="1"/>
  <c r="G9"/>
  <c r="F9"/>
  <c r="BK97" i="106"/>
  <c r="BK96"/>
  <c r="BK95"/>
  <c r="BK94"/>
  <c r="BK93"/>
  <c r="BK92"/>
  <c r="BK91"/>
  <c r="BK90"/>
  <c r="BK85"/>
  <c r="BK84"/>
  <c r="BK83"/>
  <c r="BK82"/>
  <c r="BK81"/>
  <c r="BK80"/>
  <c r="BK79"/>
  <c r="BK78"/>
  <c r="BK86" s="1"/>
  <c r="BK76"/>
  <c r="BK75"/>
  <c r="BK74"/>
  <c r="BK73"/>
  <c r="BK72"/>
  <c r="BK71"/>
  <c r="BK70"/>
  <c r="BK69"/>
  <c r="BK68"/>
  <c r="BN68" s="1"/>
  <c r="BK67"/>
  <c r="BK66"/>
  <c r="BK65"/>
  <c r="BK64"/>
  <c r="BK36"/>
  <c r="BK37"/>
  <c r="BK38"/>
  <c r="BK39"/>
  <c r="BK40"/>
  <c r="BK41"/>
  <c r="BK42"/>
  <c r="BK43"/>
  <c r="BK44"/>
  <c r="BK19"/>
  <c r="BK20"/>
  <c r="BK21"/>
  <c r="BK23"/>
  <c r="BK24"/>
  <c r="BK25"/>
  <c r="BK27"/>
  <c r="BK28"/>
  <c r="BK29"/>
  <c r="BK30"/>
  <c r="BK31"/>
  <c r="BK32"/>
  <c r="BK33"/>
  <c r="BK34"/>
  <c r="BK55"/>
  <c r="BK49"/>
  <c r="BK50"/>
  <c r="BK51"/>
  <c r="BK52"/>
  <c r="BK53"/>
  <c r="BK54"/>
  <c r="BK56"/>
  <c r="BK57"/>
  <c r="BK58"/>
  <c r="CY97" i="121"/>
  <c r="CY96"/>
  <c r="CY95"/>
  <c r="CY94"/>
  <c r="CY93"/>
  <c r="CY92"/>
  <c r="CY91"/>
  <c r="CY90"/>
  <c r="CY78"/>
  <c r="CY79"/>
  <c r="CY80"/>
  <c r="CY81"/>
  <c r="CY82"/>
  <c r="CY83"/>
  <c r="CY84"/>
  <c r="CY85"/>
  <c r="CY64"/>
  <c r="CY65"/>
  <c r="CY66"/>
  <c r="CY67"/>
  <c r="CY68"/>
  <c r="CY69"/>
  <c r="CY70"/>
  <c r="CY71"/>
  <c r="CY72"/>
  <c r="CY73"/>
  <c r="CY74"/>
  <c r="CY75"/>
  <c r="CY76"/>
  <c r="CY49"/>
  <c r="CY50"/>
  <c r="CY51"/>
  <c r="CY52"/>
  <c r="CY53"/>
  <c r="CY54"/>
  <c r="CY55"/>
  <c r="CY56"/>
  <c r="CY57"/>
  <c r="CY58"/>
  <c r="CY36"/>
  <c r="CY37"/>
  <c r="CY38"/>
  <c r="CY39"/>
  <c r="CY40"/>
  <c r="CY41"/>
  <c r="DB41"/>
  <c r="CY42"/>
  <c r="CY43"/>
  <c r="CY44"/>
  <c r="CY19"/>
  <c r="CY20"/>
  <c r="CY21"/>
  <c r="CY22"/>
  <c r="CY23"/>
  <c r="CY24"/>
  <c r="CY25"/>
  <c r="CY26"/>
  <c r="CY27"/>
  <c r="CY28"/>
  <c r="CY29"/>
  <c r="CY30"/>
  <c r="CY31"/>
  <c r="CY32"/>
  <c r="CY33"/>
  <c r="CY34"/>
  <c r="CY35" s="1"/>
  <c r="CX91"/>
  <c r="CX92"/>
  <c r="CX93"/>
  <c r="CX94"/>
  <c r="CX95"/>
  <c r="CX96"/>
  <c r="CX97"/>
  <c r="CX98"/>
  <c r="CX99"/>
  <c r="CX100"/>
  <c r="CX101"/>
  <c r="CX102"/>
  <c r="CX103"/>
  <c r="CX90"/>
  <c r="CX79"/>
  <c r="CX80"/>
  <c r="CX81"/>
  <c r="CX82"/>
  <c r="CX83"/>
  <c r="CX84"/>
  <c r="CX85"/>
  <c r="CX78"/>
  <c r="CX65"/>
  <c r="CX66"/>
  <c r="CX67"/>
  <c r="CX68"/>
  <c r="CX69"/>
  <c r="CX70"/>
  <c r="CX71"/>
  <c r="CX72"/>
  <c r="CX73"/>
  <c r="CX74"/>
  <c r="CX75"/>
  <c r="CX76"/>
  <c r="CX64"/>
  <c r="CX50"/>
  <c r="CX51"/>
  <c r="CX52"/>
  <c r="CX53"/>
  <c r="CX54"/>
  <c r="CX55"/>
  <c r="CX56"/>
  <c r="CX57"/>
  <c r="CX58"/>
  <c r="CX49"/>
  <c r="CX37"/>
  <c r="CX38"/>
  <c r="CX39"/>
  <c r="CX40"/>
  <c r="CX41"/>
  <c r="CX42"/>
  <c r="CX43"/>
  <c r="CX44"/>
  <c r="CX36"/>
  <c r="CX20"/>
  <c r="CX21"/>
  <c r="CX22"/>
  <c r="CX23"/>
  <c r="CX24"/>
  <c r="CX25"/>
  <c r="CX26"/>
  <c r="CX27"/>
  <c r="CX28"/>
  <c r="CX29"/>
  <c r="CX30"/>
  <c r="CX31"/>
  <c r="CX32"/>
  <c r="CX33"/>
  <c r="CX34"/>
  <c r="CX19"/>
  <c r="BJ68" i="106"/>
  <c r="M35"/>
  <c r="X66" i="34"/>
  <c r="X65"/>
  <c r="X64"/>
  <c r="X63"/>
  <c r="X62"/>
  <c r="X61"/>
  <c r="X59"/>
  <c r="X58"/>
  <c r="X57"/>
  <c r="X56"/>
  <c r="X55"/>
  <c r="X54"/>
  <c r="X53"/>
  <c r="X52"/>
  <c r="D68"/>
  <c r="CA86" i="8"/>
  <c r="CA87" s="1"/>
  <c r="BZ86"/>
  <c r="BZ87" s="1"/>
  <c r="CA77"/>
  <c r="BZ77"/>
  <c r="CA60"/>
  <c r="BZ60"/>
  <c r="BZ45"/>
  <c r="CA45"/>
  <c r="BZ35"/>
  <c r="BV86"/>
  <c r="BV87" s="1"/>
  <c r="BU86"/>
  <c r="BV77"/>
  <c r="BU77"/>
  <c r="BU87" s="1"/>
  <c r="BV60"/>
  <c r="BU60"/>
  <c r="BV45"/>
  <c r="BU45"/>
  <c r="BV35"/>
  <c r="BV46" s="1"/>
  <c r="BV61" s="1"/>
  <c r="BU35"/>
  <c r="BQ86"/>
  <c r="BQ87" s="1"/>
  <c r="BP86"/>
  <c r="BQ77"/>
  <c r="BP77"/>
  <c r="BP87" s="1"/>
  <c r="BQ60"/>
  <c r="BP60"/>
  <c r="BQ45"/>
  <c r="BQ46" s="1"/>
  <c r="BQ61" s="1"/>
  <c r="BP45"/>
  <c r="BQ35"/>
  <c r="BP35"/>
  <c r="BL86"/>
  <c r="BK86"/>
  <c r="BL77"/>
  <c r="BL87"/>
  <c r="BK77"/>
  <c r="BK87" s="1"/>
  <c r="BL60"/>
  <c r="BK60"/>
  <c r="BL45"/>
  <c r="BK45"/>
  <c r="BL35"/>
  <c r="BK35"/>
  <c r="BG86"/>
  <c r="BF86"/>
  <c r="BF87" s="1"/>
  <c r="BG77"/>
  <c r="BG87" s="1"/>
  <c r="BG105" s="1"/>
  <c r="BF77"/>
  <c r="BG60"/>
  <c r="BF60"/>
  <c r="BG45"/>
  <c r="BF45"/>
  <c r="BG35"/>
  <c r="BG46" s="1"/>
  <c r="BG61" s="1"/>
  <c r="BF35"/>
  <c r="BB86"/>
  <c r="BB87" s="1"/>
  <c r="BA86"/>
  <c r="BA87" s="1"/>
  <c r="BB77"/>
  <c r="BA77"/>
  <c r="BB60"/>
  <c r="BA60"/>
  <c r="BB45"/>
  <c r="BA45"/>
  <c r="BA46" s="1"/>
  <c r="BA61" s="1"/>
  <c r="BB35"/>
  <c r="BB46"/>
  <c r="BB61" s="1"/>
  <c r="BA35"/>
  <c r="AW86"/>
  <c r="AV86"/>
  <c r="AV87" s="1"/>
  <c r="AV77"/>
  <c r="AW60"/>
  <c r="AV60"/>
  <c r="AW45"/>
  <c r="AV45"/>
  <c r="AW35"/>
  <c r="AV35"/>
  <c r="AR86"/>
  <c r="AQ86"/>
  <c r="AQ87" s="1"/>
  <c r="AR77"/>
  <c r="AR87" s="1"/>
  <c r="AQ77"/>
  <c r="AR60"/>
  <c r="AQ60"/>
  <c r="AR45"/>
  <c r="AQ45"/>
  <c r="AR35"/>
  <c r="AQ35"/>
  <c r="AM86"/>
  <c r="AL86"/>
  <c r="AM77"/>
  <c r="AM87"/>
  <c r="AL77"/>
  <c r="AL87" s="1"/>
  <c r="AM60"/>
  <c r="AL60"/>
  <c r="AM45"/>
  <c r="AL45"/>
  <c r="AM35"/>
  <c r="AM46"/>
  <c r="AM61" s="1"/>
  <c r="AL35"/>
  <c r="AH86"/>
  <c r="AG86"/>
  <c r="AG87" s="1"/>
  <c r="AH77"/>
  <c r="AH87" s="1"/>
  <c r="AG77"/>
  <c r="AH60"/>
  <c r="AG60"/>
  <c r="AH45"/>
  <c r="AG45"/>
  <c r="AH35"/>
  <c r="AG35"/>
  <c r="AC86"/>
  <c r="AC87" s="1"/>
  <c r="AC105" s="1"/>
  <c r="AB86"/>
  <c r="AB87" s="1"/>
  <c r="AC77"/>
  <c r="AB77"/>
  <c r="AC60"/>
  <c r="AB60"/>
  <c r="AC45"/>
  <c r="AB45"/>
  <c r="AC35"/>
  <c r="AB35"/>
  <c r="X86"/>
  <c r="X87" s="1"/>
  <c r="W86"/>
  <c r="W87" s="1"/>
  <c r="X77"/>
  <c r="W77"/>
  <c r="X60"/>
  <c r="W60"/>
  <c r="X45"/>
  <c r="W45"/>
  <c r="X35"/>
  <c r="X46" s="1"/>
  <c r="X61" s="1"/>
  <c r="W35"/>
  <c r="S86"/>
  <c r="R86"/>
  <c r="R87" s="1"/>
  <c r="R105" s="1"/>
  <c r="S77"/>
  <c r="R77"/>
  <c r="S60"/>
  <c r="R60"/>
  <c r="S45"/>
  <c r="S46" s="1"/>
  <c r="S61" s="1"/>
  <c r="R45"/>
  <c r="R35"/>
  <c r="I325" i="7"/>
  <c r="I326"/>
  <c r="I327"/>
  <c r="I328"/>
  <c r="I329"/>
  <c r="I330"/>
  <c r="I331"/>
  <c r="I332"/>
  <c r="I333"/>
  <c r="I334"/>
  <c r="I335"/>
  <c r="I337"/>
  <c r="I338"/>
  <c r="I340"/>
  <c r="I341"/>
  <c r="I342"/>
  <c r="I343"/>
  <c r="I344"/>
  <c r="I345"/>
  <c r="I347"/>
  <c r="I348"/>
  <c r="I349"/>
  <c r="I350"/>
  <c r="I352"/>
  <c r="I353"/>
  <c r="I355"/>
  <c r="I356"/>
  <c r="I357"/>
  <c r="I358"/>
  <c r="I360"/>
  <c r="I361"/>
  <c r="I362"/>
  <c r="I364"/>
  <c r="F386" i="17"/>
  <c r="U102" i="8"/>
  <c r="T101"/>
  <c r="CE99"/>
  <c r="U96"/>
  <c r="T76"/>
  <c r="CE73"/>
  <c r="CE71"/>
  <c r="CG71" s="1"/>
  <c r="U37"/>
  <c r="CE36"/>
  <c r="CE25"/>
  <c r="T23"/>
  <c r="CE21"/>
  <c r="CE68"/>
  <c r="U39"/>
  <c r="E30"/>
  <c r="CF55"/>
  <c r="CF56"/>
  <c r="CF59"/>
  <c r="CF23"/>
  <c r="D15" i="5"/>
  <c r="CF24" i="8"/>
  <c r="D16" i="5" s="1"/>
  <c r="E26" i="8"/>
  <c r="E29"/>
  <c r="CF31"/>
  <c r="E39"/>
  <c r="E40"/>
  <c r="CF41"/>
  <c r="CF64"/>
  <c r="CF65"/>
  <c r="CF69"/>
  <c r="CF70"/>
  <c r="CF76"/>
  <c r="E102"/>
  <c r="E100"/>
  <c r="E99"/>
  <c r="CF97"/>
  <c r="CF75"/>
  <c r="E72"/>
  <c r="E68"/>
  <c r="CF67"/>
  <c r="E64"/>
  <c r="CF58"/>
  <c r="CF40"/>
  <c r="CF37"/>
  <c r="CF20"/>
  <c r="CF28"/>
  <c r="E19"/>
  <c r="CF8"/>
  <c r="Q8"/>
  <c r="CD8" s="1"/>
  <c r="Q100"/>
  <c r="Q73"/>
  <c r="Q77" s="1"/>
  <c r="Q25"/>
  <c r="Q21"/>
  <c r="CD21"/>
  <c r="CH21" s="1"/>
  <c r="Q20"/>
  <c r="U20" s="1"/>
  <c r="Q19"/>
  <c r="U19" s="1"/>
  <c r="CD19"/>
  <c r="K63" i="2"/>
  <c r="K62"/>
  <c r="K61"/>
  <c r="K60"/>
  <c r="F51"/>
  <c r="F50"/>
  <c r="B49"/>
  <c r="G64"/>
  <c r="L64" s="1"/>
  <c r="L52"/>
  <c r="D52"/>
  <c r="C52"/>
  <c r="B52"/>
  <c r="G17"/>
  <c r="J80" i="17"/>
  <c r="J79"/>
  <c r="J78"/>
  <c r="J77"/>
  <c r="J76"/>
  <c r="J12"/>
  <c r="J11"/>
  <c r="I385" i="7"/>
  <c r="G54" i="5"/>
  <c r="BL59" i="106"/>
  <c r="BM59" s="1"/>
  <c r="BJ59"/>
  <c r="I46" i="7"/>
  <c r="I50"/>
  <c r="I28"/>
  <c r="I484"/>
  <c r="I480"/>
  <c r="I479"/>
  <c r="I478"/>
  <c r="I477"/>
  <c r="I476"/>
  <c r="I475"/>
  <c r="I473"/>
  <c r="I472"/>
  <c r="I471"/>
  <c r="I470"/>
  <c r="I469"/>
  <c r="I468"/>
  <c r="I467"/>
  <c r="I452"/>
  <c r="I453"/>
  <c r="I454"/>
  <c r="I455"/>
  <c r="I390"/>
  <c r="I373"/>
  <c r="I372"/>
  <c r="I300"/>
  <c r="I301"/>
  <c r="I302"/>
  <c r="I303"/>
  <c r="I305"/>
  <c r="I306"/>
  <c r="I308"/>
  <c r="I309"/>
  <c r="I311"/>
  <c r="I312"/>
  <c r="I313"/>
  <c r="I314"/>
  <c r="I315"/>
  <c r="I316"/>
  <c r="I317"/>
  <c r="I318"/>
  <c r="I319"/>
  <c r="I321"/>
  <c r="I322"/>
  <c r="I324"/>
  <c r="I243"/>
  <c r="I245"/>
  <c r="I246"/>
  <c r="I247"/>
  <c r="I248"/>
  <c r="I249"/>
  <c r="I250"/>
  <c r="I251"/>
  <c r="I205"/>
  <c r="I206"/>
  <c r="I208"/>
  <c r="I209"/>
  <c r="I211"/>
  <c r="I212"/>
  <c r="I219"/>
  <c r="I220"/>
  <c r="I221"/>
  <c r="I226"/>
  <c r="I227"/>
  <c r="I228"/>
  <c r="I230"/>
  <c r="I231"/>
  <c r="I232"/>
  <c r="I233"/>
  <c r="I234"/>
  <c r="I235"/>
  <c r="I236"/>
  <c r="I237"/>
  <c r="I238"/>
  <c r="I239"/>
  <c r="I240"/>
  <c r="I241"/>
  <c r="I242"/>
  <c r="CF95" i="8"/>
  <c r="CE95"/>
  <c r="CG95" s="1"/>
  <c r="CD95"/>
  <c r="CF94"/>
  <c r="CE94"/>
  <c r="CD94"/>
  <c r="CF93"/>
  <c r="CE93"/>
  <c r="CD93"/>
  <c r="CF92"/>
  <c r="CE92"/>
  <c r="CD92"/>
  <c r="CF91"/>
  <c r="CG91" s="1"/>
  <c r="CE91"/>
  <c r="CD91"/>
  <c r="CF90"/>
  <c r="CE90"/>
  <c r="CD90"/>
  <c r="CF89"/>
  <c r="CE89"/>
  <c r="CD89"/>
  <c r="B89" i="23" s="1"/>
  <c r="CF88" i="8"/>
  <c r="CE88"/>
  <c r="CD88"/>
  <c r="B88" i="23" s="1"/>
  <c r="CD103" i="8"/>
  <c r="B103" i="23" s="1"/>
  <c r="CE103" i="8"/>
  <c r="CH103"/>
  <c r="CF103"/>
  <c r="CF63"/>
  <c r="CE63"/>
  <c r="CG63"/>
  <c r="CD63"/>
  <c r="B63" i="23" s="1"/>
  <c r="CF54" i="8"/>
  <c r="CE54"/>
  <c r="CD54"/>
  <c r="CC54"/>
  <c r="CF53"/>
  <c r="CE53"/>
  <c r="CD53"/>
  <c r="CC53"/>
  <c r="CF52"/>
  <c r="CE52"/>
  <c r="CD52"/>
  <c r="CC52"/>
  <c r="CF51"/>
  <c r="CE51"/>
  <c r="CD51"/>
  <c r="CC51"/>
  <c r="CF50"/>
  <c r="CE50"/>
  <c r="CD50"/>
  <c r="CC50"/>
  <c r="CF49"/>
  <c r="CE49"/>
  <c r="CD49"/>
  <c r="CC49"/>
  <c r="CF48"/>
  <c r="CE48"/>
  <c r="CD48"/>
  <c r="B48" i="23" s="1"/>
  <c r="CC48" i="8"/>
  <c r="CF47"/>
  <c r="CE47"/>
  <c r="CD47"/>
  <c r="B47" i="23"/>
  <c r="CC47" i="8"/>
  <c r="CD43"/>
  <c r="CE43"/>
  <c r="CF43"/>
  <c r="CD44"/>
  <c r="CE44"/>
  <c r="CF44"/>
  <c r="CF18"/>
  <c r="CE18"/>
  <c r="CD18"/>
  <c r="CD32"/>
  <c r="CE32"/>
  <c r="CF32"/>
  <c r="CD33"/>
  <c r="CE33"/>
  <c r="CG33" s="1"/>
  <c r="CF33"/>
  <c r="CD34"/>
  <c r="CE34"/>
  <c r="CF34"/>
  <c r="CD102"/>
  <c r="CF101"/>
  <c r="CD101"/>
  <c r="CD100"/>
  <c r="CD99"/>
  <c r="CF98"/>
  <c r="CE98"/>
  <c r="CD98"/>
  <c r="CE97"/>
  <c r="CG97"/>
  <c r="CD97"/>
  <c r="CF96"/>
  <c r="CD96"/>
  <c r="CF85"/>
  <c r="CE85"/>
  <c r="CD85"/>
  <c r="CF84"/>
  <c r="CE84"/>
  <c r="CG84" s="1"/>
  <c r="CD84"/>
  <c r="CF83"/>
  <c r="D41" i="2"/>
  <c r="N41" s="1"/>
  <c r="CE83" i="8"/>
  <c r="C41" i="2" s="1"/>
  <c r="F41" s="1"/>
  <c r="CD83" i="8"/>
  <c r="B41" i="2"/>
  <c r="CF82" i="8"/>
  <c r="CE82"/>
  <c r="CD82"/>
  <c r="CF81"/>
  <c r="CG81" s="1"/>
  <c r="CE81"/>
  <c r="CD81"/>
  <c r="CF80"/>
  <c r="CE80"/>
  <c r="CD80"/>
  <c r="CF79"/>
  <c r="CE79"/>
  <c r="CD79"/>
  <c r="CF78"/>
  <c r="CE78"/>
  <c r="CG78" s="1"/>
  <c r="CD78"/>
  <c r="CD76"/>
  <c r="CE75"/>
  <c r="CD75"/>
  <c r="CF74"/>
  <c r="CE74"/>
  <c r="CD74"/>
  <c r="CF73"/>
  <c r="CG73" s="1"/>
  <c r="CD73"/>
  <c r="CE72"/>
  <c r="CD72"/>
  <c r="CD71"/>
  <c r="CE70"/>
  <c r="CD70"/>
  <c r="CE69"/>
  <c r="CD69"/>
  <c r="CF68"/>
  <c r="CG68" s="1"/>
  <c r="CD68"/>
  <c r="CE67"/>
  <c r="CG67" s="1"/>
  <c r="C14" i="2"/>
  <c r="CD67" i="8"/>
  <c r="CF66"/>
  <c r="CE66"/>
  <c r="CD66"/>
  <c r="CE65"/>
  <c r="CD65"/>
  <c r="CE64"/>
  <c r="CG64"/>
  <c r="CD64"/>
  <c r="CE59"/>
  <c r="CD59"/>
  <c r="B59" i="23" s="1"/>
  <c r="CE58" i="8"/>
  <c r="CG58" s="1"/>
  <c r="CD58"/>
  <c r="CF57"/>
  <c r="CE57"/>
  <c r="CD57"/>
  <c r="CE56"/>
  <c r="CG56"/>
  <c r="CD56"/>
  <c r="CE55"/>
  <c r="CD55"/>
  <c r="CF42"/>
  <c r="CE42"/>
  <c r="CD42"/>
  <c r="CE41"/>
  <c r="CG41"/>
  <c r="CD41"/>
  <c r="CE40"/>
  <c r="CH40" s="1"/>
  <c r="CD40"/>
  <c r="CD39"/>
  <c r="CF38"/>
  <c r="CE38"/>
  <c r="CD38"/>
  <c r="CH38" s="1"/>
  <c r="CD37"/>
  <c r="CD36"/>
  <c r="CE31"/>
  <c r="CH31"/>
  <c r="CD31"/>
  <c r="CE30"/>
  <c r="CD30"/>
  <c r="CH30" s="1"/>
  <c r="CF29"/>
  <c r="CE29"/>
  <c r="CH29" s="1"/>
  <c r="CD29"/>
  <c r="CE28"/>
  <c r="CD28"/>
  <c r="CF27"/>
  <c r="CE27"/>
  <c r="CG27" s="1"/>
  <c r="CD27"/>
  <c r="CF26"/>
  <c r="CE26"/>
  <c r="CH26" s="1"/>
  <c r="CD26"/>
  <c r="CD25"/>
  <c r="CE24"/>
  <c r="CH24" s="1"/>
  <c r="CD24"/>
  <c r="CD23"/>
  <c r="CF22"/>
  <c r="CE22"/>
  <c r="CD22"/>
  <c r="CF12"/>
  <c r="D12" i="23"/>
  <c r="X12" s="1"/>
  <c r="CE12" i="8"/>
  <c r="C12" i="23" s="1"/>
  <c r="CD12" i="8"/>
  <c r="CF11"/>
  <c r="CE11"/>
  <c r="CD11"/>
  <c r="CF10"/>
  <c r="CE10"/>
  <c r="CD10"/>
  <c r="B9" i="23"/>
  <c r="CE8" i="8"/>
  <c r="CG8" s="1"/>
  <c r="BL53" i="106"/>
  <c r="BM53"/>
  <c r="BL54"/>
  <c r="BL55"/>
  <c r="BL57"/>
  <c r="BL58"/>
  <c r="AZ8" i="107"/>
  <c r="U8"/>
  <c r="T8"/>
  <c r="AO8"/>
  <c r="AJ8"/>
  <c r="AE8"/>
  <c r="Z8"/>
  <c r="Y8"/>
  <c r="Y19"/>
  <c r="U102"/>
  <c r="U101"/>
  <c r="U100"/>
  <c r="U99"/>
  <c r="U98"/>
  <c r="U97"/>
  <c r="U96"/>
  <c r="U104" s="1"/>
  <c r="U85"/>
  <c r="U84"/>
  <c r="U83"/>
  <c r="U82"/>
  <c r="U81"/>
  <c r="U80"/>
  <c r="U79"/>
  <c r="U78"/>
  <c r="U76"/>
  <c r="U75"/>
  <c r="U74"/>
  <c r="U73"/>
  <c r="U72"/>
  <c r="U71"/>
  <c r="U70"/>
  <c r="U69"/>
  <c r="U68"/>
  <c r="U67"/>
  <c r="U66"/>
  <c r="U77"/>
  <c r="U65"/>
  <c r="U64"/>
  <c r="U58"/>
  <c r="U57"/>
  <c r="U56"/>
  <c r="U55"/>
  <c r="U42"/>
  <c r="U41"/>
  <c r="U40"/>
  <c r="U39"/>
  <c r="U38"/>
  <c r="U37"/>
  <c r="U36"/>
  <c r="U31"/>
  <c r="U30"/>
  <c r="U29"/>
  <c r="U28"/>
  <c r="U27"/>
  <c r="U26"/>
  <c r="U25"/>
  <c r="U24"/>
  <c r="U23"/>
  <c r="U22"/>
  <c r="U21"/>
  <c r="U20"/>
  <c r="U19"/>
  <c r="BS28" i="106"/>
  <c r="BS22"/>
  <c r="BR22"/>
  <c r="BS18"/>
  <c r="B16" i="23"/>
  <c r="BQ103" i="106"/>
  <c r="I64" i="2" s="1"/>
  <c r="BP103" i="106"/>
  <c r="H64" i="2"/>
  <c r="BQ102" i="106"/>
  <c r="BP102"/>
  <c r="BR102" s="1"/>
  <c r="BQ101"/>
  <c r="BP101"/>
  <c r="BR101" s="1"/>
  <c r="BQ100"/>
  <c r="BP100"/>
  <c r="BQ99"/>
  <c r="BP99"/>
  <c r="BP98"/>
  <c r="H58" i="2" s="1"/>
  <c r="BQ89" i="106"/>
  <c r="BP89"/>
  <c r="BQ88"/>
  <c r="BP88"/>
  <c r="BQ63"/>
  <c r="BP63"/>
  <c r="BQ59"/>
  <c r="I54" i="5" s="1"/>
  <c r="N54" s="1"/>
  <c r="D31" i="62" s="1"/>
  <c r="BP59" i="106"/>
  <c r="H54" i="5"/>
  <c r="BQ48" i="106"/>
  <c r="BP48"/>
  <c r="BR48" s="1"/>
  <c r="BQ47"/>
  <c r="BP47"/>
  <c r="BQ11"/>
  <c r="BP11"/>
  <c r="C11" i="23" s="1"/>
  <c r="BO11" i="106"/>
  <c r="BQ10"/>
  <c r="BP10"/>
  <c r="BO10"/>
  <c r="B10" i="23" s="1"/>
  <c r="E106" i="7"/>
  <c r="E95"/>
  <c r="E144" s="1"/>
  <c r="E540"/>
  <c r="E542"/>
  <c r="E162"/>
  <c r="E155"/>
  <c r="E139"/>
  <c r="E50"/>
  <c r="E376"/>
  <c r="I376"/>
  <c r="J324" i="17"/>
  <c r="J316"/>
  <c r="J317"/>
  <c r="J318"/>
  <c r="CZ106" i="121"/>
  <c r="CY106"/>
  <c r="CX106"/>
  <c r="CZ97"/>
  <c r="CZ96"/>
  <c r="CZ95"/>
  <c r="CZ94"/>
  <c r="CZ93"/>
  <c r="CZ92"/>
  <c r="CZ91"/>
  <c r="CZ90"/>
  <c r="CZ85"/>
  <c r="CZ84"/>
  <c r="CZ83"/>
  <c r="CZ82"/>
  <c r="CZ81"/>
  <c r="CZ80"/>
  <c r="CZ79"/>
  <c r="CZ78"/>
  <c r="CZ76"/>
  <c r="CZ75"/>
  <c r="CZ74"/>
  <c r="CZ73"/>
  <c r="CZ72"/>
  <c r="CZ71"/>
  <c r="CZ70"/>
  <c r="CZ69"/>
  <c r="CZ68"/>
  <c r="CZ67"/>
  <c r="CZ66"/>
  <c r="CZ65"/>
  <c r="CZ64"/>
  <c r="CZ58"/>
  <c r="CZ57"/>
  <c r="CZ56"/>
  <c r="CZ55"/>
  <c r="CZ54"/>
  <c r="CZ53"/>
  <c r="CZ52"/>
  <c r="CZ51"/>
  <c r="CZ50"/>
  <c r="CZ49"/>
  <c r="CZ44"/>
  <c r="CZ43"/>
  <c r="CZ42"/>
  <c r="CZ40"/>
  <c r="CZ39"/>
  <c r="CZ38"/>
  <c r="CZ37"/>
  <c r="CZ36"/>
  <c r="CZ34"/>
  <c r="CZ33"/>
  <c r="CZ32"/>
  <c r="CZ31"/>
  <c r="CZ30"/>
  <c r="CZ29"/>
  <c r="CZ28"/>
  <c r="CZ27"/>
  <c r="CZ26"/>
  <c r="CZ25"/>
  <c r="CZ24"/>
  <c r="CZ23"/>
  <c r="CZ22"/>
  <c r="DH22"/>
  <c r="CZ21"/>
  <c r="CZ20"/>
  <c r="CZ19"/>
  <c r="CZ8"/>
  <c r="CX8"/>
  <c r="DJ22"/>
  <c r="BQ22" i="106" s="1"/>
  <c r="DI22" i="121"/>
  <c r="BP22" i="106"/>
  <c r="C22" i="23" s="1"/>
  <c r="CR106" i="121"/>
  <c r="CQ106"/>
  <c r="CP104"/>
  <c r="CO104"/>
  <c r="CN104"/>
  <c r="CQ103"/>
  <c r="CQ102"/>
  <c r="CQ101"/>
  <c r="CQ100"/>
  <c r="CQ99"/>
  <c r="CQ98"/>
  <c r="CR97"/>
  <c r="CQ97"/>
  <c r="CR96"/>
  <c r="CQ96"/>
  <c r="CR95"/>
  <c r="CQ95"/>
  <c r="CR94"/>
  <c r="CQ94"/>
  <c r="CR93"/>
  <c r="CQ93"/>
  <c r="CR92"/>
  <c r="CQ92"/>
  <c r="CR91"/>
  <c r="CQ91"/>
  <c r="CR90"/>
  <c r="CR104" s="1"/>
  <c r="CQ90"/>
  <c r="CQ89"/>
  <c r="CQ88"/>
  <c r="CP86"/>
  <c r="CO86"/>
  <c r="CO87" s="1"/>
  <c r="CO105" s="1"/>
  <c r="CN86"/>
  <c r="CR85"/>
  <c r="CQ85"/>
  <c r="CR84"/>
  <c r="CQ84"/>
  <c r="CR83"/>
  <c r="CQ83"/>
  <c r="CR82"/>
  <c r="CQ82"/>
  <c r="CR81"/>
  <c r="CQ81"/>
  <c r="CR80"/>
  <c r="CQ80"/>
  <c r="CR79"/>
  <c r="CQ79"/>
  <c r="CQ86" s="1"/>
  <c r="CR78"/>
  <c r="CQ78"/>
  <c r="CP77"/>
  <c r="CP87"/>
  <c r="CP105" s="1"/>
  <c r="CO77"/>
  <c r="CN77"/>
  <c r="CN87"/>
  <c r="CN105" s="1"/>
  <c r="CR76"/>
  <c r="CQ76"/>
  <c r="CR75"/>
  <c r="CQ75"/>
  <c r="CR74"/>
  <c r="CQ74"/>
  <c r="CR73"/>
  <c r="CQ73"/>
  <c r="CR72"/>
  <c r="CQ72"/>
  <c r="CR71"/>
  <c r="CQ71"/>
  <c r="CR70"/>
  <c r="CQ70"/>
  <c r="CR69"/>
  <c r="CQ69"/>
  <c r="CR68"/>
  <c r="CQ68"/>
  <c r="CR67"/>
  <c r="CQ67"/>
  <c r="CR66"/>
  <c r="CQ66"/>
  <c r="CR65"/>
  <c r="CQ65"/>
  <c r="CR64"/>
  <c r="CR77"/>
  <c r="CQ64"/>
  <c r="CQ63"/>
  <c r="CQ77" s="1"/>
  <c r="CP60"/>
  <c r="CO60"/>
  <c r="CN60"/>
  <c r="CQ59"/>
  <c r="CR58"/>
  <c r="CQ58"/>
  <c r="CR57"/>
  <c r="CQ57"/>
  <c r="CR56"/>
  <c r="CQ56"/>
  <c r="CR55"/>
  <c r="CQ55"/>
  <c r="CR54"/>
  <c r="CQ54"/>
  <c r="CR53"/>
  <c r="CQ53"/>
  <c r="CR52"/>
  <c r="CR60"/>
  <c r="CQ52"/>
  <c r="CR51"/>
  <c r="CQ51"/>
  <c r="CR50"/>
  <c r="CQ50"/>
  <c r="CR49"/>
  <c r="CQ49"/>
  <c r="CQ48"/>
  <c r="CQ47"/>
  <c r="CQ60" s="1"/>
  <c r="CP45"/>
  <c r="CO45"/>
  <c r="CN45"/>
  <c r="CN46" s="1"/>
  <c r="CN61" s="1"/>
  <c r="CR44"/>
  <c r="CQ44"/>
  <c r="CR43"/>
  <c r="CQ43"/>
  <c r="CR42"/>
  <c r="CQ42"/>
  <c r="CR41"/>
  <c r="CQ41"/>
  <c r="CR40"/>
  <c r="CQ40"/>
  <c r="CR39"/>
  <c r="CQ39"/>
  <c r="CR38"/>
  <c r="CQ38"/>
  <c r="CR37"/>
  <c r="CR45"/>
  <c r="CQ37"/>
  <c r="CR36"/>
  <c r="CQ36"/>
  <c r="CQ45" s="1"/>
  <c r="CP35"/>
  <c r="CP46"/>
  <c r="CO35"/>
  <c r="CO46"/>
  <c r="CO61" s="1"/>
  <c r="CN35"/>
  <c r="CR34"/>
  <c r="CQ34"/>
  <c r="CR33"/>
  <c r="CQ33"/>
  <c r="CR32"/>
  <c r="CQ32"/>
  <c r="CR31"/>
  <c r="CQ31"/>
  <c r="CR30"/>
  <c r="CQ30"/>
  <c r="CR29"/>
  <c r="CQ29"/>
  <c r="CR28"/>
  <c r="CQ28"/>
  <c r="CR27"/>
  <c r="CQ27"/>
  <c r="CR26"/>
  <c r="CQ26"/>
  <c r="CR25"/>
  <c r="CQ25"/>
  <c r="CR24"/>
  <c r="CQ24"/>
  <c r="CR23"/>
  <c r="CQ23"/>
  <c r="CR21"/>
  <c r="CQ21"/>
  <c r="CR20"/>
  <c r="CQ20"/>
  <c r="CR19"/>
  <c r="CR35"/>
  <c r="CQ19"/>
  <c r="CQ18"/>
  <c r="CR14"/>
  <c r="CQ14"/>
  <c r="CR11"/>
  <c r="CQ11"/>
  <c r="CR10"/>
  <c r="CQ10"/>
  <c r="CR8"/>
  <c r="CQ8"/>
  <c r="CM106"/>
  <c r="CL106"/>
  <c r="CK104"/>
  <c r="CJ104"/>
  <c r="CI104"/>
  <c r="CL103"/>
  <c r="CL102"/>
  <c r="CL101"/>
  <c r="CL100"/>
  <c r="CL99"/>
  <c r="CL98"/>
  <c r="CM97"/>
  <c r="CL97"/>
  <c r="CM96"/>
  <c r="CL96"/>
  <c r="CM95"/>
  <c r="CL95"/>
  <c r="CM94"/>
  <c r="CL94"/>
  <c r="CM93"/>
  <c r="CL93"/>
  <c r="CM92"/>
  <c r="CL92"/>
  <c r="CM91"/>
  <c r="CL91"/>
  <c r="CM90"/>
  <c r="CM104" s="1"/>
  <c r="CL90"/>
  <c r="CL89"/>
  <c r="CL88"/>
  <c r="CL104" s="1"/>
  <c r="CK86"/>
  <c r="CJ86"/>
  <c r="CI86"/>
  <c r="CM85"/>
  <c r="CL85"/>
  <c r="CM84"/>
  <c r="CL84"/>
  <c r="CM83"/>
  <c r="CL83"/>
  <c r="CM82"/>
  <c r="CL82"/>
  <c r="CM81"/>
  <c r="CL81"/>
  <c r="CM80"/>
  <c r="CL80"/>
  <c r="CM79"/>
  <c r="CL79"/>
  <c r="CM78"/>
  <c r="CL78"/>
  <c r="CK77"/>
  <c r="CK87"/>
  <c r="CK105" s="1"/>
  <c r="CJ77"/>
  <c r="CJ87" s="1"/>
  <c r="CJ105" s="1"/>
  <c r="CI77"/>
  <c r="CI87"/>
  <c r="CI105" s="1"/>
  <c r="CM76"/>
  <c r="CL76"/>
  <c r="CM75"/>
  <c r="CL75"/>
  <c r="CM74"/>
  <c r="CL74"/>
  <c r="CM73"/>
  <c r="CL73"/>
  <c r="CM72"/>
  <c r="CL72"/>
  <c r="CM71"/>
  <c r="CL71"/>
  <c r="CM70"/>
  <c r="CL70"/>
  <c r="CM69"/>
  <c r="CL69"/>
  <c r="CM68"/>
  <c r="CL68"/>
  <c r="CM67"/>
  <c r="CL67"/>
  <c r="CM66"/>
  <c r="CL66"/>
  <c r="CM65"/>
  <c r="CL65"/>
  <c r="CM64"/>
  <c r="CL64"/>
  <c r="CL77" s="1"/>
  <c r="CL63"/>
  <c r="CK60"/>
  <c r="CJ60"/>
  <c r="CI60"/>
  <c r="CL59"/>
  <c r="CM58"/>
  <c r="CL58"/>
  <c r="CM57"/>
  <c r="CL57"/>
  <c r="CM56"/>
  <c r="CL56"/>
  <c r="CM55"/>
  <c r="CL55"/>
  <c r="CM54"/>
  <c r="CL54"/>
  <c r="CM53"/>
  <c r="CL53"/>
  <c r="CM52"/>
  <c r="CL52"/>
  <c r="CM51"/>
  <c r="CL51"/>
  <c r="CM50"/>
  <c r="CL50"/>
  <c r="CM49"/>
  <c r="CM60" s="1"/>
  <c r="CL49"/>
  <c r="CL48"/>
  <c r="CL47"/>
  <c r="CL60" s="1"/>
  <c r="CK45"/>
  <c r="CK46" s="1"/>
  <c r="CJ45"/>
  <c r="CI45"/>
  <c r="CM44"/>
  <c r="CL44"/>
  <c r="CM43"/>
  <c r="CL43"/>
  <c r="CM42"/>
  <c r="CL42"/>
  <c r="CM41"/>
  <c r="CL41"/>
  <c r="CM40"/>
  <c r="CL40"/>
  <c r="CL45"/>
  <c r="CM39"/>
  <c r="CL39"/>
  <c r="CM38"/>
  <c r="CL38"/>
  <c r="CM37"/>
  <c r="CL37"/>
  <c r="CM36"/>
  <c r="CM45" s="1"/>
  <c r="CL36"/>
  <c r="CK35"/>
  <c r="CJ35"/>
  <c r="CJ46" s="1"/>
  <c r="CJ61" s="1"/>
  <c r="CI35"/>
  <c r="CI46"/>
  <c r="CI61" s="1"/>
  <c r="CM34"/>
  <c r="CL34"/>
  <c r="CM33"/>
  <c r="CL33"/>
  <c r="CM32"/>
  <c r="CL32"/>
  <c r="CM31"/>
  <c r="CL31"/>
  <c r="CM30"/>
  <c r="CL30"/>
  <c r="CM29"/>
  <c r="CL29"/>
  <c r="CM28"/>
  <c r="CL28"/>
  <c r="CM27"/>
  <c r="CL27"/>
  <c r="CM26"/>
  <c r="CL26"/>
  <c r="CM25"/>
  <c r="CL25"/>
  <c r="CM24"/>
  <c r="CL24"/>
  <c r="CM23"/>
  <c r="CL23"/>
  <c r="CM21"/>
  <c r="CL21"/>
  <c r="CM20"/>
  <c r="CL20"/>
  <c r="CM19"/>
  <c r="CL19"/>
  <c r="CL18"/>
  <c r="CM14"/>
  <c r="CL14"/>
  <c r="CM11"/>
  <c r="CL11"/>
  <c r="CM10"/>
  <c r="CL10"/>
  <c r="CM8"/>
  <c r="CL8"/>
  <c r="CH106"/>
  <c r="CG106"/>
  <c r="CF104"/>
  <c r="CE104"/>
  <c r="CD104"/>
  <c r="CG103"/>
  <c r="CG102"/>
  <c r="CG101"/>
  <c r="CG100"/>
  <c r="CG99"/>
  <c r="CG98"/>
  <c r="CH97"/>
  <c r="CG97"/>
  <c r="CH96"/>
  <c r="CG96"/>
  <c r="CH95"/>
  <c r="CG95"/>
  <c r="CH94"/>
  <c r="CG94"/>
  <c r="CH93"/>
  <c r="CG93"/>
  <c r="CH92"/>
  <c r="CG92"/>
  <c r="CH91"/>
  <c r="CG91"/>
  <c r="CH90"/>
  <c r="CH104" s="1"/>
  <c r="CG90"/>
  <c r="CG89"/>
  <c r="CG88"/>
  <c r="CF86"/>
  <c r="CE86"/>
  <c r="CD86"/>
  <c r="CH85"/>
  <c r="CG85"/>
  <c r="CH84"/>
  <c r="CG84"/>
  <c r="CH83"/>
  <c r="CG83"/>
  <c r="CG86"/>
  <c r="CH82"/>
  <c r="CG82"/>
  <c r="CH81"/>
  <c r="CG81"/>
  <c r="CH80"/>
  <c r="CG80"/>
  <c r="CH79"/>
  <c r="CG79"/>
  <c r="CH78"/>
  <c r="CH86" s="1"/>
  <c r="CG78"/>
  <c r="CF77"/>
  <c r="CF87" s="1"/>
  <c r="CF105" s="1"/>
  <c r="CE77"/>
  <c r="CE87"/>
  <c r="CE105" s="1"/>
  <c r="CD77"/>
  <c r="CD87" s="1"/>
  <c r="CD105" s="1"/>
  <c r="CH76"/>
  <c r="CG76"/>
  <c r="CH75"/>
  <c r="CG75"/>
  <c r="CH74"/>
  <c r="CG74"/>
  <c r="CH73"/>
  <c r="CG73"/>
  <c r="CH72"/>
  <c r="CG72"/>
  <c r="CH71"/>
  <c r="CG71"/>
  <c r="CH70"/>
  <c r="CG70"/>
  <c r="CH69"/>
  <c r="CG69"/>
  <c r="CH68"/>
  <c r="CG68"/>
  <c r="CH67"/>
  <c r="CG67"/>
  <c r="CH66"/>
  <c r="CG66"/>
  <c r="CH65"/>
  <c r="CG65"/>
  <c r="CH64"/>
  <c r="CH77" s="1"/>
  <c r="CG64"/>
  <c r="CG63"/>
  <c r="CG77" s="1"/>
  <c r="CG87" s="1"/>
  <c r="CF60"/>
  <c r="CE60"/>
  <c r="CD60"/>
  <c r="CG59"/>
  <c r="CH58"/>
  <c r="CG58"/>
  <c r="CH57"/>
  <c r="CG57"/>
  <c r="CH56"/>
  <c r="CG56"/>
  <c r="CH55"/>
  <c r="CG55"/>
  <c r="CH54"/>
  <c r="CG54"/>
  <c r="CH53"/>
  <c r="CG53"/>
  <c r="CH52"/>
  <c r="CG52"/>
  <c r="CH51"/>
  <c r="CG51"/>
  <c r="CH50"/>
  <c r="CG50"/>
  <c r="CH49"/>
  <c r="CH60" s="1"/>
  <c r="CG49"/>
  <c r="CG48"/>
  <c r="CG47"/>
  <c r="CG60" s="1"/>
  <c r="CF45"/>
  <c r="CE45"/>
  <c r="CD45"/>
  <c r="CD46" s="1"/>
  <c r="CD61" s="1"/>
  <c r="CH44"/>
  <c r="CG44"/>
  <c r="CH43"/>
  <c r="CG43"/>
  <c r="CH42"/>
  <c r="CG42"/>
  <c r="CH41"/>
  <c r="CG41"/>
  <c r="CH40"/>
  <c r="CG40"/>
  <c r="CH39"/>
  <c r="CG39"/>
  <c r="CH38"/>
  <c r="CG38"/>
  <c r="CH37"/>
  <c r="CG37"/>
  <c r="CH36"/>
  <c r="CH45"/>
  <c r="CG36"/>
  <c r="CG45"/>
  <c r="CF35"/>
  <c r="CF46"/>
  <c r="CE35"/>
  <c r="CE46"/>
  <c r="CE61" s="1"/>
  <c r="CD35"/>
  <c r="CH34"/>
  <c r="CG34"/>
  <c r="CH33"/>
  <c r="CG33"/>
  <c r="CH32"/>
  <c r="CG32"/>
  <c r="CH31"/>
  <c r="CG31"/>
  <c r="CH30"/>
  <c r="CG30"/>
  <c r="CH29"/>
  <c r="CG29"/>
  <c r="CH28"/>
  <c r="CG28"/>
  <c r="CH27"/>
  <c r="CG27"/>
  <c r="CH26"/>
  <c r="CG26"/>
  <c r="CH25"/>
  <c r="CG25"/>
  <c r="CH24"/>
  <c r="CG24"/>
  <c r="CH23"/>
  <c r="CG23"/>
  <c r="CH21"/>
  <c r="CG21"/>
  <c r="CH20"/>
  <c r="CG20"/>
  <c r="CH19"/>
  <c r="CG19"/>
  <c r="CG18"/>
  <c r="CG35" s="1"/>
  <c r="CG46" s="1"/>
  <c r="CH14"/>
  <c r="CG14"/>
  <c r="CH11"/>
  <c r="CG11"/>
  <c r="CH10"/>
  <c r="CG10"/>
  <c r="CH8"/>
  <c r="CG8"/>
  <c r="CC106"/>
  <c r="CB106"/>
  <c r="CA104"/>
  <c r="BZ104"/>
  <c r="BY104"/>
  <c r="CB103"/>
  <c r="CB102"/>
  <c r="CB101"/>
  <c r="CB100"/>
  <c r="CB99"/>
  <c r="CB98"/>
  <c r="CC97"/>
  <c r="CB97"/>
  <c r="CC96"/>
  <c r="CB96"/>
  <c r="CC95"/>
  <c r="CB95"/>
  <c r="CC94"/>
  <c r="CB94"/>
  <c r="CC93"/>
  <c r="CB93"/>
  <c r="CC92"/>
  <c r="CB92"/>
  <c r="CC91"/>
  <c r="CB91"/>
  <c r="CC90"/>
  <c r="CC104"/>
  <c r="CB90"/>
  <c r="CB89"/>
  <c r="CB88"/>
  <c r="CB104"/>
  <c r="CA86"/>
  <c r="BZ86"/>
  <c r="BZ87" s="1"/>
  <c r="BZ105" s="1"/>
  <c r="BY86"/>
  <c r="CC85"/>
  <c r="CB85"/>
  <c r="CC84"/>
  <c r="CB84"/>
  <c r="CC83"/>
  <c r="CB83"/>
  <c r="CC82"/>
  <c r="CB82"/>
  <c r="CC81"/>
  <c r="CB81"/>
  <c r="CC80"/>
  <c r="CB80"/>
  <c r="CC79"/>
  <c r="CB79"/>
  <c r="CC78"/>
  <c r="CC86" s="1"/>
  <c r="CB78"/>
  <c r="CA77"/>
  <c r="CA87"/>
  <c r="CA105" s="1"/>
  <c r="BZ77"/>
  <c r="BY77"/>
  <c r="BY87"/>
  <c r="CC76"/>
  <c r="CB76"/>
  <c r="CC75"/>
  <c r="CB75"/>
  <c r="CC74"/>
  <c r="CB74"/>
  <c r="CC73"/>
  <c r="CB73"/>
  <c r="CC72"/>
  <c r="CB72"/>
  <c r="CC71"/>
  <c r="CB71"/>
  <c r="CC70"/>
  <c r="CB70"/>
  <c r="CC69"/>
  <c r="CB69"/>
  <c r="CC68"/>
  <c r="CB68"/>
  <c r="CC67"/>
  <c r="CB67"/>
  <c r="CC66"/>
  <c r="CB66"/>
  <c r="CC65"/>
  <c r="CB65"/>
  <c r="CC64"/>
  <c r="CC77" s="1"/>
  <c r="CB64"/>
  <c r="CB63"/>
  <c r="CB77" s="1"/>
  <c r="CA60"/>
  <c r="BZ60"/>
  <c r="BY60"/>
  <c r="CB59"/>
  <c r="CC58"/>
  <c r="CB58"/>
  <c r="CC57"/>
  <c r="CB57"/>
  <c r="CC56"/>
  <c r="CB56"/>
  <c r="CC55"/>
  <c r="CB55"/>
  <c r="CC54"/>
  <c r="CB54"/>
  <c r="CC53"/>
  <c r="CB53"/>
  <c r="CC52"/>
  <c r="CB52"/>
  <c r="CC51"/>
  <c r="CB51"/>
  <c r="CC50"/>
  <c r="CB50"/>
  <c r="CC49"/>
  <c r="CC60" s="1"/>
  <c r="CB49"/>
  <c r="CB48"/>
  <c r="CB47"/>
  <c r="CB60" s="1"/>
  <c r="CA45"/>
  <c r="BZ45"/>
  <c r="BY45"/>
  <c r="CC44"/>
  <c r="CB44"/>
  <c r="CC43"/>
  <c r="CB43"/>
  <c r="CC42"/>
  <c r="CB42"/>
  <c r="CC41"/>
  <c r="CB41"/>
  <c r="CC40"/>
  <c r="CB40"/>
  <c r="CC39"/>
  <c r="CB39"/>
  <c r="CC38"/>
  <c r="CB38"/>
  <c r="CC37"/>
  <c r="CB37"/>
  <c r="CC36"/>
  <c r="CC45" s="1"/>
  <c r="CC46" s="1"/>
  <c r="CB36"/>
  <c r="CB45" s="1"/>
  <c r="CA35"/>
  <c r="CA46"/>
  <c r="CA61" s="1"/>
  <c r="BZ35"/>
  <c r="BZ46" s="1"/>
  <c r="BZ61" s="1"/>
  <c r="BY35"/>
  <c r="BY46"/>
  <c r="CC34"/>
  <c r="CB34"/>
  <c r="CC33"/>
  <c r="CB33"/>
  <c r="CC32"/>
  <c r="CB32"/>
  <c r="CC31"/>
  <c r="CB31"/>
  <c r="CC30"/>
  <c r="CB30"/>
  <c r="CC29"/>
  <c r="CB29"/>
  <c r="CC28"/>
  <c r="CB28"/>
  <c r="CC27"/>
  <c r="CB27"/>
  <c r="CC26"/>
  <c r="CB26"/>
  <c r="CC25"/>
  <c r="CB25"/>
  <c r="CC24"/>
  <c r="CB24"/>
  <c r="CC23"/>
  <c r="CB23"/>
  <c r="CC21"/>
  <c r="CB21"/>
  <c r="CC20"/>
  <c r="CB20"/>
  <c r="CC19"/>
  <c r="CC35"/>
  <c r="CB19"/>
  <c r="CB18"/>
  <c r="CC14"/>
  <c r="CB14"/>
  <c r="CC11"/>
  <c r="CB11"/>
  <c r="CC10"/>
  <c r="CB10"/>
  <c r="CC8"/>
  <c r="CB8"/>
  <c r="G488" i="7"/>
  <c r="F488"/>
  <c r="H365"/>
  <c r="H484"/>
  <c r="H485"/>
  <c r="H486"/>
  <c r="H390"/>
  <c r="AN99" i="126"/>
  <c r="H299" i="7"/>
  <c r="BL104" i="8"/>
  <c r="N35"/>
  <c r="I104"/>
  <c r="BC100"/>
  <c r="AN100"/>
  <c r="O36"/>
  <c r="CB102"/>
  <c r="CB36"/>
  <c r="O102"/>
  <c r="O100"/>
  <c r="Z53" i="34"/>
  <c r="Z54"/>
  <c r="Z55"/>
  <c r="Z56"/>
  <c r="Z57"/>
  <c r="Z58"/>
  <c r="Z59"/>
  <c r="Z61"/>
  <c r="Z62"/>
  <c r="Z63"/>
  <c r="Z64"/>
  <c r="Z65"/>
  <c r="Z66"/>
  <c r="E99" i="126"/>
  <c r="BP103"/>
  <c r="BA103"/>
  <c r="J56" i="23"/>
  <c r="H177" i="7"/>
  <c r="H178"/>
  <c r="F25" i="36"/>
  <c r="J102" i="23"/>
  <c r="H119" i="7"/>
  <c r="I119" s="1"/>
  <c r="H121"/>
  <c r="I121" s="1"/>
  <c r="H123"/>
  <c r="I123" s="1"/>
  <c r="H125"/>
  <c r="I125" s="1"/>
  <c r="H127"/>
  <c r="I127" s="1"/>
  <c r="H129"/>
  <c r="I129" s="1"/>
  <c r="H131"/>
  <c r="I131" s="1"/>
  <c r="H133"/>
  <c r="I133" s="1"/>
  <c r="H135"/>
  <c r="I135" s="1"/>
  <c r="H113"/>
  <c r="I113" s="1"/>
  <c r="H115"/>
  <c r="I115" s="1"/>
  <c r="H117"/>
  <c r="I117" s="1"/>
  <c r="F139"/>
  <c r="H137"/>
  <c r="I137"/>
  <c r="H111"/>
  <c r="I111"/>
  <c r="AI106" i="107"/>
  <c r="Z39" i="34"/>
  <c r="Z41" s="1"/>
  <c r="Y39"/>
  <c r="AA39" s="1"/>
  <c r="AA41" s="1"/>
  <c r="Z33"/>
  <c r="Y33"/>
  <c r="AB33" s="1"/>
  <c r="AB35" s="1"/>
  <c r="AB46" s="1"/>
  <c r="Z11"/>
  <c r="Z12"/>
  <c r="Z13"/>
  <c r="Z14"/>
  <c r="Z15"/>
  <c r="Z16"/>
  <c r="Z17"/>
  <c r="Z18"/>
  <c r="Z19"/>
  <c r="Z20"/>
  <c r="Z21"/>
  <c r="Z22"/>
  <c r="Z23"/>
  <c r="Z24"/>
  <c r="Z25"/>
  <c r="Z26"/>
  <c r="Z27"/>
  <c r="Z10"/>
  <c r="Y11"/>
  <c r="Y12"/>
  <c r="Y13"/>
  <c r="Y14"/>
  <c r="Y16"/>
  <c r="Y17"/>
  <c r="AB17"/>
  <c r="Y18"/>
  <c r="AA18"/>
  <c r="Y20"/>
  <c r="Y21"/>
  <c r="Y22"/>
  <c r="Y24"/>
  <c r="AB24" s="1"/>
  <c r="Y25"/>
  <c r="Y26"/>
  <c r="AB26"/>
  <c r="Y10"/>
  <c r="AA10"/>
  <c r="P29"/>
  <c r="P45"/>
  <c r="P41"/>
  <c r="P47"/>
  <c r="P35"/>
  <c r="P46"/>
  <c r="Q39"/>
  <c r="Q41"/>
  <c r="Q47" s="1"/>
  <c r="Q33"/>
  <c r="Q35" s="1"/>
  <c r="Q46" s="1"/>
  <c r="H482" i="7"/>
  <c r="H319"/>
  <c r="R26" i="34"/>
  <c r="Q26"/>
  <c r="R25"/>
  <c r="Q25"/>
  <c r="R24"/>
  <c r="Q24"/>
  <c r="R22"/>
  <c r="Q22"/>
  <c r="R21"/>
  <c r="Q21"/>
  <c r="R20"/>
  <c r="Q20"/>
  <c r="R18"/>
  <c r="Q18"/>
  <c r="R17"/>
  <c r="Q17"/>
  <c r="R16"/>
  <c r="Q16"/>
  <c r="R14"/>
  <c r="Q14"/>
  <c r="R13"/>
  <c r="Q13"/>
  <c r="R12"/>
  <c r="Q12"/>
  <c r="R11"/>
  <c r="Q11"/>
  <c r="R10"/>
  <c r="Q10"/>
  <c r="M11"/>
  <c r="S68"/>
  <c r="S41"/>
  <c r="S47"/>
  <c r="S35"/>
  <c r="S46"/>
  <c r="S29"/>
  <c r="S45"/>
  <c r="S48" s="1"/>
  <c r="F376" i="7"/>
  <c r="H374"/>
  <c r="H373"/>
  <c r="H372"/>
  <c r="F50"/>
  <c r="G48"/>
  <c r="H48"/>
  <c r="G47"/>
  <c r="H47"/>
  <c r="H46"/>
  <c r="J10" i="23"/>
  <c r="K10"/>
  <c r="O10"/>
  <c r="P10"/>
  <c r="Q10"/>
  <c r="R10"/>
  <c r="T10"/>
  <c r="S10"/>
  <c r="BK10" i="106"/>
  <c r="BM10" s="1"/>
  <c r="BL10"/>
  <c r="AD10"/>
  <c r="Z10"/>
  <c r="Y10"/>
  <c r="U10"/>
  <c r="T10"/>
  <c r="P10"/>
  <c r="O10"/>
  <c r="K10"/>
  <c r="J10"/>
  <c r="CY10" i="121"/>
  <c r="CZ10"/>
  <c r="CY11"/>
  <c r="DA11" s="1"/>
  <c r="CZ11"/>
  <c r="CY9"/>
  <c r="CZ9"/>
  <c r="BR9"/>
  <c r="BN9"/>
  <c r="BM9"/>
  <c r="BG9"/>
  <c r="DJ9" s="1"/>
  <c r="BG10"/>
  <c r="DJ10" s="1"/>
  <c r="BG11"/>
  <c r="DJ11" s="1"/>
  <c r="BG14"/>
  <c r="BF9"/>
  <c r="DI9"/>
  <c r="BF10"/>
  <c r="DI10" s="1"/>
  <c r="BF11"/>
  <c r="DI11" s="1"/>
  <c r="BF14"/>
  <c r="AS9"/>
  <c r="AS10"/>
  <c r="AS11"/>
  <c r="AO9"/>
  <c r="AN9"/>
  <c r="AJ9"/>
  <c r="AI9"/>
  <c r="AE9"/>
  <c r="AD9"/>
  <c r="Z9"/>
  <c r="Y9"/>
  <c r="U9"/>
  <c r="T9"/>
  <c r="P9"/>
  <c r="O9"/>
  <c r="K9"/>
  <c r="J9"/>
  <c r="F9"/>
  <c r="E9"/>
  <c r="AX10" i="107"/>
  <c r="AS10"/>
  <c r="AN10"/>
  <c r="AI10"/>
  <c r="AD10"/>
  <c r="Y10"/>
  <c r="T10"/>
  <c r="O10"/>
  <c r="J10"/>
  <c r="E10"/>
  <c r="BB10"/>
  <c r="BA10"/>
  <c r="E11" i="8"/>
  <c r="J11"/>
  <c r="O11"/>
  <c r="T11"/>
  <c r="Y11"/>
  <c r="AD11"/>
  <c r="AI11"/>
  <c r="AN11"/>
  <c r="AS11"/>
  <c r="BC11"/>
  <c r="BH11"/>
  <c r="BM11"/>
  <c r="BR11"/>
  <c r="BW11"/>
  <c r="CB11"/>
  <c r="J28" i="23"/>
  <c r="K28"/>
  <c r="O28"/>
  <c r="P28"/>
  <c r="Q28"/>
  <c r="R28"/>
  <c r="T28"/>
  <c r="S28"/>
  <c r="J28" i="106"/>
  <c r="K28"/>
  <c r="O28"/>
  <c r="P28"/>
  <c r="T28"/>
  <c r="U28"/>
  <c r="Y28"/>
  <c r="Z28"/>
  <c r="AD28"/>
  <c r="AE28"/>
  <c r="AI28"/>
  <c r="AJ28"/>
  <c r="AN28"/>
  <c r="AO28"/>
  <c r="AS28"/>
  <c r="AT28"/>
  <c r="AX28"/>
  <c r="AY28"/>
  <c r="BC28"/>
  <c r="BD28"/>
  <c r="BH28"/>
  <c r="BI28"/>
  <c r="BJ28"/>
  <c r="BL28"/>
  <c r="BM28"/>
  <c r="BR28" s="1"/>
  <c r="E28" i="121"/>
  <c r="F28"/>
  <c r="J28"/>
  <c r="K28"/>
  <c r="O28"/>
  <c r="P28"/>
  <c r="T28"/>
  <c r="U28"/>
  <c r="Y28"/>
  <c r="Z28"/>
  <c r="AD28"/>
  <c r="AE28"/>
  <c r="AI28"/>
  <c r="AJ28"/>
  <c r="AN28"/>
  <c r="AO28"/>
  <c r="AS28"/>
  <c r="AT28"/>
  <c r="AX28"/>
  <c r="AY28"/>
  <c r="BC28"/>
  <c r="BD28"/>
  <c r="BE28"/>
  <c r="DH28" s="1"/>
  <c r="BF28"/>
  <c r="DI28"/>
  <c r="BP28" i="106" s="1"/>
  <c r="BG28" i="121"/>
  <c r="DJ28" s="1"/>
  <c r="BM28"/>
  <c r="BN28"/>
  <c r="BR28"/>
  <c r="BS28"/>
  <c r="BW28"/>
  <c r="BX28"/>
  <c r="CV28"/>
  <c r="CW28"/>
  <c r="E28" i="107"/>
  <c r="F28"/>
  <c r="J28"/>
  <c r="K28"/>
  <c r="O28"/>
  <c r="P28"/>
  <c r="T28"/>
  <c r="Y28"/>
  <c r="Z28"/>
  <c r="AD28"/>
  <c r="AE28"/>
  <c r="AI28"/>
  <c r="AJ28"/>
  <c r="AN28"/>
  <c r="AO28"/>
  <c r="AS28"/>
  <c r="AT28"/>
  <c r="AX28"/>
  <c r="AY28"/>
  <c r="AZ28"/>
  <c r="BA28"/>
  <c r="C19" i="5" s="1"/>
  <c r="E19" s="1"/>
  <c r="BB28" i="107"/>
  <c r="D19" i="5" s="1"/>
  <c r="E25" i="126"/>
  <c r="F25"/>
  <c r="J25"/>
  <c r="K25"/>
  <c r="O25"/>
  <c r="P25"/>
  <c r="T25"/>
  <c r="U25"/>
  <c r="Y25"/>
  <c r="Z25"/>
  <c r="AD25"/>
  <c r="AE25"/>
  <c r="AI25"/>
  <c r="AJ25"/>
  <c r="AN25"/>
  <c r="AO25"/>
  <c r="AW25"/>
  <c r="AX25"/>
  <c r="BB25"/>
  <c r="BC25"/>
  <c r="BG25"/>
  <c r="BH25"/>
  <c r="BL25"/>
  <c r="BM25"/>
  <c r="BQ25"/>
  <c r="BR25"/>
  <c r="BV25"/>
  <c r="BW25"/>
  <c r="BX25"/>
  <c r="F28" i="8"/>
  <c r="J28"/>
  <c r="K28"/>
  <c r="O28"/>
  <c r="P28"/>
  <c r="T28"/>
  <c r="U28"/>
  <c r="Y28"/>
  <c r="Z28"/>
  <c r="AD28"/>
  <c r="AE28"/>
  <c r="AI28"/>
  <c r="AJ28"/>
  <c r="AN28"/>
  <c r="AO28"/>
  <c r="AS28"/>
  <c r="AT28"/>
  <c r="AX28"/>
  <c r="AY28"/>
  <c r="BC28"/>
  <c r="BD28"/>
  <c r="BH28"/>
  <c r="BI28"/>
  <c r="BM28"/>
  <c r="BN28"/>
  <c r="BR28"/>
  <c r="BS28"/>
  <c r="BW28"/>
  <c r="BX28"/>
  <c r="CB28"/>
  <c r="CC28"/>
  <c r="H321" i="7"/>
  <c r="H348"/>
  <c r="H311"/>
  <c r="BQ34" i="126"/>
  <c r="AH44"/>
  <c r="AC44"/>
  <c r="X44"/>
  <c r="O34"/>
  <c r="J34"/>
  <c r="E34"/>
  <c r="H246" i="7"/>
  <c r="H238"/>
  <c r="H237"/>
  <c r="H221"/>
  <c r="H220"/>
  <c r="H458"/>
  <c r="H467"/>
  <c r="H475"/>
  <c r="H476"/>
  <c r="H477"/>
  <c r="H479"/>
  <c r="H480"/>
  <c r="H465"/>
  <c r="H466"/>
  <c r="H322"/>
  <c r="H342"/>
  <c r="H226"/>
  <c r="H243"/>
  <c r="H233"/>
  <c r="H240"/>
  <c r="H236"/>
  <c r="I259"/>
  <c r="H259"/>
  <c r="H401"/>
  <c r="E50" i="2"/>
  <c r="E51"/>
  <c r="F23" i="36"/>
  <c r="F24"/>
  <c r="H205" i="7"/>
  <c r="H206"/>
  <c r="BQ35" i="126"/>
  <c r="J35"/>
  <c r="H179" i="7"/>
  <c r="H180"/>
  <c r="H181"/>
  <c r="H182"/>
  <c r="H183"/>
  <c r="BB106" i="107"/>
  <c r="E106"/>
  <c r="AN106"/>
  <c r="AS106"/>
  <c r="BB34" i="126"/>
  <c r="S44"/>
  <c r="K56" i="23"/>
  <c r="H386" i="17"/>
  <c r="G386"/>
  <c r="I383"/>
  <c r="J383"/>
  <c r="I384"/>
  <c r="J384"/>
  <c r="V11" i="34"/>
  <c r="L11"/>
  <c r="G11"/>
  <c r="I14" i="17"/>
  <c r="I15"/>
  <c r="I16"/>
  <c r="I17"/>
  <c r="I18"/>
  <c r="I19"/>
  <c r="I20"/>
  <c r="I21"/>
  <c r="I22"/>
  <c r="I23"/>
  <c r="I12"/>
  <c r="I13"/>
  <c r="Q104" i="8"/>
  <c r="T103"/>
  <c r="U101"/>
  <c r="U98"/>
  <c r="T98"/>
  <c r="U97"/>
  <c r="T97"/>
  <c r="T95"/>
  <c r="T94"/>
  <c r="T93"/>
  <c r="T92"/>
  <c r="T91"/>
  <c r="T90"/>
  <c r="T89"/>
  <c r="T88"/>
  <c r="Q86"/>
  <c r="Q87"/>
  <c r="Q105" s="1"/>
  <c r="U85"/>
  <c r="T85"/>
  <c r="U84"/>
  <c r="T84"/>
  <c r="U83"/>
  <c r="T83"/>
  <c r="U81"/>
  <c r="T81"/>
  <c r="U80"/>
  <c r="T80"/>
  <c r="U79"/>
  <c r="T79"/>
  <c r="U78"/>
  <c r="T78"/>
  <c r="U75"/>
  <c r="T75"/>
  <c r="U74"/>
  <c r="T74"/>
  <c r="U72"/>
  <c r="T72"/>
  <c r="U69"/>
  <c r="T69"/>
  <c r="U68"/>
  <c r="U67"/>
  <c r="T67"/>
  <c r="U66"/>
  <c r="T66"/>
  <c r="U65"/>
  <c r="T65"/>
  <c r="U64"/>
  <c r="T64"/>
  <c r="T63"/>
  <c r="Q60"/>
  <c r="U59"/>
  <c r="T59"/>
  <c r="U58"/>
  <c r="T58"/>
  <c r="U57"/>
  <c r="T57"/>
  <c r="U56"/>
  <c r="T56"/>
  <c r="U55"/>
  <c r="U60"/>
  <c r="T55"/>
  <c r="T54"/>
  <c r="T53"/>
  <c r="T52"/>
  <c r="T51"/>
  <c r="T50"/>
  <c r="T49"/>
  <c r="T48"/>
  <c r="T47"/>
  <c r="Q45"/>
  <c r="T44"/>
  <c r="T43"/>
  <c r="U42"/>
  <c r="T42"/>
  <c r="U41"/>
  <c r="T41"/>
  <c r="U40"/>
  <c r="T40"/>
  <c r="T39"/>
  <c r="U38"/>
  <c r="T38"/>
  <c r="Q35"/>
  <c r="T34"/>
  <c r="T33"/>
  <c r="T32"/>
  <c r="U31"/>
  <c r="T31"/>
  <c r="U30"/>
  <c r="T30"/>
  <c r="U29"/>
  <c r="T29"/>
  <c r="U27"/>
  <c r="T27"/>
  <c r="U26"/>
  <c r="T26"/>
  <c r="U24"/>
  <c r="T24"/>
  <c r="U23"/>
  <c r="T18"/>
  <c r="T12"/>
  <c r="T10"/>
  <c r="U8"/>
  <c r="T8"/>
  <c r="Y66" i="34"/>
  <c r="AA66" s="1"/>
  <c r="Y65"/>
  <c r="Y64"/>
  <c r="AA64"/>
  <c r="Y63"/>
  <c r="AB63"/>
  <c r="Y62"/>
  <c r="Y61"/>
  <c r="Y59"/>
  <c r="AA59"/>
  <c r="Y58"/>
  <c r="AB58"/>
  <c r="Y57"/>
  <c r="Y56"/>
  <c r="AB56" s="1"/>
  <c r="Y55"/>
  <c r="AA55" s="1"/>
  <c r="Y54"/>
  <c r="Y53"/>
  <c r="Z52"/>
  <c r="Z68" s="1"/>
  <c r="Y52"/>
  <c r="H33"/>
  <c r="H35"/>
  <c r="H46" s="1"/>
  <c r="X41"/>
  <c r="X35"/>
  <c r="X46"/>
  <c r="AB10"/>
  <c r="L42" i="62"/>
  <c r="L41"/>
  <c r="P8" i="107"/>
  <c r="K8"/>
  <c r="H268" i="7"/>
  <c r="I268"/>
  <c r="H266"/>
  <c r="I266"/>
  <c r="H184"/>
  <c r="H185"/>
  <c r="I183"/>
  <c r="I184"/>
  <c r="I185"/>
  <c r="H301"/>
  <c r="H300"/>
  <c r="H302"/>
  <c r="H304"/>
  <c r="H305"/>
  <c r="H306"/>
  <c r="H308"/>
  <c r="H310"/>
  <c r="H312"/>
  <c r="H313"/>
  <c r="H314"/>
  <c r="H316"/>
  <c r="H317"/>
  <c r="H318"/>
  <c r="H324"/>
  <c r="H404"/>
  <c r="H405"/>
  <c r="H406"/>
  <c r="H407"/>
  <c r="H408"/>
  <c r="H409"/>
  <c r="H410"/>
  <c r="H411"/>
  <c r="H412"/>
  <c r="H413"/>
  <c r="H414"/>
  <c r="H415"/>
  <c r="H416"/>
  <c r="H417"/>
  <c r="H418"/>
  <c r="H419"/>
  <c r="H420"/>
  <c r="H421"/>
  <c r="H422"/>
  <c r="H423"/>
  <c r="H424"/>
  <c r="H425"/>
  <c r="H426"/>
  <c r="H427"/>
  <c r="H428"/>
  <c r="H429"/>
  <c r="H430"/>
  <c r="H431"/>
  <c r="H432"/>
  <c r="H434"/>
  <c r="H435"/>
  <c r="H436"/>
  <c r="H437"/>
  <c r="H438"/>
  <c r="H439"/>
  <c r="H440"/>
  <c r="H441"/>
  <c r="H442"/>
  <c r="H443"/>
  <c r="H444"/>
  <c r="H445"/>
  <c r="H446"/>
  <c r="H447"/>
  <c r="H448"/>
  <c r="H449"/>
  <c r="H450"/>
  <c r="H451"/>
  <c r="H459"/>
  <c r="H460"/>
  <c r="H463"/>
  <c r="H464"/>
  <c r="H478"/>
  <c r="H468"/>
  <c r="H469"/>
  <c r="H470"/>
  <c r="H471"/>
  <c r="H472"/>
  <c r="H473"/>
  <c r="H481"/>
  <c r="H387"/>
  <c r="H388"/>
  <c r="H389"/>
  <c r="H400"/>
  <c r="I404"/>
  <c r="I405"/>
  <c r="I406"/>
  <c r="I407"/>
  <c r="I408"/>
  <c r="I409"/>
  <c r="I410"/>
  <c r="I411"/>
  <c r="I412"/>
  <c r="I413"/>
  <c r="I414"/>
  <c r="I415"/>
  <c r="I416"/>
  <c r="I417"/>
  <c r="I418"/>
  <c r="I419"/>
  <c r="I420"/>
  <c r="I421"/>
  <c r="I422"/>
  <c r="I423"/>
  <c r="I424"/>
  <c r="I425"/>
  <c r="I426"/>
  <c r="I427"/>
  <c r="I428"/>
  <c r="I429"/>
  <c r="I430"/>
  <c r="I431"/>
  <c r="I432"/>
  <c r="I433"/>
  <c r="I434"/>
  <c r="I435"/>
  <c r="I436"/>
  <c r="I437"/>
  <c r="I438"/>
  <c r="I439"/>
  <c r="I440"/>
  <c r="I441"/>
  <c r="I442"/>
  <c r="I443"/>
  <c r="I444"/>
  <c r="I445"/>
  <c r="I446"/>
  <c r="I447"/>
  <c r="I448"/>
  <c r="I449"/>
  <c r="I450"/>
  <c r="I451"/>
  <c r="I459"/>
  <c r="I460"/>
  <c r="I463"/>
  <c r="I464"/>
  <c r="I481"/>
  <c r="I389"/>
  <c r="G292" i="17"/>
  <c r="H292"/>
  <c r="F292"/>
  <c r="J245"/>
  <c r="J244"/>
  <c r="I244"/>
  <c r="J255"/>
  <c r="J256"/>
  <c r="J257"/>
  <c r="J258"/>
  <c r="J259"/>
  <c r="J260"/>
  <c r="J261"/>
  <c r="J262"/>
  <c r="J263"/>
  <c r="J264"/>
  <c r="J265"/>
  <c r="J266"/>
  <c r="J267"/>
  <c r="J268"/>
  <c r="J269"/>
  <c r="J270"/>
  <c r="J254"/>
  <c r="I387" i="7"/>
  <c r="I388"/>
  <c r="I400"/>
  <c r="W104" i="107"/>
  <c r="X104"/>
  <c r="AA104"/>
  <c r="AB104"/>
  <c r="AC104"/>
  <c r="W86"/>
  <c r="X86"/>
  <c r="AA86"/>
  <c r="AB86"/>
  <c r="AC86"/>
  <c r="AC87" s="1"/>
  <c r="AC105" s="1"/>
  <c r="W77"/>
  <c r="W87"/>
  <c r="W105" s="1"/>
  <c r="X77"/>
  <c r="X87" s="1"/>
  <c r="X105" s="1"/>
  <c r="AA77"/>
  <c r="AA87"/>
  <c r="AA105" s="1"/>
  <c r="AB77"/>
  <c r="AB87" s="1"/>
  <c r="AB105" s="1"/>
  <c r="W60"/>
  <c r="X60"/>
  <c r="AA60"/>
  <c r="AB60"/>
  <c r="AC60"/>
  <c r="W45"/>
  <c r="X45"/>
  <c r="X46" s="1"/>
  <c r="X61" s="1"/>
  <c r="X107" s="1"/>
  <c r="AA45"/>
  <c r="AB45"/>
  <c r="AB46" s="1"/>
  <c r="AB61" s="1"/>
  <c r="AB107" s="1"/>
  <c r="AC45"/>
  <c r="W35"/>
  <c r="W46" s="1"/>
  <c r="W61" s="1"/>
  <c r="W107" s="1"/>
  <c r="X35"/>
  <c r="AA35"/>
  <c r="AA46" s="1"/>
  <c r="AA61" s="1"/>
  <c r="AA107" s="1"/>
  <c r="AB35"/>
  <c r="AC35"/>
  <c r="AC46"/>
  <c r="AC61" s="1"/>
  <c r="AC107" s="1"/>
  <c r="AF35"/>
  <c r="AG35"/>
  <c r="AH35"/>
  <c r="AK35"/>
  <c r="AL35"/>
  <c r="AM35"/>
  <c r="AP35"/>
  <c r="AQ35"/>
  <c r="BA8"/>
  <c r="AZ106"/>
  <c r="AZ102"/>
  <c r="B63" i="2" s="1"/>
  <c r="L63" s="1"/>
  <c r="AZ101" i="107"/>
  <c r="B101" i="23" s="1"/>
  <c r="V101" s="1"/>
  <c r="AZ100" i="107"/>
  <c r="B100" i="23"/>
  <c r="AZ99" i="107"/>
  <c r="B99" i="23"/>
  <c r="AZ98" i="107"/>
  <c r="B98" i="23"/>
  <c r="AZ97" i="107"/>
  <c r="AZ96"/>
  <c r="AZ85"/>
  <c r="B44" i="2"/>
  <c r="AZ84" i="107"/>
  <c r="AZ83"/>
  <c r="AZ82"/>
  <c r="AZ81"/>
  <c r="AZ80"/>
  <c r="B38" i="2" s="1"/>
  <c r="AZ79" i="107"/>
  <c r="AZ78"/>
  <c r="AZ76"/>
  <c r="AZ75"/>
  <c r="AZ74"/>
  <c r="AZ73"/>
  <c r="AZ72"/>
  <c r="AZ71"/>
  <c r="AZ70"/>
  <c r="AZ69"/>
  <c r="B16" i="2"/>
  <c r="AZ68" i="107"/>
  <c r="AZ67"/>
  <c r="AZ66"/>
  <c r="AZ65"/>
  <c r="AZ64"/>
  <c r="AZ58"/>
  <c r="AZ57"/>
  <c r="AZ56"/>
  <c r="AZ55"/>
  <c r="AZ42"/>
  <c r="AZ41"/>
  <c r="AZ40"/>
  <c r="AZ39"/>
  <c r="AZ38"/>
  <c r="AZ37"/>
  <c r="AZ36"/>
  <c r="B30" i="5" s="1"/>
  <c r="AZ32" i="107"/>
  <c r="AZ31"/>
  <c r="AZ30"/>
  <c r="AZ29"/>
  <c r="AZ27"/>
  <c r="AZ26"/>
  <c r="AZ25"/>
  <c r="B14" i="5"/>
  <c r="AZ24" i="107"/>
  <c r="AZ23"/>
  <c r="AZ22"/>
  <c r="AZ21"/>
  <c r="AZ20"/>
  <c r="AZ19"/>
  <c r="AE102"/>
  <c r="AE101"/>
  <c r="AE100"/>
  <c r="AE99"/>
  <c r="AE98"/>
  <c r="AE97"/>
  <c r="AE104"/>
  <c r="AE96"/>
  <c r="Z102"/>
  <c r="Z101"/>
  <c r="Z100"/>
  <c r="Z99"/>
  <c r="Z98"/>
  <c r="Z104" s="1"/>
  <c r="Z97"/>
  <c r="Z96"/>
  <c r="AE85"/>
  <c r="AE84"/>
  <c r="AE83"/>
  <c r="AE82"/>
  <c r="AE81"/>
  <c r="AE80"/>
  <c r="AE79"/>
  <c r="AE78"/>
  <c r="AE86"/>
  <c r="Z85"/>
  <c r="Z84"/>
  <c r="Z83"/>
  <c r="Z82"/>
  <c r="Z81"/>
  <c r="Z80"/>
  <c r="Z79"/>
  <c r="Z78"/>
  <c r="AE76"/>
  <c r="AE75"/>
  <c r="AE74"/>
  <c r="AE73"/>
  <c r="AE72"/>
  <c r="AE71"/>
  <c r="AE70"/>
  <c r="AE69"/>
  <c r="AE68"/>
  <c r="AE67"/>
  <c r="AE66"/>
  <c r="AE65"/>
  <c r="AE64"/>
  <c r="AE63"/>
  <c r="AE77" s="1"/>
  <c r="AE87" s="1"/>
  <c r="AE105" s="1"/>
  <c r="AE62"/>
  <c r="Z76"/>
  <c r="Z75"/>
  <c r="Z74"/>
  <c r="Z73"/>
  <c r="Z72"/>
  <c r="Z71"/>
  <c r="Z70"/>
  <c r="Z69"/>
  <c r="Z68"/>
  <c r="Z67"/>
  <c r="Z66"/>
  <c r="Z65"/>
  <c r="Z64"/>
  <c r="Z63"/>
  <c r="Z77" s="1"/>
  <c r="Z62"/>
  <c r="AE58"/>
  <c r="AE57"/>
  <c r="AE56"/>
  <c r="AE60" s="1"/>
  <c r="AE55"/>
  <c r="Z58"/>
  <c r="Z57"/>
  <c r="Z56"/>
  <c r="Z55"/>
  <c r="Z60" s="1"/>
  <c r="AE42"/>
  <c r="AE41"/>
  <c r="AE40"/>
  <c r="AE39"/>
  <c r="AE38"/>
  <c r="AE37"/>
  <c r="AE36"/>
  <c r="AE45" s="1"/>
  <c r="Z42"/>
  <c r="Z41"/>
  <c r="Z40"/>
  <c r="Z39"/>
  <c r="Z38"/>
  <c r="Z37"/>
  <c r="Z36"/>
  <c r="Z45" s="1"/>
  <c r="Z46" s="1"/>
  <c r="Z32"/>
  <c r="Z31"/>
  <c r="Z30"/>
  <c r="Z29"/>
  <c r="Z27"/>
  <c r="Z26"/>
  <c r="Z25"/>
  <c r="Z24"/>
  <c r="Z23"/>
  <c r="Z21"/>
  <c r="Z20"/>
  <c r="Z19"/>
  <c r="Z35"/>
  <c r="AE32"/>
  <c r="AE31"/>
  <c r="AE30"/>
  <c r="AE29"/>
  <c r="AE27"/>
  <c r="AE26"/>
  <c r="AE25"/>
  <c r="AE24"/>
  <c r="AE23"/>
  <c r="AE21"/>
  <c r="AE20"/>
  <c r="AE19"/>
  <c r="CC36" i="8"/>
  <c r="BR36"/>
  <c r="BN37"/>
  <c r="BN36"/>
  <c r="BI36"/>
  <c r="AX36"/>
  <c r="AI36"/>
  <c r="AE36"/>
  <c r="Z36"/>
  <c r="C45"/>
  <c r="I548" i="7"/>
  <c r="I547"/>
  <c r="I546"/>
  <c r="I545"/>
  <c r="I550" s="1"/>
  <c r="I538"/>
  <c r="I537"/>
  <c r="I536"/>
  <c r="I535"/>
  <c r="I534"/>
  <c r="I515"/>
  <c r="I517"/>
  <c r="I520" s="1"/>
  <c r="I403"/>
  <c r="I402"/>
  <c r="I401"/>
  <c r="I399"/>
  <c r="I398"/>
  <c r="I386"/>
  <c r="I299"/>
  <c r="I214"/>
  <c r="I295"/>
  <c r="I293"/>
  <c r="I292"/>
  <c r="I291"/>
  <c r="I290"/>
  <c r="I289"/>
  <c r="I288"/>
  <c r="I287"/>
  <c r="I286"/>
  <c r="I285"/>
  <c r="I284"/>
  <c r="I283"/>
  <c r="I282"/>
  <c r="I281"/>
  <c r="I280"/>
  <c r="I279"/>
  <c r="I277"/>
  <c r="I276"/>
  <c r="I275"/>
  <c r="I274"/>
  <c r="I273"/>
  <c r="I272"/>
  <c r="I271"/>
  <c r="I267"/>
  <c r="I265"/>
  <c r="I264"/>
  <c r="I263"/>
  <c r="I262"/>
  <c r="I261"/>
  <c r="I260"/>
  <c r="I258"/>
  <c r="I257"/>
  <c r="I256"/>
  <c r="I202"/>
  <c r="I194"/>
  <c r="I193"/>
  <c r="I192"/>
  <c r="I191"/>
  <c r="I190"/>
  <c r="I189"/>
  <c r="I188"/>
  <c r="I187"/>
  <c r="I182"/>
  <c r="I181"/>
  <c r="I180"/>
  <c r="I179"/>
  <c r="I178"/>
  <c r="I177"/>
  <c r="I175"/>
  <c r="I27"/>
  <c r="I42"/>
  <c r="I11"/>
  <c r="I12"/>
  <c r="I10"/>
  <c r="E75"/>
  <c r="E62"/>
  <c r="E77" s="1"/>
  <c r="E42"/>
  <c r="E24"/>
  <c r="E197"/>
  <c r="E379" s="1"/>
  <c r="E368"/>
  <c r="E392"/>
  <c r="E488"/>
  <c r="E517"/>
  <c r="E520"/>
  <c r="E550"/>
  <c r="J373" i="17"/>
  <c r="J372"/>
  <c r="J371"/>
  <c r="J379" s="1"/>
  <c r="J362"/>
  <c r="J361"/>
  <c r="J364" s="1"/>
  <c r="J366" s="1"/>
  <c r="J172"/>
  <c r="J323"/>
  <c r="J328" s="1"/>
  <c r="J315"/>
  <c r="J314"/>
  <c r="J313"/>
  <c r="J312"/>
  <c r="J311"/>
  <c r="J296"/>
  <c r="J301" s="1"/>
  <c r="J303" s="1"/>
  <c r="J253"/>
  <c r="J252"/>
  <c r="J250"/>
  <c r="J249"/>
  <c r="J248"/>
  <c r="J247"/>
  <c r="J246"/>
  <c r="J292" s="1"/>
  <c r="J207"/>
  <c r="J205"/>
  <c r="J209" s="1"/>
  <c r="J117"/>
  <c r="J116"/>
  <c r="J103"/>
  <c r="J102"/>
  <c r="J101"/>
  <c r="J100"/>
  <c r="J99"/>
  <c r="J98"/>
  <c r="F379"/>
  <c r="F364"/>
  <c r="F366" s="1"/>
  <c r="F328"/>
  <c r="F320"/>
  <c r="F301"/>
  <c r="F219"/>
  <c r="F209"/>
  <c r="F224" s="1"/>
  <c r="F170"/>
  <c r="F148"/>
  <c r="F60"/>
  <c r="F52"/>
  <c r="F35"/>
  <c r="F25"/>
  <c r="F27" s="1"/>
  <c r="F37" s="1"/>
  <c r="W66" i="34"/>
  <c r="W65"/>
  <c r="W64"/>
  <c r="W63"/>
  <c r="W62"/>
  <c r="W61"/>
  <c r="W59"/>
  <c r="W58"/>
  <c r="W57"/>
  <c r="W56"/>
  <c r="W55"/>
  <c r="W54"/>
  <c r="W53"/>
  <c r="W68" s="1"/>
  <c r="W52"/>
  <c r="M66"/>
  <c r="M65"/>
  <c r="M64"/>
  <c r="M63"/>
  <c r="M62"/>
  <c r="M61"/>
  <c r="M59"/>
  <c r="M58"/>
  <c r="M57"/>
  <c r="M56"/>
  <c r="M55"/>
  <c r="M54"/>
  <c r="M52"/>
  <c r="M39"/>
  <c r="M41" s="1"/>
  <c r="M47" s="1"/>
  <c r="M33"/>
  <c r="M35"/>
  <c r="M46" s="1"/>
  <c r="H66"/>
  <c r="H65"/>
  <c r="H64"/>
  <c r="H63"/>
  <c r="H62"/>
  <c r="H61"/>
  <c r="H59"/>
  <c r="H58"/>
  <c r="H57"/>
  <c r="H56"/>
  <c r="H55"/>
  <c r="H54"/>
  <c r="H53"/>
  <c r="H52"/>
  <c r="H39"/>
  <c r="H41" s="1"/>
  <c r="H47" s="1"/>
  <c r="M12"/>
  <c r="M13"/>
  <c r="M14"/>
  <c r="M15"/>
  <c r="M16"/>
  <c r="M17"/>
  <c r="M18"/>
  <c r="M19"/>
  <c r="M20"/>
  <c r="M21"/>
  <c r="M22"/>
  <c r="M23"/>
  <c r="M24"/>
  <c r="M25"/>
  <c r="M26"/>
  <c r="M27"/>
  <c r="M10"/>
  <c r="M29"/>
  <c r="M45" s="1"/>
  <c r="M48" s="1"/>
  <c r="H12"/>
  <c r="H13"/>
  <c r="H14"/>
  <c r="H15"/>
  <c r="H16"/>
  <c r="H17"/>
  <c r="H18"/>
  <c r="H19"/>
  <c r="H20"/>
  <c r="H21"/>
  <c r="H22"/>
  <c r="H23"/>
  <c r="H24"/>
  <c r="H25"/>
  <c r="H26"/>
  <c r="H27"/>
  <c r="H10"/>
  <c r="O68"/>
  <c r="I68"/>
  <c r="O41"/>
  <c r="O47" s="1"/>
  <c r="I41"/>
  <c r="I47" s="1"/>
  <c r="D41"/>
  <c r="D47" s="1"/>
  <c r="W35"/>
  <c r="W46" s="1"/>
  <c r="O35"/>
  <c r="O46" s="1"/>
  <c r="I35"/>
  <c r="I46" s="1"/>
  <c r="D35"/>
  <c r="D46" s="1"/>
  <c r="I29"/>
  <c r="I45" s="1"/>
  <c r="D29"/>
  <c r="D45" s="1"/>
  <c r="D48" s="1"/>
  <c r="F38" i="5"/>
  <c r="F37"/>
  <c r="F36"/>
  <c r="F34"/>
  <c r="F25"/>
  <c r="F24"/>
  <c r="F23"/>
  <c r="F21"/>
  <c r="B61"/>
  <c r="B43"/>
  <c r="K29" i="2"/>
  <c r="K27"/>
  <c r="K26"/>
  <c r="K24"/>
  <c r="K23"/>
  <c r="K22"/>
  <c r="K21"/>
  <c r="K20"/>
  <c r="K19"/>
  <c r="K18"/>
  <c r="F64"/>
  <c r="F43"/>
  <c r="F39"/>
  <c r="F31"/>
  <c r="F29"/>
  <c r="F23"/>
  <c r="F22"/>
  <c r="F21"/>
  <c r="F20"/>
  <c r="F19"/>
  <c r="F18"/>
  <c r="F13"/>
  <c r="F12"/>
  <c r="F11"/>
  <c r="L29"/>
  <c r="L23"/>
  <c r="L22"/>
  <c r="L21"/>
  <c r="L20"/>
  <c r="L19"/>
  <c r="L18"/>
  <c r="L13"/>
  <c r="G59"/>
  <c r="B71"/>
  <c r="B62"/>
  <c r="L62" s="1"/>
  <c r="B57"/>
  <c r="B55" s="1"/>
  <c r="B56"/>
  <c r="B36"/>
  <c r="B32"/>
  <c r="B17"/>
  <c r="L17"/>
  <c r="B14"/>
  <c r="L14" s="1"/>
  <c r="E11"/>
  <c r="G94" i="36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8"/>
  <c r="G9"/>
  <c r="G10"/>
  <c r="G11"/>
  <c r="G12"/>
  <c r="G13"/>
  <c r="G14"/>
  <c r="G15"/>
  <c r="G16"/>
  <c r="G17"/>
  <c r="G18"/>
  <c r="G19"/>
  <c r="G20"/>
  <c r="G21"/>
  <c r="G22"/>
  <c r="G26"/>
  <c r="G27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E96"/>
  <c r="E72"/>
  <c r="G7"/>
  <c r="C96"/>
  <c r="C72"/>
  <c r="P102" i="23"/>
  <c r="P101"/>
  <c r="P100"/>
  <c r="P99"/>
  <c r="P98"/>
  <c r="P97"/>
  <c r="P96"/>
  <c r="P95"/>
  <c r="P94"/>
  <c r="P93"/>
  <c r="P92"/>
  <c r="P91"/>
  <c r="P90"/>
  <c r="P104" s="1"/>
  <c r="K102"/>
  <c r="K101"/>
  <c r="K100"/>
  <c r="K99"/>
  <c r="K98"/>
  <c r="K97"/>
  <c r="K96"/>
  <c r="K95"/>
  <c r="K94"/>
  <c r="K93"/>
  <c r="K92"/>
  <c r="K91"/>
  <c r="K90"/>
  <c r="K104" s="1"/>
  <c r="P85"/>
  <c r="P84"/>
  <c r="P83"/>
  <c r="P82"/>
  <c r="P81"/>
  <c r="P80"/>
  <c r="P79"/>
  <c r="P78"/>
  <c r="K85"/>
  <c r="K84"/>
  <c r="K83"/>
  <c r="K82"/>
  <c r="K81"/>
  <c r="K80"/>
  <c r="K79"/>
  <c r="K78"/>
  <c r="P76"/>
  <c r="P75"/>
  <c r="P74"/>
  <c r="P73"/>
  <c r="P72"/>
  <c r="P71"/>
  <c r="P70"/>
  <c r="P69"/>
  <c r="P68"/>
  <c r="P67"/>
  <c r="P66"/>
  <c r="P65"/>
  <c r="P64"/>
  <c r="K76"/>
  <c r="K75"/>
  <c r="K74"/>
  <c r="K73"/>
  <c r="K72"/>
  <c r="K71"/>
  <c r="K70"/>
  <c r="K69"/>
  <c r="K68"/>
  <c r="K67"/>
  <c r="K66"/>
  <c r="K65"/>
  <c r="K64"/>
  <c r="P58"/>
  <c r="P57"/>
  <c r="P56"/>
  <c r="P55"/>
  <c r="P54"/>
  <c r="P53"/>
  <c r="P52"/>
  <c r="P51"/>
  <c r="P50"/>
  <c r="P49"/>
  <c r="K58"/>
  <c r="K57"/>
  <c r="K55"/>
  <c r="K54"/>
  <c r="K53"/>
  <c r="K52"/>
  <c r="K51"/>
  <c r="K50"/>
  <c r="K60" s="1"/>
  <c r="K49"/>
  <c r="P44"/>
  <c r="P43"/>
  <c r="P42"/>
  <c r="P41"/>
  <c r="P40"/>
  <c r="P39"/>
  <c r="P38"/>
  <c r="P37"/>
  <c r="P36"/>
  <c r="P34"/>
  <c r="P33"/>
  <c r="P32"/>
  <c r="P31"/>
  <c r="P30"/>
  <c r="P29"/>
  <c r="P27"/>
  <c r="P26"/>
  <c r="P25"/>
  <c r="P24"/>
  <c r="P23"/>
  <c r="P21"/>
  <c r="P20"/>
  <c r="P19"/>
  <c r="K44"/>
  <c r="K43"/>
  <c r="K42"/>
  <c r="K41"/>
  <c r="K40"/>
  <c r="K39"/>
  <c r="K38"/>
  <c r="K37"/>
  <c r="K36"/>
  <c r="K45" s="1"/>
  <c r="K34"/>
  <c r="K33"/>
  <c r="K32"/>
  <c r="K31"/>
  <c r="K30"/>
  <c r="K29"/>
  <c r="K27"/>
  <c r="K26"/>
  <c r="K25"/>
  <c r="K24"/>
  <c r="K23"/>
  <c r="K21"/>
  <c r="K20"/>
  <c r="K19"/>
  <c r="Q102"/>
  <c r="Q101"/>
  <c r="G70" i="2" s="1"/>
  <c r="Q100" i="23"/>
  <c r="Q99"/>
  <c r="Q98"/>
  <c r="Q97"/>
  <c r="Q96"/>
  <c r="Q95"/>
  <c r="Q94"/>
  <c r="Q93"/>
  <c r="Q92"/>
  <c r="Q91"/>
  <c r="Q90"/>
  <c r="Q85"/>
  <c r="Q84"/>
  <c r="Q83"/>
  <c r="Q82"/>
  <c r="Q81"/>
  <c r="Q80"/>
  <c r="Q79"/>
  <c r="Q78"/>
  <c r="Q76"/>
  <c r="Q75"/>
  <c r="Q74"/>
  <c r="Q73"/>
  <c r="Q72"/>
  <c r="Q71"/>
  <c r="Q70"/>
  <c r="Q69"/>
  <c r="Q68"/>
  <c r="Q67"/>
  <c r="Q66"/>
  <c r="Q65"/>
  <c r="Q64"/>
  <c r="Q58"/>
  <c r="Q57"/>
  <c r="Q56"/>
  <c r="Q55"/>
  <c r="Q54"/>
  <c r="Q53"/>
  <c r="Q52"/>
  <c r="Q51"/>
  <c r="Q50"/>
  <c r="Q49"/>
  <c r="Q44"/>
  <c r="Q43"/>
  <c r="Q42"/>
  <c r="Q41"/>
  <c r="Q40"/>
  <c r="Q39"/>
  <c r="Q38"/>
  <c r="Q37"/>
  <c r="Q36"/>
  <c r="Q45" s="1"/>
  <c r="Q34"/>
  <c r="Q33"/>
  <c r="Q32"/>
  <c r="Q31"/>
  <c r="Q30"/>
  <c r="Q29"/>
  <c r="Q27"/>
  <c r="Q26"/>
  <c r="Q25"/>
  <c r="Q24"/>
  <c r="Q23"/>
  <c r="Q21"/>
  <c r="Q20"/>
  <c r="Q19"/>
  <c r="Q18"/>
  <c r="Q14"/>
  <c r="Q11"/>
  <c r="Q9"/>
  <c r="Q8"/>
  <c r="P14"/>
  <c r="P11"/>
  <c r="P9"/>
  <c r="P8"/>
  <c r="K14"/>
  <c r="K11"/>
  <c r="K9"/>
  <c r="K8"/>
  <c r="G104"/>
  <c r="H104"/>
  <c r="I104"/>
  <c r="L104"/>
  <c r="M104"/>
  <c r="N104"/>
  <c r="G86"/>
  <c r="H86"/>
  <c r="H87" s="1"/>
  <c r="H105" s="1"/>
  <c r="I86"/>
  <c r="L86"/>
  <c r="M86"/>
  <c r="N86"/>
  <c r="G77"/>
  <c r="G87"/>
  <c r="G105" s="1"/>
  <c r="H77"/>
  <c r="I77"/>
  <c r="L77"/>
  <c r="M77"/>
  <c r="M87"/>
  <c r="M105" s="1"/>
  <c r="N77"/>
  <c r="N87"/>
  <c r="N105" s="1"/>
  <c r="P77"/>
  <c r="G60"/>
  <c r="H60"/>
  <c r="L60"/>
  <c r="M60"/>
  <c r="N60"/>
  <c r="G45"/>
  <c r="H45"/>
  <c r="I45"/>
  <c r="I46" s="1"/>
  <c r="L45"/>
  <c r="M45"/>
  <c r="N45"/>
  <c r="G35"/>
  <c r="H35"/>
  <c r="I35"/>
  <c r="L35"/>
  <c r="M35"/>
  <c r="N35"/>
  <c r="BI106" i="106"/>
  <c r="BI97"/>
  <c r="BI96"/>
  <c r="BI95"/>
  <c r="BI94"/>
  <c r="BI93"/>
  <c r="BI92"/>
  <c r="BI91"/>
  <c r="BI90"/>
  <c r="BI85"/>
  <c r="BI84"/>
  <c r="BI83"/>
  <c r="BI82"/>
  <c r="BI81"/>
  <c r="BI80"/>
  <c r="BI79"/>
  <c r="BI78"/>
  <c r="BD106"/>
  <c r="BD97"/>
  <c r="BD96"/>
  <c r="BD95"/>
  <c r="BD94"/>
  <c r="BD93"/>
  <c r="BD92"/>
  <c r="BD91"/>
  <c r="BD90"/>
  <c r="BD85"/>
  <c r="BD84"/>
  <c r="BD83"/>
  <c r="BD82"/>
  <c r="BD81"/>
  <c r="BD80"/>
  <c r="BD79"/>
  <c r="BD78"/>
  <c r="AY106"/>
  <c r="AY97"/>
  <c r="AY96"/>
  <c r="AY95"/>
  <c r="AY94"/>
  <c r="AY93"/>
  <c r="AY92"/>
  <c r="AY91"/>
  <c r="AY90"/>
  <c r="AY85"/>
  <c r="AY84"/>
  <c r="AY83"/>
  <c r="AY82"/>
  <c r="AY81"/>
  <c r="AY80"/>
  <c r="AY79"/>
  <c r="AY78"/>
  <c r="BI76"/>
  <c r="BI75"/>
  <c r="BI74"/>
  <c r="BI73"/>
  <c r="BI72"/>
  <c r="BI71"/>
  <c r="BI70"/>
  <c r="BI69"/>
  <c r="BI68"/>
  <c r="BI67"/>
  <c r="BI66"/>
  <c r="BI65"/>
  <c r="BI64"/>
  <c r="BI77" s="1"/>
  <c r="BD76"/>
  <c r="BD75"/>
  <c r="BD74"/>
  <c r="BD73"/>
  <c r="BD72"/>
  <c r="BD71"/>
  <c r="BD70"/>
  <c r="BD69"/>
  <c r="BD68"/>
  <c r="BD67"/>
  <c r="BD66"/>
  <c r="BD65"/>
  <c r="BD64"/>
  <c r="AY76"/>
  <c r="AY75"/>
  <c r="AY74"/>
  <c r="AY73"/>
  <c r="AY72"/>
  <c r="AY71"/>
  <c r="AY70"/>
  <c r="AY69"/>
  <c r="AY68"/>
  <c r="AY67"/>
  <c r="AY66"/>
  <c r="AY65"/>
  <c r="AY64"/>
  <c r="BI58"/>
  <c r="BI57"/>
  <c r="BI56"/>
  <c r="BI55"/>
  <c r="BI54"/>
  <c r="BI53"/>
  <c r="BI52"/>
  <c r="BI51"/>
  <c r="BI50"/>
  <c r="BI49"/>
  <c r="BD58"/>
  <c r="BD57"/>
  <c r="BD56"/>
  <c r="BD55"/>
  <c r="BD54"/>
  <c r="BD53"/>
  <c r="BD52"/>
  <c r="BD51"/>
  <c r="BD50"/>
  <c r="BD49"/>
  <c r="AY58"/>
  <c r="AY57"/>
  <c r="AY56"/>
  <c r="AY55"/>
  <c r="AY54"/>
  <c r="AY53"/>
  <c r="AY52"/>
  <c r="AY51"/>
  <c r="AY50"/>
  <c r="AY49"/>
  <c r="BI44"/>
  <c r="BI43"/>
  <c r="BI42"/>
  <c r="BI41"/>
  <c r="BI40"/>
  <c r="BI39"/>
  <c r="BI38"/>
  <c r="BI37"/>
  <c r="BI36"/>
  <c r="BD44"/>
  <c r="BD43"/>
  <c r="BD42"/>
  <c r="BD41"/>
  <c r="BD40"/>
  <c r="BD39"/>
  <c r="BD38"/>
  <c r="BD37"/>
  <c r="BD36"/>
  <c r="AY44"/>
  <c r="AY43"/>
  <c r="AY42"/>
  <c r="AY41"/>
  <c r="AY40"/>
  <c r="AY39"/>
  <c r="AY38"/>
  <c r="AY37"/>
  <c r="AY36"/>
  <c r="BI34"/>
  <c r="BI33"/>
  <c r="BI32"/>
  <c r="BI31"/>
  <c r="BI30"/>
  <c r="BI29"/>
  <c r="BI27"/>
  <c r="BI26"/>
  <c r="BI25"/>
  <c r="BI24"/>
  <c r="BI23"/>
  <c r="BI21"/>
  <c r="BI20"/>
  <c r="BI19"/>
  <c r="BI35" s="1"/>
  <c r="BI46" s="1"/>
  <c r="BD34"/>
  <c r="BD33"/>
  <c r="BD32"/>
  <c r="BD31"/>
  <c r="BD30"/>
  <c r="BD29"/>
  <c r="BD27"/>
  <c r="BD26"/>
  <c r="BD25"/>
  <c r="BD24"/>
  <c r="BD23"/>
  <c r="BD21"/>
  <c r="BD20"/>
  <c r="BD19"/>
  <c r="AY34"/>
  <c r="AY33"/>
  <c r="AY32"/>
  <c r="AY31"/>
  <c r="AY30"/>
  <c r="AY29"/>
  <c r="AY27"/>
  <c r="AY26"/>
  <c r="AY25"/>
  <c r="AY24"/>
  <c r="AY23"/>
  <c r="AY21"/>
  <c r="AY20"/>
  <c r="AY35" s="1"/>
  <c r="AY46" s="1"/>
  <c r="AY19"/>
  <c r="AT106"/>
  <c r="AT97"/>
  <c r="AT96"/>
  <c r="AT95"/>
  <c r="AT94"/>
  <c r="AT93"/>
  <c r="AT92"/>
  <c r="AT91"/>
  <c r="AT90"/>
  <c r="AO106"/>
  <c r="AJ106"/>
  <c r="AO97"/>
  <c r="AO96"/>
  <c r="AO95"/>
  <c r="AO94"/>
  <c r="AO93"/>
  <c r="AO92"/>
  <c r="AO91"/>
  <c r="AO90"/>
  <c r="AJ97"/>
  <c r="AJ96"/>
  <c r="AJ95"/>
  <c r="AJ94"/>
  <c r="AJ93"/>
  <c r="AJ92"/>
  <c r="AJ91"/>
  <c r="AJ90"/>
  <c r="AJ104" s="1"/>
  <c r="AT85"/>
  <c r="AT84"/>
  <c r="AT83"/>
  <c r="AT82"/>
  <c r="AT81"/>
  <c r="AT80"/>
  <c r="AT79"/>
  <c r="AT78"/>
  <c r="AO85"/>
  <c r="AO84"/>
  <c r="AO83"/>
  <c r="AO82"/>
  <c r="AO81"/>
  <c r="AO80"/>
  <c r="AO79"/>
  <c r="AO78"/>
  <c r="AJ85"/>
  <c r="AJ84"/>
  <c r="AJ83"/>
  <c r="AJ82"/>
  <c r="AJ81"/>
  <c r="AJ80"/>
  <c r="AJ79"/>
  <c r="AJ78"/>
  <c r="AT76"/>
  <c r="AT75"/>
  <c r="AT74"/>
  <c r="AT73"/>
  <c r="AT72"/>
  <c r="AT71"/>
  <c r="AT70"/>
  <c r="AT69"/>
  <c r="AT68"/>
  <c r="AT67"/>
  <c r="AT66"/>
  <c r="AT65"/>
  <c r="AT64"/>
  <c r="AT77" s="1"/>
  <c r="AT87" s="1"/>
  <c r="AT105" s="1"/>
  <c r="AO76"/>
  <c r="AO75"/>
  <c r="AO74"/>
  <c r="AO73"/>
  <c r="AO72"/>
  <c r="AO71"/>
  <c r="AO70"/>
  <c r="AO69"/>
  <c r="AO68"/>
  <c r="AO67"/>
  <c r="AO66"/>
  <c r="AO65"/>
  <c r="AO64"/>
  <c r="AJ76"/>
  <c r="AJ75"/>
  <c r="AJ74"/>
  <c r="AJ73"/>
  <c r="AJ72"/>
  <c r="AJ71"/>
  <c r="AJ70"/>
  <c r="AJ69"/>
  <c r="AJ68"/>
  <c r="AJ67"/>
  <c r="AJ66"/>
  <c r="AJ65"/>
  <c r="AJ64"/>
  <c r="AJ77" s="1"/>
  <c r="AT58"/>
  <c r="AT57"/>
  <c r="AT56"/>
  <c r="AT55"/>
  <c r="AT54"/>
  <c r="AT53"/>
  <c r="AT52"/>
  <c r="AT51"/>
  <c r="AT50"/>
  <c r="AT49"/>
  <c r="AO58"/>
  <c r="AO57"/>
  <c r="AO56"/>
  <c r="AO55"/>
  <c r="AO54"/>
  <c r="AO53"/>
  <c r="AO52"/>
  <c r="AO51"/>
  <c r="AO50"/>
  <c r="AO49"/>
  <c r="AJ58"/>
  <c r="AJ57"/>
  <c r="AJ56"/>
  <c r="AJ55"/>
  <c r="AJ54"/>
  <c r="AJ53"/>
  <c r="AJ52"/>
  <c r="AJ51"/>
  <c r="AJ50"/>
  <c r="AJ49"/>
  <c r="AT44"/>
  <c r="AT43"/>
  <c r="AT42"/>
  <c r="AT41"/>
  <c r="AT40"/>
  <c r="AT39"/>
  <c r="AT38"/>
  <c r="AT37"/>
  <c r="AT36"/>
  <c r="AO44"/>
  <c r="AO43"/>
  <c r="AO42"/>
  <c r="AO41"/>
  <c r="AO40"/>
  <c r="AO39"/>
  <c r="AO38"/>
  <c r="AO37"/>
  <c r="AO36"/>
  <c r="AJ44"/>
  <c r="AJ43"/>
  <c r="AJ42"/>
  <c r="AJ41"/>
  <c r="AJ40"/>
  <c r="AJ39"/>
  <c r="AJ38"/>
  <c r="AJ37"/>
  <c r="AJ36"/>
  <c r="AT34"/>
  <c r="AT33"/>
  <c r="AT32"/>
  <c r="AT31"/>
  <c r="AT30"/>
  <c r="AT29"/>
  <c r="AT27"/>
  <c r="AT26"/>
  <c r="AT25"/>
  <c r="AT24"/>
  <c r="AT23"/>
  <c r="AT21"/>
  <c r="AT20"/>
  <c r="AT19"/>
  <c r="AO34"/>
  <c r="AO33"/>
  <c r="AO32"/>
  <c r="AO31"/>
  <c r="AO30"/>
  <c r="AO29"/>
  <c r="AO27"/>
  <c r="AO26"/>
  <c r="AO25"/>
  <c r="AO24"/>
  <c r="AO23"/>
  <c r="AO21"/>
  <c r="AO20"/>
  <c r="AO19"/>
  <c r="AJ34"/>
  <c r="AJ33"/>
  <c r="AJ32"/>
  <c r="AJ31"/>
  <c r="AJ30"/>
  <c r="AJ29"/>
  <c r="AJ27"/>
  <c r="AJ26"/>
  <c r="AJ25"/>
  <c r="AJ24"/>
  <c r="AJ23"/>
  <c r="AJ21"/>
  <c r="AJ20"/>
  <c r="AJ19"/>
  <c r="AJ35" s="1"/>
  <c r="AE106"/>
  <c r="Z106"/>
  <c r="AE97"/>
  <c r="AE96"/>
  <c r="AE95"/>
  <c r="AE94"/>
  <c r="AE93"/>
  <c r="AE92"/>
  <c r="AE91"/>
  <c r="AE90"/>
  <c r="Z97"/>
  <c r="Z96"/>
  <c r="Z95"/>
  <c r="Z94"/>
  <c r="Z93"/>
  <c r="Z92"/>
  <c r="Z91"/>
  <c r="Z90"/>
  <c r="U97"/>
  <c r="U96"/>
  <c r="U95"/>
  <c r="U94"/>
  <c r="U93"/>
  <c r="U92"/>
  <c r="U91"/>
  <c r="U90"/>
  <c r="AE85"/>
  <c r="AE84"/>
  <c r="AE83"/>
  <c r="AE82"/>
  <c r="AE81"/>
  <c r="AE80"/>
  <c r="AE79"/>
  <c r="AE86" s="1"/>
  <c r="AE78"/>
  <c r="Z85"/>
  <c r="Z84"/>
  <c r="Z83"/>
  <c r="Z82"/>
  <c r="Z81"/>
  <c r="Z80"/>
  <c r="Z79"/>
  <c r="Z78"/>
  <c r="U85"/>
  <c r="U84"/>
  <c r="U83"/>
  <c r="U82"/>
  <c r="U81"/>
  <c r="U80"/>
  <c r="U79"/>
  <c r="U78"/>
  <c r="U86" s="1"/>
  <c r="AE76"/>
  <c r="AE75"/>
  <c r="AE74"/>
  <c r="AE73"/>
  <c r="AE72"/>
  <c r="AE71"/>
  <c r="AE70"/>
  <c r="AE69"/>
  <c r="AE68"/>
  <c r="AE67"/>
  <c r="AE66"/>
  <c r="AE65"/>
  <c r="AE64"/>
  <c r="Z76"/>
  <c r="Z75"/>
  <c r="Z74"/>
  <c r="Z73"/>
  <c r="Z72"/>
  <c r="Z71"/>
  <c r="Z70"/>
  <c r="Z69"/>
  <c r="Z68"/>
  <c r="Z67"/>
  <c r="Z66"/>
  <c r="Z65"/>
  <c r="Z64"/>
  <c r="U76"/>
  <c r="U75"/>
  <c r="U74"/>
  <c r="U73"/>
  <c r="U72"/>
  <c r="U71"/>
  <c r="U70"/>
  <c r="U69"/>
  <c r="U68"/>
  <c r="U67"/>
  <c r="U66"/>
  <c r="U65"/>
  <c r="U64"/>
  <c r="AE58"/>
  <c r="AE57"/>
  <c r="AE56"/>
  <c r="AE55"/>
  <c r="AE54"/>
  <c r="AE53"/>
  <c r="AE52"/>
  <c r="AE51"/>
  <c r="AE50"/>
  <c r="AE49"/>
  <c r="Z58"/>
  <c r="Z57"/>
  <c r="Z56"/>
  <c r="Z55"/>
  <c r="Z54"/>
  <c r="Z53"/>
  <c r="Z52"/>
  <c r="Z51"/>
  <c r="Z50"/>
  <c r="Z49"/>
  <c r="U58"/>
  <c r="U57"/>
  <c r="U56"/>
  <c r="U55"/>
  <c r="U54"/>
  <c r="U53"/>
  <c r="U52"/>
  <c r="U51"/>
  <c r="U50"/>
  <c r="U49"/>
  <c r="AE44"/>
  <c r="AE43"/>
  <c r="AE42"/>
  <c r="AE41"/>
  <c r="AE40"/>
  <c r="AE39"/>
  <c r="AE38"/>
  <c r="AE37"/>
  <c r="AE36"/>
  <c r="Z44"/>
  <c r="Z43"/>
  <c r="Z42"/>
  <c r="Z41"/>
  <c r="Z40"/>
  <c r="Z39"/>
  <c r="Z38"/>
  <c r="Z37"/>
  <c r="Z36"/>
  <c r="Z45" s="1"/>
  <c r="U44"/>
  <c r="U43"/>
  <c r="U42"/>
  <c r="U41"/>
  <c r="U40"/>
  <c r="U39"/>
  <c r="U38"/>
  <c r="U37"/>
  <c r="U45" s="1"/>
  <c r="U36"/>
  <c r="AE34"/>
  <c r="AE33"/>
  <c r="AE32"/>
  <c r="AE31"/>
  <c r="AE30"/>
  <c r="AE29"/>
  <c r="AE27"/>
  <c r="AE26"/>
  <c r="AE25"/>
  <c r="AE24"/>
  <c r="AE23"/>
  <c r="AE21"/>
  <c r="AE20"/>
  <c r="AE19"/>
  <c r="AE35" s="1"/>
  <c r="AE46" s="1"/>
  <c r="Z34"/>
  <c r="Z33"/>
  <c r="Z32"/>
  <c r="Z31"/>
  <c r="Z30"/>
  <c r="Z29"/>
  <c r="Z27"/>
  <c r="Z26"/>
  <c r="Z25"/>
  <c r="Z24"/>
  <c r="Z23"/>
  <c r="Z21"/>
  <c r="Z20"/>
  <c r="Z19"/>
  <c r="Z35" s="1"/>
  <c r="U34"/>
  <c r="U33"/>
  <c r="U32"/>
  <c r="U31"/>
  <c r="U30"/>
  <c r="U29"/>
  <c r="U27"/>
  <c r="U26"/>
  <c r="U25"/>
  <c r="U24"/>
  <c r="U23"/>
  <c r="U21"/>
  <c r="U20"/>
  <c r="U35"/>
  <c r="U19"/>
  <c r="P106"/>
  <c r="K106"/>
  <c r="P97"/>
  <c r="P96"/>
  <c r="P95"/>
  <c r="P94"/>
  <c r="P93"/>
  <c r="P92"/>
  <c r="P91"/>
  <c r="P90"/>
  <c r="K97"/>
  <c r="K96"/>
  <c r="K95"/>
  <c r="K94"/>
  <c r="K93"/>
  <c r="K92"/>
  <c r="K91"/>
  <c r="K90"/>
  <c r="K104"/>
  <c r="P85"/>
  <c r="P84"/>
  <c r="P83"/>
  <c r="P82"/>
  <c r="P81"/>
  <c r="P80"/>
  <c r="P79"/>
  <c r="P78"/>
  <c r="K85"/>
  <c r="K84"/>
  <c r="K83"/>
  <c r="K82"/>
  <c r="K81"/>
  <c r="K80"/>
  <c r="K79"/>
  <c r="K78"/>
  <c r="P76"/>
  <c r="P75"/>
  <c r="P74"/>
  <c r="P73"/>
  <c r="P72"/>
  <c r="P71"/>
  <c r="P70"/>
  <c r="P69"/>
  <c r="P68"/>
  <c r="P67"/>
  <c r="P66"/>
  <c r="P65"/>
  <c r="P64"/>
  <c r="K76"/>
  <c r="K75"/>
  <c r="K74"/>
  <c r="K73"/>
  <c r="K72"/>
  <c r="K71"/>
  <c r="K70"/>
  <c r="K69"/>
  <c r="K68"/>
  <c r="K67"/>
  <c r="K66"/>
  <c r="K65"/>
  <c r="K64"/>
  <c r="P58"/>
  <c r="P57"/>
  <c r="P56"/>
  <c r="P55"/>
  <c r="P54"/>
  <c r="P53"/>
  <c r="P52"/>
  <c r="P51"/>
  <c r="P50"/>
  <c r="P49"/>
  <c r="K58"/>
  <c r="K57"/>
  <c r="K56"/>
  <c r="K55"/>
  <c r="K54"/>
  <c r="K53"/>
  <c r="K52"/>
  <c r="K51"/>
  <c r="K50"/>
  <c r="K49"/>
  <c r="K44"/>
  <c r="K43"/>
  <c r="K42"/>
  <c r="K41"/>
  <c r="K40"/>
  <c r="K39"/>
  <c r="K38"/>
  <c r="K37"/>
  <c r="K45" s="1"/>
  <c r="K36"/>
  <c r="P44"/>
  <c r="P43"/>
  <c r="P42"/>
  <c r="P41"/>
  <c r="P40"/>
  <c r="P39"/>
  <c r="P38"/>
  <c r="P37"/>
  <c r="P36"/>
  <c r="P45"/>
  <c r="P34"/>
  <c r="P33"/>
  <c r="P32"/>
  <c r="P31"/>
  <c r="P30"/>
  <c r="P29"/>
  <c r="P27"/>
  <c r="P26"/>
  <c r="P25"/>
  <c r="P24"/>
  <c r="P23"/>
  <c r="P21"/>
  <c r="P35" s="1"/>
  <c r="P20"/>
  <c r="P19"/>
  <c r="K34"/>
  <c r="K33"/>
  <c r="K32"/>
  <c r="K31"/>
  <c r="K30"/>
  <c r="K29"/>
  <c r="K27"/>
  <c r="K26"/>
  <c r="K25"/>
  <c r="K24"/>
  <c r="K23"/>
  <c r="K21"/>
  <c r="K20"/>
  <c r="K19"/>
  <c r="F106"/>
  <c r="F97"/>
  <c r="F96"/>
  <c r="F95"/>
  <c r="F94"/>
  <c r="F93"/>
  <c r="F92"/>
  <c r="F104" s="1"/>
  <c r="F91"/>
  <c r="F90"/>
  <c r="F85"/>
  <c r="F84"/>
  <c r="F83"/>
  <c r="F82"/>
  <c r="F81"/>
  <c r="F80"/>
  <c r="F79"/>
  <c r="F78"/>
  <c r="F86" s="1"/>
  <c r="F76"/>
  <c r="F75"/>
  <c r="F74"/>
  <c r="F73"/>
  <c r="F72"/>
  <c r="F71"/>
  <c r="F70"/>
  <c r="F69"/>
  <c r="F68"/>
  <c r="F67"/>
  <c r="F66"/>
  <c r="F65"/>
  <c r="F64"/>
  <c r="F58"/>
  <c r="F57"/>
  <c r="F56"/>
  <c r="F55"/>
  <c r="F54"/>
  <c r="F53"/>
  <c r="F52"/>
  <c r="F51"/>
  <c r="F50"/>
  <c r="F49"/>
  <c r="F60" s="1"/>
  <c r="F44"/>
  <c r="F43"/>
  <c r="F42"/>
  <c r="F41"/>
  <c r="F40"/>
  <c r="F39"/>
  <c r="F38"/>
  <c r="F37"/>
  <c r="F36"/>
  <c r="F34"/>
  <c r="F33"/>
  <c r="F32"/>
  <c r="F31"/>
  <c r="F30"/>
  <c r="F29"/>
  <c r="F27"/>
  <c r="F26"/>
  <c r="F25"/>
  <c r="F24"/>
  <c r="F23"/>
  <c r="F21"/>
  <c r="F20"/>
  <c r="F19"/>
  <c r="F35" s="1"/>
  <c r="BI14"/>
  <c r="BI11"/>
  <c r="BI9"/>
  <c r="BI8"/>
  <c r="BD14"/>
  <c r="BD11"/>
  <c r="BD9"/>
  <c r="BD8"/>
  <c r="AY14"/>
  <c r="AY11"/>
  <c r="AY9"/>
  <c r="AY8"/>
  <c r="AT14"/>
  <c r="AT11"/>
  <c r="AT9"/>
  <c r="AT8"/>
  <c r="AO14"/>
  <c r="AO11"/>
  <c r="AO9"/>
  <c r="AO8"/>
  <c r="AJ14"/>
  <c r="AJ11"/>
  <c r="AJ9"/>
  <c r="AJ8"/>
  <c r="AE14"/>
  <c r="AE11"/>
  <c r="AE9"/>
  <c r="AE8"/>
  <c r="Z14"/>
  <c r="Z11"/>
  <c r="Z9"/>
  <c r="Z8"/>
  <c r="U14"/>
  <c r="U11"/>
  <c r="U9"/>
  <c r="U8"/>
  <c r="P14"/>
  <c r="P11"/>
  <c r="P9"/>
  <c r="P8"/>
  <c r="K11"/>
  <c r="K9"/>
  <c r="K8"/>
  <c r="F9"/>
  <c r="F11"/>
  <c r="F8"/>
  <c r="C104"/>
  <c r="D104"/>
  <c r="G104"/>
  <c r="H104"/>
  <c r="I104"/>
  <c r="L104"/>
  <c r="M104"/>
  <c r="N104"/>
  <c r="Q104"/>
  <c r="R104"/>
  <c r="S104"/>
  <c r="U104"/>
  <c r="V104"/>
  <c r="W104"/>
  <c r="X104"/>
  <c r="Z104"/>
  <c r="AA104"/>
  <c r="AB104"/>
  <c r="AC104"/>
  <c r="AE104"/>
  <c r="AF104"/>
  <c r="AG104"/>
  <c r="AH104"/>
  <c r="AK104"/>
  <c r="AL104"/>
  <c r="AM104"/>
  <c r="AO104"/>
  <c r="AP104"/>
  <c r="AQ104"/>
  <c r="AR104"/>
  <c r="AT104"/>
  <c r="AU104"/>
  <c r="AV104"/>
  <c r="AW104"/>
  <c r="AY104"/>
  <c r="AZ104"/>
  <c r="BA104"/>
  <c r="BB104"/>
  <c r="BD104"/>
  <c r="BE104"/>
  <c r="BF104"/>
  <c r="BG104"/>
  <c r="BI104"/>
  <c r="B104"/>
  <c r="C86"/>
  <c r="D86"/>
  <c r="G86"/>
  <c r="G87" s="1"/>
  <c r="G105" s="1"/>
  <c r="H86"/>
  <c r="I86"/>
  <c r="I87" s="1"/>
  <c r="I105" s="1"/>
  <c r="K86"/>
  <c r="L86"/>
  <c r="L87" s="1"/>
  <c r="L105" s="1"/>
  <c r="M86"/>
  <c r="N86"/>
  <c r="N87" s="1"/>
  <c r="N105" s="1"/>
  <c r="P86"/>
  <c r="Q86"/>
  <c r="R86"/>
  <c r="S86"/>
  <c r="V86"/>
  <c r="W86"/>
  <c r="X86"/>
  <c r="Z86"/>
  <c r="AA86"/>
  <c r="AB86"/>
  <c r="AC86"/>
  <c r="AF86"/>
  <c r="AG86"/>
  <c r="AH86"/>
  <c r="AH87" s="1"/>
  <c r="AJ86"/>
  <c r="AK86"/>
  <c r="AK87" s="1"/>
  <c r="AK105" s="1"/>
  <c r="AL86"/>
  <c r="AM86"/>
  <c r="AM87" s="1"/>
  <c r="AM105" s="1"/>
  <c r="AO86"/>
  <c r="AP86"/>
  <c r="AQ86"/>
  <c r="AR86"/>
  <c r="AT86"/>
  <c r="AU86"/>
  <c r="AU87" s="1"/>
  <c r="AU105" s="1"/>
  <c r="AV86"/>
  <c r="AW86"/>
  <c r="AW87" s="1"/>
  <c r="AW105" s="1"/>
  <c r="AY86"/>
  <c r="AZ86"/>
  <c r="BA86"/>
  <c r="BB86"/>
  <c r="BD86"/>
  <c r="BE86"/>
  <c r="BE87" s="1"/>
  <c r="BE105" s="1"/>
  <c r="BF86"/>
  <c r="BG86"/>
  <c r="BG87" s="1"/>
  <c r="BG105" s="1"/>
  <c r="BI86"/>
  <c r="BI87" s="1"/>
  <c r="BI105" s="1"/>
  <c r="B86"/>
  <c r="C77"/>
  <c r="C87"/>
  <c r="C105" s="1"/>
  <c r="D77"/>
  <c r="D87"/>
  <c r="D105" s="1"/>
  <c r="G77"/>
  <c r="H77"/>
  <c r="H87"/>
  <c r="H105" s="1"/>
  <c r="I77"/>
  <c r="L77"/>
  <c r="M77"/>
  <c r="M87"/>
  <c r="M105" s="1"/>
  <c r="N77"/>
  <c r="Q77"/>
  <c r="Q87"/>
  <c r="Q105" s="1"/>
  <c r="R77"/>
  <c r="S77"/>
  <c r="V77"/>
  <c r="V87" s="1"/>
  <c r="V105" s="1"/>
  <c r="W77"/>
  <c r="W87"/>
  <c r="W105" s="1"/>
  <c r="X77"/>
  <c r="X87" s="1"/>
  <c r="X105" s="1"/>
  <c r="Z77"/>
  <c r="Z87"/>
  <c r="Z105" s="1"/>
  <c r="AA77"/>
  <c r="AB77"/>
  <c r="AC77"/>
  <c r="AF77"/>
  <c r="AF87"/>
  <c r="AF105" s="1"/>
  <c r="AG77"/>
  <c r="AG87" s="1"/>
  <c r="AG105" s="1"/>
  <c r="AH77"/>
  <c r="AK77"/>
  <c r="AL77"/>
  <c r="AL87"/>
  <c r="AL105" s="1"/>
  <c r="AM77"/>
  <c r="AP77"/>
  <c r="AP87"/>
  <c r="AP105" s="1"/>
  <c r="AQ77"/>
  <c r="AQ87" s="1"/>
  <c r="AQ105" s="1"/>
  <c r="AR77"/>
  <c r="AR87"/>
  <c r="AR105" s="1"/>
  <c r="AU77"/>
  <c r="AV77"/>
  <c r="AV87"/>
  <c r="AV105" s="1"/>
  <c r="AW77"/>
  <c r="AZ77"/>
  <c r="AZ87"/>
  <c r="AZ105" s="1"/>
  <c r="BA77"/>
  <c r="BA87" s="1"/>
  <c r="BA105" s="1"/>
  <c r="BB77"/>
  <c r="BB87"/>
  <c r="BB105" s="1"/>
  <c r="BE77"/>
  <c r="BF77"/>
  <c r="BF87"/>
  <c r="BF105" s="1"/>
  <c r="BG77"/>
  <c r="B77"/>
  <c r="B87"/>
  <c r="B105" s="1"/>
  <c r="C60"/>
  <c r="D60"/>
  <c r="G60"/>
  <c r="H60"/>
  <c r="I60"/>
  <c r="L60"/>
  <c r="M60"/>
  <c r="N60"/>
  <c r="Q60"/>
  <c r="R60"/>
  <c r="S60"/>
  <c r="V60"/>
  <c r="W60"/>
  <c r="X60"/>
  <c r="AA60"/>
  <c r="AB60"/>
  <c r="AC60"/>
  <c r="AF60"/>
  <c r="AG60"/>
  <c r="AK60"/>
  <c r="AL60"/>
  <c r="AM60"/>
  <c r="AO60"/>
  <c r="AP60"/>
  <c r="AQ60"/>
  <c r="AR60"/>
  <c r="AT60"/>
  <c r="AU60"/>
  <c r="AV60"/>
  <c r="AW60"/>
  <c r="AZ60"/>
  <c r="BA60"/>
  <c r="BB60"/>
  <c r="BE60"/>
  <c r="BF60"/>
  <c r="BG60"/>
  <c r="B60"/>
  <c r="C45"/>
  <c r="C46" s="1"/>
  <c r="C61" s="1"/>
  <c r="C107" s="1"/>
  <c r="D45"/>
  <c r="F45"/>
  <c r="F46" s="1"/>
  <c r="F61" s="1"/>
  <c r="G45"/>
  <c r="H45"/>
  <c r="I45"/>
  <c r="L45"/>
  <c r="M45"/>
  <c r="M46"/>
  <c r="M61" s="1"/>
  <c r="M107" s="1"/>
  <c r="N45"/>
  <c r="Q45"/>
  <c r="Q46" s="1"/>
  <c r="Q61" s="1"/>
  <c r="R45"/>
  <c r="S45"/>
  <c r="V45"/>
  <c r="W45"/>
  <c r="X45"/>
  <c r="AA45"/>
  <c r="AB45"/>
  <c r="AC45"/>
  <c r="AE45"/>
  <c r="AF45"/>
  <c r="AF46" s="1"/>
  <c r="AF61" s="1"/>
  <c r="AG45"/>
  <c r="AH45"/>
  <c r="AH46" s="1"/>
  <c r="AJ45"/>
  <c r="AK45"/>
  <c r="AK46" s="1"/>
  <c r="AK61" s="1"/>
  <c r="AL45"/>
  <c r="AL46"/>
  <c r="AL61" s="1"/>
  <c r="AL107" s="1"/>
  <c r="AM45"/>
  <c r="AO45"/>
  <c r="AO46" s="1"/>
  <c r="AO61" s="1"/>
  <c r="AP45"/>
  <c r="AQ45"/>
  <c r="AR45"/>
  <c r="AT45"/>
  <c r="AU45"/>
  <c r="AU46" s="1"/>
  <c r="AU61" s="1"/>
  <c r="AV45"/>
  <c r="AV46"/>
  <c r="AV61" s="1"/>
  <c r="AW45"/>
  <c r="AW46" s="1"/>
  <c r="AW61" s="1"/>
  <c r="AY45"/>
  <c r="AZ45"/>
  <c r="BA45"/>
  <c r="BA46" s="1"/>
  <c r="BA61" s="1"/>
  <c r="BB45"/>
  <c r="BD45"/>
  <c r="BE45"/>
  <c r="BE46" s="1"/>
  <c r="BE61" s="1"/>
  <c r="BF45"/>
  <c r="BG45"/>
  <c r="BG46" s="1"/>
  <c r="BG61" s="1"/>
  <c r="BI45"/>
  <c r="B45"/>
  <c r="C35"/>
  <c r="D35"/>
  <c r="D46"/>
  <c r="D61" s="1"/>
  <c r="G35"/>
  <c r="H35"/>
  <c r="I35"/>
  <c r="L35"/>
  <c r="N35"/>
  <c r="N46" s="1"/>
  <c r="N61" s="1"/>
  <c r="N107" s="1"/>
  <c r="Q35"/>
  <c r="R35"/>
  <c r="R46" s="1"/>
  <c r="R61" s="1"/>
  <c r="S35"/>
  <c r="V35"/>
  <c r="V46" s="1"/>
  <c r="V61" s="1"/>
  <c r="W35"/>
  <c r="X35"/>
  <c r="X46" s="1"/>
  <c r="X61" s="1"/>
  <c r="AA35"/>
  <c r="AB35"/>
  <c r="AC35"/>
  <c r="AF35"/>
  <c r="AG35"/>
  <c r="AG46"/>
  <c r="AG61" s="1"/>
  <c r="AK35"/>
  <c r="AL35"/>
  <c r="AM35"/>
  <c r="AO35"/>
  <c r="AP35"/>
  <c r="AP46"/>
  <c r="AP61" s="1"/>
  <c r="AQ35"/>
  <c r="AQ46" s="1"/>
  <c r="AQ61" s="1"/>
  <c r="AR35"/>
  <c r="AR46"/>
  <c r="AR61" s="1"/>
  <c r="AU35"/>
  <c r="AV35"/>
  <c r="AW35"/>
  <c r="AZ35"/>
  <c r="AZ46"/>
  <c r="AZ61" s="1"/>
  <c r="BA35"/>
  <c r="BB35"/>
  <c r="BB46"/>
  <c r="BB61" s="1"/>
  <c r="BE35"/>
  <c r="BF35"/>
  <c r="BF46"/>
  <c r="BF61" s="1"/>
  <c r="BG35"/>
  <c r="B35"/>
  <c r="BJ106"/>
  <c r="BJ97"/>
  <c r="BJ96"/>
  <c r="BN96" s="1"/>
  <c r="BJ95"/>
  <c r="BJ94"/>
  <c r="BJ93"/>
  <c r="BN93" s="1"/>
  <c r="BJ92"/>
  <c r="BJ91"/>
  <c r="BJ90"/>
  <c r="BN90" s="1"/>
  <c r="BJ85"/>
  <c r="BO85" s="1"/>
  <c r="BJ84"/>
  <c r="BJ83"/>
  <c r="BN83"/>
  <c r="BJ82"/>
  <c r="BN82"/>
  <c r="BJ81"/>
  <c r="BN81" s="1"/>
  <c r="BJ80"/>
  <c r="BJ79"/>
  <c r="BJ78"/>
  <c r="BJ76"/>
  <c r="BN76" s="1"/>
  <c r="BJ75"/>
  <c r="BJ74"/>
  <c r="BJ73"/>
  <c r="BJ72"/>
  <c r="BJ71"/>
  <c r="BO71" s="1"/>
  <c r="B71" i="23" s="1"/>
  <c r="BJ70" i="106"/>
  <c r="BO70" s="1"/>
  <c r="B70" i="23" s="1"/>
  <c r="BJ69" i="106"/>
  <c r="BJ67"/>
  <c r="BJ66"/>
  <c r="BJ65"/>
  <c r="BJ64"/>
  <c r="BJ58"/>
  <c r="BJ57"/>
  <c r="BN57" s="1"/>
  <c r="BJ56"/>
  <c r="BN56"/>
  <c r="BJ55"/>
  <c r="BJ54"/>
  <c r="BJ53"/>
  <c r="BJ52"/>
  <c r="BJ51"/>
  <c r="BO51" s="1"/>
  <c r="B51" i="23" s="1"/>
  <c r="BJ50" i="106"/>
  <c r="BJ49"/>
  <c r="BN49" s="1"/>
  <c r="BJ44"/>
  <c r="BO44" s="1"/>
  <c r="BJ43"/>
  <c r="BJ42"/>
  <c r="BJ41"/>
  <c r="BJ40"/>
  <c r="BJ39"/>
  <c r="BN39" s="1"/>
  <c r="BJ38"/>
  <c r="BN38" s="1"/>
  <c r="BJ37"/>
  <c r="BN37" s="1"/>
  <c r="BJ36"/>
  <c r="BJ34"/>
  <c r="BJ33"/>
  <c r="BN33" s="1"/>
  <c r="BJ32"/>
  <c r="BJ31"/>
  <c r="BN31" s="1"/>
  <c r="BJ30"/>
  <c r="BJ29"/>
  <c r="BJ27"/>
  <c r="BJ26"/>
  <c r="BJ25"/>
  <c r="BJ24"/>
  <c r="BJ23"/>
  <c r="BJ21"/>
  <c r="BJ20"/>
  <c r="BJ19"/>
  <c r="BJ14"/>
  <c r="BJ11"/>
  <c r="BJ9"/>
  <c r="BJ8"/>
  <c r="DH18" i="121"/>
  <c r="BO18" i="106" s="1"/>
  <c r="DG106" i="121"/>
  <c r="DG97"/>
  <c r="DG96"/>
  <c r="DG95"/>
  <c r="DG94"/>
  <c r="DG93"/>
  <c r="DG92"/>
  <c r="DG91"/>
  <c r="DG90"/>
  <c r="DG104" s="1"/>
  <c r="DG85"/>
  <c r="DG84"/>
  <c r="DG83"/>
  <c r="DG82"/>
  <c r="DG81"/>
  <c r="DG80"/>
  <c r="DG79"/>
  <c r="DG78"/>
  <c r="DG86" s="1"/>
  <c r="DG87" s="1"/>
  <c r="DG105" s="1"/>
  <c r="DG76"/>
  <c r="DG75"/>
  <c r="DG74"/>
  <c r="DG73"/>
  <c r="DG72"/>
  <c r="DG71"/>
  <c r="DG70"/>
  <c r="DG69"/>
  <c r="DG68"/>
  <c r="DG67"/>
  <c r="DG66"/>
  <c r="DG77"/>
  <c r="DG65"/>
  <c r="DG58"/>
  <c r="DG57"/>
  <c r="DG56"/>
  <c r="DG55"/>
  <c r="DG54"/>
  <c r="DG53"/>
  <c r="DG52"/>
  <c r="DG51"/>
  <c r="DG50"/>
  <c r="DG49"/>
  <c r="DG60"/>
  <c r="DG44"/>
  <c r="DG43"/>
  <c r="DG42"/>
  <c r="DG41"/>
  <c r="DG40"/>
  <c r="DG39"/>
  <c r="DG38"/>
  <c r="DG37"/>
  <c r="DG36"/>
  <c r="DG34"/>
  <c r="DG33"/>
  <c r="DG32"/>
  <c r="DG31"/>
  <c r="DG30"/>
  <c r="DG29"/>
  <c r="DG27"/>
  <c r="DG26"/>
  <c r="DG25"/>
  <c r="DG24"/>
  <c r="DG23"/>
  <c r="DG21"/>
  <c r="DG20"/>
  <c r="DG19"/>
  <c r="DG35" s="1"/>
  <c r="DG8"/>
  <c r="DB75"/>
  <c r="DB71"/>
  <c r="CX104"/>
  <c r="CX77"/>
  <c r="DB52"/>
  <c r="DB26"/>
  <c r="DB21"/>
  <c r="CX35"/>
  <c r="CX14"/>
  <c r="CX11"/>
  <c r="CX10"/>
  <c r="CW106"/>
  <c r="CW97"/>
  <c r="CW96"/>
  <c r="CW95"/>
  <c r="CW94"/>
  <c r="CW93"/>
  <c r="CW92"/>
  <c r="CW91"/>
  <c r="CW90"/>
  <c r="CW85"/>
  <c r="CW84"/>
  <c r="CW83"/>
  <c r="CW82"/>
  <c r="CW81"/>
  <c r="CW80"/>
  <c r="CW79"/>
  <c r="CW78"/>
  <c r="CW76"/>
  <c r="CW75"/>
  <c r="CW74"/>
  <c r="CW73"/>
  <c r="CW72"/>
  <c r="CW71"/>
  <c r="CW70"/>
  <c r="CW69"/>
  <c r="CW68"/>
  <c r="CW67"/>
  <c r="CW66"/>
  <c r="CW65"/>
  <c r="CW64"/>
  <c r="CW77" s="1"/>
  <c r="CW58"/>
  <c r="CW57"/>
  <c r="CW56"/>
  <c r="CW55"/>
  <c r="CW54"/>
  <c r="CW53"/>
  <c r="CW52"/>
  <c r="CW51"/>
  <c r="CW50"/>
  <c r="CW49"/>
  <c r="CW60"/>
  <c r="CW44"/>
  <c r="CW43"/>
  <c r="CW42"/>
  <c r="CW41"/>
  <c r="CW40"/>
  <c r="CW39"/>
  <c r="CW38"/>
  <c r="CW37"/>
  <c r="CW45" s="1"/>
  <c r="CW36"/>
  <c r="CW34"/>
  <c r="CW33"/>
  <c r="CW32"/>
  <c r="CW31"/>
  <c r="CW30"/>
  <c r="CW29"/>
  <c r="CW27"/>
  <c r="CW26"/>
  <c r="CW25"/>
  <c r="CW24"/>
  <c r="CW23"/>
  <c r="CW21"/>
  <c r="CW20"/>
  <c r="CW19"/>
  <c r="CW14"/>
  <c r="CW11"/>
  <c r="CW10"/>
  <c r="CW8"/>
  <c r="BX106"/>
  <c r="BX97"/>
  <c r="BX96"/>
  <c r="BX95"/>
  <c r="BX94"/>
  <c r="BX93"/>
  <c r="BX92"/>
  <c r="BX91"/>
  <c r="BX90"/>
  <c r="BX85"/>
  <c r="BX84"/>
  <c r="BX83"/>
  <c r="BX82"/>
  <c r="BX81"/>
  <c r="BX80"/>
  <c r="BX79"/>
  <c r="BX78"/>
  <c r="BX76"/>
  <c r="BX75"/>
  <c r="BX74"/>
  <c r="BX73"/>
  <c r="BX72"/>
  <c r="BX71"/>
  <c r="BX70"/>
  <c r="BX69"/>
  <c r="BX68"/>
  <c r="BX67"/>
  <c r="BX66"/>
  <c r="BX65"/>
  <c r="BX64"/>
  <c r="BX77" s="1"/>
  <c r="BX58"/>
  <c r="BX57"/>
  <c r="BX56"/>
  <c r="BX55"/>
  <c r="BX54"/>
  <c r="BX53"/>
  <c r="BX52"/>
  <c r="BX51"/>
  <c r="BX50"/>
  <c r="BX49"/>
  <c r="BX60" s="1"/>
  <c r="CY8" s="1"/>
  <c r="BX44"/>
  <c r="BX43"/>
  <c r="BX42"/>
  <c r="BX41"/>
  <c r="BX40"/>
  <c r="BX39"/>
  <c r="BX38"/>
  <c r="BX37"/>
  <c r="BX36"/>
  <c r="BX45" s="1"/>
  <c r="BX34"/>
  <c r="BX33"/>
  <c r="BX32"/>
  <c r="BX31"/>
  <c r="BX30"/>
  <c r="BX29"/>
  <c r="BX27"/>
  <c r="BX26"/>
  <c r="BX25"/>
  <c r="BX24"/>
  <c r="BX23"/>
  <c r="BX21"/>
  <c r="BX20"/>
  <c r="BX19"/>
  <c r="BX14"/>
  <c r="BX11"/>
  <c r="BX10"/>
  <c r="BX8"/>
  <c r="BS106"/>
  <c r="BS97"/>
  <c r="BS96"/>
  <c r="BS95"/>
  <c r="BS94"/>
  <c r="BS93"/>
  <c r="BS92"/>
  <c r="BS91"/>
  <c r="BS90"/>
  <c r="BS104"/>
  <c r="BS85"/>
  <c r="BS84"/>
  <c r="BS83"/>
  <c r="BS82"/>
  <c r="BS81"/>
  <c r="BS80"/>
  <c r="BS79"/>
  <c r="BS78"/>
  <c r="BS76"/>
  <c r="BS75"/>
  <c r="BS74"/>
  <c r="BS73"/>
  <c r="BS72"/>
  <c r="BS71"/>
  <c r="BS70"/>
  <c r="BS69"/>
  <c r="BS68"/>
  <c r="BS67"/>
  <c r="BS66"/>
  <c r="BS65"/>
  <c r="BS64"/>
  <c r="BS77" s="1"/>
  <c r="BS58"/>
  <c r="BS57"/>
  <c r="BS56"/>
  <c r="BS55"/>
  <c r="BS54"/>
  <c r="BS53"/>
  <c r="BS52"/>
  <c r="BS51"/>
  <c r="BS50"/>
  <c r="BS49"/>
  <c r="BS60" s="1"/>
  <c r="BS14"/>
  <c r="BS11"/>
  <c r="BS10"/>
  <c r="BS8"/>
  <c r="BS44"/>
  <c r="BS43"/>
  <c r="BS42"/>
  <c r="BS41"/>
  <c r="BS40"/>
  <c r="BS39"/>
  <c r="BS38"/>
  <c r="BS37"/>
  <c r="BS36"/>
  <c r="BS34"/>
  <c r="BS33"/>
  <c r="BS32"/>
  <c r="BS31"/>
  <c r="BS30"/>
  <c r="BS29"/>
  <c r="BS27"/>
  <c r="BS26"/>
  <c r="BS25"/>
  <c r="BS24"/>
  <c r="BS23"/>
  <c r="BS21"/>
  <c r="BS20"/>
  <c r="BS19"/>
  <c r="BN106"/>
  <c r="BN97"/>
  <c r="BN96"/>
  <c r="BN95"/>
  <c r="BN94"/>
  <c r="BN93"/>
  <c r="BN92"/>
  <c r="BN91"/>
  <c r="BN90"/>
  <c r="BN85"/>
  <c r="BN84"/>
  <c r="BN83"/>
  <c r="BN82"/>
  <c r="BN81"/>
  <c r="BN80"/>
  <c r="BN79"/>
  <c r="BN78"/>
  <c r="BN86" s="1"/>
  <c r="BN87" s="1"/>
  <c r="BN76"/>
  <c r="BN75"/>
  <c r="BN74"/>
  <c r="BN73"/>
  <c r="BN72"/>
  <c r="BN71"/>
  <c r="BN70"/>
  <c r="BN69"/>
  <c r="BN68"/>
  <c r="BN67"/>
  <c r="BN66"/>
  <c r="BN65"/>
  <c r="BN64"/>
  <c r="BN58"/>
  <c r="BN57"/>
  <c r="BN56"/>
  <c r="BN55"/>
  <c r="BN54"/>
  <c r="BN53"/>
  <c r="BN52"/>
  <c r="BN51"/>
  <c r="BN50"/>
  <c r="BN49"/>
  <c r="BN44"/>
  <c r="BN43"/>
  <c r="BN42"/>
  <c r="BN41"/>
  <c r="BN40"/>
  <c r="BN39"/>
  <c r="BN38"/>
  <c r="BN37"/>
  <c r="BN45"/>
  <c r="BN36"/>
  <c r="BN34"/>
  <c r="BN33"/>
  <c r="BN32"/>
  <c r="BN31"/>
  <c r="BN30"/>
  <c r="BN29"/>
  <c r="BN27"/>
  <c r="BN26"/>
  <c r="BN25"/>
  <c r="BN24"/>
  <c r="BN23"/>
  <c r="BN21"/>
  <c r="BN20"/>
  <c r="BN19"/>
  <c r="BN35" s="1"/>
  <c r="BN10"/>
  <c r="BN11"/>
  <c r="BN14"/>
  <c r="BN8"/>
  <c r="BE14"/>
  <c r="DH14"/>
  <c r="BO14" i="106" s="1"/>
  <c r="B14" i="23" s="1"/>
  <c r="BE11" i="121"/>
  <c r="DH11" s="1"/>
  <c r="BE10"/>
  <c r="DH10"/>
  <c r="BE8"/>
  <c r="DH8"/>
  <c r="BO8" i="106" s="1"/>
  <c r="B8" i="23" s="1"/>
  <c r="V8" s="1"/>
  <c r="BE34" i="121"/>
  <c r="DH34" s="1"/>
  <c r="BO34" i="106" s="1"/>
  <c r="BE33" i="121"/>
  <c r="DH33" s="1"/>
  <c r="BO33" i="106" s="1"/>
  <c r="G24" i="5" s="1"/>
  <c r="L24" s="1"/>
  <c r="BE32" i="121"/>
  <c r="DH32" s="1"/>
  <c r="BO32" i="106" s="1"/>
  <c r="BE31" i="121"/>
  <c r="DH31"/>
  <c r="BE30"/>
  <c r="DH30"/>
  <c r="BE29"/>
  <c r="DH29" s="1"/>
  <c r="BE27"/>
  <c r="DH27" s="1"/>
  <c r="BE26"/>
  <c r="DH26" s="1"/>
  <c r="BE25"/>
  <c r="DH25" s="1"/>
  <c r="BE24"/>
  <c r="DH24" s="1"/>
  <c r="BE23"/>
  <c r="DH23" s="1"/>
  <c r="BE21"/>
  <c r="DH21" s="1"/>
  <c r="BE20"/>
  <c r="DH20" s="1"/>
  <c r="BE19"/>
  <c r="DH19" s="1"/>
  <c r="BO19" i="106" s="1"/>
  <c r="BE44" i="121"/>
  <c r="DH44" s="1"/>
  <c r="BE43"/>
  <c r="DH43" s="1"/>
  <c r="BE42"/>
  <c r="DH42" s="1"/>
  <c r="BO42" i="106" s="1"/>
  <c r="BE41" i="121"/>
  <c r="DH41" s="1"/>
  <c r="BE40"/>
  <c r="DH40" s="1"/>
  <c r="BE39"/>
  <c r="DH39" s="1"/>
  <c r="BE38"/>
  <c r="DH38" s="1"/>
  <c r="BE37"/>
  <c r="DH37" s="1"/>
  <c r="BE36"/>
  <c r="DH36" s="1"/>
  <c r="BO36" i="106" s="1"/>
  <c r="BE58" i="121"/>
  <c r="DH58"/>
  <c r="BE57"/>
  <c r="DH57"/>
  <c r="BE56"/>
  <c r="DH56"/>
  <c r="BE55"/>
  <c r="DH55"/>
  <c r="BE54"/>
  <c r="DH54"/>
  <c r="BO54" i="106" s="1"/>
  <c r="B54" i="23" s="1"/>
  <c r="V54" s="1"/>
  <c r="BE53" i="121"/>
  <c r="DH53"/>
  <c r="BO53" i="106" s="1"/>
  <c r="BE52" i="121"/>
  <c r="DH52" s="1"/>
  <c r="BE51"/>
  <c r="DH51" s="1"/>
  <c r="BE50"/>
  <c r="DH50"/>
  <c r="BO50" i="106" s="1"/>
  <c r="BE49" i="121"/>
  <c r="DH49" s="1"/>
  <c r="BE76"/>
  <c r="DH76" s="1"/>
  <c r="BE75"/>
  <c r="DH75" s="1"/>
  <c r="BE74"/>
  <c r="DH74" s="1"/>
  <c r="BE73"/>
  <c r="DH73"/>
  <c r="BE72"/>
  <c r="DH72" s="1"/>
  <c r="BE71"/>
  <c r="DH71" s="1"/>
  <c r="BE70"/>
  <c r="DH70" s="1"/>
  <c r="BE69"/>
  <c r="DH69" s="1"/>
  <c r="BE68"/>
  <c r="DH68" s="1"/>
  <c r="BO68" i="106" s="1"/>
  <c r="BE67" i="121"/>
  <c r="DH67"/>
  <c r="BE66"/>
  <c r="DH66"/>
  <c r="BE65"/>
  <c r="DH65" s="1"/>
  <c r="BE64"/>
  <c r="DH64" s="1"/>
  <c r="BE85"/>
  <c r="DH85" s="1"/>
  <c r="BE84"/>
  <c r="DH84"/>
  <c r="BO84" i="106" s="1"/>
  <c r="BE83" i="121"/>
  <c r="DH83" s="1"/>
  <c r="BE82"/>
  <c r="DH82" s="1"/>
  <c r="BO82" i="106" s="1"/>
  <c r="BE81" i="121"/>
  <c r="DH81"/>
  <c r="BE80"/>
  <c r="DH80"/>
  <c r="BE79"/>
  <c r="DH79"/>
  <c r="BE78"/>
  <c r="DH78"/>
  <c r="BE106"/>
  <c r="DH106"/>
  <c r="BE97"/>
  <c r="DH97"/>
  <c r="BE96"/>
  <c r="DH96"/>
  <c r="BO96" i="106" s="1"/>
  <c r="BE95" i="121"/>
  <c r="DH95" s="1"/>
  <c r="BE94"/>
  <c r="DH94" s="1"/>
  <c r="BE93"/>
  <c r="DH93" s="1"/>
  <c r="BE92"/>
  <c r="DH92" s="1"/>
  <c r="BE91"/>
  <c r="DH91" s="1"/>
  <c r="BE90"/>
  <c r="DH90" s="1"/>
  <c r="BO90" i="106" s="1"/>
  <c r="BD106" i="121"/>
  <c r="BD97"/>
  <c r="BD96"/>
  <c r="BD95"/>
  <c r="BD94"/>
  <c r="BD93"/>
  <c r="BD92"/>
  <c r="BD91"/>
  <c r="BD90"/>
  <c r="BD85"/>
  <c r="BD84"/>
  <c r="BD83"/>
  <c r="BD82"/>
  <c r="BD81"/>
  <c r="BD80"/>
  <c r="BD79"/>
  <c r="BD78"/>
  <c r="BD86" s="1"/>
  <c r="BD87" s="1"/>
  <c r="BD76"/>
  <c r="BD75"/>
  <c r="BD74"/>
  <c r="BD73"/>
  <c r="BD72"/>
  <c r="BD71"/>
  <c r="BD70"/>
  <c r="BD69"/>
  <c r="BD68"/>
  <c r="BD67"/>
  <c r="BD66"/>
  <c r="BD65"/>
  <c r="BD64"/>
  <c r="BD77"/>
  <c r="BD58"/>
  <c r="BD57"/>
  <c r="BD56"/>
  <c r="BD55"/>
  <c r="BD54"/>
  <c r="BD53"/>
  <c r="BD52"/>
  <c r="BD51"/>
  <c r="BD50"/>
  <c r="BD49"/>
  <c r="BD60" s="1"/>
  <c r="BD44"/>
  <c r="BD43"/>
  <c r="BD42"/>
  <c r="BD41"/>
  <c r="BD40"/>
  <c r="BD39"/>
  <c r="BD38"/>
  <c r="BD37"/>
  <c r="BD36"/>
  <c r="BD45" s="1"/>
  <c r="BD34"/>
  <c r="BD33"/>
  <c r="BD32"/>
  <c r="BD31"/>
  <c r="BD30"/>
  <c r="BD29"/>
  <c r="BD27"/>
  <c r="BD26"/>
  <c r="BD25"/>
  <c r="BD24"/>
  <c r="BD23"/>
  <c r="BD21"/>
  <c r="BD20"/>
  <c r="BD19"/>
  <c r="BD35" s="1"/>
  <c r="BD14"/>
  <c r="BD11"/>
  <c r="BD10"/>
  <c r="BD8"/>
  <c r="AY106"/>
  <c r="AY97"/>
  <c r="AY96"/>
  <c r="AY95"/>
  <c r="AY94"/>
  <c r="AY93"/>
  <c r="AY92"/>
  <c r="AY91"/>
  <c r="AY104"/>
  <c r="AY90"/>
  <c r="AY85"/>
  <c r="AY84"/>
  <c r="AY83"/>
  <c r="AY82"/>
  <c r="AY81"/>
  <c r="AY80"/>
  <c r="AY79"/>
  <c r="AY86" s="1"/>
  <c r="AY87" s="1"/>
  <c r="AY105" s="1"/>
  <c r="AY78"/>
  <c r="AY76"/>
  <c r="AY75"/>
  <c r="AY74"/>
  <c r="AY73"/>
  <c r="AY72"/>
  <c r="AY71"/>
  <c r="AY70"/>
  <c r="AY69"/>
  <c r="AY68"/>
  <c r="AY67"/>
  <c r="AY66"/>
  <c r="AY65"/>
  <c r="AY64"/>
  <c r="AY58"/>
  <c r="AY57"/>
  <c r="AY56"/>
  <c r="AY55"/>
  <c r="AY54"/>
  <c r="AY53"/>
  <c r="AY52"/>
  <c r="AY51"/>
  <c r="AY50"/>
  <c r="AY49"/>
  <c r="AY60"/>
  <c r="AY44"/>
  <c r="AY43"/>
  <c r="AY42"/>
  <c r="AY41"/>
  <c r="AY40"/>
  <c r="AY39"/>
  <c r="AY38"/>
  <c r="AY37"/>
  <c r="AY36"/>
  <c r="AY34"/>
  <c r="AY33"/>
  <c r="AY32"/>
  <c r="AY31"/>
  <c r="AY30"/>
  <c r="AY29"/>
  <c r="AY27"/>
  <c r="AY26"/>
  <c r="AY25"/>
  <c r="AY24"/>
  <c r="AY23"/>
  <c r="AY21"/>
  <c r="AY20"/>
  <c r="AY19"/>
  <c r="AY14"/>
  <c r="AY11"/>
  <c r="AY10"/>
  <c r="AY8"/>
  <c r="AT106"/>
  <c r="AT97"/>
  <c r="AT96"/>
  <c r="AT95"/>
  <c r="AT94"/>
  <c r="AT93"/>
  <c r="AT92"/>
  <c r="AT91"/>
  <c r="AT90"/>
  <c r="AT85"/>
  <c r="AT84"/>
  <c r="AT83"/>
  <c r="AT82"/>
  <c r="AT81"/>
  <c r="AT80"/>
  <c r="AT79"/>
  <c r="AT78"/>
  <c r="AT86" s="1"/>
  <c r="AT76"/>
  <c r="AT75"/>
  <c r="AT74"/>
  <c r="AT73"/>
  <c r="AT72"/>
  <c r="AT71"/>
  <c r="AT70"/>
  <c r="AT69"/>
  <c r="AT68"/>
  <c r="AT67"/>
  <c r="AT66"/>
  <c r="AT65"/>
  <c r="AT64"/>
  <c r="AT77" s="1"/>
  <c r="AT58"/>
  <c r="AT57"/>
  <c r="AT56"/>
  <c r="AT55"/>
  <c r="AT54"/>
  <c r="AT53"/>
  <c r="AT52"/>
  <c r="AT51"/>
  <c r="AT50"/>
  <c r="AT49"/>
  <c r="AT44"/>
  <c r="AT43"/>
  <c r="AT42"/>
  <c r="AT41"/>
  <c r="AT40"/>
  <c r="AT39"/>
  <c r="AT38"/>
  <c r="AT37"/>
  <c r="AT45"/>
  <c r="AT46" s="1"/>
  <c r="AT36"/>
  <c r="AT34"/>
  <c r="AT33"/>
  <c r="AT32"/>
  <c r="AT31"/>
  <c r="AT30"/>
  <c r="AT29"/>
  <c r="AT27"/>
  <c r="AT26"/>
  <c r="AT25"/>
  <c r="AT24"/>
  <c r="AT23"/>
  <c r="AT21"/>
  <c r="AT20"/>
  <c r="AT19"/>
  <c r="AT35"/>
  <c r="AS8"/>
  <c r="AT14"/>
  <c r="AT11"/>
  <c r="AT10"/>
  <c r="AT8"/>
  <c r="AO106"/>
  <c r="AO97"/>
  <c r="AO96"/>
  <c r="AO95"/>
  <c r="AO94"/>
  <c r="AO93"/>
  <c r="AO92"/>
  <c r="AO91"/>
  <c r="AO90"/>
  <c r="AO85"/>
  <c r="AO84"/>
  <c r="AO83"/>
  <c r="AO82"/>
  <c r="AO81"/>
  <c r="AO80"/>
  <c r="AO79"/>
  <c r="AO78"/>
  <c r="AO76"/>
  <c r="AO75"/>
  <c r="AO74"/>
  <c r="AO73"/>
  <c r="AO72"/>
  <c r="AO71"/>
  <c r="AO70"/>
  <c r="AO69"/>
  <c r="AO68"/>
  <c r="AO67"/>
  <c r="AO66"/>
  <c r="AO65"/>
  <c r="AO64"/>
  <c r="AO77" s="1"/>
  <c r="AO87" s="1"/>
  <c r="AO58"/>
  <c r="AO57"/>
  <c r="AO56"/>
  <c r="AO55"/>
  <c r="AO54"/>
  <c r="AO53"/>
  <c r="AO52"/>
  <c r="AO51"/>
  <c r="AO50"/>
  <c r="AO49"/>
  <c r="AO44"/>
  <c r="AO43"/>
  <c r="AO42"/>
  <c r="AO41"/>
  <c r="AO40"/>
  <c r="AO39"/>
  <c r="AO38"/>
  <c r="AO37"/>
  <c r="AO36"/>
  <c r="AO45" s="1"/>
  <c r="AO34"/>
  <c r="AO33"/>
  <c r="AO32"/>
  <c r="AO31"/>
  <c r="AO30"/>
  <c r="AO29"/>
  <c r="AO27"/>
  <c r="AO26"/>
  <c r="AO25"/>
  <c r="AO24"/>
  <c r="AO23"/>
  <c r="AO21"/>
  <c r="AO20"/>
  <c r="AO19"/>
  <c r="AO35" s="1"/>
  <c r="AO14"/>
  <c r="AO11"/>
  <c r="AO10"/>
  <c r="AO8"/>
  <c r="AJ106"/>
  <c r="AJ97"/>
  <c r="AJ96"/>
  <c r="AJ95"/>
  <c r="AJ94"/>
  <c r="AJ93"/>
  <c r="AJ92"/>
  <c r="AJ91"/>
  <c r="AJ90"/>
  <c r="AJ104"/>
  <c r="AJ85"/>
  <c r="AJ84"/>
  <c r="AJ83"/>
  <c r="AJ82"/>
  <c r="AJ81"/>
  <c r="AJ80"/>
  <c r="AJ79"/>
  <c r="AJ86" s="1"/>
  <c r="AJ78"/>
  <c r="AJ76"/>
  <c r="AJ75"/>
  <c r="AJ74"/>
  <c r="AJ73"/>
  <c r="AJ72"/>
  <c r="AJ71"/>
  <c r="AJ70"/>
  <c r="AJ69"/>
  <c r="AJ68"/>
  <c r="AJ67"/>
  <c r="AJ66"/>
  <c r="AJ65"/>
  <c r="AJ64"/>
  <c r="AJ58"/>
  <c r="AJ57"/>
  <c r="AJ56"/>
  <c r="AJ55"/>
  <c r="AJ54"/>
  <c r="AJ53"/>
  <c r="AJ52"/>
  <c r="AJ51"/>
  <c r="AJ50"/>
  <c r="AJ49"/>
  <c r="AJ60" s="1"/>
  <c r="AJ44"/>
  <c r="AJ43"/>
  <c r="AJ42"/>
  <c r="AJ41"/>
  <c r="AJ40"/>
  <c r="AJ39"/>
  <c r="AJ38"/>
  <c r="AJ37"/>
  <c r="AJ36"/>
  <c r="AJ45" s="1"/>
  <c r="AI31"/>
  <c r="AJ34"/>
  <c r="AJ33"/>
  <c r="AJ32"/>
  <c r="AJ31"/>
  <c r="AJ30"/>
  <c r="AJ29"/>
  <c r="AJ27"/>
  <c r="AJ26"/>
  <c r="AJ25"/>
  <c r="AJ24"/>
  <c r="AJ23"/>
  <c r="AJ21"/>
  <c r="AJ20"/>
  <c r="AJ19"/>
  <c r="AJ35" s="1"/>
  <c r="AJ14"/>
  <c r="AJ11"/>
  <c r="AJ10"/>
  <c r="AJ8"/>
  <c r="AE106"/>
  <c r="AE97"/>
  <c r="AE96"/>
  <c r="AE95"/>
  <c r="AE94"/>
  <c r="AE93"/>
  <c r="AE92"/>
  <c r="AE91"/>
  <c r="AE90"/>
  <c r="AE104" s="1"/>
  <c r="AE85"/>
  <c r="AE84"/>
  <c r="AE83"/>
  <c r="AE82"/>
  <c r="AE81"/>
  <c r="AE80"/>
  <c r="AE79"/>
  <c r="AE78"/>
  <c r="AE86" s="1"/>
  <c r="AE76"/>
  <c r="AE75"/>
  <c r="AE74"/>
  <c r="AE73"/>
  <c r="AE72"/>
  <c r="AE71"/>
  <c r="AE70"/>
  <c r="AE69"/>
  <c r="AE68"/>
  <c r="AE67"/>
  <c r="AE66"/>
  <c r="AE65"/>
  <c r="AE64"/>
  <c r="AE77" s="1"/>
  <c r="AE58"/>
  <c r="AE57"/>
  <c r="AE56"/>
  <c r="AE55"/>
  <c r="AE54"/>
  <c r="AE53"/>
  <c r="AE52"/>
  <c r="AE51"/>
  <c r="AE50"/>
  <c r="AE60"/>
  <c r="AE49"/>
  <c r="AE44"/>
  <c r="AE43"/>
  <c r="AE42"/>
  <c r="AE41"/>
  <c r="AE40"/>
  <c r="AE39"/>
  <c r="AE38"/>
  <c r="AE37"/>
  <c r="AE36"/>
  <c r="AE34"/>
  <c r="AE33"/>
  <c r="AE32"/>
  <c r="AE31"/>
  <c r="AE30"/>
  <c r="AE29"/>
  <c r="AE27"/>
  <c r="AE26"/>
  <c r="AE25"/>
  <c r="AE24"/>
  <c r="AE23"/>
  <c r="AE21"/>
  <c r="AE20"/>
  <c r="AE19"/>
  <c r="AE14"/>
  <c r="AE11"/>
  <c r="AE10"/>
  <c r="AE8"/>
  <c r="Z106"/>
  <c r="Z97"/>
  <c r="Z96"/>
  <c r="Z95"/>
  <c r="Z94"/>
  <c r="Z93"/>
  <c r="Z92"/>
  <c r="Z91"/>
  <c r="Z90"/>
  <c r="Z85"/>
  <c r="Z84"/>
  <c r="Z83"/>
  <c r="Z82"/>
  <c r="Z81"/>
  <c r="Z80"/>
  <c r="Z79"/>
  <c r="Z78"/>
  <c r="Z76"/>
  <c r="Z75"/>
  <c r="Z74"/>
  <c r="Z73"/>
  <c r="Z72"/>
  <c r="Z71"/>
  <c r="Z70"/>
  <c r="Z69"/>
  <c r="Z68"/>
  <c r="Z67"/>
  <c r="Z66"/>
  <c r="Z65"/>
  <c r="Z64"/>
  <c r="Z77" s="1"/>
  <c r="Z58"/>
  <c r="Z57"/>
  <c r="Z56"/>
  <c r="Z55"/>
  <c r="Z54"/>
  <c r="Z53"/>
  <c r="Z52"/>
  <c r="Z51"/>
  <c r="Z50"/>
  <c r="Z49"/>
  <c r="Z60"/>
  <c r="Z44"/>
  <c r="Z43"/>
  <c r="Z42"/>
  <c r="Z41"/>
  <c r="Z40"/>
  <c r="Z39"/>
  <c r="Z38"/>
  <c r="Z37"/>
  <c r="Z36"/>
  <c r="Z45" s="1"/>
  <c r="Z34"/>
  <c r="Z33"/>
  <c r="Z32"/>
  <c r="Z31"/>
  <c r="Z30"/>
  <c r="Z29"/>
  <c r="Z27"/>
  <c r="Z26"/>
  <c r="Z25"/>
  <c r="Z24"/>
  <c r="Z23"/>
  <c r="Z21"/>
  <c r="Z20"/>
  <c r="Z19"/>
  <c r="Z14"/>
  <c r="Z11"/>
  <c r="Z10"/>
  <c r="Z8"/>
  <c r="U106"/>
  <c r="U97"/>
  <c r="U96"/>
  <c r="U95"/>
  <c r="U94"/>
  <c r="U93"/>
  <c r="U92"/>
  <c r="U91"/>
  <c r="U90"/>
  <c r="U85"/>
  <c r="U84"/>
  <c r="U83"/>
  <c r="U82"/>
  <c r="U81"/>
  <c r="U80"/>
  <c r="U79"/>
  <c r="U78"/>
  <c r="U86" s="1"/>
  <c r="U76"/>
  <c r="U75"/>
  <c r="U74"/>
  <c r="U73"/>
  <c r="U72"/>
  <c r="U71"/>
  <c r="U70"/>
  <c r="U69"/>
  <c r="U68"/>
  <c r="U67"/>
  <c r="U66"/>
  <c r="U65"/>
  <c r="U64"/>
  <c r="U77" s="1"/>
  <c r="U58"/>
  <c r="U57"/>
  <c r="U56"/>
  <c r="U55"/>
  <c r="U54"/>
  <c r="U53"/>
  <c r="U52"/>
  <c r="U51"/>
  <c r="U50"/>
  <c r="U49"/>
  <c r="U44"/>
  <c r="U43"/>
  <c r="U42"/>
  <c r="U41"/>
  <c r="U40"/>
  <c r="U39"/>
  <c r="U38"/>
  <c r="U37"/>
  <c r="U36"/>
  <c r="U45" s="1"/>
  <c r="U46" s="1"/>
  <c r="U61" s="1"/>
  <c r="U34"/>
  <c r="U33"/>
  <c r="U32"/>
  <c r="U31"/>
  <c r="U30"/>
  <c r="U29"/>
  <c r="U27"/>
  <c r="U26"/>
  <c r="U25"/>
  <c r="U24"/>
  <c r="U23"/>
  <c r="U21"/>
  <c r="U20"/>
  <c r="U19"/>
  <c r="U35" s="1"/>
  <c r="U14"/>
  <c r="U11"/>
  <c r="U10"/>
  <c r="U8"/>
  <c r="P106"/>
  <c r="P97"/>
  <c r="P96"/>
  <c r="P95"/>
  <c r="P94"/>
  <c r="P93"/>
  <c r="P92"/>
  <c r="P91"/>
  <c r="P90"/>
  <c r="P85"/>
  <c r="P84"/>
  <c r="P83"/>
  <c r="P82"/>
  <c r="P81"/>
  <c r="P80"/>
  <c r="P79"/>
  <c r="P78"/>
  <c r="P76"/>
  <c r="P75"/>
  <c r="P74"/>
  <c r="P73"/>
  <c r="P72"/>
  <c r="P71"/>
  <c r="P70"/>
  <c r="P69"/>
  <c r="P68"/>
  <c r="P67"/>
  <c r="P66"/>
  <c r="P65"/>
  <c r="P64"/>
  <c r="P77" s="1"/>
  <c r="P58"/>
  <c r="P57"/>
  <c r="P56"/>
  <c r="P55"/>
  <c r="P54"/>
  <c r="P53"/>
  <c r="P52"/>
  <c r="P51"/>
  <c r="P50"/>
  <c r="P49"/>
  <c r="P60" s="1"/>
  <c r="P44"/>
  <c r="P43"/>
  <c r="P42"/>
  <c r="P41"/>
  <c r="P40"/>
  <c r="P39"/>
  <c r="P38"/>
  <c r="P37"/>
  <c r="P36"/>
  <c r="P45"/>
  <c r="P34"/>
  <c r="P33"/>
  <c r="P32"/>
  <c r="P31"/>
  <c r="P30"/>
  <c r="P29"/>
  <c r="P27"/>
  <c r="P26"/>
  <c r="P25"/>
  <c r="P24"/>
  <c r="P23"/>
  <c r="P21"/>
  <c r="P20"/>
  <c r="P19"/>
  <c r="P14"/>
  <c r="P11"/>
  <c r="P10"/>
  <c r="P8"/>
  <c r="K106"/>
  <c r="K97"/>
  <c r="K96"/>
  <c r="K95"/>
  <c r="K94"/>
  <c r="K93"/>
  <c r="K92"/>
  <c r="K91"/>
  <c r="K90"/>
  <c r="K104"/>
  <c r="K85"/>
  <c r="K84"/>
  <c r="K83"/>
  <c r="K82"/>
  <c r="K81"/>
  <c r="K80"/>
  <c r="K79"/>
  <c r="K78"/>
  <c r="K76"/>
  <c r="K75"/>
  <c r="K74"/>
  <c r="K73"/>
  <c r="K72"/>
  <c r="K71"/>
  <c r="K70"/>
  <c r="K69"/>
  <c r="K68"/>
  <c r="K67"/>
  <c r="K66"/>
  <c r="K65"/>
  <c r="K64"/>
  <c r="K77" s="1"/>
  <c r="K58"/>
  <c r="K57"/>
  <c r="K56"/>
  <c r="K55"/>
  <c r="K54"/>
  <c r="K53"/>
  <c r="K52"/>
  <c r="K51"/>
  <c r="K50"/>
  <c r="K49"/>
  <c r="K60" s="1"/>
  <c r="K44"/>
  <c r="K43"/>
  <c r="K42"/>
  <c r="K41"/>
  <c r="K40"/>
  <c r="K39"/>
  <c r="K38"/>
  <c r="K37"/>
  <c r="K36"/>
  <c r="K34"/>
  <c r="K33"/>
  <c r="K32"/>
  <c r="K31"/>
  <c r="K30"/>
  <c r="K29"/>
  <c r="K27"/>
  <c r="K26"/>
  <c r="K25"/>
  <c r="K24"/>
  <c r="K23"/>
  <c r="K21"/>
  <c r="K20"/>
  <c r="K35" s="1"/>
  <c r="K19"/>
  <c r="K14"/>
  <c r="K11"/>
  <c r="K10"/>
  <c r="K8"/>
  <c r="F106"/>
  <c r="F97"/>
  <c r="F96"/>
  <c r="F95"/>
  <c r="F94"/>
  <c r="F93"/>
  <c r="F92"/>
  <c r="F91"/>
  <c r="F90"/>
  <c r="F85"/>
  <c r="F84"/>
  <c r="F83"/>
  <c r="F82"/>
  <c r="F81"/>
  <c r="F80"/>
  <c r="F79"/>
  <c r="F78"/>
  <c r="F86" s="1"/>
  <c r="F76"/>
  <c r="F75"/>
  <c r="F74"/>
  <c r="F73"/>
  <c r="F72"/>
  <c r="F71"/>
  <c r="F70"/>
  <c r="F69"/>
  <c r="F68"/>
  <c r="F67"/>
  <c r="F66"/>
  <c r="F65"/>
  <c r="F64"/>
  <c r="F58"/>
  <c r="F57"/>
  <c r="F56"/>
  <c r="F55"/>
  <c r="F54"/>
  <c r="F53"/>
  <c r="F52"/>
  <c r="F51"/>
  <c r="F50"/>
  <c r="F49"/>
  <c r="F60" s="1"/>
  <c r="F44"/>
  <c r="F43"/>
  <c r="F42"/>
  <c r="F41"/>
  <c r="F40"/>
  <c r="F39"/>
  <c r="F38"/>
  <c r="F37"/>
  <c r="F36"/>
  <c r="F45" s="1"/>
  <c r="F34"/>
  <c r="F33"/>
  <c r="F32"/>
  <c r="F31"/>
  <c r="F30"/>
  <c r="F29"/>
  <c r="F27"/>
  <c r="F26"/>
  <c r="F25"/>
  <c r="F24"/>
  <c r="F23"/>
  <c r="F21"/>
  <c r="F20"/>
  <c r="F14"/>
  <c r="F11"/>
  <c r="F10"/>
  <c r="F8"/>
  <c r="F19"/>
  <c r="F35" s="1"/>
  <c r="C104"/>
  <c r="D104"/>
  <c r="G104"/>
  <c r="H104"/>
  <c r="I104"/>
  <c r="L104"/>
  <c r="M104"/>
  <c r="N104"/>
  <c r="Q104"/>
  <c r="R104"/>
  <c r="S104"/>
  <c r="V104"/>
  <c r="W104"/>
  <c r="X104"/>
  <c r="AA104"/>
  <c r="AB104"/>
  <c r="AC104"/>
  <c r="AF104"/>
  <c r="AG104"/>
  <c r="AH104"/>
  <c r="AK104"/>
  <c r="AL104"/>
  <c r="AM104"/>
  <c r="AP104"/>
  <c r="AQ104"/>
  <c r="AR104"/>
  <c r="AU104"/>
  <c r="AV104"/>
  <c r="AW104"/>
  <c r="AZ104"/>
  <c r="BA104"/>
  <c r="BB104"/>
  <c r="BJ104"/>
  <c r="BK104"/>
  <c r="BL104"/>
  <c r="BO104"/>
  <c r="BP104"/>
  <c r="BQ104"/>
  <c r="BT104"/>
  <c r="BU104"/>
  <c r="BV104"/>
  <c r="CS104"/>
  <c r="CT104"/>
  <c r="CU104"/>
  <c r="CW104"/>
  <c r="DC104"/>
  <c r="DD104"/>
  <c r="DE104"/>
  <c r="E106"/>
  <c r="J106"/>
  <c r="O106"/>
  <c r="T106"/>
  <c r="Y106"/>
  <c r="AD106"/>
  <c r="AI106"/>
  <c r="AN106"/>
  <c r="AS106"/>
  <c r="AX106"/>
  <c r="BC106"/>
  <c r="BF106"/>
  <c r="BI106" s="1"/>
  <c r="BG106"/>
  <c r="DJ106" s="1"/>
  <c r="BM106"/>
  <c r="BW106"/>
  <c r="CV106"/>
  <c r="DF106"/>
  <c r="B104"/>
  <c r="C86"/>
  <c r="D86"/>
  <c r="G86"/>
  <c r="H86"/>
  <c r="I86"/>
  <c r="K86"/>
  <c r="K87" s="1"/>
  <c r="K105" s="1"/>
  <c r="L86"/>
  <c r="M86"/>
  <c r="N86"/>
  <c r="P86"/>
  <c r="P87" s="1"/>
  <c r="Q86"/>
  <c r="R86"/>
  <c r="S86"/>
  <c r="V86"/>
  <c r="W86"/>
  <c r="X86"/>
  <c r="AA86"/>
  <c r="AB86"/>
  <c r="AC86"/>
  <c r="AF86"/>
  <c r="AG86"/>
  <c r="AH86"/>
  <c r="AK86"/>
  <c r="AL86"/>
  <c r="AM86"/>
  <c r="AO86"/>
  <c r="AP86"/>
  <c r="AQ86"/>
  <c r="AR86"/>
  <c r="AU86"/>
  <c r="AV86"/>
  <c r="AW86"/>
  <c r="AZ86"/>
  <c r="BA86"/>
  <c r="BB86"/>
  <c r="BE86"/>
  <c r="BJ86"/>
  <c r="BK86"/>
  <c r="BL86"/>
  <c r="BO86"/>
  <c r="BP86"/>
  <c r="BQ86"/>
  <c r="BT86"/>
  <c r="BU86"/>
  <c r="BV86"/>
  <c r="CS86"/>
  <c r="CT86"/>
  <c r="CU86"/>
  <c r="CW86"/>
  <c r="DC86"/>
  <c r="DD86"/>
  <c r="DE86"/>
  <c r="B86"/>
  <c r="C77"/>
  <c r="C87"/>
  <c r="C105" s="1"/>
  <c r="D77"/>
  <c r="D87" s="1"/>
  <c r="D105" s="1"/>
  <c r="G77"/>
  <c r="G87"/>
  <c r="G105" s="1"/>
  <c r="H77"/>
  <c r="I77"/>
  <c r="I87"/>
  <c r="I105" s="1"/>
  <c r="L77"/>
  <c r="L87" s="1"/>
  <c r="L105" s="1"/>
  <c r="M77"/>
  <c r="M87"/>
  <c r="M105" s="1"/>
  <c r="N77"/>
  <c r="N87" s="1"/>
  <c r="N105" s="1"/>
  <c r="Q77"/>
  <c r="Q87"/>
  <c r="Q105" s="1"/>
  <c r="R77"/>
  <c r="R87" s="1"/>
  <c r="R105" s="1"/>
  <c r="S77"/>
  <c r="S87"/>
  <c r="S105" s="1"/>
  <c r="V77"/>
  <c r="V87" s="1"/>
  <c r="V105" s="1"/>
  <c r="W77"/>
  <c r="W87"/>
  <c r="W105" s="1"/>
  <c r="X77"/>
  <c r="X87" s="1"/>
  <c r="X105" s="1"/>
  <c r="AA77"/>
  <c r="AA87"/>
  <c r="AA105" s="1"/>
  <c r="AB77"/>
  <c r="AB87" s="1"/>
  <c r="AB105" s="1"/>
  <c r="AC77"/>
  <c r="AC87"/>
  <c r="AC105" s="1"/>
  <c r="AF77"/>
  <c r="AF87" s="1"/>
  <c r="AF105" s="1"/>
  <c r="AG77"/>
  <c r="AH77"/>
  <c r="AK77"/>
  <c r="AK87"/>
  <c r="AK105" s="1"/>
  <c r="AL77"/>
  <c r="AL87" s="1"/>
  <c r="AL105" s="1"/>
  <c r="AM77"/>
  <c r="AM87"/>
  <c r="AM105" s="1"/>
  <c r="AP77"/>
  <c r="AP87" s="1"/>
  <c r="AP105" s="1"/>
  <c r="AQ77"/>
  <c r="AQ87"/>
  <c r="AQ105" s="1"/>
  <c r="AR77"/>
  <c r="AR87" s="1"/>
  <c r="AR105" s="1"/>
  <c r="AU77"/>
  <c r="AU87"/>
  <c r="AU105" s="1"/>
  <c r="AV77"/>
  <c r="AV87" s="1"/>
  <c r="AV105" s="1"/>
  <c r="AW77"/>
  <c r="AW87"/>
  <c r="AW105" s="1"/>
  <c r="AY77"/>
  <c r="AZ77"/>
  <c r="AZ87"/>
  <c r="AZ105" s="1"/>
  <c r="BA77"/>
  <c r="BA87" s="1"/>
  <c r="BA105" s="1"/>
  <c r="BB77"/>
  <c r="BB87"/>
  <c r="BB105" s="1"/>
  <c r="BE77"/>
  <c r="BJ77"/>
  <c r="BJ87"/>
  <c r="BJ105" s="1"/>
  <c r="BK77"/>
  <c r="BL77"/>
  <c r="BL87"/>
  <c r="BL105" s="1"/>
  <c r="BN77"/>
  <c r="BO77"/>
  <c r="BO87"/>
  <c r="BO105" s="1"/>
  <c r="BP77"/>
  <c r="BP87" s="1"/>
  <c r="BP105" s="1"/>
  <c r="BQ77"/>
  <c r="BQ87"/>
  <c r="BQ105" s="1"/>
  <c r="BT77"/>
  <c r="BT87" s="1"/>
  <c r="BT105" s="1"/>
  <c r="BU77"/>
  <c r="BV77"/>
  <c r="BV87" s="1"/>
  <c r="BV105" s="1"/>
  <c r="CS77"/>
  <c r="CS87"/>
  <c r="CS105" s="1"/>
  <c r="CT77"/>
  <c r="CT87" s="1"/>
  <c r="CT105" s="1"/>
  <c r="CU77"/>
  <c r="CU87"/>
  <c r="CU105" s="1"/>
  <c r="DC77"/>
  <c r="DC87" s="1"/>
  <c r="DC105" s="1"/>
  <c r="DD77"/>
  <c r="DD87"/>
  <c r="DD105" s="1"/>
  <c r="DE77"/>
  <c r="DE87" s="1"/>
  <c r="DE105" s="1"/>
  <c r="B77"/>
  <c r="B87"/>
  <c r="B105" s="1"/>
  <c r="C60"/>
  <c r="D60"/>
  <c r="G60"/>
  <c r="H60"/>
  <c r="I60"/>
  <c r="L60"/>
  <c r="M60"/>
  <c r="N60"/>
  <c r="Q60"/>
  <c r="R60"/>
  <c r="S60"/>
  <c r="U60"/>
  <c r="V60"/>
  <c r="W60"/>
  <c r="X60"/>
  <c r="AA60"/>
  <c r="AB60"/>
  <c r="AC60"/>
  <c r="AF60"/>
  <c r="AG60"/>
  <c r="AH60"/>
  <c r="AK60"/>
  <c r="AL60"/>
  <c r="AM60"/>
  <c r="AP60"/>
  <c r="AQ60"/>
  <c r="AR60"/>
  <c r="AT60"/>
  <c r="AU60"/>
  <c r="AV60"/>
  <c r="AW60"/>
  <c r="AZ60"/>
  <c r="BA60"/>
  <c r="BB60"/>
  <c r="BJ60"/>
  <c r="BK60"/>
  <c r="BL60"/>
  <c r="BN60"/>
  <c r="BO60"/>
  <c r="BP60"/>
  <c r="BQ60"/>
  <c r="BT60"/>
  <c r="BU60"/>
  <c r="BV60"/>
  <c r="CS60"/>
  <c r="CT60"/>
  <c r="CU60"/>
  <c r="CX60"/>
  <c r="DC60"/>
  <c r="DD60"/>
  <c r="DE60"/>
  <c r="B60"/>
  <c r="C45"/>
  <c r="D45"/>
  <c r="G45"/>
  <c r="H45"/>
  <c r="I45"/>
  <c r="L45"/>
  <c r="M45"/>
  <c r="N45"/>
  <c r="Q45"/>
  <c r="R45"/>
  <c r="S45"/>
  <c r="V45"/>
  <c r="W45"/>
  <c r="X45"/>
  <c r="AA45"/>
  <c r="AB45"/>
  <c r="AC45"/>
  <c r="AE45"/>
  <c r="AF45"/>
  <c r="AG45"/>
  <c r="AH45"/>
  <c r="AK45"/>
  <c r="AL45"/>
  <c r="AM45"/>
  <c r="AP45"/>
  <c r="AQ45"/>
  <c r="AR45"/>
  <c r="AU45"/>
  <c r="AV45"/>
  <c r="AW45"/>
  <c r="AY45"/>
  <c r="AZ45"/>
  <c r="BA45"/>
  <c r="BB45"/>
  <c r="BJ45"/>
  <c r="BK45"/>
  <c r="BL45"/>
  <c r="BO45"/>
  <c r="BP45"/>
  <c r="BQ45"/>
  <c r="BS45"/>
  <c r="BT45"/>
  <c r="BU45"/>
  <c r="BV45"/>
  <c r="CS45"/>
  <c r="CT45"/>
  <c r="CU45"/>
  <c r="DC45"/>
  <c r="DD45"/>
  <c r="DE45"/>
  <c r="DG45"/>
  <c r="B45"/>
  <c r="C35"/>
  <c r="D35"/>
  <c r="G35"/>
  <c r="G46"/>
  <c r="G61" s="1"/>
  <c r="H35"/>
  <c r="H46" s="1"/>
  <c r="H61" s="1"/>
  <c r="I35"/>
  <c r="I46" s="1"/>
  <c r="I61" s="1"/>
  <c r="L35"/>
  <c r="L46" s="1"/>
  <c r="L61" s="1"/>
  <c r="M35"/>
  <c r="M46"/>
  <c r="M61" s="1"/>
  <c r="N35"/>
  <c r="Q35"/>
  <c r="Q46" s="1"/>
  <c r="Q61" s="1"/>
  <c r="R35"/>
  <c r="R46"/>
  <c r="R61" s="1"/>
  <c r="S35"/>
  <c r="S46"/>
  <c r="S61" s="1"/>
  <c r="V35"/>
  <c r="V46" s="1"/>
  <c r="V61" s="1"/>
  <c r="W35"/>
  <c r="W46"/>
  <c r="W61" s="1"/>
  <c r="W107" s="1"/>
  <c r="X35"/>
  <c r="X46"/>
  <c r="X61" s="1"/>
  <c r="X107" s="1"/>
  <c r="AA35"/>
  <c r="AA46" s="1"/>
  <c r="AA61" s="1"/>
  <c r="AB35"/>
  <c r="AB46"/>
  <c r="AB61" s="1"/>
  <c r="AC35"/>
  <c r="AC46" s="1"/>
  <c r="AC61" s="1"/>
  <c r="AF35"/>
  <c r="AF46"/>
  <c r="AF61" s="1"/>
  <c r="AG35"/>
  <c r="AG46" s="1"/>
  <c r="AG61" s="1"/>
  <c r="AH35"/>
  <c r="AH46"/>
  <c r="AH61" s="1"/>
  <c r="AK35"/>
  <c r="AK46" s="1"/>
  <c r="AK61" s="1"/>
  <c r="AL35"/>
  <c r="AL46"/>
  <c r="AL61" s="1"/>
  <c r="AM35"/>
  <c r="AM46" s="1"/>
  <c r="AM61" s="1"/>
  <c r="AP35"/>
  <c r="AP46"/>
  <c r="AP61" s="1"/>
  <c r="AQ35"/>
  <c r="AQ46" s="1"/>
  <c r="AQ61" s="1"/>
  <c r="AR35"/>
  <c r="AR46"/>
  <c r="AR61" s="1"/>
  <c r="AU35"/>
  <c r="AU46" s="1"/>
  <c r="AU61" s="1"/>
  <c r="AV35"/>
  <c r="AV46"/>
  <c r="AV61" s="1"/>
  <c r="AW35"/>
  <c r="AW46" s="1"/>
  <c r="AW61" s="1"/>
  <c r="AY35"/>
  <c r="AY46"/>
  <c r="AZ35"/>
  <c r="AZ46"/>
  <c r="AZ61" s="1"/>
  <c r="BA35"/>
  <c r="BA46" s="1"/>
  <c r="BA61" s="1"/>
  <c r="BB35"/>
  <c r="BB46"/>
  <c r="BB61" s="1"/>
  <c r="BJ35"/>
  <c r="BJ46" s="1"/>
  <c r="BJ61" s="1"/>
  <c r="BK35"/>
  <c r="BK46"/>
  <c r="BK61" s="1"/>
  <c r="BL35"/>
  <c r="BL46" s="1"/>
  <c r="BL61" s="1"/>
  <c r="BO35"/>
  <c r="BO46"/>
  <c r="BO61" s="1"/>
  <c r="BP35"/>
  <c r="BP46" s="1"/>
  <c r="BP61" s="1"/>
  <c r="BQ35"/>
  <c r="BQ46"/>
  <c r="BQ61" s="1"/>
  <c r="BS35"/>
  <c r="BS46" s="1"/>
  <c r="BT35"/>
  <c r="BT46" s="1"/>
  <c r="BT61" s="1"/>
  <c r="BU35"/>
  <c r="BU46"/>
  <c r="BU61" s="1"/>
  <c r="BV35"/>
  <c r="BV46" s="1"/>
  <c r="BV61" s="1"/>
  <c r="CS35"/>
  <c r="CS46"/>
  <c r="CS61" s="1"/>
  <c r="CT35"/>
  <c r="CT46" s="1"/>
  <c r="CT61" s="1"/>
  <c r="CU35"/>
  <c r="CU46"/>
  <c r="CU61" s="1"/>
  <c r="DC35"/>
  <c r="DC46" s="1"/>
  <c r="DC61" s="1"/>
  <c r="DD35"/>
  <c r="DD46"/>
  <c r="DD61" s="1"/>
  <c r="DD107" s="1"/>
  <c r="DE35"/>
  <c r="DE46"/>
  <c r="DE61" s="1"/>
  <c r="B35"/>
  <c r="BD106" i="107"/>
  <c r="B33" i="5"/>
  <c r="B22"/>
  <c r="AY106" i="107"/>
  <c r="AT106"/>
  <c r="AO106"/>
  <c r="AJ106"/>
  <c r="AE106"/>
  <c r="U106"/>
  <c r="BH101" i="126"/>
  <c r="BG101"/>
  <c r="BH100"/>
  <c r="BG100"/>
  <c r="BG99"/>
  <c r="BH98"/>
  <c r="BG98"/>
  <c r="BH97"/>
  <c r="BG97"/>
  <c r="BH96"/>
  <c r="BG96"/>
  <c r="BH95"/>
  <c r="BH103" s="1"/>
  <c r="BG95"/>
  <c r="BG103" s="1"/>
  <c r="BH84"/>
  <c r="BG84"/>
  <c r="BH83"/>
  <c r="BG83"/>
  <c r="BH82"/>
  <c r="BG82"/>
  <c r="BH81"/>
  <c r="BG81"/>
  <c r="BG85" s="1"/>
  <c r="BH80"/>
  <c r="BG80"/>
  <c r="BH79"/>
  <c r="BH85"/>
  <c r="BG79"/>
  <c r="BH74"/>
  <c r="BG74"/>
  <c r="BH73"/>
  <c r="BG73"/>
  <c r="BH72"/>
  <c r="BG72"/>
  <c r="BH71"/>
  <c r="BG71"/>
  <c r="BH70"/>
  <c r="BG70"/>
  <c r="BH69"/>
  <c r="BG69"/>
  <c r="BH68"/>
  <c r="BG68"/>
  <c r="BH67"/>
  <c r="BG67"/>
  <c r="BH66"/>
  <c r="BG66"/>
  <c r="BH65"/>
  <c r="BG65"/>
  <c r="BH64"/>
  <c r="BG64"/>
  <c r="BH63"/>
  <c r="BG63"/>
  <c r="BH62"/>
  <c r="BH76"/>
  <c r="BG62"/>
  <c r="BG76" s="1"/>
  <c r="BH56"/>
  <c r="BG56"/>
  <c r="BH55"/>
  <c r="BG55"/>
  <c r="BH54"/>
  <c r="BG54"/>
  <c r="BH53"/>
  <c r="BG53"/>
  <c r="BG59" s="1"/>
  <c r="BH40"/>
  <c r="BG40"/>
  <c r="BH39"/>
  <c r="BG39"/>
  <c r="BH38"/>
  <c r="BG38"/>
  <c r="BH37"/>
  <c r="BG37"/>
  <c r="BH36"/>
  <c r="BG36"/>
  <c r="BG44"/>
  <c r="BH35"/>
  <c r="BG35"/>
  <c r="BH34"/>
  <c r="BH44" s="1"/>
  <c r="BG34"/>
  <c r="BC101"/>
  <c r="BB101"/>
  <c r="BC100"/>
  <c r="BB100"/>
  <c r="BC98"/>
  <c r="BB98"/>
  <c r="BC97"/>
  <c r="BB97"/>
  <c r="BC96"/>
  <c r="BB96"/>
  <c r="BC95"/>
  <c r="BB95"/>
  <c r="BB103" s="1"/>
  <c r="BC84"/>
  <c r="BB84"/>
  <c r="BC83"/>
  <c r="BB83"/>
  <c r="BC82"/>
  <c r="BB82"/>
  <c r="BC81"/>
  <c r="BB81"/>
  <c r="BB85" s="1"/>
  <c r="BC80"/>
  <c r="BB80"/>
  <c r="BC79"/>
  <c r="BC85"/>
  <c r="BB79"/>
  <c r="BC74"/>
  <c r="BB74"/>
  <c r="BC73"/>
  <c r="BB73"/>
  <c r="BC72"/>
  <c r="BB72"/>
  <c r="BC71"/>
  <c r="BB71"/>
  <c r="BC70"/>
  <c r="BB70"/>
  <c r="BC69"/>
  <c r="BB69"/>
  <c r="BC68"/>
  <c r="BB68"/>
  <c r="BC67"/>
  <c r="BB67"/>
  <c r="BC66"/>
  <c r="BB66"/>
  <c r="BC65"/>
  <c r="BB65"/>
  <c r="BC64"/>
  <c r="BB64"/>
  <c r="BC63"/>
  <c r="BB63"/>
  <c r="BC62"/>
  <c r="BB62"/>
  <c r="BC56"/>
  <c r="BB56"/>
  <c r="BC55"/>
  <c r="BB55"/>
  <c r="BC54"/>
  <c r="BB54"/>
  <c r="BC53"/>
  <c r="BC59" s="1"/>
  <c r="BB53"/>
  <c r="BB59" s="1"/>
  <c r="BC40"/>
  <c r="BB40"/>
  <c r="BC39"/>
  <c r="BB39"/>
  <c r="BC38"/>
  <c r="BB38"/>
  <c r="BC37"/>
  <c r="BB37"/>
  <c r="BC36"/>
  <c r="BB36"/>
  <c r="BC35"/>
  <c r="BB35"/>
  <c r="BB44" s="1"/>
  <c r="BC34"/>
  <c r="BC44" s="1"/>
  <c r="AX101"/>
  <c r="AW101"/>
  <c r="AX100"/>
  <c r="AW100"/>
  <c r="AW99"/>
  <c r="AX98"/>
  <c r="AW98"/>
  <c r="AX97"/>
  <c r="AW97"/>
  <c r="AX96"/>
  <c r="AW96"/>
  <c r="AX95"/>
  <c r="AX103" s="1"/>
  <c r="AW95"/>
  <c r="AW103" s="1"/>
  <c r="AX84"/>
  <c r="AW84"/>
  <c r="AX83"/>
  <c r="AW83"/>
  <c r="AX82"/>
  <c r="AW82"/>
  <c r="AX81"/>
  <c r="AW81"/>
  <c r="AX80"/>
  <c r="AW80"/>
  <c r="AX79"/>
  <c r="AX85"/>
  <c r="AW79"/>
  <c r="AW85"/>
  <c r="AX74"/>
  <c r="AW74"/>
  <c r="AX73"/>
  <c r="AW73"/>
  <c r="AX72"/>
  <c r="AW72"/>
  <c r="AX71"/>
  <c r="AW71"/>
  <c r="AX70"/>
  <c r="AW70"/>
  <c r="AX69"/>
  <c r="AW69"/>
  <c r="AX68"/>
  <c r="AW68"/>
  <c r="AX67"/>
  <c r="AW67"/>
  <c r="AX66"/>
  <c r="AW66"/>
  <c r="AX65"/>
  <c r="AW65"/>
  <c r="AX64"/>
  <c r="AW64"/>
  <c r="AX63"/>
  <c r="AW63"/>
  <c r="AX62"/>
  <c r="AX76"/>
  <c r="AW62"/>
  <c r="AX56"/>
  <c r="AW56"/>
  <c r="AX55"/>
  <c r="AW55"/>
  <c r="AX54"/>
  <c r="AW54"/>
  <c r="AX53"/>
  <c r="AX59" s="1"/>
  <c r="AW53"/>
  <c r="AW59" s="1"/>
  <c r="AX40"/>
  <c r="AW40"/>
  <c r="AX39"/>
  <c r="AW39"/>
  <c r="AX38"/>
  <c r="AW38"/>
  <c r="AX37"/>
  <c r="AW37"/>
  <c r="AX36"/>
  <c r="AW36"/>
  <c r="AX35"/>
  <c r="AW35"/>
  <c r="AX34"/>
  <c r="AX44" s="1"/>
  <c r="AW34"/>
  <c r="AW44" s="1"/>
  <c r="AO40"/>
  <c r="AN40"/>
  <c r="AO39"/>
  <c r="AN39"/>
  <c r="AO38"/>
  <c r="AN38"/>
  <c r="AO37"/>
  <c r="AN37"/>
  <c r="AO36"/>
  <c r="AN36"/>
  <c r="AO35"/>
  <c r="AN35"/>
  <c r="AO34"/>
  <c r="AO44" s="1"/>
  <c r="AN34"/>
  <c r="AN44" s="1"/>
  <c r="AO56"/>
  <c r="AN56"/>
  <c r="AO55"/>
  <c r="AN55"/>
  <c r="AO54"/>
  <c r="AN54"/>
  <c r="AO53"/>
  <c r="AO59" s="1"/>
  <c r="AN53"/>
  <c r="AN59" s="1"/>
  <c r="AO74"/>
  <c r="AN74"/>
  <c r="AO73"/>
  <c r="AN73"/>
  <c r="AO72"/>
  <c r="AN72"/>
  <c r="AO71"/>
  <c r="AN71"/>
  <c r="AO70"/>
  <c r="AN70"/>
  <c r="AO69"/>
  <c r="AN69"/>
  <c r="AO68"/>
  <c r="AN68"/>
  <c r="AO67"/>
  <c r="AN67"/>
  <c r="AO66"/>
  <c r="AN66"/>
  <c r="AO65"/>
  <c r="AN65"/>
  <c r="AO64"/>
  <c r="AN64"/>
  <c r="AO63"/>
  <c r="AN63"/>
  <c r="AO62"/>
  <c r="AN62"/>
  <c r="AO84"/>
  <c r="AN84"/>
  <c r="AO83"/>
  <c r="AN83"/>
  <c r="AO82"/>
  <c r="AN82"/>
  <c r="AO81"/>
  <c r="AN81"/>
  <c r="AO80"/>
  <c r="AN80"/>
  <c r="AO79"/>
  <c r="AO85" s="1"/>
  <c r="AN79"/>
  <c r="AN85" s="1"/>
  <c r="AO101"/>
  <c r="AN101"/>
  <c r="AO100"/>
  <c r="AN100"/>
  <c r="AO99"/>
  <c r="AO98"/>
  <c r="AN98"/>
  <c r="AO97"/>
  <c r="AN97"/>
  <c r="AO96"/>
  <c r="AN96"/>
  <c r="AO95"/>
  <c r="AN95"/>
  <c r="AN103" s="1"/>
  <c r="AJ101"/>
  <c r="AI101"/>
  <c r="AJ100"/>
  <c r="AI100"/>
  <c r="AI99"/>
  <c r="AJ98"/>
  <c r="AI98"/>
  <c r="AJ97"/>
  <c r="AI97"/>
  <c r="AJ96"/>
  <c r="AI96"/>
  <c r="AI103" s="1"/>
  <c r="AJ95"/>
  <c r="AJ103"/>
  <c r="AI95"/>
  <c r="AJ84"/>
  <c r="AI84"/>
  <c r="AJ83"/>
  <c r="AI83"/>
  <c r="AJ82"/>
  <c r="AI82"/>
  <c r="AJ81"/>
  <c r="AI81"/>
  <c r="AJ80"/>
  <c r="AI80"/>
  <c r="AJ79"/>
  <c r="AJ85" s="1"/>
  <c r="AI79"/>
  <c r="AI85" s="1"/>
  <c r="AJ74"/>
  <c r="AI74"/>
  <c r="AJ73"/>
  <c r="AI73"/>
  <c r="AJ72"/>
  <c r="AI72"/>
  <c r="AJ71"/>
  <c r="AI71"/>
  <c r="AJ70"/>
  <c r="AI70"/>
  <c r="AJ69"/>
  <c r="AI69"/>
  <c r="AJ68"/>
  <c r="AI68"/>
  <c r="AJ67"/>
  <c r="AI67"/>
  <c r="AJ66"/>
  <c r="AI66"/>
  <c r="AJ65"/>
  <c r="AI65"/>
  <c r="AJ64"/>
  <c r="AI64"/>
  <c r="AJ63"/>
  <c r="AI63"/>
  <c r="AJ62"/>
  <c r="AJ76" s="1"/>
  <c r="AI62"/>
  <c r="AJ56"/>
  <c r="AI56"/>
  <c r="AJ55"/>
  <c r="AI55"/>
  <c r="AJ54"/>
  <c r="AI54"/>
  <c r="AJ53"/>
  <c r="AJ59" s="1"/>
  <c r="AI53"/>
  <c r="AI59" s="1"/>
  <c r="AJ40"/>
  <c r="AI40"/>
  <c r="AJ39"/>
  <c r="AI39"/>
  <c r="AJ38"/>
  <c r="AI38"/>
  <c r="AJ37"/>
  <c r="AI37"/>
  <c r="AJ36"/>
  <c r="AI36"/>
  <c r="AJ35"/>
  <c r="AJ34"/>
  <c r="AJ44" s="1"/>
  <c r="AE101"/>
  <c r="AD101"/>
  <c r="AE100"/>
  <c r="AD100"/>
  <c r="AE98"/>
  <c r="AD98"/>
  <c r="AE97"/>
  <c r="AD97"/>
  <c r="AE96"/>
  <c r="AD96"/>
  <c r="AE95"/>
  <c r="AD95"/>
  <c r="AE84"/>
  <c r="AD84"/>
  <c r="AE83"/>
  <c r="AD83"/>
  <c r="AE82"/>
  <c r="AD82"/>
  <c r="AE81"/>
  <c r="AD81"/>
  <c r="AE80"/>
  <c r="AD80"/>
  <c r="AE79"/>
  <c r="AD79"/>
  <c r="AD85" s="1"/>
  <c r="AE74"/>
  <c r="AD74"/>
  <c r="AE73"/>
  <c r="AD73"/>
  <c r="AE72"/>
  <c r="AD72"/>
  <c r="AE71"/>
  <c r="AD71"/>
  <c r="AE70"/>
  <c r="AD70"/>
  <c r="AE69"/>
  <c r="AD69"/>
  <c r="AE68"/>
  <c r="AD68"/>
  <c r="AE67"/>
  <c r="AD67"/>
  <c r="AE66"/>
  <c r="AD66"/>
  <c r="AE65"/>
  <c r="AD65"/>
  <c r="AE64"/>
  <c r="AD64"/>
  <c r="AE63"/>
  <c r="AD63"/>
  <c r="AD76" s="1"/>
  <c r="AE62"/>
  <c r="AE76"/>
  <c r="AD62"/>
  <c r="AE56"/>
  <c r="AD56"/>
  <c r="AE55"/>
  <c r="AD55"/>
  <c r="AE54"/>
  <c r="AD54"/>
  <c r="AE53"/>
  <c r="AE59" s="1"/>
  <c r="AD53"/>
  <c r="AD59" s="1"/>
  <c r="AE40"/>
  <c r="AD40"/>
  <c r="AE39"/>
  <c r="AD39"/>
  <c r="AE38"/>
  <c r="AD38"/>
  <c r="AE37"/>
  <c r="AD37"/>
  <c r="AE36"/>
  <c r="AD36"/>
  <c r="AE35"/>
  <c r="AD35"/>
  <c r="AE34"/>
  <c r="AE44" s="1"/>
  <c r="AD34"/>
  <c r="AD44" s="1"/>
  <c r="AY102" i="107"/>
  <c r="AY101"/>
  <c r="AY100"/>
  <c r="AY99"/>
  <c r="AY98"/>
  <c r="AY97"/>
  <c r="AY96"/>
  <c r="AY104" s="1"/>
  <c r="AY85"/>
  <c r="AY84"/>
  <c r="AY83"/>
  <c r="AY82"/>
  <c r="AY81"/>
  <c r="AY80"/>
  <c r="AY86" s="1"/>
  <c r="AY87" s="1"/>
  <c r="AY79"/>
  <c r="AY78"/>
  <c r="AY76"/>
  <c r="AY75"/>
  <c r="AY74"/>
  <c r="AY73"/>
  <c r="AY72"/>
  <c r="AY71"/>
  <c r="AY70"/>
  <c r="AY69"/>
  <c r="AY68"/>
  <c r="AY67"/>
  <c r="AY66"/>
  <c r="AY65"/>
  <c r="AY64"/>
  <c r="AY77" s="1"/>
  <c r="AY58"/>
  <c r="AY57"/>
  <c r="AY56"/>
  <c r="AY55"/>
  <c r="AY42"/>
  <c r="AY41"/>
  <c r="AY40"/>
  <c r="AY39"/>
  <c r="AY38"/>
  <c r="AY37"/>
  <c r="AY36"/>
  <c r="AY32"/>
  <c r="AY31"/>
  <c r="AY30"/>
  <c r="AY29"/>
  <c r="AY27"/>
  <c r="AY26"/>
  <c r="AY25"/>
  <c r="AY24"/>
  <c r="AY23"/>
  <c r="AY21"/>
  <c r="AY20"/>
  <c r="AY19"/>
  <c r="AT102"/>
  <c r="AT101"/>
  <c r="AT100"/>
  <c r="AT99"/>
  <c r="AT98"/>
  <c r="AT97"/>
  <c r="AT96"/>
  <c r="AT104" s="1"/>
  <c r="AT85"/>
  <c r="AT84"/>
  <c r="AT83"/>
  <c r="AT82"/>
  <c r="AT81"/>
  <c r="AT80"/>
  <c r="AT79"/>
  <c r="AT78"/>
  <c r="AT76"/>
  <c r="AT75"/>
  <c r="AT74"/>
  <c r="AT73"/>
  <c r="AT72"/>
  <c r="AT71"/>
  <c r="AT70"/>
  <c r="AT69"/>
  <c r="AT68"/>
  <c r="AT67"/>
  <c r="AT66"/>
  <c r="AT65"/>
  <c r="AT64"/>
  <c r="AT58"/>
  <c r="AT57"/>
  <c r="AT56"/>
  <c r="AT55"/>
  <c r="AT42"/>
  <c r="AT41"/>
  <c r="AT40"/>
  <c r="AT39"/>
  <c r="AT38"/>
  <c r="AT37"/>
  <c r="AT36"/>
  <c r="AT45" s="1"/>
  <c r="AT32"/>
  <c r="AT31"/>
  <c r="AT30"/>
  <c r="AT29"/>
  <c r="AT27"/>
  <c r="AT26"/>
  <c r="AT25"/>
  <c r="AT24"/>
  <c r="AT23"/>
  <c r="AT21"/>
  <c r="AT20"/>
  <c r="AT35" s="1"/>
  <c r="AT19"/>
  <c r="AO102"/>
  <c r="AO101"/>
  <c r="AO100"/>
  <c r="AO99"/>
  <c r="AO98"/>
  <c r="AO97"/>
  <c r="AO96"/>
  <c r="AO104" s="1"/>
  <c r="AO85"/>
  <c r="AO84"/>
  <c r="AO83"/>
  <c r="AO82"/>
  <c r="AO81"/>
  <c r="AO80"/>
  <c r="AO79"/>
  <c r="AO78"/>
  <c r="AO86" s="1"/>
  <c r="AO76"/>
  <c r="AO75"/>
  <c r="AO74"/>
  <c r="AO73"/>
  <c r="AO72"/>
  <c r="AO71"/>
  <c r="AO70"/>
  <c r="AO69"/>
  <c r="AO68"/>
  <c r="AO67"/>
  <c r="AO66"/>
  <c r="AO65"/>
  <c r="AO64"/>
  <c r="AO58"/>
  <c r="AO57"/>
  <c r="AO56"/>
  <c r="AO55"/>
  <c r="AO42"/>
  <c r="AO41"/>
  <c r="AO40"/>
  <c r="AO39"/>
  <c r="AO38"/>
  <c r="AO37"/>
  <c r="AO36"/>
  <c r="AO32"/>
  <c r="AO31"/>
  <c r="AO30"/>
  <c r="AO29"/>
  <c r="AO27"/>
  <c r="AO26"/>
  <c r="AO25"/>
  <c r="AO24"/>
  <c r="AO23"/>
  <c r="AO21"/>
  <c r="AO20"/>
  <c r="AO19"/>
  <c r="AO35" s="1"/>
  <c r="AJ102"/>
  <c r="AJ101"/>
  <c r="AJ100"/>
  <c r="AJ99"/>
  <c r="AJ98"/>
  <c r="AJ97"/>
  <c r="AJ96"/>
  <c r="AJ104" s="1"/>
  <c r="AJ85"/>
  <c r="AJ84"/>
  <c r="AJ83"/>
  <c r="AJ82"/>
  <c r="AJ81"/>
  <c r="AJ80"/>
  <c r="AJ79"/>
  <c r="AJ86" s="1"/>
  <c r="AJ78"/>
  <c r="AJ76"/>
  <c r="AJ75"/>
  <c r="AJ74"/>
  <c r="AJ73"/>
  <c r="AJ72"/>
  <c r="AJ71"/>
  <c r="AJ70"/>
  <c r="AJ69"/>
  <c r="AJ68"/>
  <c r="AJ67"/>
  <c r="AJ66"/>
  <c r="AJ65"/>
  <c r="AJ64"/>
  <c r="AJ58"/>
  <c r="AJ57"/>
  <c r="AJ56"/>
  <c r="AJ55"/>
  <c r="AJ42"/>
  <c r="AJ41"/>
  <c r="AJ40"/>
  <c r="AJ39"/>
  <c r="AJ38"/>
  <c r="AJ37"/>
  <c r="AJ36"/>
  <c r="AJ32"/>
  <c r="AJ31"/>
  <c r="AJ30"/>
  <c r="AJ29"/>
  <c r="AJ27"/>
  <c r="AJ26"/>
  <c r="AJ25"/>
  <c r="AJ24"/>
  <c r="AJ23"/>
  <c r="AJ21"/>
  <c r="AJ20"/>
  <c r="AJ19"/>
  <c r="U60"/>
  <c r="U32"/>
  <c r="P102"/>
  <c r="P101"/>
  <c r="P100"/>
  <c r="P99"/>
  <c r="P98"/>
  <c r="P97"/>
  <c r="P96"/>
  <c r="P85"/>
  <c r="P84"/>
  <c r="P83"/>
  <c r="P82"/>
  <c r="P81"/>
  <c r="P80"/>
  <c r="P79"/>
  <c r="P78"/>
  <c r="P76"/>
  <c r="P75"/>
  <c r="P74"/>
  <c r="P73"/>
  <c r="P72"/>
  <c r="P71"/>
  <c r="P70"/>
  <c r="P69"/>
  <c r="P68"/>
  <c r="P67"/>
  <c r="P66"/>
  <c r="P65"/>
  <c r="P64"/>
  <c r="P58"/>
  <c r="P57"/>
  <c r="P56"/>
  <c r="P55"/>
  <c r="P42"/>
  <c r="P41"/>
  <c r="P40"/>
  <c r="P39"/>
  <c r="P38"/>
  <c r="P37"/>
  <c r="P36"/>
  <c r="P32"/>
  <c r="P31"/>
  <c r="P30"/>
  <c r="P29"/>
  <c r="P27"/>
  <c r="P26"/>
  <c r="P25"/>
  <c r="P24"/>
  <c r="P23"/>
  <c r="P21"/>
  <c r="P20"/>
  <c r="P19"/>
  <c r="K102"/>
  <c r="K101"/>
  <c r="K100"/>
  <c r="K99"/>
  <c r="K98"/>
  <c r="K97"/>
  <c r="K96"/>
  <c r="K85"/>
  <c r="K84"/>
  <c r="K83"/>
  <c r="K82"/>
  <c r="K81"/>
  <c r="K80"/>
  <c r="K79"/>
  <c r="K78"/>
  <c r="K76"/>
  <c r="K75"/>
  <c r="K74"/>
  <c r="K73"/>
  <c r="K72"/>
  <c r="K71"/>
  <c r="K70"/>
  <c r="K69"/>
  <c r="K68"/>
  <c r="K67"/>
  <c r="K66"/>
  <c r="K65"/>
  <c r="K64"/>
  <c r="K77" s="1"/>
  <c r="K58"/>
  <c r="K57"/>
  <c r="K56"/>
  <c r="K55"/>
  <c r="K60"/>
  <c r="K42"/>
  <c r="K41"/>
  <c r="K40"/>
  <c r="K39"/>
  <c r="K38"/>
  <c r="K37"/>
  <c r="K36"/>
  <c r="K45"/>
  <c r="K32"/>
  <c r="K31"/>
  <c r="K30"/>
  <c r="K29"/>
  <c r="K27"/>
  <c r="K26"/>
  <c r="K25"/>
  <c r="K24"/>
  <c r="K23"/>
  <c r="K21"/>
  <c r="K20"/>
  <c r="K19"/>
  <c r="F102"/>
  <c r="F101"/>
  <c r="F100"/>
  <c r="F99"/>
  <c r="F98"/>
  <c r="F97"/>
  <c r="F96"/>
  <c r="F85"/>
  <c r="F84"/>
  <c r="F83"/>
  <c r="F82"/>
  <c r="F81"/>
  <c r="F80"/>
  <c r="F79"/>
  <c r="F78"/>
  <c r="F86" s="1"/>
  <c r="F76"/>
  <c r="F75"/>
  <c r="F74"/>
  <c r="F73"/>
  <c r="F72"/>
  <c r="F71"/>
  <c r="F70"/>
  <c r="F69"/>
  <c r="F68"/>
  <c r="F67"/>
  <c r="F66"/>
  <c r="F65"/>
  <c r="F64"/>
  <c r="F58"/>
  <c r="F57"/>
  <c r="F56"/>
  <c r="F55"/>
  <c r="F42"/>
  <c r="F41"/>
  <c r="F40"/>
  <c r="F39"/>
  <c r="F38"/>
  <c r="F37"/>
  <c r="F36"/>
  <c r="F32"/>
  <c r="F31"/>
  <c r="F30"/>
  <c r="F29"/>
  <c r="F27"/>
  <c r="F26"/>
  <c r="F25"/>
  <c r="F24"/>
  <c r="F23"/>
  <c r="F21"/>
  <c r="F20"/>
  <c r="F19"/>
  <c r="F8"/>
  <c r="C104"/>
  <c r="D104"/>
  <c r="G104"/>
  <c r="H104"/>
  <c r="I104"/>
  <c r="L104"/>
  <c r="M104"/>
  <c r="N104"/>
  <c r="Q104"/>
  <c r="R104"/>
  <c r="S104"/>
  <c r="V104"/>
  <c r="AF104"/>
  <c r="AG104"/>
  <c r="AH104"/>
  <c r="AK104"/>
  <c r="AL104"/>
  <c r="AM104"/>
  <c r="AP104"/>
  <c r="AQ104"/>
  <c r="AR104"/>
  <c r="AU104"/>
  <c r="AV104"/>
  <c r="AW104"/>
  <c r="C86"/>
  <c r="D86"/>
  <c r="G86"/>
  <c r="H86"/>
  <c r="I86"/>
  <c r="L86"/>
  <c r="M86"/>
  <c r="M87" s="1"/>
  <c r="M105" s="1"/>
  <c r="N86"/>
  <c r="Q86"/>
  <c r="R86"/>
  <c r="S86"/>
  <c r="V86"/>
  <c r="AF86"/>
  <c r="AG86"/>
  <c r="AH86"/>
  <c r="AK86"/>
  <c r="AL86"/>
  <c r="AM86"/>
  <c r="AP86"/>
  <c r="AQ86"/>
  <c r="AR86"/>
  <c r="AU86"/>
  <c r="AV86"/>
  <c r="AW86"/>
  <c r="C77"/>
  <c r="C87"/>
  <c r="C105" s="1"/>
  <c r="D77"/>
  <c r="G77"/>
  <c r="H77"/>
  <c r="H87" s="1"/>
  <c r="H105" s="1"/>
  <c r="I77"/>
  <c r="I87"/>
  <c r="I105" s="1"/>
  <c r="L77"/>
  <c r="L87" s="1"/>
  <c r="L105" s="1"/>
  <c r="M77"/>
  <c r="N77"/>
  <c r="Q77"/>
  <c r="Q87"/>
  <c r="Q105" s="1"/>
  <c r="R77"/>
  <c r="U107"/>
  <c r="S77"/>
  <c r="S87" s="1"/>
  <c r="S105"/>
  <c r="V77"/>
  <c r="V87"/>
  <c r="V105" s="1"/>
  <c r="AF77"/>
  <c r="AF87" s="1"/>
  <c r="AF105"/>
  <c r="AG77"/>
  <c r="AH77"/>
  <c r="AK77"/>
  <c r="AK87"/>
  <c r="AK105" s="1"/>
  <c r="AL77"/>
  <c r="AL87" s="1"/>
  <c r="AL105" s="1"/>
  <c r="AM77"/>
  <c r="AM87"/>
  <c r="AP77"/>
  <c r="AP87"/>
  <c r="AP105" s="1"/>
  <c r="AQ77"/>
  <c r="AR77"/>
  <c r="AU77"/>
  <c r="AU87"/>
  <c r="AU105" s="1"/>
  <c r="AV77"/>
  <c r="AV87" s="1"/>
  <c r="AV105"/>
  <c r="AW77"/>
  <c r="AW87"/>
  <c r="AW105" s="1"/>
  <c r="C60"/>
  <c r="D60"/>
  <c r="F60"/>
  <c r="G60"/>
  <c r="H60"/>
  <c r="I60"/>
  <c r="L60"/>
  <c r="M60"/>
  <c r="N60"/>
  <c r="P60"/>
  <c r="Q60"/>
  <c r="R60"/>
  <c r="S60"/>
  <c r="V60"/>
  <c r="AF60"/>
  <c r="AG60"/>
  <c r="AH60"/>
  <c r="AJ60"/>
  <c r="AK60"/>
  <c r="AL60"/>
  <c r="AM60"/>
  <c r="AO60"/>
  <c r="AP60"/>
  <c r="AQ60"/>
  <c r="AR60"/>
  <c r="AT60"/>
  <c r="AU60"/>
  <c r="AV60"/>
  <c r="AW60"/>
  <c r="AY60"/>
  <c r="C45"/>
  <c r="C46" s="1"/>
  <c r="C61" s="1"/>
  <c r="D45"/>
  <c r="G45"/>
  <c r="G46" s="1"/>
  <c r="G61" s="1"/>
  <c r="G107" s="1"/>
  <c r="H45"/>
  <c r="I45"/>
  <c r="L45"/>
  <c r="M45"/>
  <c r="N45"/>
  <c r="Q45"/>
  <c r="R45"/>
  <c r="S45"/>
  <c r="U45"/>
  <c r="V45"/>
  <c r="AF45"/>
  <c r="AF46" s="1"/>
  <c r="AG45"/>
  <c r="AG46" s="1"/>
  <c r="AG61" s="1"/>
  <c r="AH45"/>
  <c r="AH46" s="1"/>
  <c r="AJ45"/>
  <c r="AK45"/>
  <c r="AL45"/>
  <c r="AL46" s="1"/>
  <c r="AL61" s="1"/>
  <c r="AM45"/>
  <c r="AM46" s="1"/>
  <c r="AO45"/>
  <c r="AO46" s="1"/>
  <c r="AO61" s="1"/>
  <c r="AP45"/>
  <c r="AP46" s="1"/>
  <c r="AQ45"/>
  <c r="AQ46" s="1"/>
  <c r="AQ61" s="1"/>
  <c r="AR45"/>
  <c r="AU45"/>
  <c r="AV45"/>
  <c r="AW45"/>
  <c r="AW46" s="1"/>
  <c r="AW61" s="1"/>
  <c r="AW107" s="1"/>
  <c r="AY45"/>
  <c r="C35"/>
  <c r="D35"/>
  <c r="G35"/>
  <c r="H35"/>
  <c r="H46"/>
  <c r="H61" s="1"/>
  <c r="H107" s="1"/>
  <c r="I35"/>
  <c r="L35"/>
  <c r="M35"/>
  <c r="N35"/>
  <c r="N46" s="1"/>
  <c r="N61" s="1"/>
  <c r="Q35"/>
  <c r="Q46"/>
  <c r="Q61" s="1"/>
  <c r="R35"/>
  <c r="S35"/>
  <c r="S46"/>
  <c r="S61" s="1"/>
  <c r="V35"/>
  <c r="AK46"/>
  <c r="AK61"/>
  <c r="AK107" s="1"/>
  <c r="AR35"/>
  <c r="AU35"/>
  <c r="AU46"/>
  <c r="AU61" s="1"/>
  <c r="AU107" s="1"/>
  <c r="AV35"/>
  <c r="AV46"/>
  <c r="AV61" s="1"/>
  <c r="AV107" s="1"/>
  <c r="AX107" s="1"/>
  <c r="AW35"/>
  <c r="BV101" i="126"/>
  <c r="BV100"/>
  <c r="BV98"/>
  <c r="BV97"/>
  <c r="BV96"/>
  <c r="BV95"/>
  <c r="BV84"/>
  <c r="BV83"/>
  <c r="BV82"/>
  <c r="BV81"/>
  <c r="BV80"/>
  <c r="BV85" s="1"/>
  <c r="BV79"/>
  <c r="BV74"/>
  <c r="BV73"/>
  <c r="BV72"/>
  <c r="BV71"/>
  <c r="BV70"/>
  <c r="BV69"/>
  <c r="BV68"/>
  <c r="BV67"/>
  <c r="BV66"/>
  <c r="BV65"/>
  <c r="BV64"/>
  <c r="BV63"/>
  <c r="BV62"/>
  <c r="BV56"/>
  <c r="BV55"/>
  <c r="BV54"/>
  <c r="BV53"/>
  <c r="BV40"/>
  <c r="BV39"/>
  <c r="BV38"/>
  <c r="BV37"/>
  <c r="BV36"/>
  <c r="BV35"/>
  <c r="BV34"/>
  <c r="BV44" s="1"/>
  <c r="BR101"/>
  <c r="BQ101"/>
  <c r="BR100"/>
  <c r="BQ100"/>
  <c r="BR98"/>
  <c r="BQ98"/>
  <c r="BR97"/>
  <c r="BQ97"/>
  <c r="BR96"/>
  <c r="BQ96"/>
  <c r="BR95"/>
  <c r="BQ95"/>
  <c r="BR84"/>
  <c r="BQ84"/>
  <c r="BR83"/>
  <c r="BQ83"/>
  <c r="BR82"/>
  <c r="BQ82"/>
  <c r="BR81"/>
  <c r="BQ81"/>
  <c r="BR80"/>
  <c r="BQ80"/>
  <c r="BR79"/>
  <c r="BR85" s="1"/>
  <c r="BR86" s="1"/>
  <c r="BR104" s="1"/>
  <c r="BQ79"/>
  <c r="BR74"/>
  <c r="BQ74"/>
  <c r="BR73"/>
  <c r="BQ73"/>
  <c r="BR72"/>
  <c r="BQ72"/>
  <c r="BR71"/>
  <c r="BQ71"/>
  <c r="BR70"/>
  <c r="BQ70"/>
  <c r="BR69"/>
  <c r="BQ69"/>
  <c r="BR68"/>
  <c r="BQ68"/>
  <c r="BR67"/>
  <c r="BQ67"/>
  <c r="BR66"/>
  <c r="BQ66"/>
  <c r="BR65"/>
  <c r="BQ65"/>
  <c r="BR64"/>
  <c r="BQ64"/>
  <c r="BR63"/>
  <c r="BQ63"/>
  <c r="BR62"/>
  <c r="BR76"/>
  <c r="BQ62"/>
  <c r="BQ76" s="1"/>
  <c r="BR56"/>
  <c r="BQ56"/>
  <c r="BR55"/>
  <c r="BQ55"/>
  <c r="BR54"/>
  <c r="BQ54"/>
  <c r="BR53"/>
  <c r="BR59" s="1"/>
  <c r="BQ53"/>
  <c r="BQ59" s="1"/>
  <c r="BR40"/>
  <c r="BQ40"/>
  <c r="BR39"/>
  <c r="BQ39"/>
  <c r="BR38"/>
  <c r="BQ38"/>
  <c r="BR37"/>
  <c r="BQ37"/>
  <c r="BR36"/>
  <c r="BQ36"/>
  <c r="BR35"/>
  <c r="BR34"/>
  <c r="BR44" s="1"/>
  <c r="BM101"/>
  <c r="BL101"/>
  <c r="BM100"/>
  <c r="BL100"/>
  <c r="BM99"/>
  <c r="BL99"/>
  <c r="BM98"/>
  <c r="BL98"/>
  <c r="BM97"/>
  <c r="BL97"/>
  <c r="BM96"/>
  <c r="BM103" s="1"/>
  <c r="BL96"/>
  <c r="BM95"/>
  <c r="BL95"/>
  <c r="BL103" s="1"/>
  <c r="BM84"/>
  <c r="BL84"/>
  <c r="BM83"/>
  <c r="BL83"/>
  <c r="BM82"/>
  <c r="BL82"/>
  <c r="BM81"/>
  <c r="BL81"/>
  <c r="BM80"/>
  <c r="BL80"/>
  <c r="BM79"/>
  <c r="BM85" s="1"/>
  <c r="BL79"/>
  <c r="BL85" s="1"/>
  <c r="BL86" s="1"/>
  <c r="BM74"/>
  <c r="BL74"/>
  <c r="BM73"/>
  <c r="BL73"/>
  <c r="BM72"/>
  <c r="BL72"/>
  <c r="BM71"/>
  <c r="BL71"/>
  <c r="BM70"/>
  <c r="BL70"/>
  <c r="BM69"/>
  <c r="BL69"/>
  <c r="BM68"/>
  <c r="BL68"/>
  <c r="BM67"/>
  <c r="BL67"/>
  <c r="BM66"/>
  <c r="BL66"/>
  <c r="BM65"/>
  <c r="BL65"/>
  <c r="BM64"/>
  <c r="BL64"/>
  <c r="BM63"/>
  <c r="BL63"/>
  <c r="BM62"/>
  <c r="BL62"/>
  <c r="BM56"/>
  <c r="BL56"/>
  <c r="BM55"/>
  <c r="BL55"/>
  <c r="BM54"/>
  <c r="BL54"/>
  <c r="BM53"/>
  <c r="BM59" s="1"/>
  <c r="BL53"/>
  <c r="BM40"/>
  <c r="BL40"/>
  <c r="BM39"/>
  <c r="BL39"/>
  <c r="BM38"/>
  <c r="BL38"/>
  <c r="BM37"/>
  <c r="BL37"/>
  <c r="BM36"/>
  <c r="BM44"/>
  <c r="BL36"/>
  <c r="BM35"/>
  <c r="BL35"/>
  <c r="BL44"/>
  <c r="BM34"/>
  <c r="BL34"/>
  <c r="Z101"/>
  <c r="Y101"/>
  <c r="Z100"/>
  <c r="Y100"/>
  <c r="Z98"/>
  <c r="Y98"/>
  <c r="Z97"/>
  <c r="Y97"/>
  <c r="Z96"/>
  <c r="Y96"/>
  <c r="Z95"/>
  <c r="Y95"/>
  <c r="Z84"/>
  <c r="Y84"/>
  <c r="Z83"/>
  <c r="Y83"/>
  <c r="Z82"/>
  <c r="Y82"/>
  <c r="Z81"/>
  <c r="Y81"/>
  <c r="Z80"/>
  <c r="Y80"/>
  <c r="Z79"/>
  <c r="Z85" s="1"/>
  <c r="Y79"/>
  <c r="Y85" s="1"/>
  <c r="Y86" s="1"/>
  <c r="Y74"/>
  <c r="Z73"/>
  <c r="Y73"/>
  <c r="Z72"/>
  <c r="Y72"/>
  <c r="Y76"/>
  <c r="Z71"/>
  <c r="Y71"/>
  <c r="Z70"/>
  <c r="Y70"/>
  <c r="Z69"/>
  <c r="Y69"/>
  <c r="Z68"/>
  <c r="Y68"/>
  <c r="Z67"/>
  <c r="Y67"/>
  <c r="Z66"/>
  <c r="Y66"/>
  <c r="Z65"/>
  <c r="Y65"/>
  <c r="Z64"/>
  <c r="Y64"/>
  <c r="Z63"/>
  <c r="Y63"/>
  <c r="Z62"/>
  <c r="Y62"/>
  <c r="Z56"/>
  <c r="Y56"/>
  <c r="Z55"/>
  <c r="Y55"/>
  <c r="Z54"/>
  <c r="Y54"/>
  <c r="Z53"/>
  <c r="Y53"/>
  <c r="Y59" s="1"/>
  <c r="Z40"/>
  <c r="Y40"/>
  <c r="Z39"/>
  <c r="Y39"/>
  <c r="Z38"/>
  <c r="Y38"/>
  <c r="Z37"/>
  <c r="Y37"/>
  <c r="Z36"/>
  <c r="Y36"/>
  <c r="Z35"/>
  <c r="Y35"/>
  <c r="Z34"/>
  <c r="Z44" s="1"/>
  <c r="Z45" s="1"/>
  <c r="Y34"/>
  <c r="Y44" s="1"/>
  <c r="U101"/>
  <c r="T101"/>
  <c r="U100"/>
  <c r="T100"/>
  <c r="U99"/>
  <c r="U98"/>
  <c r="T98"/>
  <c r="U97"/>
  <c r="T97"/>
  <c r="U96"/>
  <c r="T96"/>
  <c r="U95"/>
  <c r="U103" s="1"/>
  <c r="T95"/>
  <c r="U84"/>
  <c r="T84"/>
  <c r="U83"/>
  <c r="T83"/>
  <c r="U82"/>
  <c r="T82"/>
  <c r="U81"/>
  <c r="T81"/>
  <c r="U80"/>
  <c r="T80"/>
  <c r="U79"/>
  <c r="T79"/>
  <c r="T74"/>
  <c r="V74" s="1"/>
  <c r="BX74" s="1"/>
  <c r="U74"/>
  <c r="U73"/>
  <c r="T73"/>
  <c r="U72"/>
  <c r="T72"/>
  <c r="T76"/>
  <c r="U71"/>
  <c r="T71"/>
  <c r="U70"/>
  <c r="T70"/>
  <c r="U69"/>
  <c r="T69"/>
  <c r="U68"/>
  <c r="T68"/>
  <c r="U67"/>
  <c r="T67"/>
  <c r="U66"/>
  <c r="T66"/>
  <c r="U65"/>
  <c r="T65"/>
  <c r="U64"/>
  <c r="T64"/>
  <c r="U63"/>
  <c r="T63"/>
  <c r="U62"/>
  <c r="T62"/>
  <c r="U56"/>
  <c r="T56"/>
  <c r="U55"/>
  <c r="T55"/>
  <c r="U54"/>
  <c r="T54"/>
  <c r="U53"/>
  <c r="U59" s="1"/>
  <c r="T53"/>
  <c r="T59" s="1"/>
  <c r="U40"/>
  <c r="T40"/>
  <c r="U39"/>
  <c r="T39"/>
  <c r="U38"/>
  <c r="T38"/>
  <c r="U37"/>
  <c r="T37"/>
  <c r="U36"/>
  <c r="T36"/>
  <c r="U35"/>
  <c r="T35"/>
  <c r="U34"/>
  <c r="U44" s="1"/>
  <c r="O101"/>
  <c r="O100"/>
  <c r="O98"/>
  <c r="O97"/>
  <c r="O96"/>
  <c r="O103" s="1"/>
  <c r="O95"/>
  <c r="O84"/>
  <c r="O83"/>
  <c r="O82"/>
  <c r="O81"/>
  <c r="O80"/>
  <c r="O79"/>
  <c r="O85" s="1"/>
  <c r="O74"/>
  <c r="O73"/>
  <c r="O72"/>
  <c r="O71"/>
  <c r="O70"/>
  <c r="O69"/>
  <c r="O68"/>
  <c r="O67"/>
  <c r="O66"/>
  <c r="O65"/>
  <c r="O64"/>
  <c r="O63"/>
  <c r="O76" s="1"/>
  <c r="O62"/>
  <c r="O56"/>
  <c r="O55"/>
  <c r="O54"/>
  <c r="O53"/>
  <c r="O40"/>
  <c r="O39"/>
  <c r="O38"/>
  <c r="O37"/>
  <c r="O36"/>
  <c r="O44" s="1"/>
  <c r="O35"/>
  <c r="P101"/>
  <c r="P100"/>
  <c r="P99"/>
  <c r="P98"/>
  <c r="P97"/>
  <c r="P96"/>
  <c r="P95"/>
  <c r="P103" s="1"/>
  <c r="K101"/>
  <c r="K100"/>
  <c r="K99"/>
  <c r="K98"/>
  <c r="K97"/>
  <c r="K96"/>
  <c r="K95"/>
  <c r="K103" s="1"/>
  <c r="J101"/>
  <c r="J100"/>
  <c r="J98"/>
  <c r="J97"/>
  <c r="J96"/>
  <c r="J95"/>
  <c r="J103" s="1"/>
  <c r="J84"/>
  <c r="J83"/>
  <c r="J82"/>
  <c r="J81"/>
  <c r="J80"/>
  <c r="J79"/>
  <c r="J85" s="1"/>
  <c r="J74"/>
  <c r="J73"/>
  <c r="J72"/>
  <c r="J71"/>
  <c r="J70"/>
  <c r="J69"/>
  <c r="J68"/>
  <c r="J67"/>
  <c r="J66"/>
  <c r="J65"/>
  <c r="J64"/>
  <c r="J63"/>
  <c r="J76" s="1"/>
  <c r="J62"/>
  <c r="J56"/>
  <c r="J55"/>
  <c r="J54"/>
  <c r="J53"/>
  <c r="J40"/>
  <c r="J39"/>
  <c r="J38"/>
  <c r="J37"/>
  <c r="J36"/>
  <c r="E101"/>
  <c r="E100"/>
  <c r="E98"/>
  <c r="E97"/>
  <c r="E96"/>
  <c r="E95"/>
  <c r="E103" s="1"/>
  <c r="E84"/>
  <c r="E83"/>
  <c r="E82"/>
  <c r="E81"/>
  <c r="E85" s="1"/>
  <c r="E86" s="1"/>
  <c r="E80"/>
  <c r="E79"/>
  <c r="E74"/>
  <c r="E73"/>
  <c r="E72"/>
  <c r="E71"/>
  <c r="E70"/>
  <c r="E69"/>
  <c r="E68"/>
  <c r="E67"/>
  <c r="E66"/>
  <c r="E65"/>
  <c r="E64"/>
  <c r="E63"/>
  <c r="E62"/>
  <c r="E76" s="1"/>
  <c r="E56"/>
  <c r="E55"/>
  <c r="E54"/>
  <c r="E53"/>
  <c r="E59" s="1"/>
  <c r="E40"/>
  <c r="E39"/>
  <c r="E38"/>
  <c r="E37"/>
  <c r="E36"/>
  <c r="E35"/>
  <c r="E44" s="1"/>
  <c r="E36" i="107"/>
  <c r="J36"/>
  <c r="O36"/>
  <c r="T36"/>
  <c r="T45" s="1"/>
  <c r="T46" s="1"/>
  <c r="Y36"/>
  <c r="Y45" s="1"/>
  <c r="Y46" s="1"/>
  <c r="AD36"/>
  <c r="AD45" s="1"/>
  <c r="AD46" s="1"/>
  <c r="AI36"/>
  <c r="AI45" s="1"/>
  <c r="AI46" s="1"/>
  <c r="AN36"/>
  <c r="AN45" s="1"/>
  <c r="AS36"/>
  <c r="AS45" s="1"/>
  <c r="AX36"/>
  <c r="AX45" s="1"/>
  <c r="AX46" s="1"/>
  <c r="BA36"/>
  <c r="C30" i="5" s="1"/>
  <c r="F30" s="1"/>
  <c r="BB36" i="107"/>
  <c r="E37"/>
  <c r="J37"/>
  <c r="O37"/>
  <c r="T37"/>
  <c r="Y37"/>
  <c r="AD37"/>
  <c r="AI37"/>
  <c r="AN37"/>
  <c r="AS37"/>
  <c r="AX37"/>
  <c r="BA37"/>
  <c r="BD37" s="1"/>
  <c r="BB37"/>
  <c r="D31" i="5" s="1"/>
  <c r="E38" i="107"/>
  <c r="J38"/>
  <c r="J45" s="1"/>
  <c r="J46" s="1"/>
  <c r="O38"/>
  <c r="T38"/>
  <c r="Y38"/>
  <c r="AD38"/>
  <c r="AI38"/>
  <c r="AN38"/>
  <c r="AS38"/>
  <c r="AX38"/>
  <c r="BA38"/>
  <c r="BC38"/>
  <c r="BB38"/>
  <c r="E39"/>
  <c r="J39"/>
  <c r="O39"/>
  <c r="T39"/>
  <c r="Y39"/>
  <c r="AD39"/>
  <c r="AI39"/>
  <c r="AN39"/>
  <c r="AS39"/>
  <c r="AX39"/>
  <c r="BA39"/>
  <c r="BB39"/>
  <c r="E40"/>
  <c r="J40"/>
  <c r="O40"/>
  <c r="T40"/>
  <c r="Y40"/>
  <c r="AD40"/>
  <c r="AI40"/>
  <c r="AN40"/>
  <c r="AS40"/>
  <c r="AX40"/>
  <c r="BA40"/>
  <c r="BD40" s="1"/>
  <c r="BB40"/>
  <c r="E41"/>
  <c r="J41"/>
  <c r="O41"/>
  <c r="T41"/>
  <c r="Y41"/>
  <c r="AD41"/>
  <c r="AI41"/>
  <c r="AN41"/>
  <c r="AS41"/>
  <c r="AX41"/>
  <c r="BA41"/>
  <c r="C35" i="5"/>
  <c r="BB41" i="107"/>
  <c r="D35" i="5" s="1"/>
  <c r="E42" i="107"/>
  <c r="J42"/>
  <c r="O42"/>
  <c r="T42"/>
  <c r="Y42"/>
  <c r="AD42"/>
  <c r="AI42"/>
  <c r="AN42"/>
  <c r="AS42"/>
  <c r="AX42"/>
  <c r="BA42"/>
  <c r="BC42" s="1"/>
  <c r="BC45" s="1"/>
  <c r="BB42"/>
  <c r="E43"/>
  <c r="J43"/>
  <c r="O43"/>
  <c r="T43"/>
  <c r="Y43"/>
  <c r="AD43"/>
  <c r="AI43"/>
  <c r="AN43"/>
  <c r="AS43"/>
  <c r="AX43"/>
  <c r="BA43"/>
  <c r="BC43"/>
  <c r="BB43"/>
  <c r="E44"/>
  <c r="J44"/>
  <c r="O44"/>
  <c r="T44"/>
  <c r="Y44"/>
  <c r="AD44"/>
  <c r="AI44"/>
  <c r="AN44"/>
  <c r="AS44"/>
  <c r="AX44"/>
  <c r="BA44"/>
  <c r="BC44" s="1"/>
  <c r="BB44"/>
  <c r="E47"/>
  <c r="J47"/>
  <c r="O47"/>
  <c r="T47"/>
  <c r="Y47"/>
  <c r="AD47"/>
  <c r="AI47"/>
  <c r="AN47"/>
  <c r="AS47"/>
  <c r="AX47"/>
  <c r="BA47"/>
  <c r="BB47"/>
  <c r="BC47"/>
  <c r="E48"/>
  <c r="J48"/>
  <c r="J60" s="1"/>
  <c r="O48"/>
  <c r="T48"/>
  <c r="T60" s="1"/>
  <c r="Y48"/>
  <c r="AD48"/>
  <c r="AD60" s="1"/>
  <c r="AI48"/>
  <c r="AN48"/>
  <c r="AN60" s="1"/>
  <c r="AS48"/>
  <c r="AX48"/>
  <c r="AX60" s="1"/>
  <c r="BA48"/>
  <c r="BC48" s="1"/>
  <c r="BB48"/>
  <c r="E49"/>
  <c r="E60" s="1"/>
  <c r="J49"/>
  <c r="O49"/>
  <c r="O60" s="1"/>
  <c r="T49"/>
  <c r="Y49"/>
  <c r="Y60" s="1"/>
  <c r="AD49"/>
  <c r="AI49"/>
  <c r="AI60" s="1"/>
  <c r="AN49"/>
  <c r="AS49"/>
  <c r="AS60" s="1"/>
  <c r="AX49"/>
  <c r="BA49"/>
  <c r="BA60" s="1"/>
  <c r="BB49"/>
  <c r="BC49"/>
  <c r="E50"/>
  <c r="J50"/>
  <c r="O50"/>
  <c r="T50"/>
  <c r="Y50"/>
  <c r="AD50"/>
  <c r="AI50"/>
  <c r="AN50"/>
  <c r="AS50"/>
  <c r="AX50"/>
  <c r="BA50"/>
  <c r="BC50"/>
  <c r="BB50"/>
  <c r="E51"/>
  <c r="J51"/>
  <c r="O51"/>
  <c r="T51"/>
  <c r="Y51"/>
  <c r="AD51"/>
  <c r="AI51"/>
  <c r="AN51"/>
  <c r="AS51"/>
  <c r="AX51"/>
  <c r="BA51"/>
  <c r="BC51" s="1"/>
  <c r="BB51"/>
  <c r="E52"/>
  <c r="J52"/>
  <c r="O52"/>
  <c r="T52"/>
  <c r="Y52"/>
  <c r="AD52"/>
  <c r="AI52"/>
  <c r="AN52"/>
  <c r="AS52"/>
  <c r="AX52"/>
  <c r="BA52"/>
  <c r="BC52" s="1"/>
  <c r="BB52"/>
  <c r="E53"/>
  <c r="J53"/>
  <c r="O53"/>
  <c r="T53"/>
  <c r="Y53"/>
  <c r="AD53"/>
  <c r="AI53"/>
  <c r="AN53"/>
  <c r="AS53"/>
  <c r="AX53"/>
  <c r="BA53"/>
  <c r="BC53" s="1"/>
  <c r="BB53"/>
  <c r="E54"/>
  <c r="J54"/>
  <c r="O54"/>
  <c r="T54"/>
  <c r="Y54"/>
  <c r="AD54"/>
  <c r="AI54"/>
  <c r="AN54"/>
  <c r="AS54"/>
  <c r="AX54"/>
  <c r="BA54"/>
  <c r="BC54"/>
  <c r="BB54"/>
  <c r="E55"/>
  <c r="J55"/>
  <c r="O55"/>
  <c r="T55"/>
  <c r="Y55"/>
  <c r="AD55"/>
  <c r="AI55"/>
  <c r="AN55"/>
  <c r="AS55"/>
  <c r="AX55"/>
  <c r="BA55"/>
  <c r="BC55" s="1"/>
  <c r="BB55"/>
  <c r="E56"/>
  <c r="J56"/>
  <c r="O56"/>
  <c r="T56"/>
  <c r="Y56"/>
  <c r="AD56"/>
  <c r="AI56"/>
  <c r="AN56"/>
  <c r="AS56"/>
  <c r="AX56"/>
  <c r="BA56"/>
  <c r="BD56"/>
  <c r="BB56"/>
  <c r="E57"/>
  <c r="J57"/>
  <c r="O57"/>
  <c r="T57"/>
  <c r="Y57"/>
  <c r="AD57"/>
  <c r="AI57"/>
  <c r="AN57"/>
  <c r="AS57"/>
  <c r="AX57"/>
  <c r="BA57"/>
  <c r="BD57" s="1"/>
  <c r="BD60" s="1"/>
  <c r="BB57"/>
  <c r="E58"/>
  <c r="J58"/>
  <c r="O58"/>
  <c r="T58"/>
  <c r="Y58"/>
  <c r="AD58"/>
  <c r="AI58"/>
  <c r="AN58"/>
  <c r="AS58"/>
  <c r="AX58"/>
  <c r="BA58"/>
  <c r="BC58"/>
  <c r="BB58"/>
  <c r="E59"/>
  <c r="J59"/>
  <c r="O59"/>
  <c r="T59"/>
  <c r="Y59"/>
  <c r="AD59"/>
  <c r="AI59"/>
  <c r="AN59"/>
  <c r="AS59"/>
  <c r="AX59"/>
  <c r="BA59"/>
  <c r="BC59" s="1"/>
  <c r="BB59"/>
  <c r="E63"/>
  <c r="J63"/>
  <c r="O63"/>
  <c r="T63"/>
  <c r="Y63"/>
  <c r="AD63"/>
  <c r="AI63"/>
  <c r="AN63"/>
  <c r="AS63"/>
  <c r="AX63"/>
  <c r="BA63"/>
  <c r="BC63" s="1"/>
  <c r="BB63"/>
  <c r="E64"/>
  <c r="J64"/>
  <c r="O64"/>
  <c r="T64"/>
  <c r="Y64"/>
  <c r="AD64"/>
  <c r="AI64"/>
  <c r="AN64"/>
  <c r="AS64"/>
  <c r="AX64"/>
  <c r="BA64"/>
  <c r="BD64" s="1"/>
  <c r="BB64"/>
  <c r="E65"/>
  <c r="J65"/>
  <c r="O65"/>
  <c r="T65"/>
  <c r="Y65"/>
  <c r="AD65"/>
  <c r="AI65"/>
  <c r="AN65"/>
  <c r="AS65"/>
  <c r="AX65"/>
  <c r="BA65"/>
  <c r="BC65"/>
  <c r="BB65"/>
  <c r="E66"/>
  <c r="J66"/>
  <c r="O66"/>
  <c r="T66"/>
  <c r="Y66"/>
  <c r="AD66"/>
  <c r="AI66"/>
  <c r="AN66"/>
  <c r="AS66"/>
  <c r="AX66"/>
  <c r="BA66"/>
  <c r="BD66" s="1"/>
  <c r="BB66"/>
  <c r="E67"/>
  <c r="J67"/>
  <c r="O67"/>
  <c r="T67"/>
  <c r="Y67"/>
  <c r="AD67"/>
  <c r="AI67"/>
  <c r="AN67"/>
  <c r="AS67"/>
  <c r="AX67"/>
  <c r="BA67"/>
  <c r="BC67"/>
  <c r="BB67"/>
  <c r="E68"/>
  <c r="J68"/>
  <c r="O68"/>
  <c r="T68"/>
  <c r="Y68"/>
  <c r="AD68"/>
  <c r="AI68"/>
  <c r="AN68"/>
  <c r="AS68"/>
  <c r="AX68"/>
  <c r="BA68"/>
  <c r="BC68" s="1"/>
  <c r="BB68"/>
  <c r="E69"/>
  <c r="J69"/>
  <c r="O69"/>
  <c r="T69"/>
  <c r="Y69"/>
  <c r="AD69"/>
  <c r="AI69"/>
  <c r="AN69"/>
  <c r="AS69"/>
  <c r="AX69"/>
  <c r="BA69"/>
  <c r="C16" i="2" s="1"/>
  <c r="BB69" i="107"/>
  <c r="D16" i="2" s="1"/>
  <c r="E70" i="107"/>
  <c r="J70"/>
  <c r="O70"/>
  <c r="T70"/>
  <c r="Y70"/>
  <c r="AD70"/>
  <c r="AI70"/>
  <c r="AN70"/>
  <c r="AS70"/>
  <c r="AX70"/>
  <c r="BA70"/>
  <c r="BB70"/>
  <c r="E71"/>
  <c r="J71"/>
  <c r="O71"/>
  <c r="T71"/>
  <c r="Y71"/>
  <c r="AD71"/>
  <c r="AI71"/>
  <c r="AN71"/>
  <c r="AS71"/>
  <c r="AX71"/>
  <c r="BA71"/>
  <c r="BB71"/>
  <c r="E72"/>
  <c r="J72"/>
  <c r="O72"/>
  <c r="T72"/>
  <c r="Y72"/>
  <c r="AD72"/>
  <c r="AD77" s="1"/>
  <c r="AI72"/>
  <c r="AN72"/>
  <c r="AS72"/>
  <c r="AX72"/>
  <c r="BA72"/>
  <c r="BB72"/>
  <c r="E73"/>
  <c r="J73"/>
  <c r="O73"/>
  <c r="O77"/>
  <c r="T73"/>
  <c r="Y73"/>
  <c r="AD73"/>
  <c r="AI73"/>
  <c r="AN73"/>
  <c r="AS73"/>
  <c r="AX73"/>
  <c r="BA73"/>
  <c r="C28" i="2" s="1"/>
  <c r="BB73" i="107"/>
  <c r="E74"/>
  <c r="J74"/>
  <c r="O74"/>
  <c r="T74"/>
  <c r="Y74"/>
  <c r="AD74"/>
  <c r="AI74"/>
  <c r="AN74"/>
  <c r="AS74"/>
  <c r="AX74"/>
  <c r="BA74"/>
  <c r="BD74"/>
  <c r="BB74"/>
  <c r="BC74"/>
  <c r="E75"/>
  <c r="J75"/>
  <c r="O75"/>
  <c r="T75"/>
  <c r="Y75"/>
  <c r="AD75"/>
  <c r="AI75"/>
  <c r="AN75"/>
  <c r="AS75"/>
  <c r="AX75"/>
  <c r="BA75"/>
  <c r="BD75"/>
  <c r="BB75"/>
  <c r="BC75"/>
  <c r="E76"/>
  <c r="J76"/>
  <c r="O76"/>
  <c r="T76"/>
  <c r="Y76"/>
  <c r="AD76"/>
  <c r="AI76"/>
  <c r="AN76"/>
  <c r="AS76"/>
  <c r="AX76"/>
  <c r="BA76"/>
  <c r="BD76"/>
  <c r="BB76"/>
  <c r="E78"/>
  <c r="J78"/>
  <c r="O78"/>
  <c r="T78"/>
  <c r="Y78"/>
  <c r="AD78"/>
  <c r="AI78"/>
  <c r="AN78"/>
  <c r="AS78"/>
  <c r="AX78"/>
  <c r="BA78"/>
  <c r="BD78" s="1"/>
  <c r="BB78"/>
  <c r="E79"/>
  <c r="J79"/>
  <c r="O79"/>
  <c r="T79"/>
  <c r="Y79"/>
  <c r="AD79"/>
  <c r="AI79"/>
  <c r="AN79"/>
  <c r="AS79"/>
  <c r="AX79"/>
  <c r="BA79"/>
  <c r="BD79" s="1"/>
  <c r="BB79"/>
  <c r="E80"/>
  <c r="J80"/>
  <c r="O80"/>
  <c r="T80"/>
  <c r="Y80"/>
  <c r="AD80"/>
  <c r="AI80"/>
  <c r="AN80"/>
  <c r="AS80"/>
  <c r="AX80"/>
  <c r="BA80"/>
  <c r="BD80"/>
  <c r="BB80"/>
  <c r="E81"/>
  <c r="J81"/>
  <c r="O81"/>
  <c r="T81"/>
  <c r="Y81"/>
  <c r="AD81"/>
  <c r="AI81"/>
  <c r="AN81"/>
  <c r="AS81"/>
  <c r="AX81"/>
  <c r="BA81"/>
  <c r="BD81" s="1"/>
  <c r="BB81"/>
  <c r="E82"/>
  <c r="J82"/>
  <c r="O82"/>
  <c r="T82"/>
  <c r="Y82"/>
  <c r="AD82"/>
  <c r="AI82"/>
  <c r="AN82"/>
  <c r="AS82"/>
  <c r="AX82"/>
  <c r="BA82"/>
  <c r="BD82"/>
  <c r="BB82"/>
  <c r="E83"/>
  <c r="J83"/>
  <c r="O83"/>
  <c r="T83"/>
  <c r="Y83"/>
  <c r="AD83"/>
  <c r="AI83"/>
  <c r="AN83"/>
  <c r="AS83"/>
  <c r="AX83"/>
  <c r="BA83"/>
  <c r="BD83" s="1"/>
  <c r="BB83"/>
  <c r="E84"/>
  <c r="J84"/>
  <c r="O84"/>
  <c r="T84"/>
  <c r="Y84"/>
  <c r="AD84"/>
  <c r="AI84"/>
  <c r="AN84"/>
  <c r="AS84"/>
  <c r="AX84"/>
  <c r="BA84"/>
  <c r="BC84"/>
  <c r="BD84"/>
  <c r="BB84"/>
  <c r="E85"/>
  <c r="J85"/>
  <c r="O85"/>
  <c r="T85"/>
  <c r="Y85"/>
  <c r="AD85"/>
  <c r="AI85"/>
  <c r="AN85"/>
  <c r="AS85"/>
  <c r="AX85"/>
  <c r="BA85"/>
  <c r="BC85"/>
  <c r="BB85"/>
  <c r="E88"/>
  <c r="J88"/>
  <c r="O88"/>
  <c r="T88"/>
  <c r="Y88"/>
  <c r="AD88"/>
  <c r="AI88"/>
  <c r="AN88"/>
  <c r="AS88"/>
  <c r="AX88"/>
  <c r="BA88"/>
  <c r="BB88"/>
  <c r="E89"/>
  <c r="J89"/>
  <c r="O89"/>
  <c r="T89"/>
  <c r="Y89"/>
  <c r="AD89"/>
  <c r="AI89"/>
  <c r="AN89"/>
  <c r="AS89"/>
  <c r="AX89"/>
  <c r="BA89"/>
  <c r="BB89"/>
  <c r="D89" i="23"/>
  <c r="E90" i="107"/>
  <c r="J90"/>
  <c r="O90"/>
  <c r="T90"/>
  <c r="Y90"/>
  <c r="AD90"/>
  <c r="AI90"/>
  <c r="AN90"/>
  <c r="AS90"/>
  <c r="AX90"/>
  <c r="BA90"/>
  <c r="BC90" s="1"/>
  <c r="BB90"/>
  <c r="E91"/>
  <c r="J91"/>
  <c r="O91"/>
  <c r="T91"/>
  <c r="Y91"/>
  <c r="AD91"/>
  <c r="AI91"/>
  <c r="AN91"/>
  <c r="AS91"/>
  <c r="AX91"/>
  <c r="BA91"/>
  <c r="BB91"/>
  <c r="E92"/>
  <c r="J92"/>
  <c r="O92"/>
  <c r="T92"/>
  <c r="Y92"/>
  <c r="AD92"/>
  <c r="AI92"/>
  <c r="AN92"/>
  <c r="AS92"/>
  <c r="AX92"/>
  <c r="BA92"/>
  <c r="BB92"/>
  <c r="E93"/>
  <c r="J93"/>
  <c r="O93"/>
  <c r="T93"/>
  <c r="Y93"/>
  <c r="AD93"/>
  <c r="AI93"/>
  <c r="AN93"/>
  <c r="AS93"/>
  <c r="AX93"/>
  <c r="BA93"/>
  <c r="BB93"/>
  <c r="E94"/>
  <c r="J94"/>
  <c r="O94"/>
  <c r="T94"/>
  <c r="Y94"/>
  <c r="AD94"/>
  <c r="AI94"/>
  <c r="AN94"/>
  <c r="AS94"/>
  <c r="AX94"/>
  <c r="BA94"/>
  <c r="BB94"/>
  <c r="E95"/>
  <c r="J95"/>
  <c r="O95"/>
  <c r="T95"/>
  <c r="Y95"/>
  <c r="AD95"/>
  <c r="AI95"/>
  <c r="AN95"/>
  <c r="AS95"/>
  <c r="AX95"/>
  <c r="BA95"/>
  <c r="BB95"/>
  <c r="E96"/>
  <c r="J96"/>
  <c r="O96"/>
  <c r="T96"/>
  <c r="Y96"/>
  <c r="AD96"/>
  <c r="AI96"/>
  <c r="AN96"/>
  <c r="AS96"/>
  <c r="AX96"/>
  <c r="BA96"/>
  <c r="BB96"/>
  <c r="E97"/>
  <c r="J97"/>
  <c r="O97"/>
  <c r="T97"/>
  <c r="Y97"/>
  <c r="AD97"/>
  <c r="AI97"/>
  <c r="AN97"/>
  <c r="AS97"/>
  <c r="AX97"/>
  <c r="BA97"/>
  <c r="BB97"/>
  <c r="D57" i="2"/>
  <c r="E98" i="107"/>
  <c r="J98"/>
  <c r="O98"/>
  <c r="T98"/>
  <c r="Y98"/>
  <c r="AD98"/>
  <c r="AI98"/>
  <c r="AN98"/>
  <c r="AS98"/>
  <c r="AX98"/>
  <c r="BA98"/>
  <c r="C98" i="23"/>
  <c r="BB98" i="107"/>
  <c r="E99"/>
  <c r="J99"/>
  <c r="O99"/>
  <c r="T99"/>
  <c r="Y99"/>
  <c r="AD99"/>
  <c r="AI99"/>
  <c r="AN99"/>
  <c r="AS99"/>
  <c r="AX99"/>
  <c r="BA99"/>
  <c r="BB99"/>
  <c r="E100"/>
  <c r="J100"/>
  <c r="O100"/>
  <c r="T100"/>
  <c r="Y100"/>
  <c r="AD100"/>
  <c r="AI100"/>
  <c r="AN100"/>
  <c r="AS100"/>
  <c r="AX100"/>
  <c r="BA100"/>
  <c r="BB100"/>
  <c r="BC100"/>
  <c r="E101"/>
  <c r="J101"/>
  <c r="O101"/>
  <c r="T101"/>
  <c r="Y101"/>
  <c r="AD101"/>
  <c r="AI101"/>
  <c r="AN101"/>
  <c r="AS101"/>
  <c r="AX101"/>
  <c r="BA101"/>
  <c r="BD101"/>
  <c r="BB101"/>
  <c r="D101" i="23"/>
  <c r="E102" i="107"/>
  <c r="J102"/>
  <c r="O102"/>
  <c r="T102"/>
  <c r="Y102"/>
  <c r="AD102"/>
  <c r="AI102"/>
  <c r="AN102"/>
  <c r="AS102"/>
  <c r="AX102"/>
  <c r="BA102"/>
  <c r="BD102"/>
  <c r="BB102"/>
  <c r="E103"/>
  <c r="J103"/>
  <c r="O103"/>
  <c r="T103"/>
  <c r="Y103"/>
  <c r="AD103"/>
  <c r="AI103"/>
  <c r="AN103"/>
  <c r="AS103"/>
  <c r="AS104" s="1"/>
  <c r="AX103"/>
  <c r="BA103"/>
  <c r="BC103" s="1"/>
  <c r="BB103"/>
  <c r="B104"/>
  <c r="B86"/>
  <c r="B87" s="1"/>
  <c r="B105" s="1"/>
  <c r="B77"/>
  <c r="B60"/>
  <c r="B45"/>
  <c r="B35"/>
  <c r="B46"/>
  <c r="B61" s="1"/>
  <c r="BW84" i="126"/>
  <c r="BW83"/>
  <c r="BW82"/>
  <c r="BW81"/>
  <c r="BW80"/>
  <c r="BW79"/>
  <c r="BW85"/>
  <c r="BW74"/>
  <c r="BW73"/>
  <c r="BW72"/>
  <c r="BW71"/>
  <c r="BW70"/>
  <c r="BW69"/>
  <c r="BW68"/>
  <c r="BW67"/>
  <c r="BW66"/>
  <c r="BW65"/>
  <c r="BW64"/>
  <c r="BW63"/>
  <c r="BW62"/>
  <c r="BW101"/>
  <c r="BW100"/>
  <c r="BW99"/>
  <c r="BW98"/>
  <c r="BW97"/>
  <c r="BW96"/>
  <c r="BW103"/>
  <c r="BW95"/>
  <c r="BW56"/>
  <c r="BW55"/>
  <c r="BW54"/>
  <c r="BW53"/>
  <c r="BW40"/>
  <c r="BW39"/>
  <c r="BW38"/>
  <c r="BW37"/>
  <c r="BW36"/>
  <c r="BW35"/>
  <c r="BW34"/>
  <c r="BW44" s="1"/>
  <c r="BW45" s="1"/>
  <c r="BW28"/>
  <c r="BW27"/>
  <c r="BW26"/>
  <c r="BW24"/>
  <c r="BW23"/>
  <c r="BW22"/>
  <c r="BW21"/>
  <c r="BW18"/>
  <c r="BW17"/>
  <c r="BW16"/>
  <c r="BR28"/>
  <c r="BR27"/>
  <c r="BR26"/>
  <c r="BR24"/>
  <c r="BR23"/>
  <c r="BR22"/>
  <c r="BR21"/>
  <c r="BR20"/>
  <c r="BR18"/>
  <c r="BR17"/>
  <c r="BR16"/>
  <c r="BR33" s="1"/>
  <c r="BM28"/>
  <c r="BM27"/>
  <c r="BM26"/>
  <c r="BM24"/>
  <c r="BM23"/>
  <c r="BM22"/>
  <c r="BM21"/>
  <c r="BM20"/>
  <c r="BM33"/>
  <c r="BM18"/>
  <c r="BM17"/>
  <c r="BM16"/>
  <c r="BH28"/>
  <c r="BH27"/>
  <c r="BH26"/>
  <c r="BH24"/>
  <c r="BH23"/>
  <c r="BH22"/>
  <c r="BH21"/>
  <c r="BH20"/>
  <c r="BH18"/>
  <c r="BH17"/>
  <c r="BH16"/>
  <c r="BH33" s="1"/>
  <c r="BC28"/>
  <c r="BC27"/>
  <c r="BC26"/>
  <c r="BC24"/>
  <c r="BC23"/>
  <c r="BC22"/>
  <c r="BC21"/>
  <c r="BC20"/>
  <c r="BC18"/>
  <c r="BC33" s="1"/>
  <c r="BC17"/>
  <c r="BC16"/>
  <c r="AX28"/>
  <c r="AX27"/>
  <c r="AX26"/>
  <c r="AX24"/>
  <c r="AX23"/>
  <c r="AX22"/>
  <c r="AX21"/>
  <c r="AX20"/>
  <c r="AX18"/>
  <c r="AX17"/>
  <c r="AX16"/>
  <c r="AX33" s="1"/>
  <c r="AO28"/>
  <c r="AO27"/>
  <c r="AO26"/>
  <c r="AO24"/>
  <c r="AO23"/>
  <c r="AO22"/>
  <c r="AO21"/>
  <c r="AO20"/>
  <c r="AO18"/>
  <c r="AO17"/>
  <c r="AO16"/>
  <c r="AO33" s="1"/>
  <c r="AO45" s="1"/>
  <c r="AO60" s="1"/>
  <c r="AJ28"/>
  <c r="AJ27"/>
  <c r="AJ26"/>
  <c r="AJ24"/>
  <c r="AJ23"/>
  <c r="AJ22"/>
  <c r="AJ21"/>
  <c r="AJ20"/>
  <c r="AJ18"/>
  <c r="AJ17"/>
  <c r="AJ16"/>
  <c r="AJ33" s="1"/>
  <c r="AE28"/>
  <c r="AE27"/>
  <c r="AE26"/>
  <c r="AE24"/>
  <c r="AE23"/>
  <c r="AE22"/>
  <c r="AE21"/>
  <c r="AE20"/>
  <c r="AE18"/>
  <c r="AE17"/>
  <c r="AE16"/>
  <c r="Z28"/>
  <c r="Z27"/>
  <c r="Z26"/>
  <c r="Z24"/>
  <c r="Z23"/>
  <c r="Z22"/>
  <c r="Z21"/>
  <c r="Z20"/>
  <c r="Z18"/>
  <c r="Z17"/>
  <c r="Z16"/>
  <c r="Z33"/>
  <c r="U28"/>
  <c r="U27"/>
  <c r="U26"/>
  <c r="U24"/>
  <c r="U23"/>
  <c r="U22"/>
  <c r="U21"/>
  <c r="U18"/>
  <c r="U17"/>
  <c r="U16"/>
  <c r="U33" s="1"/>
  <c r="P84"/>
  <c r="P83"/>
  <c r="P82"/>
  <c r="P81"/>
  <c r="P85"/>
  <c r="P80"/>
  <c r="P79"/>
  <c r="P74"/>
  <c r="P73"/>
  <c r="P72"/>
  <c r="P71"/>
  <c r="P70"/>
  <c r="P69"/>
  <c r="P68"/>
  <c r="P67"/>
  <c r="P66"/>
  <c r="P65"/>
  <c r="P64"/>
  <c r="P63"/>
  <c r="P62"/>
  <c r="P76"/>
  <c r="K84"/>
  <c r="K83"/>
  <c r="K82"/>
  <c r="K81"/>
  <c r="K80"/>
  <c r="K79"/>
  <c r="K85" s="1"/>
  <c r="K74"/>
  <c r="K73"/>
  <c r="K72"/>
  <c r="K71"/>
  <c r="K70"/>
  <c r="K69"/>
  <c r="K68"/>
  <c r="K67"/>
  <c r="K66"/>
  <c r="K65"/>
  <c r="K64"/>
  <c r="K63"/>
  <c r="K62"/>
  <c r="K76" s="1"/>
  <c r="P56"/>
  <c r="P55"/>
  <c r="P54"/>
  <c r="P53"/>
  <c r="K56"/>
  <c r="K55"/>
  <c r="K54"/>
  <c r="K53"/>
  <c r="P40"/>
  <c r="P39"/>
  <c r="P38"/>
  <c r="P37"/>
  <c r="P36"/>
  <c r="P35"/>
  <c r="P34"/>
  <c r="P44" s="1"/>
  <c r="P45" s="1"/>
  <c r="K40"/>
  <c r="K39"/>
  <c r="K38"/>
  <c r="K37"/>
  <c r="K36"/>
  <c r="K35"/>
  <c r="K44" s="1"/>
  <c r="K34"/>
  <c r="P28"/>
  <c r="P27"/>
  <c r="P26"/>
  <c r="P24"/>
  <c r="P23"/>
  <c r="P22"/>
  <c r="P21"/>
  <c r="P18"/>
  <c r="P17"/>
  <c r="P16"/>
  <c r="P33"/>
  <c r="K28"/>
  <c r="K27"/>
  <c r="K26"/>
  <c r="K24"/>
  <c r="K23"/>
  <c r="K22"/>
  <c r="K21"/>
  <c r="K18"/>
  <c r="K17"/>
  <c r="K16"/>
  <c r="K33" s="1"/>
  <c r="BW8"/>
  <c r="BR8"/>
  <c r="BM8"/>
  <c r="BH8"/>
  <c r="BC8"/>
  <c r="AX8"/>
  <c r="AO8"/>
  <c r="AJ8"/>
  <c r="AE8"/>
  <c r="Z8"/>
  <c r="U8"/>
  <c r="P8"/>
  <c r="K8"/>
  <c r="F101"/>
  <c r="F100"/>
  <c r="F99"/>
  <c r="F98"/>
  <c r="F97"/>
  <c r="F96"/>
  <c r="F95"/>
  <c r="F103" s="1"/>
  <c r="F84"/>
  <c r="F83"/>
  <c r="F82"/>
  <c r="F81"/>
  <c r="F80"/>
  <c r="F79"/>
  <c r="F85" s="1"/>
  <c r="F74"/>
  <c r="F73"/>
  <c r="F72"/>
  <c r="F71"/>
  <c r="F70"/>
  <c r="F69"/>
  <c r="F68"/>
  <c r="F67"/>
  <c r="F66"/>
  <c r="F65"/>
  <c r="F64"/>
  <c r="F63"/>
  <c r="F62"/>
  <c r="F61"/>
  <c r="F56"/>
  <c r="F55"/>
  <c r="F54"/>
  <c r="F53"/>
  <c r="F40"/>
  <c r="F39"/>
  <c r="F38"/>
  <c r="F37"/>
  <c r="F36"/>
  <c r="F35"/>
  <c r="F34"/>
  <c r="F44" s="1"/>
  <c r="F28"/>
  <c r="F27"/>
  <c r="F26"/>
  <c r="F24"/>
  <c r="F23"/>
  <c r="F22"/>
  <c r="F21"/>
  <c r="F18"/>
  <c r="F17"/>
  <c r="F16"/>
  <c r="D33"/>
  <c r="G33"/>
  <c r="H33"/>
  <c r="I33"/>
  <c r="L33"/>
  <c r="M33"/>
  <c r="N33"/>
  <c r="Q33"/>
  <c r="R33"/>
  <c r="S33"/>
  <c r="S45"/>
  <c r="S60" s="1"/>
  <c r="V33"/>
  <c r="W33"/>
  <c r="X33"/>
  <c r="X45" s="1"/>
  <c r="X60" s="1"/>
  <c r="AA33"/>
  <c r="AB33"/>
  <c r="AC33"/>
  <c r="AC45"/>
  <c r="AC60" s="1"/>
  <c r="AF33"/>
  <c r="AG33"/>
  <c r="AH33"/>
  <c r="AH45" s="1"/>
  <c r="AH60" s="1"/>
  <c r="AK33"/>
  <c r="AL33"/>
  <c r="AM33"/>
  <c r="AT33"/>
  <c r="AU33"/>
  <c r="AV33"/>
  <c r="AY33"/>
  <c r="AZ33"/>
  <c r="BA33"/>
  <c r="BD33"/>
  <c r="BE33"/>
  <c r="BF33"/>
  <c r="BI33"/>
  <c r="BJ33"/>
  <c r="BK33"/>
  <c r="BN33"/>
  <c r="BO33"/>
  <c r="BO45"/>
  <c r="BO60" s="1"/>
  <c r="BP33"/>
  <c r="BS33"/>
  <c r="BT33"/>
  <c r="BU33"/>
  <c r="BU45"/>
  <c r="BU60" s="1"/>
  <c r="C44"/>
  <c r="D44"/>
  <c r="D45" s="1"/>
  <c r="D60" s="1"/>
  <c r="G44"/>
  <c r="H44"/>
  <c r="L44"/>
  <c r="L45" s="1"/>
  <c r="L60" s="1"/>
  <c r="M44"/>
  <c r="M45"/>
  <c r="M60" s="1"/>
  <c r="Q44"/>
  <c r="R44"/>
  <c r="R45"/>
  <c r="R60" s="1"/>
  <c r="V44"/>
  <c r="W44"/>
  <c r="W45"/>
  <c r="W60" s="1"/>
  <c r="AA44"/>
  <c r="AB44"/>
  <c r="AB45"/>
  <c r="AB60" s="1"/>
  <c r="AF44"/>
  <c r="AG44"/>
  <c r="AK44"/>
  <c r="AL44"/>
  <c r="AL45"/>
  <c r="AL60" s="1"/>
  <c r="AM44"/>
  <c r="AM45" s="1"/>
  <c r="AM60" s="1"/>
  <c r="AT44"/>
  <c r="AU44"/>
  <c r="AV44"/>
  <c r="AV45" s="1"/>
  <c r="AV60" s="1"/>
  <c r="AY44"/>
  <c r="AZ44"/>
  <c r="AZ45"/>
  <c r="AZ60" s="1"/>
  <c r="BD44"/>
  <c r="BD45" s="1"/>
  <c r="BD60" s="1"/>
  <c r="BD105" s="1"/>
  <c r="BE44"/>
  <c r="BF44"/>
  <c r="BF45" s="1"/>
  <c r="BF60" s="1"/>
  <c r="BI44"/>
  <c r="BI45"/>
  <c r="BI60" s="1"/>
  <c r="BI105" s="1"/>
  <c r="BJ44"/>
  <c r="BJ45" s="1"/>
  <c r="BJ60" s="1"/>
  <c r="BK44"/>
  <c r="BN44"/>
  <c r="BN45" s="1"/>
  <c r="BN60" s="1"/>
  <c r="BN105" s="1"/>
  <c r="BO44"/>
  <c r="BP44"/>
  <c r="BS44"/>
  <c r="BS45"/>
  <c r="BS60" s="1"/>
  <c r="BT44"/>
  <c r="BT45" s="1"/>
  <c r="BT60" s="1"/>
  <c r="BU44"/>
  <c r="C85"/>
  <c r="C86" s="1"/>
  <c r="C104" s="1"/>
  <c r="D85"/>
  <c r="G85"/>
  <c r="H85"/>
  <c r="I85"/>
  <c r="L85"/>
  <c r="M85"/>
  <c r="N85"/>
  <c r="N86" s="1"/>
  <c r="Q85"/>
  <c r="R85"/>
  <c r="R86"/>
  <c r="R104" s="1"/>
  <c r="S85"/>
  <c r="S86" s="1"/>
  <c r="V85"/>
  <c r="W85"/>
  <c r="W86"/>
  <c r="W104" s="1"/>
  <c r="X85"/>
  <c r="AA85"/>
  <c r="AB85"/>
  <c r="AC85"/>
  <c r="AC86" s="1"/>
  <c r="AF85"/>
  <c r="AG85"/>
  <c r="AH85"/>
  <c r="AH86" s="1"/>
  <c r="AK85"/>
  <c r="AL85"/>
  <c r="AL86"/>
  <c r="AL104" s="1"/>
  <c r="AM85"/>
  <c r="AM86" s="1"/>
  <c r="AT85"/>
  <c r="AU85"/>
  <c r="AV85"/>
  <c r="AY85"/>
  <c r="AZ85"/>
  <c r="AZ86"/>
  <c r="AZ104" s="1"/>
  <c r="BA85"/>
  <c r="BA86" s="1"/>
  <c r="BD85"/>
  <c r="BE85"/>
  <c r="BE86" s="1"/>
  <c r="BE104" s="1"/>
  <c r="BF85"/>
  <c r="BF86" s="1"/>
  <c r="BI85"/>
  <c r="BI86"/>
  <c r="BI104" s="1"/>
  <c r="BJ85"/>
  <c r="BJ86" s="1"/>
  <c r="BJ104" s="1"/>
  <c r="BK85"/>
  <c r="BK86" s="1"/>
  <c r="BN85"/>
  <c r="BO85"/>
  <c r="BP85"/>
  <c r="BP86" s="1"/>
  <c r="BS85"/>
  <c r="BT85"/>
  <c r="BT86" s="1"/>
  <c r="BT104" s="1"/>
  <c r="BU85"/>
  <c r="C103"/>
  <c r="D103"/>
  <c r="G103"/>
  <c r="H103"/>
  <c r="I103"/>
  <c r="L103"/>
  <c r="Q103"/>
  <c r="S103"/>
  <c r="V103"/>
  <c r="X103"/>
  <c r="AA103"/>
  <c r="AC103"/>
  <c r="AF103"/>
  <c r="AG103"/>
  <c r="AH103"/>
  <c r="AK103"/>
  <c r="AL103"/>
  <c r="AT103"/>
  <c r="AV103"/>
  <c r="AY103"/>
  <c r="BD103"/>
  <c r="BF103"/>
  <c r="BI103"/>
  <c r="BJ103"/>
  <c r="BK103"/>
  <c r="BN103"/>
  <c r="BS103"/>
  <c r="B103"/>
  <c r="B85"/>
  <c r="B76"/>
  <c r="B59"/>
  <c r="B44"/>
  <c r="B45" s="1"/>
  <c r="B33"/>
  <c r="F8"/>
  <c r="BX102"/>
  <c r="BX101"/>
  <c r="BX100"/>
  <c r="BX99"/>
  <c r="BX98"/>
  <c r="BX97"/>
  <c r="CB97"/>
  <c r="BX96"/>
  <c r="BX95"/>
  <c r="BX94"/>
  <c r="BX93"/>
  <c r="BX92"/>
  <c r="BX91"/>
  <c r="BX90"/>
  <c r="BX89"/>
  <c r="BX88"/>
  <c r="BX87"/>
  <c r="BX103" s="1"/>
  <c r="BX84"/>
  <c r="CB84" s="1"/>
  <c r="CB85" s="1"/>
  <c r="BX83"/>
  <c r="BX82"/>
  <c r="BX81"/>
  <c r="BX80"/>
  <c r="CB80"/>
  <c r="BX79"/>
  <c r="BX78"/>
  <c r="BX77"/>
  <c r="BX85"/>
  <c r="BX73"/>
  <c r="BX72"/>
  <c r="BX71"/>
  <c r="BX70"/>
  <c r="BX69"/>
  <c r="BX68"/>
  <c r="BX67"/>
  <c r="BX66"/>
  <c r="CB66" s="1"/>
  <c r="BX65"/>
  <c r="CB65" s="1"/>
  <c r="BX64"/>
  <c r="BX63"/>
  <c r="BX62"/>
  <c r="BX61"/>
  <c r="BX56"/>
  <c r="CB56" s="1"/>
  <c r="BX55"/>
  <c r="BX54"/>
  <c r="BX53"/>
  <c r="CB53" s="1"/>
  <c r="BX52"/>
  <c r="BX51"/>
  <c r="BX50"/>
  <c r="BX49"/>
  <c r="BX48"/>
  <c r="BX47"/>
  <c r="BX46"/>
  <c r="BX59" s="1"/>
  <c r="BX40"/>
  <c r="BX39"/>
  <c r="BX38"/>
  <c r="BX37"/>
  <c r="CB37" s="1"/>
  <c r="BX36"/>
  <c r="BX35"/>
  <c r="BX34"/>
  <c r="BX44" s="1"/>
  <c r="BX31"/>
  <c r="BX30"/>
  <c r="BX29"/>
  <c r="BX28"/>
  <c r="CB28"/>
  <c r="BX27"/>
  <c r="BX26"/>
  <c r="BX24"/>
  <c r="BX23"/>
  <c r="BX22"/>
  <c r="CB22"/>
  <c r="BX21"/>
  <c r="BX20"/>
  <c r="BX18"/>
  <c r="BX17"/>
  <c r="BX16"/>
  <c r="BX15"/>
  <c r="BX33" s="1"/>
  <c r="BX12"/>
  <c r="BX11"/>
  <c r="BX10"/>
  <c r="BX9"/>
  <c r="BX8"/>
  <c r="BX73" i="8"/>
  <c r="BW73"/>
  <c r="BS73"/>
  <c r="BR73"/>
  <c r="BN73"/>
  <c r="BM73"/>
  <c r="BI73"/>
  <c r="BH73"/>
  <c r="BD73"/>
  <c r="BC73"/>
  <c r="AY73"/>
  <c r="AX73"/>
  <c r="AT73"/>
  <c r="AS73"/>
  <c r="AO73"/>
  <c r="AN73"/>
  <c r="AJ73"/>
  <c r="AI73"/>
  <c r="AE73"/>
  <c r="AD73"/>
  <c r="Z73"/>
  <c r="Y73"/>
  <c r="P73"/>
  <c r="O73"/>
  <c r="K73"/>
  <c r="J73"/>
  <c r="F73"/>
  <c r="E73"/>
  <c r="K102"/>
  <c r="K101"/>
  <c r="K100"/>
  <c r="K99"/>
  <c r="K98"/>
  <c r="K97"/>
  <c r="K96"/>
  <c r="K104" s="1"/>
  <c r="CC59"/>
  <c r="CC58"/>
  <c r="CC57"/>
  <c r="CC56"/>
  <c r="CC55"/>
  <c r="CC42"/>
  <c r="CC41"/>
  <c r="CC40"/>
  <c r="CC39"/>
  <c r="CC38"/>
  <c r="CC31"/>
  <c r="CC30"/>
  <c r="CC29"/>
  <c r="CC27"/>
  <c r="CC26"/>
  <c r="CC25"/>
  <c r="CC24"/>
  <c r="CC23"/>
  <c r="CC21"/>
  <c r="CC20"/>
  <c r="CC19"/>
  <c r="CC35" s="1"/>
  <c r="BX59"/>
  <c r="BX58"/>
  <c r="BX57"/>
  <c r="BX56"/>
  <c r="BX55"/>
  <c r="BX60" s="1"/>
  <c r="BX42"/>
  <c r="BX41"/>
  <c r="BX40"/>
  <c r="BX39"/>
  <c r="BX38"/>
  <c r="BX37"/>
  <c r="BX31"/>
  <c r="BX30"/>
  <c r="BX29"/>
  <c r="BX27"/>
  <c r="BX26"/>
  <c r="BX25"/>
  <c r="BX24"/>
  <c r="BX23"/>
  <c r="BX21"/>
  <c r="BX20"/>
  <c r="BX35" s="1"/>
  <c r="BX19"/>
  <c r="BS59"/>
  <c r="BS58"/>
  <c r="BS57"/>
  <c r="BS56"/>
  <c r="BS55"/>
  <c r="BS60" s="1"/>
  <c r="BS42"/>
  <c r="BS41"/>
  <c r="BS40"/>
  <c r="BS39"/>
  <c r="BS38"/>
  <c r="BS37"/>
  <c r="BS31"/>
  <c r="BS30"/>
  <c r="BS29"/>
  <c r="BS27"/>
  <c r="BS26"/>
  <c r="BS25"/>
  <c r="BS24"/>
  <c r="BS23"/>
  <c r="BS21"/>
  <c r="BS20"/>
  <c r="BS19"/>
  <c r="BS35" s="1"/>
  <c r="CC8"/>
  <c r="BX8"/>
  <c r="BS8"/>
  <c r="CC102"/>
  <c r="CC101"/>
  <c r="CC100"/>
  <c r="CC99"/>
  <c r="CC98"/>
  <c r="CC97"/>
  <c r="CC96"/>
  <c r="CC104" s="1"/>
  <c r="CC85"/>
  <c r="CC84"/>
  <c r="CC83"/>
  <c r="CC82"/>
  <c r="CC81"/>
  <c r="CC80"/>
  <c r="CC79"/>
  <c r="CC78"/>
  <c r="CC86" s="1"/>
  <c r="CC76"/>
  <c r="CC75"/>
  <c r="CC74"/>
  <c r="CC73"/>
  <c r="CC72"/>
  <c r="CC71"/>
  <c r="CC69"/>
  <c r="CC68"/>
  <c r="CC67"/>
  <c r="CC66"/>
  <c r="CC65"/>
  <c r="CC64"/>
  <c r="CC77" s="1"/>
  <c r="BX102"/>
  <c r="BX101"/>
  <c r="BX100"/>
  <c r="BX99"/>
  <c r="BX98"/>
  <c r="BX97"/>
  <c r="BX104" s="1"/>
  <c r="BX96"/>
  <c r="BX85"/>
  <c r="BX84"/>
  <c r="BX83"/>
  <c r="BX82"/>
  <c r="BX81"/>
  <c r="BX80"/>
  <c r="BX79"/>
  <c r="BX86" s="1"/>
  <c r="BX78"/>
  <c r="BX76"/>
  <c r="BX75"/>
  <c r="BX74"/>
  <c r="BX72"/>
  <c r="BX71"/>
  <c r="BX69"/>
  <c r="BX68"/>
  <c r="BX67"/>
  <c r="BX66"/>
  <c r="BX65"/>
  <c r="BX64"/>
  <c r="BX77" s="1"/>
  <c r="BS76"/>
  <c r="BS75"/>
  <c r="BS74"/>
  <c r="BS72"/>
  <c r="BS71"/>
  <c r="BS69"/>
  <c r="BS68"/>
  <c r="BS67"/>
  <c r="BS66"/>
  <c r="BS65"/>
  <c r="BS64"/>
  <c r="BS77" s="1"/>
  <c r="BS85"/>
  <c r="BS84"/>
  <c r="BS83"/>
  <c r="BS82"/>
  <c r="BS81"/>
  <c r="BS80"/>
  <c r="BS79"/>
  <c r="BS78"/>
  <c r="BS102"/>
  <c r="BS101"/>
  <c r="BS100"/>
  <c r="BS99"/>
  <c r="BS98"/>
  <c r="BS97"/>
  <c r="BS96"/>
  <c r="BS104" s="1"/>
  <c r="BN102"/>
  <c r="BN101"/>
  <c r="BN100"/>
  <c r="BN99"/>
  <c r="BN98"/>
  <c r="BN97"/>
  <c r="BN104" s="1"/>
  <c r="BN96"/>
  <c r="BN85"/>
  <c r="BN84"/>
  <c r="BN83"/>
  <c r="BN82"/>
  <c r="BN81"/>
  <c r="BN80"/>
  <c r="BN79"/>
  <c r="BN78"/>
  <c r="BN86"/>
  <c r="BN87" s="1"/>
  <c r="BN105" s="1"/>
  <c r="BN76"/>
  <c r="BN75"/>
  <c r="BN74"/>
  <c r="BN72"/>
  <c r="BN71"/>
  <c r="BN69"/>
  <c r="BN68"/>
  <c r="BN67"/>
  <c r="BN66"/>
  <c r="BN65"/>
  <c r="BN64"/>
  <c r="BI102"/>
  <c r="BI101"/>
  <c r="BI100"/>
  <c r="BI99"/>
  <c r="BI98"/>
  <c r="BI97"/>
  <c r="BI96"/>
  <c r="BI104" s="1"/>
  <c r="BI85"/>
  <c r="BI84"/>
  <c r="BI83"/>
  <c r="BI82"/>
  <c r="BI81"/>
  <c r="BI80"/>
  <c r="BI79"/>
  <c r="BI78"/>
  <c r="BI76"/>
  <c r="BI75"/>
  <c r="BI74"/>
  <c r="BI72"/>
  <c r="BI71"/>
  <c r="BI69"/>
  <c r="BI68"/>
  <c r="BI67"/>
  <c r="BI66"/>
  <c r="BI77" s="1"/>
  <c r="BI65"/>
  <c r="BI64"/>
  <c r="BD102"/>
  <c r="BD101"/>
  <c r="BD100"/>
  <c r="BD99"/>
  <c r="BD98"/>
  <c r="BD97"/>
  <c r="BD96"/>
  <c r="BD104" s="1"/>
  <c r="BD85"/>
  <c r="BD84"/>
  <c r="BD83"/>
  <c r="BD82"/>
  <c r="BD81"/>
  <c r="BD80"/>
  <c r="BD79"/>
  <c r="BD78"/>
  <c r="BD76"/>
  <c r="BD75"/>
  <c r="BD74"/>
  <c r="BD72"/>
  <c r="BD71"/>
  <c r="BD69"/>
  <c r="BD68"/>
  <c r="BD67"/>
  <c r="BD66"/>
  <c r="BD65"/>
  <c r="BD77" s="1"/>
  <c r="BD64"/>
  <c r="BN59"/>
  <c r="BN58"/>
  <c r="BN57"/>
  <c r="BN56"/>
  <c r="BN55"/>
  <c r="BN42"/>
  <c r="BN41"/>
  <c r="BN40"/>
  <c r="BN39"/>
  <c r="BN38"/>
  <c r="BN45" s="1"/>
  <c r="BN31"/>
  <c r="BN30"/>
  <c r="BN29"/>
  <c r="BN27"/>
  <c r="BN26"/>
  <c r="BN25"/>
  <c r="BN24"/>
  <c r="BN23"/>
  <c r="BN21"/>
  <c r="BN20"/>
  <c r="BN35" s="1"/>
  <c r="BN19"/>
  <c r="BI59"/>
  <c r="BI58"/>
  <c r="BI57"/>
  <c r="BI56"/>
  <c r="BI55"/>
  <c r="BI42"/>
  <c r="BI41"/>
  <c r="BI40"/>
  <c r="BI39"/>
  <c r="BI38"/>
  <c r="BI37"/>
  <c r="BI45"/>
  <c r="BI31"/>
  <c r="BI30"/>
  <c r="BI29"/>
  <c r="BI27"/>
  <c r="BI26"/>
  <c r="BI25"/>
  <c r="BI24"/>
  <c r="BI23"/>
  <c r="BI21"/>
  <c r="BI20"/>
  <c r="BD59"/>
  <c r="BD58"/>
  <c r="BD57"/>
  <c r="BD56"/>
  <c r="BD55"/>
  <c r="BD60"/>
  <c r="BD42"/>
  <c r="BD41"/>
  <c r="BD40"/>
  <c r="BD39"/>
  <c r="BD38"/>
  <c r="BD37"/>
  <c r="BD31"/>
  <c r="BD30"/>
  <c r="BD29"/>
  <c r="BD27"/>
  <c r="BD26"/>
  <c r="BD25"/>
  <c r="BD24"/>
  <c r="BD23"/>
  <c r="BD21"/>
  <c r="BD20"/>
  <c r="BD35" s="1"/>
  <c r="BD19"/>
  <c r="BN8"/>
  <c r="BI8"/>
  <c r="BD8"/>
  <c r="AY59"/>
  <c r="AY58"/>
  <c r="AY57"/>
  <c r="AY56"/>
  <c r="AY55"/>
  <c r="AY42"/>
  <c r="AY41"/>
  <c r="AY40"/>
  <c r="AY39"/>
  <c r="AY38"/>
  <c r="AY37"/>
  <c r="AY31"/>
  <c r="AY30"/>
  <c r="AY29"/>
  <c r="AY27"/>
  <c r="AY26"/>
  <c r="AY25"/>
  <c r="AY24"/>
  <c r="AY23"/>
  <c r="AY21"/>
  <c r="AY20"/>
  <c r="AY19"/>
  <c r="AY35"/>
  <c r="AT59"/>
  <c r="AT58"/>
  <c r="AT57"/>
  <c r="AT56"/>
  <c r="AT60" s="1"/>
  <c r="AT55"/>
  <c r="AT42"/>
  <c r="AT41"/>
  <c r="AT40"/>
  <c r="AT39"/>
  <c r="AT38"/>
  <c r="AT37"/>
  <c r="AT31"/>
  <c r="AT30"/>
  <c r="AT29"/>
  <c r="AT27"/>
  <c r="AT26"/>
  <c r="AT25"/>
  <c r="AT24"/>
  <c r="AT23"/>
  <c r="AT21"/>
  <c r="AT20"/>
  <c r="AT19"/>
  <c r="AT35"/>
  <c r="AO59"/>
  <c r="AO58"/>
  <c r="AO57"/>
  <c r="AO56"/>
  <c r="AO60" s="1"/>
  <c r="AO55"/>
  <c r="AO42"/>
  <c r="AO41"/>
  <c r="AO40"/>
  <c r="AO39"/>
  <c r="AO38"/>
  <c r="AO37"/>
  <c r="AO31"/>
  <c r="AO30"/>
  <c r="AO29"/>
  <c r="AO27"/>
  <c r="AO26"/>
  <c r="AO25"/>
  <c r="AO24"/>
  <c r="AO23"/>
  <c r="AO21"/>
  <c r="AO20"/>
  <c r="AO19"/>
  <c r="AO35" s="1"/>
  <c r="AY8"/>
  <c r="AT8"/>
  <c r="AO8"/>
  <c r="AY102"/>
  <c r="AY101"/>
  <c r="AY100"/>
  <c r="AY99"/>
  <c r="AY104"/>
  <c r="AY98"/>
  <c r="AY97"/>
  <c r="AY96"/>
  <c r="AY76"/>
  <c r="AY75"/>
  <c r="AY74"/>
  <c r="AY72"/>
  <c r="AY71"/>
  <c r="AY69"/>
  <c r="AY68"/>
  <c r="AY67"/>
  <c r="AY66"/>
  <c r="AY65"/>
  <c r="AY64"/>
  <c r="AY77" s="1"/>
  <c r="AY85"/>
  <c r="AY84"/>
  <c r="AY83"/>
  <c r="AY82"/>
  <c r="AY81"/>
  <c r="AY80"/>
  <c r="AY79"/>
  <c r="AY78"/>
  <c r="AY86" s="1"/>
  <c r="AY87" s="1"/>
  <c r="AY105" s="1"/>
  <c r="AT76"/>
  <c r="AT75"/>
  <c r="AT74"/>
  <c r="AT72"/>
  <c r="AT71"/>
  <c r="AT69"/>
  <c r="AT68"/>
  <c r="AT67"/>
  <c r="AT66"/>
  <c r="AT65"/>
  <c r="AT64"/>
  <c r="AT85"/>
  <c r="AT84"/>
  <c r="AT83"/>
  <c r="AT82"/>
  <c r="AT81"/>
  <c r="AT80"/>
  <c r="AT79"/>
  <c r="AT78"/>
  <c r="AT86" s="1"/>
  <c r="AT87" s="1"/>
  <c r="AT105" s="1"/>
  <c r="AT102"/>
  <c r="AT101"/>
  <c r="AT100"/>
  <c r="AT99"/>
  <c r="AT98"/>
  <c r="AT97"/>
  <c r="AT96"/>
  <c r="AT104" s="1"/>
  <c r="AO102"/>
  <c r="AO101"/>
  <c r="AO100"/>
  <c r="AO99"/>
  <c r="AO98"/>
  <c r="AO97"/>
  <c r="AO96"/>
  <c r="AO104" s="1"/>
  <c r="AO85"/>
  <c r="AO84"/>
  <c r="AO83"/>
  <c r="AO82"/>
  <c r="AO81"/>
  <c r="AO80"/>
  <c r="AO79"/>
  <c r="AO78"/>
  <c r="AO86" s="1"/>
  <c r="AO87" s="1"/>
  <c r="AO105" s="1"/>
  <c r="AO76"/>
  <c r="AO75"/>
  <c r="AO74"/>
  <c r="AO72"/>
  <c r="AO71"/>
  <c r="AO69"/>
  <c r="AO68"/>
  <c r="AO67"/>
  <c r="AO66"/>
  <c r="AO65"/>
  <c r="AO64"/>
  <c r="AJ102"/>
  <c r="AJ101"/>
  <c r="AJ100"/>
  <c r="AJ99"/>
  <c r="AJ98"/>
  <c r="AJ97"/>
  <c r="AJ104" s="1"/>
  <c r="AJ96"/>
  <c r="AJ85"/>
  <c r="AJ84"/>
  <c r="AJ83"/>
  <c r="AJ82"/>
  <c r="AJ81"/>
  <c r="AJ80"/>
  <c r="AJ79"/>
  <c r="AJ78"/>
  <c r="AJ86"/>
  <c r="AJ76"/>
  <c r="AJ75"/>
  <c r="AJ74"/>
  <c r="AJ72"/>
  <c r="AJ71"/>
  <c r="AJ69"/>
  <c r="AJ68"/>
  <c r="AJ67"/>
  <c r="AJ66"/>
  <c r="AJ65"/>
  <c r="AJ64"/>
  <c r="AJ77" s="1"/>
  <c r="AE102"/>
  <c r="AE101"/>
  <c r="AE100"/>
  <c r="AE99"/>
  <c r="AE98"/>
  <c r="AE97"/>
  <c r="AE96"/>
  <c r="AE104" s="1"/>
  <c r="AE85"/>
  <c r="AE84"/>
  <c r="AE83"/>
  <c r="AE82"/>
  <c r="AE81"/>
  <c r="AE80"/>
  <c r="AE79"/>
  <c r="AE78"/>
  <c r="AE86" s="1"/>
  <c r="AE76"/>
  <c r="AE75"/>
  <c r="AE74"/>
  <c r="AE72"/>
  <c r="AE71"/>
  <c r="AE69"/>
  <c r="AE68"/>
  <c r="AE67"/>
  <c r="AE66"/>
  <c r="AE65"/>
  <c r="AE64"/>
  <c r="AE77" s="1"/>
  <c r="Z102"/>
  <c r="Z101"/>
  <c r="Z100"/>
  <c r="Z99"/>
  <c r="Z98"/>
  <c r="Z97"/>
  <c r="Z96"/>
  <c r="Z104" s="1"/>
  <c r="Z85"/>
  <c r="Z84"/>
  <c r="Z83"/>
  <c r="Z82"/>
  <c r="Z81"/>
  <c r="Z80"/>
  <c r="Z79"/>
  <c r="Z78"/>
  <c r="Z86" s="1"/>
  <c r="Z76"/>
  <c r="Z75"/>
  <c r="Z74"/>
  <c r="Z72"/>
  <c r="Z71"/>
  <c r="Z69"/>
  <c r="Z68"/>
  <c r="Z67"/>
  <c r="Z66"/>
  <c r="Z65"/>
  <c r="Z64"/>
  <c r="Z77" s="1"/>
  <c r="AJ59"/>
  <c r="AJ58"/>
  <c r="AJ57"/>
  <c r="AJ56"/>
  <c r="AJ60" s="1"/>
  <c r="AJ55"/>
  <c r="AJ42"/>
  <c r="AJ41"/>
  <c r="AJ40"/>
  <c r="AJ39"/>
  <c r="AJ38"/>
  <c r="AJ37"/>
  <c r="AJ31"/>
  <c r="AJ30"/>
  <c r="AJ29"/>
  <c r="AJ27"/>
  <c r="AJ26"/>
  <c r="AJ25"/>
  <c r="AJ24"/>
  <c r="AJ23"/>
  <c r="AJ21"/>
  <c r="AJ20"/>
  <c r="AJ19"/>
  <c r="AJ35" s="1"/>
  <c r="AE59"/>
  <c r="AE58"/>
  <c r="AE57"/>
  <c r="AE56"/>
  <c r="AE55"/>
  <c r="AE60" s="1"/>
  <c r="AE42"/>
  <c r="AE41"/>
  <c r="AE40"/>
  <c r="AE39"/>
  <c r="AE38"/>
  <c r="AE37"/>
  <c r="AE45" s="1"/>
  <c r="AE31"/>
  <c r="AE30"/>
  <c r="AE29"/>
  <c r="AE27"/>
  <c r="AE26"/>
  <c r="AE25"/>
  <c r="AE24"/>
  <c r="AE23"/>
  <c r="AE21"/>
  <c r="AE20"/>
  <c r="AE19"/>
  <c r="AE35" s="1"/>
  <c r="Z59"/>
  <c r="Z58"/>
  <c r="Z57"/>
  <c r="Z56"/>
  <c r="Z55"/>
  <c r="Z60" s="1"/>
  <c r="Z42"/>
  <c r="Z41"/>
  <c r="Z40"/>
  <c r="Z39"/>
  <c r="Z38"/>
  <c r="Z37"/>
  <c r="Z31"/>
  <c r="Z30"/>
  <c r="Z29"/>
  <c r="Z27"/>
  <c r="Z26"/>
  <c r="Z25"/>
  <c r="Z24"/>
  <c r="Z23"/>
  <c r="Z21"/>
  <c r="Z20"/>
  <c r="Z19"/>
  <c r="Z35"/>
  <c r="AJ8"/>
  <c r="AE8"/>
  <c r="Z8"/>
  <c r="P8"/>
  <c r="P31"/>
  <c r="P30"/>
  <c r="P29"/>
  <c r="P27"/>
  <c r="P26"/>
  <c r="P25"/>
  <c r="P24"/>
  <c r="P23"/>
  <c r="P21"/>
  <c r="P20"/>
  <c r="P19"/>
  <c r="P35"/>
  <c r="P42"/>
  <c r="P41"/>
  <c r="P40"/>
  <c r="P39"/>
  <c r="P38"/>
  <c r="P37"/>
  <c r="P36"/>
  <c r="P45"/>
  <c r="P59"/>
  <c r="P58"/>
  <c r="P57"/>
  <c r="P56"/>
  <c r="P60" s="1"/>
  <c r="P55"/>
  <c r="P76"/>
  <c r="P75"/>
  <c r="P74"/>
  <c r="P72"/>
  <c r="P71"/>
  <c r="P69"/>
  <c r="P68"/>
  <c r="P67"/>
  <c r="P66"/>
  <c r="P65"/>
  <c r="P64"/>
  <c r="P77" s="1"/>
  <c r="P85"/>
  <c r="P84"/>
  <c r="P83"/>
  <c r="P82"/>
  <c r="P81"/>
  <c r="P80"/>
  <c r="P79"/>
  <c r="P78"/>
  <c r="P102"/>
  <c r="P101"/>
  <c r="P100"/>
  <c r="P99"/>
  <c r="P98"/>
  <c r="P97"/>
  <c r="P96"/>
  <c r="K85"/>
  <c r="K84"/>
  <c r="K83"/>
  <c r="K82"/>
  <c r="K81"/>
  <c r="K80"/>
  <c r="K79"/>
  <c r="K78"/>
  <c r="K86"/>
  <c r="K87" s="1"/>
  <c r="K105" s="1"/>
  <c r="K76"/>
  <c r="K75"/>
  <c r="K74"/>
  <c r="K72"/>
  <c r="K71"/>
  <c r="K69"/>
  <c r="K68"/>
  <c r="K67"/>
  <c r="K66"/>
  <c r="K65"/>
  <c r="K64"/>
  <c r="K59"/>
  <c r="K58"/>
  <c r="K57"/>
  <c r="K56"/>
  <c r="K60" s="1"/>
  <c r="K55"/>
  <c r="K42"/>
  <c r="K41"/>
  <c r="K40"/>
  <c r="K39"/>
  <c r="K38"/>
  <c r="K37"/>
  <c r="K31"/>
  <c r="K30"/>
  <c r="K29"/>
  <c r="K27"/>
  <c r="K26"/>
  <c r="K25"/>
  <c r="K24"/>
  <c r="K23"/>
  <c r="K21"/>
  <c r="K20"/>
  <c r="K35"/>
  <c r="K19"/>
  <c r="K8"/>
  <c r="F8"/>
  <c r="CH75"/>
  <c r="CH69"/>
  <c r="CH67"/>
  <c r="CH66"/>
  <c r="CH98"/>
  <c r="B20" i="5"/>
  <c r="B16"/>
  <c r="B11" i="23"/>
  <c r="V11" s="1"/>
  <c r="F102" i="8"/>
  <c r="F101"/>
  <c r="F100"/>
  <c r="F99"/>
  <c r="F98"/>
  <c r="F97"/>
  <c r="F96"/>
  <c r="F104" s="1"/>
  <c r="F85"/>
  <c r="F84"/>
  <c r="F83"/>
  <c r="F82"/>
  <c r="F81"/>
  <c r="F80"/>
  <c r="F79"/>
  <c r="F86" s="1"/>
  <c r="F78"/>
  <c r="F76"/>
  <c r="F75"/>
  <c r="F74"/>
  <c r="F72"/>
  <c r="F71"/>
  <c r="F69"/>
  <c r="F68"/>
  <c r="F67"/>
  <c r="F66"/>
  <c r="F65"/>
  <c r="F77" s="1"/>
  <c r="F64"/>
  <c r="F59"/>
  <c r="F58"/>
  <c r="F57"/>
  <c r="F56"/>
  <c r="F55"/>
  <c r="F60" s="1"/>
  <c r="F42"/>
  <c r="F41"/>
  <c r="F40"/>
  <c r="F39"/>
  <c r="F38"/>
  <c r="F37"/>
  <c r="F36"/>
  <c r="C104"/>
  <c r="G104"/>
  <c r="H104"/>
  <c r="L104"/>
  <c r="M104"/>
  <c r="V104"/>
  <c r="W104"/>
  <c r="AA104"/>
  <c r="AB104"/>
  <c r="AF104"/>
  <c r="AG104"/>
  <c r="AK104"/>
  <c r="AL104"/>
  <c r="AP104"/>
  <c r="AQ104"/>
  <c r="AU104"/>
  <c r="AV104"/>
  <c r="AZ104"/>
  <c r="BA104"/>
  <c r="BB104"/>
  <c r="BE104"/>
  <c r="BF104"/>
  <c r="BJ104"/>
  <c r="BK104"/>
  <c r="BO104"/>
  <c r="BP104"/>
  <c r="BT104"/>
  <c r="BU104"/>
  <c r="BY104"/>
  <c r="BZ104"/>
  <c r="C86"/>
  <c r="C87" s="1"/>
  <c r="C105" s="1"/>
  <c r="D86"/>
  <c r="G86"/>
  <c r="H86"/>
  <c r="I86"/>
  <c r="L86"/>
  <c r="L87" s="1"/>
  <c r="L105" s="1"/>
  <c r="M86"/>
  <c r="N86"/>
  <c r="N87"/>
  <c r="V86"/>
  <c r="AA86"/>
  <c r="AA87"/>
  <c r="AA105" s="1"/>
  <c r="AF86"/>
  <c r="AK86"/>
  <c r="AK87" s="1"/>
  <c r="AK105" s="1"/>
  <c r="AP86"/>
  <c r="AP87" s="1"/>
  <c r="AP105" s="1"/>
  <c r="AU86"/>
  <c r="AZ86"/>
  <c r="BE86"/>
  <c r="BE87" s="1"/>
  <c r="BE105" s="1"/>
  <c r="BI86"/>
  <c r="BI87" s="1"/>
  <c r="BI105" s="1"/>
  <c r="BJ86"/>
  <c r="BO86"/>
  <c r="BS86"/>
  <c r="BS87" s="1"/>
  <c r="BS105" s="1"/>
  <c r="BT86"/>
  <c r="BT87" s="1"/>
  <c r="BT105" s="1"/>
  <c r="BY86"/>
  <c r="BY87" s="1"/>
  <c r="BY105" s="1"/>
  <c r="C77"/>
  <c r="G77"/>
  <c r="G87"/>
  <c r="G105" s="1"/>
  <c r="H77"/>
  <c r="H87"/>
  <c r="H105" s="1"/>
  <c r="I77"/>
  <c r="I87"/>
  <c r="I105" s="1"/>
  <c r="L77"/>
  <c r="M77"/>
  <c r="M87"/>
  <c r="M105" s="1"/>
  <c r="N77"/>
  <c r="V77"/>
  <c r="V87" s="1"/>
  <c r="V105" s="1"/>
  <c r="AA77"/>
  <c r="AF77"/>
  <c r="AK77"/>
  <c r="AP77"/>
  <c r="AU77"/>
  <c r="AU87"/>
  <c r="AU105" s="1"/>
  <c r="AZ77"/>
  <c r="BE77"/>
  <c r="BJ77"/>
  <c r="BJ87"/>
  <c r="BJ105" s="1"/>
  <c r="BO77"/>
  <c r="BT77"/>
  <c r="BY77"/>
  <c r="C60"/>
  <c r="G60"/>
  <c r="H60"/>
  <c r="I60"/>
  <c r="L60"/>
  <c r="M60"/>
  <c r="N60"/>
  <c r="V60"/>
  <c r="AA60"/>
  <c r="AF60"/>
  <c r="AK60"/>
  <c r="AP60"/>
  <c r="AU60"/>
  <c r="AY60"/>
  <c r="AZ60"/>
  <c r="BE60"/>
  <c r="BI60"/>
  <c r="BJ60"/>
  <c r="BN60"/>
  <c r="BO60"/>
  <c r="BT60"/>
  <c r="BY60"/>
  <c r="CC60"/>
  <c r="CD60"/>
  <c r="G45"/>
  <c r="H45"/>
  <c r="L45"/>
  <c r="V45"/>
  <c r="AA45"/>
  <c r="AF45"/>
  <c r="AK45"/>
  <c r="AK46" s="1"/>
  <c r="AK61" s="1"/>
  <c r="AK106" s="1"/>
  <c r="AP45"/>
  <c r="AU45"/>
  <c r="AZ45"/>
  <c r="BE45"/>
  <c r="BJ45"/>
  <c r="BO45"/>
  <c r="BT45"/>
  <c r="BY45"/>
  <c r="BY46" s="1"/>
  <c r="BY61" s="1"/>
  <c r="BY106" s="1"/>
  <c r="C35"/>
  <c r="C46"/>
  <c r="C61" s="1"/>
  <c r="C106" s="1"/>
  <c r="G35"/>
  <c r="H35"/>
  <c r="L35"/>
  <c r="M35"/>
  <c r="V35"/>
  <c r="V46" s="1"/>
  <c r="V61" s="1"/>
  <c r="V106" s="1"/>
  <c r="AA35"/>
  <c r="AF35"/>
  <c r="AF46" s="1"/>
  <c r="AF61" s="1"/>
  <c r="AK35"/>
  <c r="AP35"/>
  <c r="AP46" s="1"/>
  <c r="AP61" s="1"/>
  <c r="AP106" s="1"/>
  <c r="AU35"/>
  <c r="AZ35"/>
  <c r="AZ46" s="1"/>
  <c r="AZ61" s="1"/>
  <c r="AZ106" s="1"/>
  <c r="BE35"/>
  <c r="BE46"/>
  <c r="BE61" s="1"/>
  <c r="BE106" s="1"/>
  <c r="BJ35"/>
  <c r="BO35"/>
  <c r="BO46"/>
  <c r="BO61" s="1"/>
  <c r="BO106" s="1"/>
  <c r="BT35"/>
  <c r="BT46" s="1"/>
  <c r="BT61" s="1"/>
  <c r="BT106" s="1"/>
  <c r="BY35"/>
  <c r="B104"/>
  <c r="B86"/>
  <c r="B87"/>
  <c r="B105" s="1"/>
  <c r="B77"/>
  <c r="B60"/>
  <c r="B45"/>
  <c r="B35"/>
  <c r="F20"/>
  <c r="F21"/>
  <c r="F23"/>
  <c r="F24"/>
  <c r="F25"/>
  <c r="F26"/>
  <c r="F27"/>
  <c r="F29"/>
  <c r="F30"/>
  <c r="F31"/>
  <c r="F19"/>
  <c r="F35"/>
  <c r="BB14" i="107"/>
  <c r="AD10" i="126"/>
  <c r="AD11"/>
  <c r="AD12"/>
  <c r="Y10"/>
  <c r="Y11"/>
  <c r="Y12"/>
  <c r="BM12" i="8"/>
  <c r="BH12"/>
  <c r="H402" i="7"/>
  <c r="G55" i="34"/>
  <c r="G56"/>
  <c r="G57"/>
  <c r="G58"/>
  <c r="G59"/>
  <c r="G61"/>
  <c r="G62"/>
  <c r="G63"/>
  <c r="G64"/>
  <c r="G65"/>
  <c r="G66"/>
  <c r="H362" i="7"/>
  <c r="H293"/>
  <c r="H292"/>
  <c r="H290"/>
  <c r="H287"/>
  <c r="H286"/>
  <c r="H283"/>
  <c r="H282"/>
  <c r="H280"/>
  <c r="H276"/>
  <c r="H275"/>
  <c r="H272"/>
  <c r="H271"/>
  <c r="AD9" i="106"/>
  <c r="AD11"/>
  <c r="DB10" i="121"/>
  <c r="AN11"/>
  <c r="AN10"/>
  <c r="AN8"/>
  <c r="AI11"/>
  <c r="AI10"/>
  <c r="AI8"/>
  <c r="O11"/>
  <c r="O10"/>
  <c r="O8"/>
  <c r="J11"/>
  <c r="J10"/>
  <c r="J8"/>
  <c r="BA9" i="107"/>
  <c r="BB9"/>
  <c r="I16" i="122"/>
  <c r="Q16"/>
  <c r="P16"/>
  <c r="C16"/>
  <c r="D16"/>
  <c r="E16" s="1"/>
  <c r="H403" i="7"/>
  <c r="H352"/>
  <c r="H347"/>
  <c r="I317" i="17"/>
  <c r="H356" i="7"/>
  <c r="H364"/>
  <c r="H361"/>
  <c r="H360"/>
  <c r="H344"/>
  <c r="H340"/>
  <c r="H345"/>
  <c r="H343"/>
  <c r="H334"/>
  <c r="H327"/>
  <c r="CB10" i="8"/>
  <c r="BW10"/>
  <c r="BR10"/>
  <c r="BM10"/>
  <c r="BH10"/>
  <c r="BC10"/>
  <c r="AX10"/>
  <c r="AS10"/>
  <c r="AN10"/>
  <c r="AI10"/>
  <c r="AD10"/>
  <c r="Y10"/>
  <c r="O10"/>
  <c r="E10"/>
  <c r="J10"/>
  <c r="H535" i="7"/>
  <c r="BH64" i="8"/>
  <c r="BH65"/>
  <c r="BH66"/>
  <c r="BH67"/>
  <c r="BH68"/>
  <c r="BH69"/>
  <c r="BH71"/>
  <c r="BH72"/>
  <c r="BH74"/>
  <c r="BH75"/>
  <c r="BH76"/>
  <c r="H239" i="7"/>
  <c r="H208"/>
  <c r="C207" s="1"/>
  <c r="H209"/>
  <c r="R73" i="23"/>
  <c r="U73" s="1"/>
  <c r="S73"/>
  <c r="O73"/>
  <c r="J73"/>
  <c r="BL73" i="106"/>
  <c r="BM73"/>
  <c r="BH73"/>
  <c r="BC73"/>
  <c r="AX73"/>
  <c r="AS73"/>
  <c r="AN73"/>
  <c r="AI73"/>
  <c r="AD73"/>
  <c r="T73"/>
  <c r="O73"/>
  <c r="J73"/>
  <c r="E73"/>
  <c r="BF73" i="121"/>
  <c r="DI73" s="1"/>
  <c r="DL73" s="1"/>
  <c r="BG73"/>
  <c r="DJ73"/>
  <c r="DF73"/>
  <c r="CV73"/>
  <c r="BW73"/>
  <c r="BR73"/>
  <c r="BM73"/>
  <c r="BC73"/>
  <c r="AX73"/>
  <c r="AS73"/>
  <c r="AN73"/>
  <c r="AI73"/>
  <c r="AD73"/>
  <c r="Y73"/>
  <c r="T73"/>
  <c r="O73"/>
  <c r="J73"/>
  <c r="E73"/>
  <c r="CB71" i="126"/>
  <c r="CB73" i="8"/>
  <c r="R25" i="23"/>
  <c r="T25" s="1"/>
  <c r="S25"/>
  <c r="O25"/>
  <c r="J25"/>
  <c r="BL25" i="106"/>
  <c r="BH25"/>
  <c r="BC25"/>
  <c r="AX25"/>
  <c r="AS25"/>
  <c r="AN25"/>
  <c r="AI25"/>
  <c r="AD25"/>
  <c r="Y25"/>
  <c r="T25"/>
  <c r="O25"/>
  <c r="J25"/>
  <c r="E25"/>
  <c r="BF25" i="121"/>
  <c r="BI25"/>
  <c r="BG25"/>
  <c r="DJ25"/>
  <c r="DF25"/>
  <c r="CV25"/>
  <c r="BW25"/>
  <c r="BR25"/>
  <c r="BM25"/>
  <c r="BC25"/>
  <c r="AX25"/>
  <c r="AS25"/>
  <c r="AN25"/>
  <c r="AI25"/>
  <c r="AD25"/>
  <c r="Y25"/>
  <c r="T25"/>
  <c r="O25"/>
  <c r="J25"/>
  <c r="E25"/>
  <c r="E26"/>
  <c r="J26"/>
  <c r="O26"/>
  <c r="T26"/>
  <c r="Y26"/>
  <c r="AD26"/>
  <c r="AI26"/>
  <c r="AN26"/>
  <c r="AS26"/>
  <c r="AX26"/>
  <c r="BC26"/>
  <c r="BF26"/>
  <c r="DI26" s="1"/>
  <c r="BG26"/>
  <c r="DJ26" s="1"/>
  <c r="BM26"/>
  <c r="BR26"/>
  <c r="BW26"/>
  <c r="CV26"/>
  <c r="DA26"/>
  <c r="DF26"/>
  <c r="BV22" i="126"/>
  <c r="BQ22"/>
  <c r="BL22"/>
  <c r="BG22"/>
  <c r="BB22"/>
  <c r="AW22"/>
  <c r="AN22"/>
  <c r="AI22"/>
  <c r="AD22"/>
  <c r="Y22"/>
  <c r="T22"/>
  <c r="O22"/>
  <c r="J22"/>
  <c r="E22"/>
  <c r="BA25" i="107"/>
  <c r="BD25" s="1"/>
  <c r="BB25"/>
  <c r="AX25"/>
  <c r="AS25"/>
  <c r="AN25"/>
  <c r="AI25"/>
  <c r="AD25"/>
  <c r="Y25"/>
  <c r="T25"/>
  <c r="O25"/>
  <c r="J25"/>
  <c r="E25"/>
  <c r="BW25" i="8"/>
  <c r="BR25"/>
  <c r="BM25"/>
  <c r="BH25"/>
  <c r="BC25"/>
  <c r="AX25"/>
  <c r="AS25"/>
  <c r="AN25"/>
  <c r="AI25"/>
  <c r="AD25"/>
  <c r="Y25"/>
  <c r="O25"/>
  <c r="BF70" i="121"/>
  <c r="DI70" s="1"/>
  <c r="BP70" i="106" s="1"/>
  <c r="C70" i="23" s="1"/>
  <c r="G170" i="17"/>
  <c r="BG70" i="121"/>
  <c r="DJ70" s="1"/>
  <c r="BL70" i="106"/>
  <c r="BQ70" s="1"/>
  <c r="D70" i="23" s="1"/>
  <c r="H170" i="17"/>
  <c r="D30" i="2" s="1"/>
  <c r="G209" i="17"/>
  <c r="G224" s="1"/>
  <c r="G148"/>
  <c r="G174"/>
  <c r="H148"/>
  <c r="G219"/>
  <c r="H219"/>
  <c r="K219"/>
  <c r="BF75" i="121"/>
  <c r="DI75"/>
  <c r="BG75"/>
  <c r="DJ75"/>
  <c r="BQ75" i="106" s="1"/>
  <c r="BL75"/>
  <c r="H209" i="17"/>
  <c r="V10" i="34"/>
  <c r="V33"/>
  <c r="BF71" i="121"/>
  <c r="DI71" s="1"/>
  <c r="BP71" i="106" s="1"/>
  <c r="BF72" i="121"/>
  <c r="DI72" s="1"/>
  <c r="BP72" i="106" s="1"/>
  <c r="BI72" i="121"/>
  <c r="DB72"/>
  <c r="BF74"/>
  <c r="DI74" s="1"/>
  <c r="DB74"/>
  <c r="BG71"/>
  <c r="DJ71" s="1"/>
  <c r="BQ71" i="106" s="1"/>
  <c r="BL71"/>
  <c r="BG72" i="121"/>
  <c r="DJ72" s="1"/>
  <c r="BL72" i="106"/>
  <c r="BG74" i="121"/>
  <c r="DJ74" s="1"/>
  <c r="BL74" i="106"/>
  <c r="BQ74" s="1"/>
  <c r="D74" i="23" s="1"/>
  <c r="X74" s="1"/>
  <c r="C49" i="2"/>
  <c r="F49" s="1"/>
  <c r="D49"/>
  <c r="R72" i="23"/>
  <c r="T72" s="1"/>
  <c r="R74"/>
  <c r="R75"/>
  <c r="U75" s="1"/>
  <c r="S72"/>
  <c r="S74"/>
  <c r="S75"/>
  <c r="R98"/>
  <c r="U98"/>
  <c r="S98"/>
  <c r="C43" i="5"/>
  <c r="D43"/>
  <c r="C14" i="122"/>
  <c r="D14" s="1"/>
  <c r="E14" s="1"/>
  <c r="C15"/>
  <c r="D15"/>
  <c r="E15" s="1"/>
  <c r="C17"/>
  <c r="D17" s="1"/>
  <c r="E17" s="1"/>
  <c r="C18"/>
  <c r="D18"/>
  <c r="E18" s="1"/>
  <c r="C19"/>
  <c r="D19" s="1"/>
  <c r="E19" s="1"/>
  <c r="C20"/>
  <c r="D20"/>
  <c r="E20" s="1"/>
  <c r="C21"/>
  <c r="D21" s="1"/>
  <c r="E21" s="1"/>
  <c r="C22"/>
  <c r="D22"/>
  <c r="E22" s="1"/>
  <c r="F7"/>
  <c r="F23" s="1"/>
  <c r="G7"/>
  <c r="G23" s="1"/>
  <c r="H7"/>
  <c r="H23" s="1"/>
  <c r="I14"/>
  <c r="I15"/>
  <c r="I17"/>
  <c r="I18"/>
  <c r="I19"/>
  <c r="I20"/>
  <c r="I21"/>
  <c r="I22"/>
  <c r="I8"/>
  <c r="I9"/>
  <c r="I10"/>
  <c r="I11"/>
  <c r="I12"/>
  <c r="I13"/>
  <c r="J7"/>
  <c r="J23" s="1"/>
  <c r="K7"/>
  <c r="K23" s="1"/>
  <c r="L7"/>
  <c r="L23" s="1"/>
  <c r="P8"/>
  <c r="Q8"/>
  <c r="P10"/>
  <c r="Q10"/>
  <c r="P11"/>
  <c r="Q11"/>
  <c r="P13"/>
  <c r="Q13"/>
  <c r="P14"/>
  <c r="Q14"/>
  <c r="P15"/>
  <c r="Q15"/>
  <c r="P17"/>
  <c r="Q17"/>
  <c r="P18"/>
  <c r="Q18"/>
  <c r="P19"/>
  <c r="Q19"/>
  <c r="P20"/>
  <c r="Q20"/>
  <c r="P21"/>
  <c r="Q21"/>
  <c r="P22"/>
  <c r="Q22"/>
  <c r="P9"/>
  <c r="M9" s="1"/>
  <c r="Q9"/>
  <c r="P12"/>
  <c r="Q12"/>
  <c r="C8"/>
  <c r="D8"/>
  <c r="C9"/>
  <c r="C10"/>
  <c r="D10" s="1"/>
  <c r="C11"/>
  <c r="D11"/>
  <c r="E11" s="1"/>
  <c r="C12"/>
  <c r="C7" s="1"/>
  <c r="C23" s="1"/>
  <c r="C13"/>
  <c r="F7" i="36"/>
  <c r="F8"/>
  <c r="F9"/>
  <c r="F10"/>
  <c r="F11"/>
  <c r="F12"/>
  <c r="F13"/>
  <c r="F14"/>
  <c r="F15"/>
  <c r="F16"/>
  <c r="F17"/>
  <c r="F18"/>
  <c r="F19"/>
  <c r="F20"/>
  <c r="F21"/>
  <c r="F22"/>
  <c r="F2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D72"/>
  <c r="D98"/>
  <c r="F76"/>
  <c r="F77"/>
  <c r="F78"/>
  <c r="F96" s="1"/>
  <c r="F79"/>
  <c r="F80"/>
  <c r="F81"/>
  <c r="F82"/>
  <c r="F83"/>
  <c r="F84"/>
  <c r="F85"/>
  <c r="F86"/>
  <c r="F87"/>
  <c r="F88"/>
  <c r="F89"/>
  <c r="F90"/>
  <c r="F91"/>
  <c r="F92"/>
  <c r="F93"/>
  <c r="F94"/>
  <c r="D96"/>
  <c r="J8" i="23"/>
  <c r="O8"/>
  <c r="R8"/>
  <c r="U8" s="1"/>
  <c r="S8"/>
  <c r="J9"/>
  <c r="O9"/>
  <c r="R9"/>
  <c r="U9"/>
  <c r="S9"/>
  <c r="J11"/>
  <c r="O11"/>
  <c r="R11"/>
  <c r="U11" s="1"/>
  <c r="S11"/>
  <c r="J14"/>
  <c r="O14"/>
  <c r="R14"/>
  <c r="U14"/>
  <c r="S14"/>
  <c r="J18"/>
  <c r="O18"/>
  <c r="R18"/>
  <c r="S18"/>
  <c r="J19"/>
  <c r="O19"/>
  <c r="R19"/>
  <c r="T19" s="1"/>
  <c r="S19"/>
  <c r="J20"/>
  <c r="O20"/>
  <c r="R20"/>
  <c r="U20" s="1"/>
  <c r="S20"/>
  <c r="J21"/>
  <c r="O21"/>
  <c r="R21"/>
  <c r="U21"/>
  <c r="S21"/>
  <c r="J23"/>
  <c r="O23"/>
  <c r="R23"/>
  <c r="U23" s="1"/>
  <c r="S23"/>
  <c r="J24"/>
  <c r="O24"/>
  <c r="R24"/>
  <c r="U24"/>
  <c r="S24"/>
  <c r="T24"/>
  <c r="J26"/>
  <c r="O26"/>
  <c r="R26"/>
  <c r="U26"/>
  <c r="S26"/>
  <c r="J27"/>
  <c r="O27"/>
  <c r="R27"/>
  <c r="U27" s="1"/>
  <c r="S27"/>
  <c r="J29"/>
  <c r="O29"/>
  <c r="R29"/>
  <c r="U29"/>
  <c r="S29"/>
  <c r="J30"/>
  <c r="O30"/>
  <c r="R30"/>
  <c r="U30" s="1"/>
  <c r="S30"/>
  <c r="J31"/>
  <c r="O31"/>
  <c r="R31"/>
  <c r="U31"/>
  <c r="S31"/>
  <c r="J32"/>
  <c r="O32"/>
  <c r="R32"/>
  <c r="U32" s="1"/>
  <c r="S32"/>
  <c r="J33"/>
  <c r="O33"/>
  <c r="R33"/>
  <c r="U33"/>
  <c r="S33"/>
  <c r="J34"/>
  <c r="O34"/>
  <c r="R34"/>
  <c r="S34"/>
  <c r="T34"/>
  <c r="J36"/>
  <c r="O36"/>
  <c r="R36"/>
  <c r="U36"/>
  <c r="U45" s="1"/>
  <c r="S36"/>
  <c r="T36"/>
  <c r="J37"/>
  <c r="O37"/>
  <c r="R37"/>
  <c r="U37"/>
  <c r="S37"/>
  <c r="J38"/>
  <c r="O38"/>
  <c r="R38"/>
  <c r="S38"/>
  <c r="T38"/>
  <c r="J39"/>
  <c r="O39"/>
  <c r="R39"/>
  <c r="U39"/>
  <c r="S39"/>
  <c r="T39"/>
  <c r="J40"/>
  <c r="O40"/>
  <c r="R40"/>
  <c r="U40"/>
  <c r="S40"/>
  <c r="J41"/>
  <c r="O41"/>
  <c r="R41"/>
  <c r="S41"/>
  <c r="J42"/>
  <c r="O42"/>
  <c r="R42"/>
  <c r="U42"/>
  <c r="S42"/>
  <c r="J43"/>
  <c r="O43"/>
  <c r="R43"/>
  <c r="U43" s="1"/>
  <c r="S43"/>
  <c r="J44"/>
  <c r="O44"/>
  <c r="R44"/>
  <c r="S44"/>
  <c r="T44" s="1"/>
  <c r="J47"/>
  <c r="O47"/>
  <c r="R47"/>
  <c r="T47" s="1"/>
  <c r="S47"/>
  <c r="J48"/>
  <c r="O48"/>
  <c r="R48"/>
  <c r="S48"/>
  <c r="J49"/>
  <c r="O49"/>
  <c r="R49"/>
  <c r="U49"/>
  <c r="S49"/>
  <c r="J50"/>
  <c r="O50"/>
  <c r="R50"/>
  <c r="S50"/>
  <c r="T50"/>
  <c r="J51"/>
  <c r="O51"/>
  <c r="R51"/>
  <c r="U51"/>
  <c r="S51"/>
  <c r="J52"/>
  <c r="O52"/>
  <c r="R52"/>
  <c r="T52" s="1"/>
  <c r="S52"/>
  <c r="J53"/>
  <c r="O53"/>
  <c r="R53"/>
  <c r="U53"/>
  <c r="S53"/>
  <c r="J54"/>
  <c r="O54"/>
  <c r="R54"/>
  <c r="U54" s="1"/>
  <c r="S54"/>
  <c r="J55"/>
  <c r="O55"/>
  <c r="R55"/>
  <c r="S55"/>
  <c r="O56"/>
  <c r="R56"/>
  <c r="U56" s="1"/>
  <c r="J57"/>
  <c r="O57"/>
  <c r="R57"/>
  <c r="S57"/>
  <c r="J58"/>
  <c r="O58"/>
  <c r="R58"/>
  <c r="U58" s="1"/>
  <c r="S58"/>
  <c r="J59"/>
  <c r="R59"/>
  <c r="S59"/>
  <c r="J63"/>
  <c r="O63"/>
  <c r="R63"/>
  <c r="T63" s="1"/>
  <c r="S63"/>
  <c r="J64"/>
  <c r="O64"/>
  <c r="R64"/>
  <c r="S64"/>
  <c r="J65"/>
  <c r="O65"/>
  <c r="R65"/>
  <c r="U65"/>
  <c r="S65"/>
  <c r="T65"/>
  <c r="J66"/>
  <c r="O66"/>
  <c r="R66"/>
  <c r="U66"/>
  <c r="S66"/>
  <c r="J67"/>
  <c r="O67"/>
  <c r="R67"/>
  <c r="U67" s="1"/>
  <c r="S67"/>
  <c r="J68"/>
  <c r="O68"/>
  <c r="R68"/>
  <c r="U68"/>
  <c r="S68"/>
  <c r="J69"/>
  <c r="O69"/>
  <c r="R69"/>
  <c r="T69" s="1"/>
  <c r="S69"/>
  <c r="J70"/>
  <c r="O70"/>
  <c r="R70"/>
  <c r="T70"/>
  <c r="S70"/>
  <c r="J71"/>
  <c r="O71"/>
  <c r="R71"/>
  <c r="U71" s="1"/>
  <c r="S71"/>
  <c r="J72"/>
  <c r="O72"/>
  <c r="J74"/>
  <c r="O74"/>
  <c r="J75"/>
  <c r="O75"/>
  <c r="T75"/>
  <c r="J76"/>
  <c r="O76"/>
  <c r="R76"/>
  <c r="S76"/>
  <c r="J78"/>
  <c r="O78"/>
  <c r="R78"/>
  <c r="U78"/>
  <c r="S78"/>
  <c r="J79"/>
  <c r="O79"/>
  <c r="R79"/>
  <c r="U79" s="1"/>
  <c r="S79"/>
  <c r="J80"/>
  <c r="O80"/>
  <c r="R80"/>
  <c r="U80"/>
  <c r="S80"/>
  <c r="J81"/>
  <c r="O81"/>
  <c r="R81"/>
  <c r="T81" s="1"/>
  <c r="S81"/>
  <c r="J82"/>
  <c r="O82"/>
  <c r="R82"/>
  <c r="U82" s="1"/>
  <c r="S82"/>
  <c r="J83"/>
  <c r="O83"/>
  <c r="R83"/>
  <c r="U83" s="1"/>
  <c r="S83"/>
  <c r="J84"/>
  <c r="O84"/>
  <c r="R84"/>
  <c r="U84"/>
  <c r="S84"/>
  <c r="J85"/>
  <c r="O85"/>
  <c r="R85"/>
  <c r="U85" s="1"/>
  <c r="S85"/>
  <c r="J88"/>
  <c r="O88"/>
  <c r="R88"/>
  <c r="T88" s="1"/>
  <c r="S88"/>
  <c r="J89"/>
  <c r="O89"/>
  <c r="R89"/>
  <c r="S89"/>
  <c r="T89"/>
  <c r="J90"/>
  <c r="O90"/>
  <c r="R90"/>
  <c r="U90"/>
  <c r="S90"/>
  <c r="J91"/>
  <c r="O91"/>
  <c r="R91"/>
  <c r="U91" s="1"/>
  <c r="S91"/>
  <c r="J92"/>
  <c r="O92"/>
  <c r="R92"/>
  <c r="U92"/>
  <c r="S92"/>
  <c r="J93"/>
  <c r="O93"/>
  <c r="R93"/>
  <c r="U93" s="1"/>
  <c r="S93"/>
  <c r="J94"/>
  <c r="O94"/>
  <c r="R94"/>
  <c r="U94"/>
  <c r="S94"/>
  <c r="J95"/>
  <c r="O95"/>
  <c r="R95"/>
  <c r="U95" s="1"/>
  <c r="S95"/>
  <c r="J96"/>
  <c r="O96"/>
  <c r="R96"/>
  <c r="U96"/>
  <c r="S96"/>
  <c r="J97"/>
  <c r="O97"/>
  <c r="R97"/>
  <c r="U97" s="1"/>
  <c r="S97"/>
  <c r="J98"/>
  <c r="O98"/>
  <c r="T98"/>
  <c r="J99"/>
  <c r="O99"/>
  <c r="R99"/>
  <c r="U99" s="1"/>
  <c r="S99"/>
  <c r="J100"/>
  <c r="O100"/>
  <c r="R100"/>
  <c r="U100"/>
  <c r="S100"/>
  <c r="J101"/>
  <c r="O101"/>
  <c r="R101"/>
  <c r="U101" s="1"/>
  <c r="S101"/>
  <c r="O102"/>
  <c r="R102"/>
  <c r="J103"/>
  <c r="O103"/>
  <c r="O104" s="1"/>
  <c r="R103"/>
  <c r="T103" s="1"/>
  <c r="S103"/>
  <c r="E8" i="106"/>
  <c r="J8"/>
  <c r="O8"/>
  <c r="T8"/>
  <c r="Y8"/>
  <c r="AD8"/>
  <c r="AI8"/>
  <c r="AN8"/>
  <c r="AS8"/>
  <c r="AX8"/>
  <c r="BC8"/>
  <c r="BH8"/>
  <c r="BK8"/>
  <c r="BN8" s="1"/>
  <c r="BL8"/>
  <c r="E9"/>
  <c r="J9"/>
  <c r="O9"/>
  <c r="T9"/>
  <c r="Y9"/>
  <c r="AN9"/>
  <c r="AS9"/>
  <c r="BH9"/>
  <c r="BK9"/>
  <c r="BL9"/>
  <c r="E11"/>
  <c r="J11"/>
  <c r="O11"/>
  <c r="T11"/>
  <c r="Y11"/>
  <c r="AI11"/>
  <c r="AN11"/>
  <c r="AS11"/>
  <c r="BH11"/>
  <c r="BK11"/>
  <c r="BN11" s="1"/>
  <c r="BL11"/>
  <c r="O14"/>
  <c r="T14"/>
  <c r="Y14"/>
  <c r="AD14"/>
  <c r="AI14"/>
  <c r="AN14"/>
  <c r="AS14"/>
  <c r="AX14"/>
  <c r="BC14"/>
  <c r="BH14"/>
  <c r="BK14"/>
  <c r="BN14"/>
  <c r="BL14"/>
  <c r="E18"/>
  <c r="J18"/>
  <c r="O18"/>
  <c r="T18"/>
  <c r="Y18"/>
  <c r="AD18"/>
  <c r="AI18"/>
  <c r="AN18"/>
  <c r="AS18"/>
  <c r="AX18"/>
  <c r="BC18"/>
  <c r="BH18"/>
  <c r="BK18"/>
  <c r="BP18" s="1"/>
  <c r="C18" i="23" s="1"/>
  <c r="BL18" i="106"/>
  <c r="E19"/>
  <c r="J19"/>
  <c r="O19"/>
  <c r="T19"/>
  <c r="Y19"/>
  <c r="AD19"/>
  <c r="AI19"/>
  <c r="AN19"/>
  <c r="AS19"/>
  <c r="AX19"/>
  <c r="BC19"/>
  <c r="BH19"/>
  <c r="BL19"/>
  <c r="E20"/>
  <c r="J20"/>
  <c r="O20"/>
  <c r="T20"/>
  <c r="Y20"/>
  <c r="AD20"/>
  <c r="AI20"/>
  <c r="AN20"/>
  <c r="AS20"/>
  <c r="AX20"/>
  <c r="BC20"/>
  <c r="BH20"/>
  <c r="BL20"/>
  <c r="BQ20" s="1"/>
  <c r="E21"/>
  <c r="J21"/>
  <c r="O21"/>
  <c r="T21"/>
  <c r="Y21"/>
  <c r="AD21"/>
  <c r="AI21"/>
  <c r="AN21"/>
  <c r="AS21"/>
  <c r="AX21"/>
  <c r="BC21"/>
  <c r="BH21"/>
  <c r="BL21"/>
  <c r="BM21" s="1"/>
  <c r="BR21" s="1"/>
  <c r="E23"/>
  <c r="J23"/>
  <c r="O23"/>
  <c r="T23"/>
  <c r="Y23"/>
  <c r="AD23"/>
  <c r="AI23"/>
  <c r="AN23"/>
  <c r="AS23"/>
  <c r="AX23"/>
  <c r="BC23"/>
  <c r="BH23"/>
  <c r="BL23"/>
  <c r="E24"/>
  <c r="J24"/>
  <c r="O24"/>
  <c r="T24"/>
  <c r="Y24"/>
  <c r="AD24"/>
  <c r="AI24"/>
  <c r="AN24"/>
  <c r="AS24"/>
  <c r="AX24"/>
  <c r="BC24"/>
  <c r="BH24"/>
  <c r="BL24"/>
  <c r="E26"/>
  <c r="J26"/>
  <c r="O26"/>
  <c r="T26"/>
  <c r="Y26"/>
  <c r="AD26"/>
  <c r="AI26"/>
  <c r="AN26"/>
  <c r="AS26"/>
  <c r="AX26"/>
  <c r="BC26"/>
  <c r="BH26"/>
  <c r="BL26"/>
  <c r="BM26" s="1"/>
  <c r="E27"/>
  <c r="J27"/>
  <c r="O27"/>
  <c r="T27"/>
  <c r="Y27"/>
  <c r="AD27"/>
  <c r="AI27"/>
  <c r="AN27"/>
  <c r="AS27"/>
  <c r="AX27"/>
  <c r="BC27"/>
  <c r="BH27"/>
  <c r="BL27"/>
  <c r="BM27"/>
  <c r="E29"/>
  <c r="J29"/>
  <c r="O29"/>
  <c r="T29"/>
  <c r="Y29"/>
  <c r="AD29"/>
  <c r="AI29"/>
  <c r="AN29"/>
  <c r="AS29"/>
  <c r="AX29"/>
  <c r="BC29"/>
  <c r="BH29"/>
  <c r="BL29"/>
  <c r="BM29"/>
  <c r="E30"/>
  <c r="J30"/>
  <c r="O30"/>
  <c r="T30"/>
  <c r="Y30"/>
  <c r="AD30"/>
  <c r="AI30"/>
  <c r="AN30"/>
  <c r="AS30"/>
  <c r="AX30"/>
  <c r="BC30"/>
  <c r="BH30"/>
  <c r="BL30"/>
  <c r="E31"/>
  <c r="J31"/>
  <c r="O31"/>
  <c r="T31"/>
  <c r="Y31"/>
  <c r="AD31"/>
  <c r="AI31"/>
  <c r="AN31"/>
  <c r="AS31"/>
  <c r="AX31"/>
  <c r="BC31"/>
  <c r="BH31"/>
  <c r="BL31"/>
  <c r="BM31"/>
  <c r="E32"/>
  <c r="J32"/>
  <c r="O32"/>
  <c r="T32"/>
  <c r="Y32"/>
  <c r="AD32"/>
  <c r="AI32"/>
  <c r="AN32"/>
  <c r="AS32"/>
  <c r="AX32"/>
  <c r="BC32"/>
  <c r="BH32"/>
  <c r="BL32"/>
  <c r="BM32"/>
  <c r="E33"/>
  <c r="J33"/>
  <c r="O33"/>
  <c r="T33"/>
  <c r="Y33"/>
  <c r="AD33"/>
  <c r="AI33"/>
  <c r="AN33"/>
  <c r="AS33"/>
  <c r="AX33"/>
  <c r="BC33"/>
  <c r="BH33"/>
  <c r="BL33"/>
  <c r="E34"/>
  <c r="J34"/>
  <c r="O34"/>
  <c r="T34"/>
  <c r="Y34"/>
  <c r="AD34"/>
  <c r="AN34"/>
  <c r="AS34"/>
  <c r="AX34"/>
  <c r="BC34"/>
  <c r="BH34"/>
  <c r="BN34"/>
  <c r="E36"/>
  <c r="J36"/>
  <c r="J45" s="1"/>
  <c r="O36"/>
  <c r="O45" s="1"/>
  <c r="T36"/>
  <c r="Y36"/>
  <c r="AD36"/>
  <c r="AI36"/>
  <c r="AN36"/>
  <c r="AS36"/>
  <c r="AX36"/>
  <c r="BC36"/>
  <c r="BH36"/>
  <c r="BL36"/>
  <c r="E37"/>
  <c r="J37"/>
  <c r="O37"/>
  <c r="T37"/>
  <c r="Y37"/>
  <c r="AD37"/>
  <c r="AI37"/>
  <c r="AN37"/>
  <c r="AS37"/>
  <c r="AX37"/>
  <c r="BC37"/>
  <c r="BH37"/>
  <c r="BL37"/>
  <c r="E38"/>
  <c r="J38"/>
  <c r="T38"/>
  <c r="Y38"/>
  <c r="AD38"/>
  <c r="AI38"/>
  <c r="AN38"/>
  <c r="AS38"/>
  <c r="AX38"/>
  <c r="BC38"/>
  <c r="BH38"/>
  <c r="BL38"/>
  <c r="E39"/>
  <c r="J39"/>
  <c r="T39"/>
  <c r="Y39"/>
  <c r="AD39"/>
  <c r="AI39"/>
  <c r="AN39"/>
  <c r="AS39"/>
  <c r="AX39"/>
  <c r="BC39"/>
  <c r="BH39"/>
  <c r="BL39"/>
  <c r="BQ39" s="1"/>
  <c r="E40"/>
  <c r="J40"/>
  <c r="Y40"/>
  <c r="AD40"/>
  <c r="AI40"/>
  <c r="AN40"/>
  <c r="AS40"/>
  <c r="AX40"/>
  <c r="BC40"/>
  <c r="BH40"/>
  <c r="E41"/>
  <c r="J41"/>
  <c r="Y41"/>
  <c r="AD41"/>
  <c r="AI41"/>
  <c r="AN41"/>
  <c r="AS41"/>
  <c r="AX41"/>
  <c r="BC41"/>
  <c r="BH41"/>
  <c r="E42"/>
  <c r="J42"/>
  <c r="O42"/>
  <c r="T42"/>
  <c r="Y42"/>
  <c r="AD42"/>
  <c r="AI42"/>
  <c r="AN42"/>
  <c r="AS42"/>
  <c r="AX42"/>
  <c r="BC42"/>
  <c r="BH42"/>
  <c r="BL42"/>
  <c r="E43"/>
  <c r="J43"/>
  <c r="O43"/>
  <c r="T43"/>
  <c r="Y43"/>
  <c r="AD43"/>
  <c r="AI43"/>
  <c r="AN43"/>
  <c r="AS43"/>
  <c r="AX43"/>
  <c r="BC43"/>
  <c r="BH43"/>
  <c r="BH45" s="1"/>
  <c r="BH46" s="1"/>
  <c r="BN43"/>
  <c r="BL43"/>
  <c r="E44"/>
  <c r="J44"/>
  <c r="O44"/>
  <c r="T44"/>
  <c r="Y44"/>
  <c r="AD44"/>
  <c r="AI44"/>
  <c r="AI45"/>
  <c r="AN44"/>
  <c r="AS44"/>
  <c r="AX44"/>
  <c r="BC44"/>
  <c r="BH44"/>
  <c r="BL44"/>
  <c r="E47"/>
  <c r="J47"/>
  <c r="O47"/>
  <c r="T47"/>
  <c r="Y47"/>
  <c r="AD47"/>
  <c r="AI47"/>
  <c r="AN47"/>
  <c r="AS47"/>
  <c r="AX47"/>
  <c r="BC47"/>
  <c r="BH47"/>
  <c r="BH60" s="1"/>
  <c r="BM47"/>
  <c r="E48"/>
  <c r="J48"/>
  <c r="O48"/>
  <c r="T48"/>
  <c r="Y48"/>
  <c r="AD48"/>
  <c r="AI48"/>
  <c r="AN48"/>
  <c r="AS48"/>
  <c r="AX48"/>
  <c r="BC48"/>
  <c r="BH48"/>
  <c r="BK48"/>
  <c r="BL48"/>
  <c r="E49"/>
  <c r="J49"/>
  <c r="O49"/>
  <c r="T49"/>
  <c r="Y49"/>
  <c r="AD49"/>
  <c r="AI49"/>
  <c r="AN49"/>
  <c r="AS49"/>
  <c r="AX49"/>
  <c r="BC49"/>
  <c r="BH49"/>
  <c r="BL49"/>
  <c r="E50"/>
  <c r="J50"/>
  <c r="O50"/>
  <c r="T50"/>
  <c r="Y50"/>
  <c r="AD50"/>
  <c r="AI50"/>
  <c r="AN50"/>
  <c r="AS50"/>
  <c r="AX50"/>
  <c r="BC50"/>
  <c r="BH50"/>
  <c r="BL50"/>
  <c r="E51"/>
  <c r="J51"/>
  <c r="O51"/>
  <c r="T51"/>
  <c r="Y51"/>
  <c r="AD51"/>
  <c r="AI51"/>
  <c r="AN51"/>
  <c r="AS51"/>
  <c r="AX51"/>
  <c r="BC51"/>
  <c r="BH51"/>
  <c r="BN51"/>
  <c r="BL51"/>
  <c r="E52"/>
  <c r="J52"/>
  <c r="O52"/>
  <c r="T52"/>
  <c r="Y52"/>
  <c r="AD52"/>
  <c r="AI52"/>
  <c r="AN52"/>
  <c r="AS52"/>
  <c r="AX52"/>
  <c r="BC52"/>
  <c r="BH52"/>
  <c r="BN52"/>
  <c r="BL52"/>
  <c r="BM52" s="1"/>
  <c r="E53"/>
  <c r="J53"/>
  <c r="O53"/>
  <c r="T53"/>
  <c r="Y53"/>
  <c r="AD53"/>
  <c r="AI53"/>
  <c r="AN53"/>
  <c r="AS53"/>
  <c r="AX53"/>
  <c r="BC53"/>
  <c r="BH53"/>
  <c r="E54"/>
  <c r="J54"/>
  <c r="O54"/>
  <c r="T54"/>
  <c r="Y54"/>
  <c r="AD54"/>
  <c r="AI54"/>
  <c r="AN54"/>
  <c r="AS54"/>
  <c r="AX54"/>
  <c r="BC54"/>
  <c r="BH54"/>
  <c r="E55"/>
  <c r="J55"/>
  <c r="O55"/>
  <c r="T55"/>
  <c r="Y55"/>
  <c r="AD55"/>
  <c r="AI55"/>
  <c r="AN55"/>
  <c r="AS55"/>
  <c r="AX55"/>
  <c r="BC55"/>
  <c r="BH55"/>
  <c r="E56"/>
  <c r="J56"/>
  <c r="O56"/>
  <c r="T56"/>
  <c r="Y56"/>
  <c r="AD56"/>
  <c r="AN56"/>
  <c r="AS56"/>
  <c r="AX56"/>
  <c r="BC56"/>
  <c r="BH56"/>
  <c r="E57"/>
  <c r="J57"/>
  <c r="O57"/>
  <c r="T57"/>
  <c r="Y57"/>
  <c r="AD57"/>
  <c r="AI57"/>
  <c r="AN57"/>
  <c r="AS57"/>
  <c r="AX57"/>
  <c r="BC57"/>
  <c r="BH57"/>
  <c r="BM57"/>
  <c r="E58"/>
  <c r="J58"/>
  <c r="O58"/>
  <c r="T58"/>
  <c r="Y58"/>
  <c r="AD58"/>
  <c r="AI58"/>
  <c r="AN58"/>
  <c r="AS58"/>
  <c r="AX58"/>
  <c r="BC58"/>
  <c r="BH58"/>
  <c r="E59"/>
  <c r="J59"/>
  <c r="O59"/>
  <c r="T59"/>
  <c r="T60"/>
  <c r="Y59"/>
  <c r="AD59"/>
  <c r="AI59"/>
  <c r="AN59"/>
  <c r="AS59"/>
  <c r="AX59"/>
  <c r="BC59"/>
  <c r="BH59"/>
  <c r="E63"/>
  <c r="J63"/>
  <c r="O63"/>
  <c r="T63"/>
  <c r="Y63"/>
  <c r="AD63"/>
  <c r="AI63"/>
  <c r="AN63"/>
  <c r="AN77" s="1"/>
  <c r="AS63"/>
  <c r="AX63"/>
  <c r="BC63"/>
  <c r="BH63"/>
  <c r="BK63"/>
  <c r="BM63" s="1"/>
  <c r="BL63"/>
  <c r="E64"/>
  <c r="J64"/>
  <c r="O64"/>
  <c r="O77" s="1"/>
  <c r="T64"/>
  <c r="Y64"/>
  <c r="Y77" s="1"/>
  <c r="Y87" s="1"/>
  <c r="Y105" s="1"/>
  <c r="AD64"/>
  <c r="AI64"/>
  <c r="AN64"/>
  <c r="AS64"/>
  <c r="AX64"/>
  <c r="BC64"/>
  <c r="BH64"/>
  <c r="BN64"/>
  <c r="BS64" s="1"/>
  <c r="BL64"/>
  <c r="BQ64" s="1"/>
  <c r="E65"/>
  <c r="J65"/>
  <c r="O65"/>
  <c r="T65"/>
  <c r="Y65"/>
  <c r="AD65"/>
  <c r="AI65"/>
  <c r="AN65"/>
  <c r="AS65"/>
  <c r="AX65"/>
  <c r="BC65"/>
  <c r="BH65"/>
  <c r="BL65"/>
  <c r="E66"/>
  <c r="J66"/>
  <c r="O66"/>
  <c r="T66"/>
  <c r="Y66"/>
  <c r="AD66"/>
  <c r="AI66"/>
  <c r="AN66"/>
  <c r="AS66"/>
  <c r="AX66"/>
  <c r="BC66"/>
  <c r="BH66"/>
  <c r="BL66"/>
  <c r="E67"/>
  <c r="J67"/>
  <c r="O67"/>
  <c r="T67"/>
  <c r="AD67"/>
  <c r="AI67"/>
  <c r="AN67"/>
  <c r="AS67"/>
  <c r="AX67"/>
  <c r="BC67"/>
  <c r="BH67"/>
  <c r="BL67"/>
  <c r="E68"/>
  <c r="J68"/>
  <c r="O68"/>
  <c r="T68"/>
  <c r="AD68"/>
  <c r="AI68"/>
  <c r="AN68"/>
  <c r="AS68"/>
  <c r="AX68"/>
  <c r="BC68"/>
  <c r="BH68"/>
  <c r="BL68"/>
  <c r="E69"/>
  <c r="J69"/>
  <c r="O69"/>
  <c r="T69"/>
  <c r="AD69"/>
  <c r="AI69"/>
  <c r="AN69"/>
  <c r="AS69"/>
  <c r="AX69"/>
  <c r="BC69"/>
  <c r="BH69"/>
  <c r="BL69"/>
  <c r="BQ69" s="1"/>
  <c r="E70"/>
  <c r="J70"/>
  <c r="O70"/>
  <c r="T70"/>
  <c r="AD70"/>
  <c r="AI70"/>
  <c r="AN70"/>
  <c r="AS70"/>
  <c r="AX70"/>
  <c r="BC70"/>
  <c r="BH70"/>
  <c r="E71"/>
  <c r="J71"/>
  <c r="O71"/>
  <c r="T71"/>
  <c r="T77" s="1"/>
  <c r="AD71"/>
  <c r="AI71"/>
  <c r="AN71"/>
  <c r="AS71"/>
  <c r="AX71"/>
  <c r="BC71"/>
  <c r="BH71"/>
  <c r="BM71"/>
  <c r="BR71" s="1"/>
  <c r="E72"/>
  <c r="J72"/>
  <c r="O72"/>
  <c r="T72"/>
  <c r="AD72"/>
  <c r="AI72"/>
  <c r="AN72"/>
  <c r="AS72"/>
  <c r="AX72"/>
  <c r="BC72"/>
  <c r="BH72"/>
  <c r="E74"/>
  <c r="J74"/>
  <c r="O74"/>
  <c r="T74"/>
  <c r="AD74"/>
  <c r="AI74"/>
  <c r="AN74"/>
  <c r="AS74"/>
  <c r="AX74"/>
  <c r="BC74"/>
  <c r="BH74"/>
  <c r="BM74"/>
  <c r="BR74" s="1"/>
  <c r="E75"/>
  <c r="J75"/>
  <c r="O75"/>
  <c r="T75"/>
  <c r="Y75"/>
  <c r="AD75"/>
  <c r="AI75"/>
  <c r="AN75"/>
  <c r="AS75"/>
  <c r="AX75"/>
  <c r="BC75"/>
  <c r="BH75"/>
  <c r="BM75"/>
  <c r="E76"/>
  <c r="J76"/>
  <c r="O76"/>
  <c r="T76"/>
  <c r="Y76"/>
  <c r="AD76"/>
  <c r="AI76"/>
  <c r="AN76"/>
  <c r="AS76"/>
  <c r="AX76"/>
  <c r="BC76"/>
  <c r="BH76"/>
  <c r="BL76"/>
  <c r="E78"/>
  <c r="J78"/>
  <c r="O78"/>
  <c r="T78"/>
  <c r="Y78"/>
  <c r="AD78"/>
  <c r="AI78"/>
  <c r="AN78"/>
  <c r="AS78"/>
  <c r="AX78"/>
  <c r="BC78"/>
  <c r="BH78"/>
  <c r="BN78"/>
  <c r="BL78"/>
  <c r="E79"/>
  <c r="J79"/>
  <c r="O79"/>
  <c r="T79"/>
  <c r="Y79"/>
  <c r="AD79"/>
  <c r="AI79"/>
  <c r="AN79"/>
  <c r="AS79"/>
  <c r="AX79"/>
  <c r="BC79"/>
  <c r="BH79"/>
  <c r="BN79"/>
  <c r="BN86" s="1"/>
  <c r="BL79"/>
  <c r="E80"/>
  <c r="J80"/>
  <c r="O80"/>
  <c r="T80"/>
  <c r="Y80"/>
  <c r="AD80"/>
  <c r="AI80"/>
  <c r="AN80"/>
  <c r="AS80"/>
  <c r="AX80"/>
  <c r="BC80"/>
  <c r="BH80"/>
  <c r="BL80"/>
  <c r="BQ80" s="1"/>
  <c r="E81"/>
  <c r="J81"/>
  <c r="O81"/>
  <c r="T81"/>
  <c r="Y81"/>
  <c r="AD81"/>
  <c r="AI81"/>
  <c r="AN81"/>
  <c r="AS81"/>
  <c r="AX81"/>
  <c r="BC81"/>
  <c r="BH81"/>
  <c r="BL81"/>
  <c r="E82"/>
  <c r="J82"/>
  <c r="O82"/>
  <c r="T82"/>
  <c r="Y82"/>
  <c r="AD82"/>
  <c r="AI82"/>
  <c r="AN82"/>
  <c r="AS82"/>
  <c r="AX82"/>
  <c r="BC82"/>
  <c r="BH82"/>
  <c r="BL82"/>
  <c r="E83"/>
  <c r="J83"/>
  <c r="O83"/>
  <c r="T83"/>
  <c r="Y83"/>
  <c r="AD83"/>
  <c r="AI83"/>
  <c r="AN83"/>
  <c r="AS83"/>
  <c r="AX83"/>
  <c r="BC83"/>
  <c r="BH83"/>
  <c r="BL83"/>
  <c r="BM83" s="1"/>
  <c r="E84"/>
  <c r="J84"/>
  <c r="O84"/>
  <c r="T84"/>
  <c r="Y84"/>
  <c r="AD84"/>
  <c r="AI84"/>
  <c r="AN84"/>
  <c r="AS84"/>
  <c r="AX84"/>
  <c r="BC84"/>
  <c r="BH84"/>
  <c r="BL84"/>
  <c r="E85"/>
  <c r="J85"/>
  <c r="O85"/>
  <c r="T85"/>
  <c r="Y85"/>
  <c r="AD85"/>
  <c r="AI85"/>
  <c r="AN85"/>
  <c r="AS85"/>
  <c r="AX85"/>
  <c r="BC85"/>
  <c r="BH85"/>
  <c r="BN85"/>
  <c r="BL85"/>
  <c r="BQ85" s="1"/>
  <c r="E88"/>
  <c r="J88"/>
  <c r="O88"/>
  <c r="T88"/>
  <c r="Y88"/>
  <c r="AD88"/>
  <c r="AI88"/>
  <c r="AN88"/>
  <c r="AS88"/>
  <c r="AX88"/>
  <c r="BC88"/>
  <c r="BH88"/>
  <c r="BK88"/>
  <c r="BL88"/>
  <c r="E89"/>
  <c r="J89"/>
  <c r="O89"/>
  <c r="T89"/>
  <c r="Y89"/>
  <c r="AD89"/>
  <c r="AI89"/>
  <c r="AN89"/>
  <c r="AS89"/>
  <c r="AX89"/>
  <c r="BC89"/>
  <c r="BH89"/>
  <c r="BK89"/>
  <c r="BM89" s="1"/>
  <c r="BL89"/>
  <c r="E90"/>
  <c r="J90"/>
  <c r="O90"/>
  <c r="T90"/>
  <c r="Y90"/>
  <c r="AD90"/>
  <c r="AI90"/>
  <c r="AN90"/>
  <c r="AS90"/>
  <c r="AX90"/>
  <c r="BC90"/>
  <c r="BH90"/>
  <c r="BL90"/>
  <c r="E91"/>
  <c r="J91"/>
  <c r="O91"/>
  <c r="T91"/>
  <c r="Y91"/>
  <c r="AD91"/>
  <c r="AI91"/>
  <c r="AN91"/>
  <c r="AS91"/>
  <c r="AX91"/>
  <c r="BC91"/>
  <c r="BH91"/>
  <c r="BN91"/>
  <c r="BL91"/>
  <c r="E92"/>
  <c r="J92"/>
  <c r="O92"/>
  <c r="T92"/>
  <c r="Y92"/>
  <c r="AD92"/>
  <c r="AI92"/>
  <c r="AN92"/>
  <c r="AS92"/>
  <c r="AX92"/>
  <c r="BC92"/>
  <c r="BH92"/>
  <c r="BN92"/>
  <c r="BL92"/>
  <c r="E93"/>
  <c r="J93"/>
  <c r="O93"/>
  <c r="T93"/>
  <c r="Y93"/>
  <c r="AD93"/>
  <c r="AI93"/>
  <c r="AN93"/>
  <c r="AS93"/>
  <c r="AX93"/>
  <c r="BC93"/>
  <c r="BH93"/>
  <c r="BL93"/>
  <c r="E94"/>
  <c r="J94"/>
  <c r="O94"/>
  <c r="T94"/>
  <c r="Y94"/>
  <c r="AD94"/>
  <c r="AI94"/>
  <c r="AN94"/>
  <c r="AS94"/>
  <c r="AX94"/>
  <c r="BC94"/>
  <c r="BH94"/>
  <c r="BL94"/>
  <c r="E95"/>
  <c r="J95"/>
  <c r="O95"/>
  <c r="T95"/>
  <c r="Y95"/>
  <c r="AD95"/>
  <c r="AI95"/>
  <c r="AN95"/>
  <c r="AS95"/>
  <c r="AX95"/>
  <c r="BC95"/>
  <c r="BH95"/>
  <c r="BN95"/>
  <c r="BL95"/>
  <c r="E96"/>
  <c r="J96"/>
  <c r="O96"/>
  <c r="T96"/>
  <c r="Y96"/>
  <c r="AD96"/>
  <c r="AI96"/>
  <c r="AN96"/>
  <c r="AS96"/>
  <c r="AX96"/>
  <c r="BC96"/>
  <c r="BH96"/>
  <c r="BL96"/>
  <c r="BQ96" s="1"/>
  <c r="E97"/>
  <c r="J97"/>
  <c r="O97"/>
  <c r="T97"/>
  <c r="Y97"/>
  <c r="AD97"/>
  <c r="AI97"/>
  <c r="AN97"/>
  <c r="AS97"/>
  <c r="AX97"/>
  <c r="BC97"/>
  <c r="BH97"/>
  <c r="BL97"/>
  <c r="BQ97" s="1"/>
  <c r="E98"/>
  <c r="J98"/>
  <c r="O98"/>
  <c r="T98"/>
  <c r="Y98"/>
  <c r="AD98"/>
  <c r="AI98"/>
  <c r="AN98"/>
  <c r="AS98"/>
  <c r="AX98"/>
  <c r="BC98"/>
  <c r="BH98"/>
  <c r="BK98"/>
  <c r="E99"/>
  <c r="J99"/>
  <c r="O99"/>
  <c r="T99"/>
  <c r="Y99"/>
  <c r="AD99"/>
  <c r="AI99"/>
  <c r="AN99"/>
  <c r="AS99"/>
  <c r="AX99"/>
  <c r="BC99"/>
  <c r="BH99"/>
  <c r="BK99"/>
  <c r="BL99"/>
  <c r="E100"/>
  <c r="J100"/>
  <c r="O100"/>
  <c r="T100"/>
  <c r="Y100"/>
  <c r="AD100"/>
  <c r="AI100"/>
  <c r="AN100"/>
  <c r="AS100"/>
  <c r="AX100"/>
  <c r="BC100"/>
  <c r="BH100"/>
  <c r="BK100"/>
  <c r="BL100"/>
  <c r="E101"/>
  <c r="J101"/>
  <c r="O101"/>
  <c r="T101"/>
  <c r="Y101"/>
  <c r="AD101"/>
  <c r="AI101"/>
  <c r="AN101"/>
  <c r="AS101"/>
  <c r="AX101"/>
  <c r="BC101"/>
  <c r="BH101"/>
  <c r="BK101"/>
  <c r="BL101"/>
  <c r="E102"/>
  <c r="J102"/>
  <c r="O102"/>
  <c r="T102"/>
  <c r="Y102"/>
  <c r="AD102"/>
  <c r="AI102"/>
  <c r="AN102"/>
  <c r="AS102"/>
  <c r="AX102"/>
  <c r="BC102"/>
  <c r="BH102"/>
  <c r="BK102"/>
  <c r="BM102"/>
  <c r="BL102"/>
  <c r="E103"/>
  <c r="J103"/>
  <c r="O103"/>
  <c r="T103"/>
  <c r="Y103"/>
  <c r="AD103"/>
  <c r="AI103"/>
  <c r="AN103"/>
  <c r="AS103"/>
  <c r="AX103"/>
  <c r="BC103"/>
  <c r="BH103"/>
  <c r="BK103"/>
  <c r="BL103"/>
  <c r="E106"/>
  <c r="J106"/>
  <c r="O106"/>
  <c r="Y106"/>
  <c r="AD106"/>
  <c r="AI106"/>
  <c r="AN106"/>
  <c r="AS106"/>
  <c r="AX106"/>
  <c r="BC106"/>
  <c r="BH106"/>
  <c r="BL106"/>
  <c r="BQ106"/>
  <c r="E8" i="121"/>
  <c r="T8"/>
  <c r="Y8"/>
  <c r="AD8"/>
  <c r="BF8"/>
  <c r="BG8"/>
  <c r="DJ8" s="1"/>
  <c r="BQ8" i="106" s="1"/>
  <c r="D8" i="23" s="1"/>
  <c r="X8" s="1"/>
  <c r="BM8" i="121"/>
  <c r="BR8"/>
  <c r="BW8"/>
  <c r="CV8"/>
  <c r="DF8"/>
  <c r="E10"/>
  <c r="T10"/>
  <c r="Y10"/>
  <c r="AD10"/>
  <c r="BM10"/>
  <c r="BR10"/>
  <c r="CV10"/>
  <c r="E11"/>
  <c r="T11"/>
  <c r="Y11"/>
  <c r="AD11"/>
  <c r="BH11"/>
  <c r="BM11"/>
  <c r="BR11"/>
  <c r="CV11"/>
  <c r="E14"/>
  <c r="J14"/>
  <c r="O14"/>
  <c r="T14"/>
  <c r="Y14"/>
  <c r="AD14"/>
  <c r="AI14"/>
  <c r="AN14"/>
  <c r="AS14"/>
  <c r="AX14"/>
  <c r="BC14"/>
  <c r="BI14"/>
  <c r="BM14"/>
  <c r="BR14"/>
  <c r="BW14"/>
  <c r="CV14"/>
  <c r="CY14"/>
  <c r="CZ14"/>
  <c r="E18"/>
  <c r="J18"/>
  <c r="O18"/>
  <c r="T18"/>
  <c r="Y18"/>
  <c r="AD18"/>
  <c r="AI18"/>
  <c r="AN18"/>
  <c r="AS18"/>
  <c r="AX18"/>
  <c r="BC18"/>
  <c r="BH18"/>
  <c r="BM18"/>
  <c r="BR18"/>
  <c r="BW18"/>
  <c r="CV18"/>
  <c r="DA18"/>
  <c r="DF18"/>
  <c r="DI18"/>
  <c r="DJ18"/>
  <c r="BQ18" i="106" s="1"/>
  <c r="D18" i="23" s="1"/>
  <c r="E19" i="121"/>
  <c r="J19"/>
  <c r="O19"/>
  <c r="T19"/>
  <c r="Y19"/>
  <c r="AD19"/>
  <c r="AI19"/>
  <c r="AN19"/>
  <c r="AS19"/>
  <c r="AX19"/>
  <c r="BC19"/>
  <c r="BF19"/>
  <c r="DI19" s="1"/>
  <c r="BI19"/>
  <c r="BG19"/>
  <c r="DJ19" s="1"/>
  <c r="BM19"/>
  <c r="BR19"/>
  <c r="BW19"/>
  <c r="CV19"/>
  <c r="DB19"/>
  <c r="DF19"/>
  <c r="E20"/>
  <c r="J20"/>
  <c r="O20"/>
  <c r="T20"/>
  <c r="Y20"/>
  <c r="AD20"/>
  <c r="AI20"/>
  <c r="AN20"/>
  <c r="AS20"/>
  <c r="AX20"/>
  <c r="BC20"/>
  <c r="BF20"/>
  <c r="DI20"/>
  <c r="DL20" s="1"/>
  <c r="BS20" i="106" s="1"/>
  <c r="BG20" i="121"/>
  <c r="DJ20" s="1"/>
  <c r="BM20"/>
  <c r="BR20"/>
  <c r="BW20"/>
  <c r="CV20"/>
  <c r="DF20"/>
  <c r="E21"/>
  <c r="J21"/>
  <c r="O21"/>
  <c r="T21"/>
  <c r="Y21"/>
  <c r="AD21"/>
  <c r="AI21"/>
  <c r="AN21"/>
  <c r="AS21"/>
  <c r="AX21"/>
  <c r="BC21"/>
  <c r="BF21"/>
  <c r="DI21"/>
  <c r="BG21"/>
  <c r="DJ21"/>
  <c r="BM21"/>
  <c r="BR21"/>
  <c r="BW21"/>
  <c r="CV21"/>
  <c r="DA21"/>
  <c r="DF21"/>
  <c r="E23"/>
  <c r="J23"/>
  <c r="O23"/>
  <c r="T23"/>
  <c r="Y23"/>
  <c r="AD23"/>
  <c r="AI23"/>
  <c r="AN23"/>
  <c r="AS23"/>
  <c r="AX23"/>
  <c r="BC23"/>
  <c r="BF23"/>
  <c r="BI23" s="1"/>
  <c r="BG23"/>
  <c r="DJ23" s="1"/>
  <c r="BQ23" i="106" s="1"/>
  <c r="BM23" i="121"/>
  <c r="BR23"/>
  <c r="BW23"/>
  <c r="CV23"/>
  <c r="DB23"/>
  <c r="DF23"/>
  <c r="E24"/>
  <c r="J24"/>
  <c r="O24"/>
  <c r="T24"/>
  <c r="Y24"/>
  <c r="AD24"/>
  <c r="AI24"/>
  <c r="AN24"/>
  <c r="AS24"/>
  <c r="AX24"/>
  <c r="BC24"/>
  <c r="BF24"/>
  <c r="BI24"/>
  <c r="BG24"/>
  <c r="DJ24"/>
  <c r="BM24"/>
  <c r="BR24"/>
  <c r="BW24"/>
  <c r="CV24"/>
  <c r="DB24"/>
  <c r="DF24"/>
  <c r="E27"/>
  <c r="J27"/>
  <c r="O27"/>
  <c r="T27"/>
  <c r="Y27"/>
  <c r="AD27"/>
  <c r="AI27"/>
  <c r="AN27"/>
  <c r="AS27"/>
  <c r="AX27"/>
  <c r="BC27"/>
  <c r="BF27"/>
  <c r="BG27"/>
  <c r="BM27"/>
  <c r="BR27"/>
  <c r="BW27"/>
  <c r="CV27"/>
  <c r="DF27"/>
  <c r="E29"/>
  <c r="J29"/>
  <c r="O29"/>
  <c r="T29"/>
  <c r="Y29"/>
  <c r="AD29"/>
  <c r="AI29"/>
  <c r="AN29"/>
  <c r="AS29"/>
  <c r="AX29"/>
  <c r="BC29"/>
  <c r="BF29"/>
  <c r="DI29" s="1"/>
  <c r="BG29"/>
  <c r="DJ29" s="1"/>
  <c r="BM29"/>
  <c r="BR29"/>
  <c r="BW29"/>
  <c r="CV29"/>
  <c r="DB29"/>
  <c r="DF29"/>
  <c r="E30"/>
  <c r="J30"/>
  <c r="O30"/>
  <c r="T30"/>
  <c r="Y30"/>
  <c r="AD30"/>
  <c r="AI30"/>
  <c r="AN30"/>
  <c r="AS30"/>
  <c r="AX30"/>
  <c r="BC30"/>
  <c r="BF30"/>
  <c r="DI30" s="1"/>
  <c r="BG30"/>
  <c r="DJ30" s="1"/>
  <c r="BQ30" i="106" s="1"/>
  <c r="BM30" i="121"/>
  <c r="BR30"/>
  <c r="BW30"/>
  <c r="CV30"/>
  <c r="DF30"/>
  <c r="E31"/>
  <c r="J31"/>
  <c r="O31"/>
  <c r="T31"/>
  <c r="Y31"/>
  <c r="AD31"/>
  <c r="AS31"/>
  <c r="BF31"/>
  <c r="DI31"/>
  <c r="BG31"/>
  <c r="BM31"/>
  <c r="BR31"/>
  <c r="BW31"/>
  <c r="CV31"/>
  <c r="DB31"/>
  <c r="DF31"/>
  <c r="E32"/>
  <c r="J32"/>
  <c r="J35" s="1"/>
  <c r="O32"/>
  <c r="T32"/>
  <c r="Y32"/>
  <c r="AD32"/>
  <c r="AI32"/>
  <c r="AN32"/>
  <c r="AS32"/>
  <c r="AX32"/>
  <c r="BC32"/>
  <c r="BF32"/>
  <c r="BG32"/>
  <c r="DJ32" s="1"/>
  <c r="BM32"/>
  <c r="BR32"/>
  <c r="BW32"/>
  <c r="CV32"/>
  <c r="DF32"/>
  <c r="E33"/>
  <c r="J33"/>
  <c r="O33"/>
  <c r="T33"/>
  <c r="Y33"/>
  <c r="AD33"/>
  <c r="AI33"/>
  <c r="AN33"/>
  <c r="AS33"/>
  <c r="AX33"/>
  <c r="BC33"/>
  <c r="BF33"/>
  <c r="DI33" s="1"/>
  <c r="BG33"/>
  <c r="DJ33" s="1"/>
  <c r="BQ33" i="106" s="1"/>
  <c r="BM33" i="121"/>
  <c r="BR33"/>
  <c r="BW33"/>
  <c r="CV33"/>
  <c r="DB33"/>
  <c r="DF33"/>
  <c r="E34"/>
  <c r="J34"/>
  <c r="O34"/>
  <c r="T34"/>
  <c r="Y34"/>
  <c r="AD34"/>
  <c r="AI34"/>
  <c r="AN34"/>
  <c r="AS34"/>
  <c r="AX34"/>
  <c r="BC34"/>
  <c r="BF34"/>
  <c r="DI34" s="1"/>
  <c r="BG34"/>
  <c r="DJ34" s="1"/>
  <c r="BM34"/>
  <c r="BR34"/>
  <c r="BW34"/>
  <c r="CV34"/>
  <c r="DF34"/>
  <c r="E36"/>
  <c r="J36"/>
  <c r="O36"/>
  <c r="T36"/>
  <c r="Y36"/>
  <c r="AD36"/>
  <c r="AD45" s="1"/>
  <c r="AI36"/>
  <c r="AN36"/>
  <c r="AS36"/>
  <c r="AX36"/>
  <c r="BC36"/>
  <c r="BF36"/>
  <c r="BI36" s="1"/>
  <c r="BG36"/>
  <c r="BG45" s="1"/>
  <c r="BM36"/>
  <c r="BR36"/>
  <c r="BW36"/>
  <c r="CV36"/>
  <c r="CV45" s="1"/>
  <c r="DF36"/>
  <c r="E37"/>
  <c r="E45" s="1"/>
  <c r="J37"/>
  <c r="O37"/>
  <c r="T37"/>
  <c r="Y37"/>
  <c r="AD37"/>
  <c r="AI37"/>
  <c r="AN37"/>
  <c r="AS37"/>
  <c r="AX37"/>
  <c r="BC37"/>
  <c r="BF37"/>
  <c r="BG37"/>
  <c r="BM37"/>
  <c r="BR37"/>
  <c r="BW37"/>
  <c r="CV37"/>
  <c r="DF37"/>
  <c r="DF45" s="1"/>
  <c r="E38"/>
  <c r="J38"/>
  <c r="O38"/>
  <c r="T38"/>
  <c r="Y38"/>
  <c r="AD38"/>
  <c r="AI38"/>
  <c r="AN38"/>
  <c r="AS38"/>
  <c r="AX38"/>
  <c r="BC38"/>
  <c r="BF38"/>
  <c r="DI38" s="1"/>
  <c r="BG38"/>
  <c r="BM38"/>
  <c r="BR38"/>
  <c r="BW38"/>
  <c r="CV38"/>
  <c r="DB38"/>
  <c r="DF38"/>
  <c r="E39"/>
  <c r="J39"/>
  <c r="O39"/>
  <c r="T39"/>
  <c r="Y39"/>
  <c r="AD39"/>
  <c r="AI39"/>
  <c r="AN39"/>
  <c r="AS39"/>
  <c r="AX39"/>
  <c r="BC39"/>
  <c r="BF39"/>
  <c r="DI39" s="1"/>
  <c r="BG39"/>
  <c r="DJ39" s="1"/>
  <c r="BM39"/>
  <c r="BR39"/>
  <c r="BW39"/>
  <c r="CV39"/>
  <c r="DB39"/>
  <c r="DF39"/>
  <c r="E40"/>
  <c r="J40"/>
  <c r="O40"/>
  <c r="T40"/>
  <c r="Y40"/>
  <c r="AD40"/>
  <c r="AI40"/>
  <c r="AN40"/>
  <c r="AS40"/>
  <c r="AX40"/>
  <c r="BC40"/>
  <c r="BF40"/>
  <c r="BG40"/>
  <c r="BM40"/>
  <c r="BR40"/>
  <c r="BW40"/>
  <c r="CV40"/>
  <c r="DF40"/>
  <c r="E41"/>
  <c r="J41"/>
  <c r="O41"/>
  <c r="T41"/>
  <c r="Y41"/>
  <c r="AD41"/>
  <c r="AI41"/>
  <c r="AN41"/>
  <c r="AS41"/>
  <c r="AX41"/>
  <c r="AX45" s="1"/>
  <c r="BC41"/>
  <c r="BF41"/>
  <c r="BG41"/>
  <c r="DJ41" s="1"/>
  <c r="BM41"/>
  <c r="BR41"/>
  <c r="CV41"/>
  <c r="DF41"/>
  <c r="E42"/>
  <c r="J42"/>
  <c r="O42"/>
  <c r="T42"/>
  <c r="Y42"/>
  <c r="AD42"/>
  <c r="AI42"/>
  <c r="AN42"/>
  <c r="AS42"/>
  <c r="AX42"/>
  <c r="BC42"/>
  <c r="BF42"/>
  <c r="DI42" s="1"/>
  <c r="BP42" i="106" s="1"/>
  <c r="BG42" i="121"/>
  <c r="DJ42" s="1"/>
  <c r="BQ42" i="106" s="1"/>
  <c r="BM42" i="121"/>
  <c r="BR42"/>
  <c r="BW42"/>
  <c r="CV42"/>
  <c r="DF42"/>
  <c r="E43"/>
  <c r="J43"/>
  <c r="O43"/>
  <c r="T43"/>
  <c r="Y43"/>
  <c r="AD43"/>
  <c r="AI43"/>
  <c r="AN43"/>
  <c r="AS43"/>
  <c r="AX43"/>
  <c r="BC43"/>
  <c r="BF43"/>
  <c r="DI43" s="1"/>
  <c r="BI43"/>
  <c r="BG43"/>
  <c r="DJ43" s="1"/>
  <c r="BQ43" i="106" s="1"/>
  <c r="BM43" i="121"/>
  <c r="BR43"/>
  <c r="BW43"/>
  <c r="CV43"/>
  <c r="DB43"/>
  <c r="DF43"/>
  <c r="E44"/>
  <c r="J44"/>
  <c r="O44"/>
  <c r="T44"/>
  <c r="Y44"/>
  <c r="AD44"/>
  <c r="AI44"/>
  <c r="AN44"/>
  <c r="AS44"/>
  <c r="AX44"/>
  <c r="BC44"/>
  <c r="BF44"/>
  <c r="DI44" s="1"/>
  <c r="BP44" i="106" s="1"/>
  <c r="BI44" i="121"/>
  <c r="BG44"/>
  <c r="BM44"/>
  <c r="BR44"/>
  <c r="BW44"/>
  <c r="CV44"/>
  <c r="DF44"/>
  <c r="E47"/>
  <c r="J47"/>
  <c r="O47"/>
  <c r="T47"/>
  <c r="Y47"/>
  <c r="AD47"/>
  <c r="AD60" s="1"/>
  <c r="AI47"/>
  <c r="AN47"/>
  <c r="AS47"/>
  <c r="AX47"/>
  <c r="BC47"/>
  <c r="BF47"/>
  <c r="BG47"/>
  <c r="BM47"/>
  <c r="BR47"/>
  <c r="BW47"/>
  <c r="CV47"/>
  <c r="CY47"/>
  <c r="CZ47"/>
  <c r="DF47"/>
  <c r="E48"/>
  <c r="J48"/>
  <c r="O48"/>
  <c r="T48"/>
  <c r="Y48"/>
  <c r="AD48"/>
  <c r="AI48"/>
  <c r="AN48"/>
  <c r="AS48"/>
  <c r="AX48"/>
  <c r="BC48"/>
  <c r="BF48"/>
  <c r="BH48" s="1"/>
  <c r="BH60" s="1"/>
  <c r="BG48"/>
  <c r="BM48"/>
  <c r="BR48"/>
  <c r="BW48"/>
  <c r="CV48"/>
  <c r="CY48"/>
  <c r="DA48"/>
  <c r="CZ48"/>
  <c r="DF48"/>
  <c r="E49"/>
  <c r="J49"/>
  <c r="O49"/>
  <c r="T49"/>
  <c r="Y49"/>
  <c r="AD49"/>
  <c r="AI49"/>
  <c r="AN49"/>
  <c r="AS49"/>
  <c r="AX49"/>
  <c r="BC49"/>
  <c r="BF49"/>
  <c r="DI49" s="1"/>
  <c r="BG49"/>
  <c r="DJ49" s="1"/>
  <c r="BM49"/>
  <c r="BR49"/>
  <c r="BW49"/>
  <c r="CV49"/>
  <c r="DB49"/>
  <c r="DF49"/>
  <c r="E50"/>
  <c r="J50"/>
  <c r="O50"/>
  <c r="T50"/>
  <c r="Y50"/>
  <c r="AD50"/>
  <c r="AI50"/>
  <c r="AN50"/>
  <c r="AS50"/>
  <c r="AX50"/>
  <c r="BC50"/>
  <c r="BF50"/>
  <c r="DI50"/>
  <c r="BG50"/>
  <c r="DJ50"/>
  <c r="BM50"/>
  <c r="BR50"/>
  <c r="BW50"/>
  <c r="CV50"/>
  <c r="DB50"/>
  <c r="DF50"/>
  <c r="E51"/>
  <c r="J51"/>
  <c r="O51"/>
  <c r="T51"/>
  <c r="Y51"/>
  <c r="AD51"/>
  <c r="AI51"/>
  <c r="AN51"/>
  <c r="AS51"/>
  <c r="AX51"/>
  <c r="BC51"/>
  <c r="BF51"/>
  <c r="DI51" s="1"/>
  <c r="BP51" i="106" s="1"/>
  <c r="C51" i="23" s="1"/>
  <c r="BG51" i="121"/>
  <c r="DJ51" s="1"/>
  <c r="BQ51" i="106" s="1"/>
  <c r="D51" i="23" s="1"/>
  <c r="BM51" i="121"/>
  <c r="BR51"/>
  <c r="BW51"/>
  <c r="CV51"/>
  <c r="DB51"/>
  <c r="DF51"/>
  <c r="E52"/>
  <c r="J52"/>
  <c r="O52"/>
  <c r="T52"/>
  <c r="Y52"/>
  <c r="AD52"/>
  <c r="AI52"/>
  <c r="AN52"/>
  <c r="AS52"/>
  <c r="AX52"/>
  <c r="BC52"/>
  <c r="BF52"/>
  <c r="BI52" s="1"/>
  <c r="BG52"/>
  <c r="DJ52" s="1"/>
  <c r="BM52"/>
  <c r="BR52"/>
  <c r="BW52"/>
  <c r="CV52"/>
  <c r="DF52"/>
  <c r="E53"/>
  <c r="J53"/>
  <c r="O53"/>
  <c r="T53"/>
  <c r="Y53"/>
  <c r="AD53"/>
  <c r="AI53"/>
  <c r="AN53"/>
  <c r="AS53"/>
  <c r="AX53"/>
  <c r="BC53"/>
  <c r="BF53"/>
  <c r="DI53" s="1"/>
  <c r="BG53"/>
  <c r="DJ53" s="1"/>
  <c r="BQ53" i="106" s="1"/>
  <c r="BM53" i="121"/>
  <c r="BR53"/>
  <c r="BW53"/>
  <c r="CV53"/>
  <c r="DF53"/>
  <c r="E54"/>
  <c r="J54"/>
  <c r="O54"/>
  <c r="T54"/>
  <c r="Y54"/>
  <c r="AD54"/>
  <c r="AI54"/>
  <c r="AN54"/>
  <c r="AS54"/>
  <c r="AX54"/>
  <c r="BC54"/>
  <c r="BF54"/>
  <c r="BI54"/>
  <c r="BG54"/>
  <c r="DJ54"/>
  <c r="BQ54" i="106" s="1"/>
  <c r="D54" i="23" s="1"/>
  <c r="X54" s="1"/>
  <c r="BM54" i="121"/>
  <c r="BR54"/>
  <c r="BW54"/>
  <c r="CV54"/>
  <c r="DF54"/>
  <c r="E55"/>
  <c r="J55"/>
  <c r="O55"/>
  <c r="T55"/>
  <c r="Y55"/>
  <c r="AD55"/>
  <c r="AI55"/>
  <c r="AN55"/>
  <c r="AS55"/>
  <c r="AX55"/>
  <c r="BC55"/>
  <c r="BF55"/>
  <c r="BG55"/>
  <c r="DJ55" s="1"/>
  <c r="BM55"/>
  <c r="BR55"/>
  <c r="BW55"/>
  <c r="CV55"/>
  <c r="DF55"/>
  <c r="E56"/>
  <c r="J56"/>
  <c r="O56"/>
  <c r="T56"/>
  <c r="Y56"/>
  <c r="AD56"/>
  <c r="AI56"/>
  <c r="AN56"/>
  <c r="AS56"/>
  <c r="AX56"/>
  <c r="BC56"/>
  <c r="BF56"/>
  <c r="DI56" s="1"/>
  <c r="BG56"/>
  <c r="DJ56" s="1"/>
  <c r="BM56"/>
  <c r="BR56"/>
  <c r="BW56"/>
  <c r="CV56"/>
  <c r="DF56"/>
  <c r="E57"/>
  <c r="J57"/>
  <c r="O57"/>
  <c r="T57"/>
  <c r="Y57"/>
  <c r="AD57"/>
  <c r="AI57"/>
  <c r="AN57"/>
  <c r="AS57"/>
  <c r="AX57"/>
  <c r="BC57"/>
  <c r="BF57"/>
  <c r="BI57"/>
  <c r="BG57"/>
  <c r="DJ57" s="1"/>
  <c r="BM57"/>
  <c r="BR57"/>
  <c r="BW57"/>
  <c r="CV57"/>
  <c r="DF57"/>
  <c r="E58"/>
  <c r="J58"/>
  <c r="O58"/>
  <c r="T58"/>
  <c r="Y58"/>
  <c r="AD58"/>
  <c r="AI58"/>
  <c r="AN58"/>
  <c r="AS58"/>
  <c r="AX58"/>
  <c r="BC58"/>
  <c r="BF58"/>
  <c r="DI58" s="1"/>
  <c r="BG58"/>
  <c r="DJ58" s="1"/>
  <c r="BM58"/>
  <c r="BR58"/>
  <c r="BW58"/>
  <c r="CV58"/>
  <c r="DB58"/>
  <c r="DF58"/>
  <c r="E59"/>
  <c r="J59"/>
  <c r="O59"/>
  <c r="T59"/>
  <c r="Y59"/>
  <c r="AD59"/>
  <c r="AI59"/>
  <c r="AN59"/>
  <c r="AS59"/>
  <c r="AX59"/>
  <c r="AX60" s="1"/>
  <c r="BC59"/>
  <c r="BH59"/>
  <c r="BM59"/>
  <c r="BR59"/>
  <c r="BW59"/>
  <c r="CV59"/>
  <c r="DA59"/>
  <c r="DF59"/>
  <c r="DI59"/>
  <c r="DJ59"/>
  <c r="E63"/>
  <c r="J63"/>
  <c r="O63"/>
  <c r="T63"/>
  <c r="Y63"/>
  <c r="AD63"/>
  <c r="AI63"/>
  <c r="AN63"/>
  <c r="AS63"/>
  <c r="AX63"/>
  <c r="AX77" s="1"/>
  <c r="BC63"/>
  <c r="BF63"/>
  <c r="DI63" s="1"/>
  <c r="DK63" s="1"/>
  <c r="BG63"/>
  <c r="BM63"/>
  <c r="BR63"/>
  <c r="BW63"/>
  <c r="CV63"/>
  <c r="CY63"/>
  <c r="CZ63"/>
  <c r="DA63"/>
  <c r="DF63"/>
  <c r="E64"/>
  <c r="J64"/>
  <c r="O64"/>
  <c r="T64"/>
  <c r="Y64"/>
  <c r="AD64"/>
  <c r="AI64"/>
  <c r="AN64"/>
  <c r="AS64"/>
  <c r="AX64"/>
  <c r="BC64"/>
  <c r="BF64"/>
  <c r="DI64"/>
  <c r="BG64"/>
  <c r="DJ64" s="1"/>
  <c r="BM64"/>
  <c r="BR64"/>
  <c r="BW64"/>
  <c r="CV64"/>
  <c r="DF64"/>
  <c r="E65"/>
  <c r="J65"/>
  <c r="O65"/>
  <c r="T65"/>
  <c r="Y65"/>
  <c r="AD65"/>
  <c r="AI65"/>
  <c r="AN65"/>
  <c r="AS65"/>
  <c r="AX65"/>
  <c r="BC65"/>
  <c r="BF65"/>
  <c r="DI65" s="1"/>
  <c r="BG65"/>
  <c r="DJ65" s="1"/>
  <c r="BM65"/>
  <c r="BR65"/>
  <c r="BW65"/>
  <c r="CV65"/>
  <c r="DB65"/>
  <c r="DF65"/>
  <c r="E66"/>
  <c r="J66"/>
  <c r="O66"/>
  <c r="T66"/>
  <c r="Y66"/>
  <c r="AD66"/>
  <c r="AI66"/>
  <c r="AN66"/>
  <c r="AS66"/>
  <c r="AX66"/>
  <c r="BC66"/>
  <c r="BF66"/>
  <c r="BI66"/>
  <c r="BG66"/>
  <c r="DJ66"/>
  <c r="BM66"/>
  <c r="BR66"/>
  <c r="BW66"/>
  <c r="CV66"/>
  <c r="DF66"/>
  <c r="E67"/>
  <c r="J67"/>
  <c r="O67"/>
  <c r="T67"/>
  <c r="Y67"/>
  <c r="AD67"/>
  <c r="AI67"/>
  <c r="AN67"/>
  <c r="AS67"/>
  <c r="AX67"/>
  <c r="BC67"/>
  <c r="BF67"/>
  <c r="DI67"/>
  <c r="BG67"/>
  <c r="DJ67"/>
  <c r="BM67"/>
  <c r="BR67"/>
  <c r="BW67"/>
  <c r="CV67"/>
  <c r="DB67"/>
  <c r="DF67"/>
  <c r="E68"/>
  <c r="J68"/>
  <c r="O68"/>
  <c r="T68"/>
  <c r="Y68"/>
  <c r="AD68"/>
  <c r="AI68"/>
  <c r="AN68"/>
  <c r="AS68"/>
  <c r="AX68"/>
  <c r="BC68"/>
  <c r="BF68"/>
  <c r="DI68" s="1"/>
  <c r="BG68"/>
  <c r="DJ68" s="1"/>
  <c r="BM68"/>
  <c r="BR68"/>
  <c r="BW68"/>
  <c r="CV68"/>
  <c r="DF68"/>
  <c r="E69"/>
  <c r="J69"/>
  <c r="O69"/>
  <c r="T69"/>
  <c r="Y69"/>
  <c r="AD69"/>
  <c r="AI69"/>
  <c r="AN69"/>
  <c r="AS69"/>
  <c r="AX69"/>
  <c r="BC69"/>
  <c r="BF69"/>
  <c r="DI69"/>
  <c r="BP69" i="106" s="1"/>
  <c r="BI69" i="121"/>
  <c r="BG69"/>
  <c r="DJ69" s="1"/>
  <c r="BM69"/>
  <c r="BR69"/>
  <c r="BW69"/>
  <c r="CV69"/>
  <c r="DF69"/>
  <c r="E70"/>
  <c r="J70"/>
  <c r="O70"/>
  <c r="T70"/>
  <c r="Y70"/>
  <c r="AD70"/>
  <c r="AI70"/>
  <c r="AN70"/>
  <c r="AS70"/>
  <c r="AX70"/>
  <c r="BC70"/>
  <c r="BH70"/>
  <c r="BM70"/>
  <c r="BR70"/>
  <c r="BW70"/>
  <c r="CV70"/>
  <c r="DF70"/>
  <c r="E71"/>
  <c r="J71"/>
  <c r="O71"/>
  <c r="T71"/>
  <c r="Y71"/>
  <c r="AD71"/>
  <c r="AI71"/>
  <c r="AN71"/>
  <c r="AS71"/>
  <c r="AX71"/>
  <c r="BC71"/>
  <c r="BM71"/>
  <c r="BR71"/>
  <c r="BW71"/>
  <c r="CV71"/>
  <c r="DA71"/>
  <c r="DF71"/>
  <c r="E72"/>
  <c r="J72"/>
  <c r="O72"/>
  <c r="T72"/>
  <c r="Y72"/>
  <c r="AD72"/>
  <c r="AI72"/>
  <c r="AN72"/>
  <c r="AS72"/>
  <c r="AX72"/>
  <c r="BC72"/>
  <c r="BH72"/>
  <c r="BM72"/>
  <c r="BR72"/>
  <c r="BW72"/>
  <c r="CV72"/>
  <c r="DA72"/>
  <c r="DF72"/>
  <c r="E74"/>
  <c r="J74"/>
  <c r="O74"/>
  <c r="T74"/>
  <c r="Y74"/>
  <c r="AD74"/>
  <c r="AI74"/>
  <c r="AN74"/>
  <c r="AS74"/>
  <c r="AX74"/>
  <c r="BC74"/>
  <c r="BM74"/>
  <c r="BR74"/>
  <c r="BW74"/>
  <c r="CV74"/>
  <c r="DF74"/>
  <c r="E75"/>
  <c r="J75"/>
  <c r="O75"/>
  <c r="T75"/>
  <c r="Y75"/>
  <c r="AD75"/>
  <c r="AI75"/>
  <c r="AN75"/>
  <c r="AS75"/>
  <c r="AX75"/>
  <c r="BC75"/>
  <c r="BM75"/>
  <c r="BR75"/>
  <c r="BW75"/>
  <c r="CV75"/>
  <c r="CV77"/>
  <c r="DA75"/>
  <c r="DF75"/>
  <c r="E76"/>
  <c r="J76"/>
  <c r="O76"/>
  <c r="T76"/>
  <c r="Y76"/>
  <c r="AD76"/>
  <c r="AD77" s="1"/>
  <c r="AI76"/>
  <c r="AN76"/>
  <c r="AS76"/>
  <c r="AX76"/>
  <c r="BC76"/>
  <c r="BF76"/>
  <c r="DI76" s="1"/>
  <c r="BP76" i="106" s="1"/>
  <c r="H32" i="2" s="1"/>
  <c r="BG76" i="121"/>
  <c r="DJ76" s="1"/>
  <c r="BQ76" i="106" s="1"/>
  <c r="BM76" i="121"/>
  <c r="BR76"/>
  <c r="BW76"/>
  <c r="BW77" s="1"/>
  <c r="CV76"/>
  <c r="DB76"/>
  <c r="DA76"/>
  <c r="DF76"/>
  <c r="E78"/>
  <c r="J78"/>
  <c r="O78"/>
  <c r="T78"/>
  <c r="Y78"/>
  <c r="AD78"/>
  <c r="AI78"/>
  <c r="AN78"/>
  <c r="AS78"/>
  <c r="AX78"/>
  <c r="BC78"/>
  <c r="BF78"/>
  <c r="DI78" s="1"/>
  <c r="BG78"/>
  <c r="DJ78" s="1"/>
  <c r="BM78"/>
  <c r="BR78"/>
  <c r="BW78"/>
  <c r="CV78"/>
  <c r="DB78"/>
  <c r="DF78"/>
  <c r="E79"/>
  <c r="J79"/>
  <c r="O79"/>
  <c r="T79"/>
  <c r="Y79"/>
  <c r="AD79"/>
  <c r="AI79"/>
  <c r="AN79"/>
  <c r="AS79"/>
  <c r="AX79"/>
  <c r="BC79"/>
  <c r="BF79"/>
  <c r="DI79" s="1"/>
  <c r="BG79"/>
  <c r="DJ79" s="1"/>
  <c r="BQ79" i="106" s="1"/>
  <c r="D79" i="23" s="1"/>
  <c r="X79" s="1"/>
  <c r="BM79" i="121"/>
  <c r="BR79"/>
  <c r="BW79"/>
  <c r="CV79"/>
  <c r="DB79"/>
  <c r="DF79"/>
  <c r="E80"/>
  <c r="J80"/>
  <c r="O80"/>
  <c r="T80"/>
  <c r="Y80"/>
  <c r="AD80"/>
  <c r="AI80"/>
  <c r="AN80"/>
  <c r="AS80"/>
  <c r="AX80"/>
  <c r="BC80"/>
  <c r="BF80"/>
  <c r="BI80" s="1"/>
  <c r="BG80"/>
  <c r="DJ80" s="1"/>
  <c r="BM80"/>
  <c r="BR80"/>
  <c r="BW80"/>
  <c r="CV80"/>
  <c r="DF80"/>
  <c r="E81"/>
  <c r="J81"/>
  <c r="O81"/>
  <c r="T81"/>
  <c r="Y81"/>
  <c r="AD81"/>
  <c r="AI81"/>
  <c r="AN81"/>
  <c r="AS81"/>
  <c r="AX81"/>
  <c r="BC81"/>
  <c r="BF81"/>
  <c r="DI81"/>
  <c r="BG81"/>
  <c r="DJ81"/>
  <c r="BM81"/>
  <c r="BR81"/>
  <c r="BW81"/>
  <c r="CV81"/>
  <c r="DF81"/>
  <c r="E82"/>
  <c r="J82"/>
  <c r="O82"/>
  <c r="T82"/>
  <c r="Y82"/>
  <c r="AD82"/>
  <c r="AI82"/>
  <c r="AN82"/>
  <c r="AS82"/>
  <c r="AX82"/>
  <c r="BC82"/>
  <c r="BF82"/>
  <c r="DI82"/>
  <c r="BG82"/>
  <c r="DJ82"/>
  <c r="BQ82" i="106" s="1"/>
  <c r="BM82" i="121"/>
  <c r="BR82"/>
  <c r="BW82"/>
  <c r="CV82"/>
  <c r="DB82"/>
  <c r="DF82"/>
  <c r="E83"/>
  <c r="J83"/>
  <c r="O83"/>
  <c r="T83"/>
  <c r="Y83"/>
  <c r="AD83"/>
  <c r="AI83"/>
  <c r="AN83"/>
  <c r="AS83"/>
  <c r="AX83"/>
  <c r="BC83"/>
  <c r="BF83"/>
  <c r="BI83"/>
  <c r="BG83"/>
  <c r="DJ83"/>
  <c r="BM83"/>
  <c r="BR83"/>
  <c r="BW83"/>
  <c r="CV83"/>
  <c r="DA83"/>
  <c r="DF83"/>
  <c r="E84"/>
  <c r="J84"/>
  <c r="O84"/>
  <c r="T84"/>
  <c r="Y84"/>
  <c r="AD84"/>
  <c r="AI84"/>
  <c r="AN84"/>
  <c r="AS84"/>
  <c r="AX84"/>
  <c r="BC84"/>
  <c r="BF84"/>
  <c r="DI84" s="1"/>
  <c r="BG84"/>
  <c r="DJ84" s="1"/>
  <c r="BM84"/>
  <c r="BR84"/>
  <c r="BW84"/>
  <c r="CV84"/>
  <c r="DB84"/>
  <c r="DF84"/>
  <c r="E85"/>
  <c r="J85"/>
  <c r="O85"/>
  <c r="T85"/>
  <c r="Y85"/>
  <c r="AD85"/>
  <c r="AI85"/>
  <c r="AN85"/>
  <c r="AS85"/>
  <c r="AX85"/>
  <c r="BC85"/>
  <c r="BF85"/>
  <c r="DI85" s="1"/>
  <c r="BG85"/>
  <c r="DJ85" s="1"/>
  <c r="BM85"/>
  <c r="BR85"/>
  <c r="BW85"/>
  <c r="CV85"/>
  <c r="DB85"/>
  <c r="DF85"/>
  <c r="E88"/>
  <c r="J88"/>
  <c r="O88"/>
  <c r="T88"/>
  <c r="Y88"/>
  <c r="AD88"/>
  <c r="AI88"/>
  <c r="AN88"/>
  <c r="AS88"/>
  <c r="AX88"/>
  <c r="BC88"/>
  <c r="BH88"/>
  <c r="BM88"/>
  <c r="BR88"/>
  <c r="BW88"/>
  <c r="CV88"/>
  <c r="DA88"/>
  <c r="DF88"/>
  <c r="DI88"/>
  <c r="DK88"/>
  <c r="DJ88"/>
  <c r="E89"/>
  <c r="J89"/>
  <c r="O89"/>
  <c r="T89"/>
  <c r="Y89"/>
  <c r="AD89"/>
  <c r="AI89"/>
  <c r="AN89"/>
  <c r="AS89"/>
  <c r="AX89"/>
  <c r="BC89"/>
  <c r="BF89"/>
  <c r="BG89"/>
  <c r="BM89"/>
  <c r="BR89"/>
  <c r="BW89"/>
  <c r="CV89"/>
  <c r="CY89"/>
  <c r="CZ89"/>
  <c r="DF89"/>
  <c r="E90"/>
  <c r="J90"/>
  <c r="O90"/>
  <c r="T90"/>
  <c r="Y90"/>
  <c r="AD90"/>
  <c r="AI90"/>
  <c r="AN90"/>
  <c r="AS90"/>
  <c r="AX90"/>
  <c r="BC90"/>
  <c r="BF90"/>
  <c r="DI90"/>
  <c r="BG90"/>
  <c r="DJ90"/>
  <c r="BM90"/>
  <c r="BR90"/>
  <c r="BW90"/>
  <c r="CV90"/>
  <c r="DF90"/>
  <c r="E91"/>
  <c r="J91"/>
  <c r="O91"/>
  <c r="T91"/>
  <c r="Y91"/>
  <c r="AD91"/>
  <c r="AI91"/>
  <c r="AN91"/>
  <c r="AS91"/>
  <c r="AX91"/>
  <c r="BC91"/>
  <c r="BF91"/>
  <c r="DI91"/>
  <c r="BG91"/>
  <c r="DJ91"/>
  <c r="BQ91" i="106" s="1"/>
  <c r="BM91" i="121"/>
  <c r="BR91"/>
  <c r="BW91"/>
  <c r="CV91"/>
  <c r="DA91"/>
  <c r="DB91"/>
  <c r="DF91"/>
  <c r="E92"/>
  <c r="J92"/>
  <c r="O92"/>
  <c r="T92"/>
  <c r="Y92"/>
  <c r="AD92"/>
  <c r="AI92"/>
  <c r="AN92"/>
  <c r="AS92"/>
  <c r="AX92"/>
  <c r="BC92"/>
  <c r="BF92"/>
  <c r="BI92" s="1"/>
  <c r="BG92"/>
  <c r="DJ92"/>
  <c r="BM92"/>
  <c r="BR92"/>
  <c r="BW92"/>
  <c r="CV92"/>
  <c r="DB92"/>
  <c r="DA92"/>
  <c r="DF92"/>
  <c r="E93"/>
  <c r="J93"/>
  <c r="O93"/>
  <c r="T93"/>
  <c r="Y93"/>
  <c r="AD93"/>
  <c r="AI93"/>
  <c r="AN93"/>
  <c r="AS93"/>
  <c r="AX93"/>
  <c r="BC93"/>
  <c r="BF93"/>
  <c r="BI93"/>
  <c r="BG93"/>
  <c r="DJ93"/>
  <c r="BM93"/>
  <c r="BR93"/>
  <c r="BW93"/>
  <c r="CV93"/>
  <c r="DB93"/>
  <c r="DF93"/>
  <c r="E94"/>
  <c r="J94"/>
  <c r="O94"/>
  <c r="T94"/>
  <c r="Y94"/>
  <c r="AD94"/>
  <c r="AI94"/>
  <c r="AN94"/>
  <c r="AS94"/>
  <c r="AX94"/>
  <c r="BC94"/>
  <c r="BF94"/>
  <c r="DI94" s="1"/>
  <c r="BG94"/>
  <c r="DJ94" s="1"/>
  <c r="BQ94" i="106" s="1"/>
  <c r="I54" i="2" s="1"/>
  <c r="BM94" i="121"/>
  <c r="BR94"/>
  <c r="BW94"/>
  <c r="CV94"/>
  <c r="DB94"/>
  <c r="DF94"/>
  <c r="E95"/>
  <c r="J95"/>
  <c r="O95"/>
  <c r="T95"/>
  <c r="Y95"/>
  <c r="AD95"/>
  <c r="AI95"/>
  <c r="AN95"/>
  <c r="AS95"/>
  <c r="AX95"/>
  <c r="BC95"/>
  <c r="BF95"/>
  <c r="DI95" s="1"/>
  <c r="BG95"/>
  <c r="DJ95" s="1"/>
  <c r="BQ95" i="106" s="1"/>
  <c r="D95" i="23" s="1"/>
  <c r="BM95" i="121"/>
  <c r="BR95"/>
  <c r="BW95"/>
  <c r="CV95"/>
  <c r="DB95"/>
  <c r="DF95"/>
  <c r="E96"/>
  <c r="J96"/>
  <c r="O96"/>
  <c r="T96"/>
  <c r="Y96"/>
  <c r="AD96"/>
  <c r="AI96"/>
  <c r="AN96"/>
  <c r="AS96"/>
  <c r="AX96"/>
  <c r="BC96"/>
  <c r="BF96"/>
  <c r="DI96"/>
  <c r="BG96"/>
  <c r="DJ96"/>
  <c r="BM96"/>
  <c r="BR96"/>
  <c r="BW96"/>
  <c r="CV96"/>
  <c r="DF96"/>
  <c r="E97"/>
  <c r="J97"/>
  <c r="O97"/>
  <c r="T97"/>
  <c r="Y97"/>
  <c r="AD97"/>
  <c r="AI97"/>
  <c r="AN97"/>
  <c r="AS97"/>
  <c r="AX97"/>
  <c r="BC97"/>
  <c r="BF97"/>
  <c r="BI97" s="1"/>
  <c r="DI97"/>
  <c r="BG97"/>
  <c r="DJ97" s="1"/>
  <c r="BM97"/>
  <c r="BR97"/>
  <c r="BW97"/>
  <c r="CV97"/>
  <c r="DF97"/>
  <c r="E98"/>
  <c r="J98"/>
  <c r="O98"/>
  <c r="T98"/>
  <c r="Y98"/>
  <c r="AD98"/>
  <c r="AI98"/>
  <c r="AN98"/>
  <c r="AS98"/>
  <c r="AX98"/>
  <c r="BC98"/>
  <c r="BF98"/>
  <c r="BH98"/>
  <c r="BG98"/>
  <c r="BM98"/>
  <c r="BR98"/>
  <c r="BW98"/>
  <c r="CV98"/>
  <c r="CY98"/>
  <c r="CZ98"/>
  <c r="DJ98" s="1"/>
  <c r="DK98" s="1"/>
  <c r="DF98"/>
  <c r="E99"/>
  <c r="J99"/>
  <c r="O99"/>
  <c r="T99"/>
  <c r="Y99"/>
  <c r="AD99"/>
  <c r="AI99"/>
  <c r="AN99"/>
  <c r="AS99"/>
  <c r="AX99"/>
  <c r="BC99"/>
  <c r="BF99"/>
  <c r="BG99"/>
  <c r="BM99"/>
  <c r="BR99"/>
  <c r="BW99"/>
  <c r="CV99"/>
  <c r="CY99"/>
  <c r="CZ99"/>
  <c r="DF99"/>
  <c r="E100"/>
  <c r="J100"/>
  <c r="O100"/>
  <c r="T100"/>
  <c r="Y100"/>
  <c r="AD100"/>
  <c r="AI100"/>
  <c r="AN100"/>
  <c r="AS100"/>
  <c r="AX100"/>
  <c r="BC100"/>
  <c r="BF100"/>
  <c r="BH100"/>
  <c r="BG100"/>
  <c r="BM100"/>
  <c r="BR100"/>
  <c r="BW100"/>
  <c r="CV100"/>
  <c r="CY100"/>
  <c r="CZ100"/>
  <c r="DJ100"/>
  <c r="DF100"/>
  <c r="E101"/>
  <c r="J101"/>
  <c r="O101"/>
  <c r="T101"/>
  <c r="Y101"/>
  <c r="AD101"/>
  <c r="AI101"/>
  <c r="AN101"/>
  <c r="AS101"/>
  <c r="AX101"/>
  <c r="BC101"/>
  <c r="BF101"/>
  <c r="BH101"/>
  <c r="BG101"/>
  <c r="BM101"/>
  <c r="BR101"/>
  <c r="BW101"/>
  <c r="CV101"/>
  <c r="CY101"/>
  <c r="CZ101"/>
  <c r="DF101"/>
  <c r="E102"/>
  <c r="J102"/>
  <c r="O102"/>
  <c r="T102"/>
  <c r="Y102"/>
  <c r="AD102"/>
  <c r="AI102"/>
  <c r="AN102"/>
  <c r="AS102"/>
  <c r="AX102"/>
  <c r="BC102"/>
  <c r="BF102"/>
  <c r="DI102" s="1"/>
  <c r="BG102"/>
  <c r="DJ102" s="1"/>
  <c r="BM102"/>
  <c r="BR102"/>
  <c r="BW102"/>
  <c r="CV102"/>
  <c r="CY102"/>
  <c r="DA102" s="1"/>
  <c r="CZ102"/>
  <c r="DF102"/>
  <c r="E103"/>
  <c r="J103"/>
  <c r="O103"/>
  <c r="T103"/>
  <c r="Y103"/>
  <c r="AD103"/>
  <c r="AI103"/>
  <c r="AN103"/>
  <c r="AS103"/>
  <c r="AX103"/>
  <c r="BC103"/>
  <c r="BF103"/>
  <c r="BH103" s="1"/>
  <c r="BG103"/>
  <c r="BM103"/>
  <c r="BR103"/>
  <c r="BW103"/>
  <c r="CV103"/>
  <c r="CY103"/>
  <c r="DA103" s="1"/>
  <c r="CZ103"/>
  <c r="DF103"/>
  <c r="E8" i="107"/>
  <c r="J8"/>
  <c r="O8"/>
  <c r="AD8"/>
  <c r="AI8"/>
  <c r="AN8"/>
  <c r="AS8"/>
  <c r="AY8" s="1"/>
  <c r="AX8"/>
  <c r="BB8"/>
  <c r="E9"/>
  <c r="J9"/>
  <c r="O9"/>
  <c r="T9"/>
  <c r="Y9"/>
  <c r="AD9"/>
  <c r="AI9"/>
  <c r="AN9"/>
  <c r="AS9"/>
  <c r="AX9"/>
  <c r="E11"/>
  <c r="J11"/>
  <c r="O11"/>
  <c r="T11"/>
  <c r="Y11"/>
  <c r="AD11"/>
  <c r="AI11"/>
  <c r="AN11"/>
  <c r="AS11"/>
  <c r="AX11"/>
  <c r="E14"/>
  <c r="J14"/>
  <c r="O14"/>
  <c r="T14"/>
  <c r="Y14"/>
  <c r="AN14"/>
  <c r="AS14"/>
  <c r="AX14"/>
  <c r="E18"/>
  <c r="J18"/>
  <c r="O18"/>
  <c r="T18"/>
  <c r="Y18"/>
  <c r="AD18"/>
  <c r="AI18"/>
  <c r="AN18"/>
  <c r="AS18"/>
  <c r="AX18"/>
  <c r="BA18"/>
  <c r="BB18"/>
  <c r="E19"/>
  <c r="J19"/>
  <c r="O19"/>
  <c r="T19"/>
  <c r="AD19"/>
  <c r="AI19"/>
  <c r="AN19"/>
  <c r="AS19"/>
  <c r="AX19"/>
  <c r="BA19"/>
  <c r="BB19"/>
  <c r="E20"/>
  <c r="J20"/>
  <c r="O20"/>
  <c r="T20"/>
  <c r="Y20"/>
  <c r="AD20"/>
  <c r="AI20"/>
  <c r="AN20"/>
  <c r="AS20"/>
  <c r="AX20"/>
  <c r="BA20"/>
  <c r="BD20"/>
  <c r="BB20"/>
  <c r="D11" i="5"/>
  <c r="E21" i="107"/>
  <c r="J21"/>
  <c r="O21"/>
  <c r="T21"/>
  <c r="Y21"/>
  <c r="AD21"/>
  <c r="AI21"/>
  <c r="AN21"/>
  <c r="AS21"/>
  <c r="AX21"/>
  <c r="BA21"/>
  <c r="BB21"/>
  <c r="E23"/>
  <c r="J23"/>
  <c r="O23"/>
  <c r="T23"/>
  <c r="Y23"/>
  <c r="AD23"/>
  <c r="AI23"/>
  <c r="AN23"/>
  <c r="AS23"/>
  <c r="AX23"/>
  <c r="BA23"/>
  <c r="BB23"/>
  <c r="E24"/>
  <c r="J24"/>
  <c r="O24"/>
  <c r="T24"/>
  <c r="Y24"/>
  <c r="AD24"/>
  <c r="AI24"/>
  <c r="AN24"/>
  <c r="AS24"/>
  <c r="AX24"/>
  <c r="BA24"/>
  <c r="BB24"/>
  <c r="E26"/>
  <c r="J26"/>
  <c r="O26"/>
  <c r="T26"/>
  <c r="Y26"/>
  <c r="AD26"/>
  <c r="AI26"/>
  <c r="AN26"/>
  <c r="AS26"/>
  <c r="AX26"/>
  <c r="BA26"/>
  <c r="BD26"/>
  <c r="BB26"/>
  <c r="D17" i="5"/>
  <c r="E27" i="107"/>
  <c r="J27"/>
  <c r="O27"/>
  <c r="T27"/>
  <c r="Y27"/>
  <c r="AD27"/>
  <c r="AI27"/>
  <c r="AN27"/>
  <c r="AS27"/>
  <c r="AX27"/>
  <c r="BA27"/>
  <c r="BD27"/>
  <c r="BB27"/>
  <c r="E29"/>
  <c r="J29"/>
  <c r="O29"/>
  <c r="T29"/>
  <c r="Y29"/>
  <c r="AD29"/>
  <c r="AI29"/>
  <c r="AN29"/>
  <c r="AS29"/>
  <c r="AX29"/>
  <c r="BA29"/>
  <c r="BB29"/>
  <c r="E30"/>
  <c r="J30"/>
  <c r="O30"/>
  <c r="T30"/>
  <c r="Y30"/>
  <c r="AD30"/>
  <c r="AI30"/>
  <c r="AN30"/>
  <c r="AS30"/>
  <c r="AX30"/>
  <c r="BA30"/>
  <c r="BB30"/>
  <c r="E31"/>
  <c r="J31"/>
  <c r="O31"/>
  <c r="T31"/>
  <c r="Y31"/>
  <c r="AI31"/>
  <c r="AN31"/>
  <c r="AS31"/>
  <c r="AX31"/>
  <c r="BA31"/>
  <c r="BB31"/>
  <c r="E32"/>
  <c r="J32"/>
  <c r="O32"/>
  <c r="T32"/>
  <c r="Y32"/>
  <c r="AD32"/>
  <c r="AI32"/>
  <c r="AN32"/>
  <c r="AS32"/>
  <c r="AX32"/>
  <c r="BA32"/>
  <c r="BC32"/>
  <c r="BB32"/>
  <c r="E33"/>
  <c r="J33"/>
  <c r="O33"/>
  <c r="T33"/>
  <c r="Y33"/>
  <c r="AD33"/>
  <c r="AI33"/>
  <c r="AN33"/>
  <c r="AS33"/>
  <c r="AX33"/>
  <c r="BA33"/>
  <c r="BB33"/>
  <c r="E34"/>
  <c r="J34"/>
  <c r="O34"/>
  <c r="T34"/>
  <c r="Y34"/>
  <c r="AD34"/>
  <c r="AI34"/>
  <c r="AN34"/>
  <c r="AS34"/>
  <c r="AX34"/>
  <c r="BA34"/>
  <c r="BB34"/>
  <c r="E8" i="126"/>
  <c r="J8"/>
  <c r="O8"/>
  <c r="T8"/>
  <c r="Y8"/>
  <c r="AD8"/>
  <c r="AI8"/>
  <c r="AN8"/>
  <c r="AW8"/>
  <c r="BB8"/>
  <c r="BG8"/>
  <c r="BL8"/>
  <c r="BQ8"/>
  <c r="BV8"/>
  <c r="BY8"/>
  <c r="CA8" s="1"/>
  <c r="BZ8"/>
  <c r="E9"/>
  <c r="J9"/>
  <c r="O9"/>
  <c r="T9"/>
  <c r="Y9"/>
  <c r="AD9"/>
  <c r="AI9"/>
  <c r="AN9"/>
  <c r="AW9"/>
  <c r="BB9"/>
  <c r="BG9"/>
  <c r="BL9"/>
  <c r="BQ9"/>
  <c r="BV9"/>
  <c r="BY9"/>
  <c r="CA9"/>
  <c r="BZ9"/>
  <c r="E10"/>
  <c r="J10"/>
  <c r="O10"/>
  <c r="T10"/>
  <c r="AI10"/>
  <c r="AN10"/>
  <c r="AW10"/>
  <c r="BB10"/>
  <c r="BG10"/>
  <c r="BL10"/>
  <c r="BQ10"/>
  <c r="BV10"/>
  <c r="BY10"/>
  <c r="CA10" s="1"/>
  <c r="BZ10"/>
  <c r="E11"/>
  <c r="J11"/>
  <c r="O11"/>
  <c r="T11"/>
  <c r="AI11"/>
  <c r="AN11"/>
  <c r="AW11"/>
  <c r="BB11"/>
  <c r="BG11"/>
  <c r="BL11"/>
  <c r="BQ11"/>
  <c r="BV11"/>
  <c r="BY11"/>
  <c r="BZ11"/>
  <c r="E12"/>
  <c r="J12"/>
  <c r="O12"/>
  <c r="T12"/>
  <c r="AI12"/>
  <c r="AN12"/>
  <c r="AW12"/>
  <c r="BB12"/>
  <c r="BG12"/>
  <c r="BL12"/>
  <c r="BQ12"/>
  <c r="BV12"/>
  <c r="BY12"/>
  <c r="CA12"/>
  <c r="BZ12"/>
  <c r="E15"/>
  <c r="J15"/>
  <c r="O15"/>
  <c r="O33" s="1"/>
  <c r="T15"/>
  <c r="Y15"/>
  <c r="AD15"/>
  <c r="AI15"/>
  <c r="AN15"/>
  <c r="AW15"/>
  <c r="BB15"/>
  <c r="BG15"/>
  <c r="BL15"/>
  <c r="BQ15"/>
  <c r="BV15"/>
  <c r="BY15"/>
  <c r="BY33" s="1"/>
  <c r="BZ15"/>
  <c r="E16"/>
  <c r="J16"/>
  <c r="O16"/>
  <c r="T16"/>
  <c r="Y16"/>
  <c r="AD16"/>
  <c r="AI16"/>
  <c r="AN16"/>
  <c r="AW16"/>
  <c r="BB16"/>
  <c r="BG16"/>
  <c r="BL16"/>
  <c r="BQ16"/>
  <c r="BV16"/>
  <c r="BY16"/>
  <c r="BZ16"/>
  <c r="E17"/>
  <c r="J17"/>
  <c r="O17"/>
  <c r="T17"/>
  <c r="Y17"/>
  <c r="AD17"/>
  <c r="AI17"/>
  <c r="AN17"/>
  <c r="AW17"/>
  <c r="BB17"/>
  <c r="BG17"/>
  <c r="BL17"/>
  <c r="BQ17"/>
  <c r="BV17"/>
  <c r="E18"/>
  <c r="J18"/>
  <c r="O18"/>
  <c r="T18"/>
  <c r="Y18"/>
  <c r="AD18"/>
  <c r="AI18"/>
  <c r="AN18"/>
  <c r="AW18"/>
  <c r="BB18"/>
  <c r="BG18"/>
  <c r="BL18"/>
  <c r="BQ18"/>
  <c r="BV18"/>
  <c r="CB18"/>
  <c r="E20"/>
  <c r="J20"/>
  <c r="Y20"/>
  <c r="BB20"/>
  <c r="BG20"/>
  <c r="BL20"/>
  <c r="BQ20"/>
  <c r="BV20"/>
  <c r="CA20"/>
  <c r="E21"/>
  <c r="J21"/>
  <c r="O21"/>
  <c r="T21"/>
  <c r="Y21"/>
  <c r="AD21"/>
  <c r="AI21"/>
  <c r="AN21"/>
  <c r="AW21"/>
  <c r="BB21"/>
  <c r="BG21"/>
  <c r="BL21"/>
  <c r="BQ21"/>
  <c r="BV21"/>
  <c r="E23"/>
  <c r="J23"/>
  <c r="O23"/>
  <c r="T23"/>
  <c r="Y23"/>
  <c r="AD23"/>
  <c r="AI23"/>
  <c r="AI33" s="1"/>
  <c r="AN23"/>
  <c r="AW23"/>
  <c r="BB23"/>
  <c r="BG23"/>
  <c r="BL23"/>
  <c r="BQ23"/>
  <c r="BV23"/>
  <c r="E24"/>
  <c r="J24"/>
  <c r="O24"/>
  <c r="T24"/>
  <c r="Y24"/>
  <c r="AD24"/>
  <c r="AI24"/>
  <c r="AN24"/>
  <c r="AW24"/>
  <c r="BB24"/>
  <c r="BG24"/>
  <c r="BL24"/>
  <c r="BQ24"/>
  <c r="BV24"/>
  <c r="CB24"/>
  <c r="E26"/>
  <c r="J26"/>
  <c r="O26"/>
  <c r="T26"/>
  <c r="Y26"/>
  <c r="AD26"/>
  <c r="AI26"/>
  <c r="AN26"/>
  <c r="AW26"/>
  <c r="BB26"/>
  <c r="BG26"/>
  <c r="BL26"/>
  <c r="BQ26"/>
  <c r="BV26"/>
  <c r="CB26"/>
  <c r="E27"/>
  <c r="J27"/>
  <c r="O27"/>
  <c r="T27"/>
  <c r="Y27"/>
  <c r="AD27"/>
  <c r="AI27"/>
  <c r="AN27"/>
  <c r="AW27"/>
  <c r="BB27"/>
  <c r="BG27"/>
  <c r="BL27"/>
  <c r="BQ27"/>
  <c r="BV27"/>
  <c r="CB27"/>
  <c r="E28"/>
  <c r="J28"/>
  <c r="O28"/>
  <c r="T28"/>
  <c r="Y28"/>
  <c r="AD28"/>
  <c r="AI28"/>
  <c r="AN28"/>
  <c r="AW28"/>
  <c r="BB28"/>
  <c r="BG28"/>
  <c r="BL28"/>
  <c r="BQ28"/>
  <c r="BV28"/>
  <c r="CA28"/>
  <c r="E29"/>
  <c r="J29"/>
  <c r="O29"/>
  <c r="T29"/>
  <c r="Y29"/>
  <c r="AD29"/>
  <c r="AI29"/>
  <c r="AN29"/>
  <c r="AW29"/>
  <c r="BB29"/>
  <c r="BG29"/>
  <c r="BL29"/>
  <c r="BQ29"/>
  <c r="BV29"/>
  <c r="CA29"/>
  <c r="E30"/>
  <c r="J30"/>
  <c r="O30"/>
  <c r="T30"/>
  <c r="Y30"/>
  <c r="AD30"/>
  <c r="AI30"/>
  <c r="AN30"/>
  <c r="AW30"/>
  <c r="BB30"/>
  <c r="BG30"/>
  <c r="BL30"/>
  <c r="BQ30"/>
  <c r="BV30"/>
  <c r="BY30"/>
  <c r="CA30"/>
  <c r="BZ30"/>
  <c r="E31"/>
  <c r="J31"/>
  <c r="O31"/>
  <c r="T31"/>
  <c r="Y31"/>
  <c r="AD31"/>
  <c r="AI31"/>
  <c r="AN31"/>
  <c r="AW31"/>
  <c r="BB31"/>
  <c r="BG31"/>
  <c r="BL31"/>
  <c r="BQ31"/>
  <c r="BV31"/>
  <c r="BY31"/>
  <c r="BZ31"/>
  <c r="BY34"/>
  <c r="BY44" s="1"/>
  <c r="CB34"/>
  <c r="CA37"/>
  <c r="CB38"/>
  <c r="CB39"/>
  <c r="CA40"/>
  <c r="BY46"/>
  <c r="CA46"/>
  <c r="BZ46"/>
  <c r="BY47"/>
  <c r="CA47" s="1"/>
  <c r="BZ47"/>
  <c r="BY48"/>
  <c r="BZ48"/>
  <c r="BY49"/>
  <c r="CA49"/>
  <c r="BZ49"/>
  <c r="BY50"/>
  <c r="CA50" s="1"/>
  <c r="BZ50"/>
  <c r="BY51"/>
  <c r="BZ51"/>
  <c r="BY52"/>
  <c r="BZ52"/>
  <c r="CA53"/>
  <c r="CB55"/>
  <c r="BY61"/>
  <c r="BZ61"/>
  <c r="BY62"/>
  <c r="BZ62"/>
  <c r="CB63"/>
  <c r="CB64"/>
  <c r="CA65"/>
  <c r="CA68"/>
  <c r="CB69"/>
  <c r="CA73"/>
  <c r="BY77"/>
  <c r="CA77"/>
  <c r="BZ77"/>
  <c r="BZ85"/>
  <c r="BY78"/>
  <c r="CA78"/>
  <c r="BZ78"/>
  <c r="CA79"/>
  <c r="CA81"/>
  <c r="CB82"/>
  <c r="CA82"/>
  <c r="CB83"/>
  <c r="CA83"/>
  <c r="BY87"/>
  <c r="BY103" s="1"/>
  <c r="BZ87"/>
  <c r="BY88"/>
  <c r="CA88" s="1"/>
  <c r="BZ88"/>
  <c r="BY89"/>
  <c r="BZ89"/>
  <c r="BY90"/>
  <c r="CA90"/>
  <c r="BZ90"/>
  <c r="BY91"/>
  <c r="BZ91"/>
  <c r="BY92"/>
  <c r="CA92" s="1"/>
  <c r="BZ92"/>
  <c r="BY93"/>
  <c r="CA93"/>
  <c r="BZ93"/>
  <c r="BY94"/>
  <c r="CA94" s="1"/>
  <c r="CB95"/>
  <c r="BZ94"/>
  <c r="CB96"/>
  <c r="BY102"/>
  <c r="CA102"/>
  <c r="BZ102"/>
  <c r="FI105"/>
  <c r="E8" i="8"/>
  <c r="J8"/>
  <c r="O8"/>
  <c r="Y8"/>
  <c r="AD8"/>
  <c r="AI8"/>
  <c r="AN8"/>
  <c r="AS8"/>
  <c r="AX8"/>
  <c r="BC8"/>
  <c r="BH8"/>
  <c r="BM8"/>
  <c r="BR8"/>
  <c r="BW8"/>
  <c r="CB8"/>
  <c r="J12"/>
  <c r="O12"/>
  <c r="Y12"/>
  <c r="AD12"/>
  <c r="AI12"/>
  <c r="AN12"/>
  <c r="AS12"/>
  <c r="AX12"/>
  <c r="BC12"/>
  <c r="BR12"/>
  <c r="BW12"/>
  <c r="CB12"/>
  <c r="E18"/>
  <c r="J18"/>
  <c r="O18"/>
  <c r="O35" s="1"/>
  <c r="Y18"/>
  <c r="AD18"/>
  <c r="AD35" s="1"/>
  <c r="AI18"/>
  <c r="AN18"/>
  <c r="AS18"/>
  <c r="AX18"/>
  <c r="BC18"/>
  <c r="BH18"/>
  <c r="BM18"/>
  <c r="BM35" s="1"/>
  <c r="BR18"/>
  <c r="BR35" s="1"/>
  <c r="BW18"/>
  <c r="CB18"/>
  <c r="J19"/>
  <c r="O19"/>
  <c r="Y19"/>
  <c r="AD19"/>
  <c r="AI19"/>
  <c r="AN19"/>
  <c r="AS19"/>
  <c r="AX19"/>
  <c r="BC19"/>
  <c r="BH19"/>
  <c r="BM19"/>
  <c r="BR19"/>
  <c r="BW19"/>
  <c r="J20"/>
  <c r="O20"/>
  <c r="Y20"/>
  <c r="AD20"/>
  <c r="AI20"/>
  <c r="AN20"/>
  <c r="AS20"/>
  <c r="AS35" s="1"/>
  <c r="AX20"/>
  <c r="BC20"/>
  <c r="BC35" s="1"/>
  <c r="BH20"/>
  <c r="BM20"/>
  <c r="BR20"/>
  <c r="BW20"/>
  <c r="CB20"/>
  <c r="E21"/>
  <c r="J21"/>
  <c r="O21"/>
  <c r="Y21"/>
  <c r="AD21"/>
  <c r="AI21"/>
  <c r="AN21"/>
  <c r="AS21"/>
  <c r="AX21"/>
  <c r="BC21"/>
  <c r="BH21"/>
  <c r="BM21"/>
  <c r="BR21"/>
  <c r="BW21"/>
  <c r="E23"/>
  <c r="J23"/>
  <c r="O23"/>
  <c r="Y23"/>
  <c r="AD23"/>
  <c r="AI23"/>
  <c r="AN23"/>
  <c r="AS23"/>
  <c r="AX23"/>
  <c r="BC23"/>
  <c r="BH23"/>
  <c r="BM23"/>
  <c r="BR23"/>
  <c r="BW23"/>
  <c r="CB23"/>
  <c r="J24"/>
  <c r="O24"/>
  <c r="Y24"/>
  <c r="AD24"/>
  <c r="AI24"/>
  <c r="AN24"/>
  <c r="AS24"/>
  <c r="AX24"/>
  <c r="BC24"/>
  <c r="BH24"/>
  <c r="BM24"/>
  <c r="BR24"/>
  <c r="BW24"/>
  <c r="CB24"/>
  <c r="J26"/>
  <c r="O26"/>
  <c r="Y26"/>
  <c r="AD26"/>
  <c r="AI26"/>
  <c r="AN26"/>
  <c r="AS26"/>
  <c r="AX26"/>
  <c r="BC26"/>
  <c r="BM26"/>
  <c r="BR26"/>
  <c r="BW26"/>
  <c r="CB26"/>
  <c r="E27"/>
  <c r="J27"/>
  <c r="O27"/>
  <c r="Y27"/>
  <c r="AD27"/>
  <c r="AI27"/>
  <c r="AN27"/>
  <c r="AS27"/>
  <c r="AX27"/>
  <c r="BC27"/>
  <c r="BM27"/>
  <c r="BR27"/>
  <c r="BW27"/>
  <c r="CB27"/>
  <c r="J29"/>
  <c r="O29"/>
  <c r="Y29"/>
  <c r="AD29"/>
  <c r="AI29"/>
  <c r="AN29"/>
  <c r="AS29"/>
  <c r="AX29"/>
  <c r="BC29"/>
  <c r="BM29"/>
  <c r="BR29"/>
  <c r="BW29"/>
  <c r="CB29"/>
  <c r="J30"/>
  <c r="O30"/>
  <c r="Y30"/>
  <c r="AD30"/>
  <c r="AI30"/>
  <c r="AN30"/>
  <c r="AS30"/>
  <c r="AX30"/>
  <c r="BC30"/>
  <c r="BM30"/>
  <c r="BR30"/>
  <c r="BW30"/>
  <c r="CB30"/>
  <c r="E31"/>
  <c r="J31"/>
  <c r="O31"/>
  <c r="Y31"/>
  <c r="AD31"/>
  <c r="AI31"/>
  <c r="AN31"/>
  <c r="AS31"/>
  <c r="AX31"/>
  <c r="BC31"/>
  <c r="BM31"/>
  <c r="BR31"/>
  <c r="BW31"/>
  <c r="CB31"/>
  <c r="E32"/>
  <c r="J32"/>
  <c r="O32"/>
  <c r="Y32"/>
  <c r="AD32"/>
  <c r="AI32"/>
  <c r="AN32"/>
  <c r="AS32"/>
  <c r="AX32"/>
  <c r="BC32"/>
  <c r="BH32"/>
  <c r="BM32"/>
  <c r="BR32"/>
  <c r="BW32"/>
  <c r="CB32"/>
  <c r="E33"/>
  <c r="J33"/>
  <c r="O33"/>
  <c r="Y33"/>
  <c r="AD33"/>
  <c r="AI33"/>
  <c r="AN33"/>
  <c r="AS33"/>
  <c r="AX33"/>
  <c r="BC33"/>
  <c r="BH33"/>
  <c r="BM33"/>
  <c r="BR33"/>
  <c r="BW33"/>
  <c r="CB33"/>
  <c r="E34"/>
  <c r="J34"/>
  <c r="O34"/>
  <c r="Y34"/>
  <c r="AD34"/>
  <c r="AI34"/>
  <c r="AN34"/>
  <c r="AS34"/>
  <c r="AX34"/>
  <c r="BC34"/>
  <c r="BH34"/>
  <c r="BM34"/>
  <c r="BR34"/>
  <c r="BW34"/>
  <c r="CB34"/>
  <c r="Y36"/>
  <c r="AD36"/>
  <c r="BH36"/>
  <c r="BH45" s="1"/>
  <c r="O37"/>
  <c r="Y37"/>
  <c r="AD37"/>
  <c r="AI37"/>
  <c r="AS37"/>
  <c r="AX37"/>
  <c r="BC37"/>
  <c r="BH37"/>
  <c r="BM37"/>
  <c r="BR37"/>
  <c r="BW37"/>
  <c r="E38"/>
  <c r="J38"/>
  <c r="O38"/>
  <c r="Y38"/>
  <c r="AD38"/>
  <c r="AI38"/>
  <c r="AN38"/>
  <c r="AS38"/>
  <c r="AX38"/>
  <c r="BC38"/>
  <c r="BH38"/>
  <c r="BM38"/>
  <c r="BR38"/>
  <c r="BW38"/>
  <c r="CB38"/>
  <c r="J39"/>
  <c r="O39"/>
  <c r="Y39"/>
  <c r="AD39"/>
  <c r="AI39"/>
  <c r="AN39"/>
  <c r="AS39"/>
  <c r="AX39"/>
  <c r="BC39"/>
  <c r="BH39"/>
  <c r="BM39"/>
  <c r="BR39"/>
  <c r="BW39"/>
  <c r="CB39"/>
  <c r="J40"/>
  <c r="O40"/>
  <c r="Y40"/>
  <c r="AD40"/>
  <c r="AI40"/>
  <c r="AN40"/>
  <c r="AS40"/>
  <c r="AX40"/>
  <c r="BC40"/>
  <c r="BH40"/>
  <c r="BM40"/>
  <c r="BR40"/>
  <c r="BW40"/>
  <c r="CB40"/>
  <c r="E41"/>
  <c r="J41"/>
  <c r="O41"/>
  <c r="Y41"/>
  <c r="AD41"/>
  <c r="AI41"/>
  <c r="AN41"/>
  <c r="AS41"/>
  <c r="AX41"/>
  <c r="BC41"/>
  <c r="BH41"/>
  <c r="BM41"/>
  <c r="BR41"/>
  <c r="BW41"/>
  <c r="CB41"/>
  <c r="E42"/>
  <c r="J42"/>
  <c r="O42"/>
  <c r="Y42"/>
  <c r="AD42"/>
  <c r="AI42"/>
  <c r="AN42"/>
  <c r="AS42"/>
  <c r="AX42"/>
  <c r="BC42"/>
  <c r="BH42"/>
  <c r="BM42"/>
  <c r="BR42"/>
  <c r="BW42"/>
  <c r="CB42"/>
  <c r="E43"/>
  <c r="J43"/>
  <c r="O43"/>
  <c r="Y43"/>
  <c r="AD43"/>
  <c r="AI43"/>
  <c r="AN43"/>
  <c r="AS43"/>
  <c r="AX43"/>
  <c r="BC43"/>
  <c r="BH43"/>
  <c r="BM43"/>
  <c r="BR43"/>
  <c r="BW43"/>
  <c r="CB43"/>
  <c r="E44"/>
  <c r="J44"/>
  <c r="O44"/>
  <c r="Y44"/>
  <c r="AD44"/>
  <c r="AI44"/>
  <c r="AN44"/>
  <c r="AS44"/>
  <c r="AX44"/>
  <c r="BC44"/>
  <c r="BH44"/>
  <c r="BM44"/>
  <c r="BR44"/>
  <c r="BW44"/>
  <c r="CB44"/>
  <c r="E47"/>
  <c r="J47"/>
  <c r="O47"/>
  <c r="Y47"/>
  <c r="AD47"/>
  <c r="AI47"/>
  <c r="AN47"/>
  <c r="AS47"/>
  <c r="AX47"/>
  <c r="BC47"/>
  <c r="BH47"/>
  <c r="BM47"/>
  <c r="BR47"/>
  <c r="BW47"/>
  <c r="CB47"/>
  <c r="E48"/>
  <c r="J48"/>
  <c r="O48"/>
  <c r="Y48"/>
  <c r="AD48"/>
  <c r="AI48"/>
  <c r="AN48"/>
  <c r="AS48"/>
  <c r="AX48"/>
  <c r="BC48"/>
  <c r="BH48"/>
  <c r="BM48"/>
  <c r="BR48"/>
  <c r="BW48"/>
  <c r="CB48"/>
  <c r="E49"/>
  <c r="J49"/>
  <c r="O49"/>
  <c r="Y49"/>
  <c r="AD49"/>
  <c r="AI49"/>
  <c r="AN49"/>
  <c r="AS49"/>
  <c r="AX49"/>
  <c r="BC49"/>
  <c r="BH49"/>
  <c r="BM49"/>
  <c r="BR49"/>
  <c r="BW49"/>
  <c r="CB49"/>
  <c r="E50"/>
  <c r="J50"/>
  <c r="O50"/>
  <c r="Y50"/>
  <c r="AD50"/>
  <c r="AI50"/>
  <c r="AN50"/>
  <c r="AS50"/>
  <c r="AX50"/>
  <c r="BC50"/>
  <c r="BH50"/>
  <c r="BM50"/>
  <c r="BR50"/>
  <c r="BW50"/>
  <c r="CB50"/>
  <c r="E51"/>
  <c r="J51"/>
  <c r="O51"/>
  <c r="Y51"/>
  <c r="AD51"/>
  <c r="AI51"/>
  <c r="AN51"/>
  <c r="AS51"/>
  <c r="AX51"/>
  <c r="BC51"/>
  <c r="BH51"/>
  <c r="BM51"/>
  <c r="BR51"/>
  <c r="BW51"/>
  <c r="CB51"/>
  <c r="E52"/>
  <c r="J52"/>
  <c r="O52"/>
  <c r="Y52"/>
  <c r="AD52"/>
  <c r="AI52"/>
  <c r="AN52"/>
  <c r="AS52"/>
  <c r="AX52"/>
  <c r="BC52"/>
  <c r="BH52"/>
  <c r="BM52"/>
  <c r="BR52"/>
  <c r="BW52"/>
  <c r="CB52"/>
  <c r="E53"/>
  <c r="J53"/>
  <c r="O53"/>
  <c r="Y53"/>
  <c r="AD53"/>
  <c r="AI53"/>
  <c r="AN53"/>
  <c r="AS53"/>
  <c r="AX53"/>
  <c r="BC53"/>
  <c r="BH53"/>
  <c r="BM53"/>
  <c r="BR53"/>
  <c r="BW53"/>
  <c r="CB53"/>
  <c r="E54"/>
  <c r="J54"/>
  <c r="O54"/>
  <c r="Y54"/>
  <c r="AD54"/>
  <c r="AI54"/>
  <c r="AN54"/>
  <c r="AS54"/>
  <c r="AX54"/>
  <c r="BC54"/>
  <c r="BH54"/>
  <c r="BM54"/>
  <c r="BR54"/>
  <c r="BW54"/>
  <c r="CB54"/>
  <c r="J55"/>
  <c r="O55"/>
  <c r="Y55"/>
  <c r="AD55"/>
  <c r="AI55"/>
  <c r="AN55"/>
  <c r="AS55"/>
  <c r="AX55"/>
  <c r="BC55"/>
  <c r="BH55"/>
  <c r="BM55"/>
  <c r="BR55"/>
  <c r="BW55"/>
  <c r="CB55"/>
  <c r="CH55"/>
  <c r="E56"/>
  <c r="J56"/>
  <c r="O56"/>
  <c r="Y56"/>
  <c r="AD56"/>
  <c r="AI56"/>
  <c r="AN56"/>
  <c r="AS56"/>
  <c r="AX56"/>
  <c r="BC56"/>
  <c r="BH56"/>
  <c r="BM56"/>
  <c r="BR56"/>
  <c r="BW56"/>
  <c r="CB56"/>
  <c r="CH56"/>
  <c r="E57"/>
  <c r="J57"/>
  <c r="O57"/>
  <c r="Y57"/>
  <c r="AD57"/>
  <c r="AI57"/>
  <c r="AN57"/>
  <c r="AS57"/>
  <c r="AX57"/>
  <c r="BC57"/>
  <c r="BH57"/>
  <c r="BM57"/>
  <c r="BR57"/>
  <c r="BW57"/>
  <c r="CB57"/>
  <c r="CH57"/>
  <c r="E58"/>
  <c r="J58"/>
  <c r="O58"/>
  <c r="Y58"/>
  <c r="AD58"/>
  <c r="AI58"/>
  <c r="AN58"/>
  <c r="AS58"/>
  <c r="AX58"/>
  <c r="BC58"/>
  <c r="BH58"/>
  <c r="BM58"/>
  <c r="BR58"/>
  <c r="BW58"/>
  <c r="CB58"/>
  <c r="J59"/>
  <c r="O59"/>
  <c r="Y59"/>
  <c r="AD59"/>
  <c r="AI59"/>
  <c r="AN59"/>
  <c r="AS59"/>
  <c r="AX59"/>
  <c r="BC59"/>
  <c r="BH59"/>
  <c r="BM59"/>
  <c r="BR59"/>
  <c r="BW59"/>
  <c r="CB59"/>
  <c r="E63"/>
  <c r="J63"/>
  <c r="O63"/>
  <c r="Y63"/>
  <c r="Y77" s="1"/>
  <c r="AD63"/>
  <c r="AD77" s="1"/>
  <c r="AI63"/>
  <c r="AI77" s="1"/>
  <c r="AN63"/>
  <c r="AN77" s="1"/>
  <c r="AS63"/>
  <c r="AX63"/>
  <c r="BC63"/>
  <c r="BC77" s="1"/>
  <c r="BH63"/>
  <c r="BH77" s="1"/>
  <c r="BM63"/>
  <c r="BM77" s="1"/>
  <c r="BR63"/>
  <c r="BW63"/>
  <c r="CB63"/>
  <c r="CB77" s="1"/>
  <c r="J64"/>
  <c r="O64"/>
  <c r="Y64"/>
  <c r="AD64"/>
  <c r="AI64"/>
  <c r="AN64"/>
  <c r="AS64"/>
  <c r="AX64"/>
  <c r="BC64"/>
  <c r="BM64"/>
  <c r="BR64"/>
  <c r="BW64"/>
  <c r="CB64"/>
  <c r="E65"/>
  <c r="J65"/>
  <c r="O65"/>
  <c r="Y65"/>
  <c r="AD65"/>
  <c r="AI65"/>
  <c r="AN65"/>
  <c r="AS65"/>
  <c r="AX65"/>
  <c r="BC65"/>
  <c r="BM65"/>
  <c r="BR65"/>
  <c r="BW65"/>
  <c r="CB65"/>
  <c r="E66"/>
  <c r="J66"/>
  <c r="O66"/>
  <c r="Y66"/>
  <c r="AD66"/>
  <c r="AI66"/>
  <c r="AN66"/>
  <c r="AS66"/>
  <c r="AS77" s="1"/>
  <c r="AX66"/>
  <c r="BC66"/>
  <c r="BM66"/>
  <c r="BR66"/>
  <c r="BW66"/>
  <c r="CB66"/>
  <c r="E67"/>
  <c r="J67"/>
  <c r="O67"/>
  <c r="Y67"/>
  <c r="AD67"/>
  <c r="AI67"/>
  <c r="AN67"/>
  <c r="AS67"/>
  <c r="AX67"/>
  <c r="BC67"/>
  <c r="BM67"/>
  <c r="BR67"/>
  <c r="BW67"/>
  <c r="CB67"/>
  <c r="J68"/>
  <c r="O68"/>
  <c r="Y68"/>
  <c r="AD68"/>
  <c r="AI68"/>
  <c r="AN68"/>
  <c r="AS68"/>
  <c r="AX68"/>
  <c r="BC68"/>
  <c r="BM68"/>
  <c r="BR68"/>
  <c r="BW68"/>
  <c r="CB68"/>
  <c r="J69"/>
  <c r="O69"/>
  <c r="Y69"/>
  <c r="AD69"/>
  <c r="AI69"/>
  <c r="AN69"/>
  <c r="AS69"/>
  <c r="AX69"/>
  <c r="BC69"/>
  <c r="BM69"/>
  <c r="BR69"/>
  <c r="BW69"/>
  <c r="CB69"/>
  <c r="J71"/>
  <c r="O71"/>
  <c r="O77" s="1"/>
  <c r="Y71"/>
  <c r="AD71"/>
  <c r="AI71"/>
  <c r="AN71"/>
  <c r="AS71"/>
  <c r="AX71"/>
  <c r="BC71"/>
  <c r="BM71"/>
  <c r="BR71"/>
  <c r="BW71"/>
  <c r="CB71"/>
  <c r="J72"/>
  <c r="O72"/>
  <c r="Y72"/>
  <c r="AD72"/>
  <c r="AI72"/>
  <c r="AN72"/>
  <c r="AS72"/>
  <c r="AX72"/>
  <c r="BC72"/>
  <c r="BM72"/>
  <c r="BR72"/>
  <c r="BR77" s="1"/>
  <c r="BW72"/>
  <c r="CB72"/>
  <c r="E74"/>
  <c r="J74"/>
  <c r="O74"/>
  <c r="Y74"/>
  <c r="AD74"/>
  <c r="AI74"/>
  <c r="AN74"/>
  <c r="AS74"/>
  <c r="AX74"/>
  <c r="BC74"/>
  <c r="BM74"/>
  <c r="BR74"/>
  <c r="BW74"/>
  <c r="CB74"/>
  <c r="J75"/>
  <c r="O75"/>
  <c r="Y75"/>
  <c r="AD75"/>
  <c r="AI75"/>
  <c r="AN75"/>
  <c r="AS75"/>
  <c r="AX75"/>
  <c r="BC75"/>
  <c r="BM75"/>
  <c r="BR75"/>
  <c r="BW75"/>
  <c r="CB75"/>
  <c r="J76"/>
  <c r="O76"/>
  <c r="Y76"/>
  <c r="AD76"/>
  <c r="AI76"/>
  <c r="AN76"/>
  <c r="AS76"/>
  <c r="AX76"/>
  <c r="BC76"/>
  <c r="BM76"/>
  <c r="BR76"/>
  <c r="BW76"/>
  <c r="CB76"/>
  <c r="E78"/>
  <c r="J78"/>
  <c r="O78"/>
  <c r="Y78"/>
  <c r="AD78"/>
  <c r="AD86" s="1"/>
  <c r="AD87" s="1"/>
  <c r="AI78"/>
  <c r="AI86" s="1"/>
  <c r="AI87" s="1"/>
  <c r="AN78"/>
  <c r="AN86" s="1"/>
  <c r="AN87" s="1"/>
  <c r="AS78"/>
  <c r="AX78"/>
  <c r="BC78"/>
  <c r="BH78"/>
  <c r="BM78"/>
  <c r="BM102"/>
  <c r="BR78"/>
  <c r="BW78"/>
  <c r="BW86" s="1"/>
  <c r="BW87" s="1"/>
  <c r="CB78"/>
  <c r="CB82"/>
  <c r="E79"/>
  <c r="J79"/>
  <c r="O79"/>
  <c r="Y79"/>
  <c r="Y86" s="1"/>
  <c r="Y87" s="1"/>
  <c r="Y99"/>
  <c r="AD79"/>
  <c r="AI79"/>
  <c r="AI99"/>
  <c r="AN79"/>
  <c r="AS79"/>
  <c r="AS99"/>
  <c r="AX79"/>
  <c r="BC79"/>
  <c r="BC99"/>
  <c r="BC102"/>
  <c r="BH79"/>
  <c r="BM79"/>
  <c r="BM99"/>
  <c r="BR79"/>
  <c r="BW79"/>
  <c r="BW97"/>
  <c r="BW99"/>
  <c r="BW102"/>
  <c r="CB79"/>
  <c r="CH79"/>
  <c r="E80"/>
  <c r="J80"/>
  <c r="O80"/>
  <c r="Y80"/>
  <c r="AD80"/>
  <c r="AI80"/>
  <c r="AN80"/>
  <c r="AS80"/>
  <c r="AX80"/>
  <c r="BC80"/>
  <c r="BC86" s="1"/>
  <c r="BC87" s="1"/>
  <c r="BH80"/>
  <c r="BM80"/>
  <c r="BR80"/>
  <c r="BW80"/>
  <c r="CB80"/>
  <c r="CB86" s="1"/>
  <c r="D38" i="2"/>
  <c r="E81" i="8"/>
  <c r="E86" s="1"/>
  <c r="J81"/>
  <c r="O81"/>
  <c r="Y81"/>
  <c r="AD81"/>
  <c r="AI81"/>
  <c r="AN81"/>
  <c r="AS81"/>
  <c r="AX81"/>
  <c r="BC81"/>
  <c r="BH81"/>
  <c r="BM81"/>
  <c r="BR81"/>
  <c r="BW81"/>
  <c r="CB81"/>
  <c r="CH81"/>
  <c r="E82"/>
  <c r="J82"/>
  <c r="O82"/>
  <c r="Y82"/>
  <c r="AD82"/>
  <c r="AI82"/>
  <c r="AN82"/>
  <c r="AS82"/>
  <c r="AX82"/>
  <c r="BC82"/>
  <c r="BH82"/>
  <c r="BM82"/>
  <c r="BR82"/>
  <c r="BW82"/>
  <c r="E83"/>
  <c r="J83"/>
  <c r="O83"/>
  <c r="Y83"/>
  <c r="AD83"/>
  <c r="AI83"/>
  <c r="AN83"/>
  <c r="AS83"/>
  <c r="AX83"/>
  <c r="BC83"/>
  <c r="BH83"/>
  <c r="BM83"/>
  <c r="BR83"/>
  <c r="BW83"/>
  <c r="CB83"/>
  <c r="CH83"/>
  <c r="E84"/>
  <c r="J84"/>
  <c r="O84"/>
  <c r="Y84"/>
  <c r="AD84"/>
  <c r="AI84"/>
  <c r="AN84"/>
  <c r="AS84"/>
  <c r="AX84"/>
  <c r="BC84"/>
  <c r="BH84"/>
  <c r="BM84"/>
  <c r="BR84"/>
  <c r="BW84"/>
  <c r="CB84"/>
  <c r="E85"/>
  <c r="J85"/>
  <c r="O85"/>
  <c r="Y85"/>
  <c r="AD85"/>
  <c r="AI85"/>
  <c r="AN85"/>
  <c r="AS85"/>
  <c r="AX85"/>
  <c r="BC85"/>
  <c r="BH85"/>
  <c r="BM85"/>
  <c r="BR85"/>
  <c r="BW85"/>
  <c r="CB85"/>
  <c r="CH85"/>
  <c r="AN102"/>
  <c r="AX99"/>
  <c r="BH99"/>
  <c r="BH102"/>
  <c r="BR99"/>
  <c r="BR100"/>
  <c r="E88"/>
  <c r="J88"/>
  <c r="O88"/>
  <c r="Y88"/>
  <c r="AD88"/>
  <c r="AI88"/>
  <c r="AN88"/>
  <c r="AS88"/>
  <c r="AX88"/>
  <c r="BC88"/>
  <c r="BC104" s="1"/>
  <c r="BH88"/>
  <c r="BM88"/>
  <c r="BR88"/>
  <c r="BW88"/>
  <c r="BW104" s="1"/>
  <c r="CB88"/>
  <c r="E89"/>
  <c r="J89"/>
  <c r="O89"/>
  <c r="Y89"/>
  <c r="AD89"/>
  <c r="AD104" s="1"/>
  <c r="AI89"/>
  <c r="AN89"/>
  <c r="AS89"/>
  <c r="AX89"/>
  <c r="AX104" s="1"/>
  <c r="BC89"/>
  <c r="BH89"/>
  <c r="BM89"/>
  <c r="BR89"/>
  <c r="BW89"/>
  <c r="CB89"/>
  <c r="E90"/>
  <c r="J90"/>
  <c r="O90"/>
  <c r="Y90"/>
  <c r="AD90"/>
  <c r="AI90"/>
  <c r="AN90"/>
  <c r="AS90"/>
  <c r="AX90"/>
  <c r="BC90"/>
  <c r="BH90"/>
  <c r="BM90"/>
  <c r="BR90"/>
  <c r="BW90"/>
  <c r="CB90"/>
  <c r="E91"/>
  <c r="J91"/>
  <c r="O91"/>
  <c r="Y91"/>
  <c r="AD91"/>
  <c r="AI91"/>
  <c r="AN91"/>
  <c r="AS91"/>
  <c r="AX91"/>
  <c r="BC91"/>
  <c r="BH91"/>
  <c r="BM91"/>
  <c r="BR91"/>
  <c r="BW91"/>
  <c r="CB91"/>
  <c r="E92"/>
  <c r="J92"/>
  <c r="O92"/>
  <c r="Y92"/>
  <c r="AD92"/>
  <c r="AI92"/>
  <c r="AN92"/>
  <c r="AS92"/>
  <c r="AX92"/>
  <c r="BC92"/>
  <c r="BH92"/>
  <c r="BM92"/>
  <c r="BR92"/>
  <c r="BW92"/>
  <c r="CB92"/>
  <c r="E93"/>
  <c r="J93"/>
  <c r="O93"/>
  <c r="Y93"/>
  <c r="AD93"/>
  <c r="AI93"/>
  <c r="AN93"/>
  <c r="AS93"/>
  <c r="AX93"/>
  <c r="BC93"/>
  <c r="BH93"/>
  <c r="BM93"/>
  <c r="BR93"/>
  <c r="BW93"/>
  <c r="CB93"/>
  <c r="E94"/>
  <c r="J94"/>
  <c r="O94"/>
  <c r="Y94"/>
  <c r="AD94"/>
  <c r="AI94"/>
  <c r="AN94"/>
  <c r="AS94"/>
  <c r="AX94"/>
  <c r="BC94"/>
  <c r="BH94"/>
  <c r="BM94"/>
  <c r="BR94"/>
  <c r="BW94"/>
  <c r="CB94"/>
  <c r="E95"/>
  <c r="J95"/>
  <c r="O95"/>
  <c r="Y95"/>
  <c r="AD95"/>
  <c r="AI95"/>
  <c r="AN95"/>
  <c r="AS95"/>
  <c r="AX95"/>
  <c r="BC95"/>
  <c r="BH95"/>
  <c r="BM95"/>
  <c r="BR95"/>
  <c r="BW95"/>
  <c r="CB95"/>
  <c r="E96"/>
  <c r="J96"/>
  <c r="O96"/>
  <c r="Y96"/>
  <c r="AD96"/>
  <c r="AI96"/>
  <c r="AN96"/>
  <c r="AS96"/>
  <c r="AX96"/>
  <c r="BC96"/>
  <c r="BH96"/>
  <c r="BM96"/>
  <c r="BR96"/>
  <c r="BW96"/>
  <c r="CB96"/>
  <c r="E97"/>
  <c r="J97"/>
  <c r="O97"/>
  <c r="Y97"/>
  <c r="AD97"/>
  <c r="AI97"/>
  <c r="AN97"/>
  <c r="AS97"/>
  <c r="AX97"/>
  <c r="BC97"/>
  <c r="BH97"/>
  <c r="BM97"/>
  <c r="BR97"/>
  <c r="BR102"/>
  <c r="CB97"/>
  <c r="E98"/>
  <c r="E104" s="1"/>
  <c r="J98"/>
  <c r="O98"/>
  <c r="Y98"/>
  <c r="Y102"/>
  <c r="AD98"/>
  <c r="AI98"/>
  <c r="AI102"/>
  <c r="AN98"/>
  <c r="AS98"/>
  <c r="AS102"/>
  <c r="AX98"/>
  <c r="BC98"/>
  <c r="BH98"/>
  <c r="BM98"/>
  <c r="BR98"/>
  <c r="BW98"/>
  <c r="CB98"/>
  <c r="J99"/>
  <c r="O99"/>
  <c r="AD99"/>
  <c r="E101"/>
  <c r="J101"/>
  <c r="O101"/>
  <c r="Y101"/>
  <c r="AD101"/>
  <c r="AI101"/>
  <c r="AN101"/>
  <c r="AS101"/>
  <c r="AX101"/>
  <c r="BC101"/>
  <c r="BH101"/>
  <c r="BM101"/>
  <c r="BR101"/>
  <c r="BR104"/>
  <c r="BW101"/>
  <c r="CB101"/>
  <c r="J102"/>
  <c r="AD102"/>
  <c r="AX102"/>
  <c r="E103"/>
  <c r="J103"/>
  <c r="O103"/>
  <c r="Y103"/>
  <c r="AD103"/>
  <c r="AI103"/>
  <c r="AN103"/>
  <c r="AS103"/>
  <c r="AX103"/>
  <c r="BC103"/>
  <c r="BH103"/>
  <c r="BM103"/>
  <c r="BR103"/>
  <c r="BW103"/>
  <c r="CB103"/>
  <c r="FO106"/>
  <c r="H10" i="7"/>
  <c r="H11"/>
  <c r="H12"/>
  <c r="H13"/>
  <c r="H14"/>
  <c r="H15"/>
  <c r="H16"/>
  <c r="H17"/>
  <c r="H18"/>
  <c r="H19"/>
  <c r="H20"/>
  <c r="H21"/>
  <c r="H22"/>
  <c r="F24"/>
  <c r="G24"/>
  <c r="H27"/>
  <c r="H28"/>
  <c r="H29"/>
  <c r="H30"/>
  <c r="H31"/>
  <c r="H32"/>
  <c r="H33"/>
  <c r="H34"/>
  <c r="H35"/>
  <c r="H36"/>
  <c r="H37"/>
  <c r="H38"/>
  <c r="H39"/>
  <c r="H40"/>
  <c r="F42"/>
  <c r="G42"/>
  <c r="H58"/>
  <c r="I58" s="1"/>
  <c r="H59"/>
  <c r="I59" s="1"/>
  <c r="H60"/>
  <c r="I60" s="1"/>
  <c r="F62"/>
  <c r="J62" s="1"/>
  <c r="G62"/>
  <c r="H65"/>
  <c r="I65"/>
  <c r="I75" s="1"/>
  <c r="H66"/>
  <c r="H67"/>
  <c r="I67"/>
  <c r="H68"/>
  <c r="I68"/>
  <c r="H69"/>
  <c r="I69"/>
  <c r="H70"/>
  <c r="I70"/>
  <c r="H71"/>
  <c r="I71"/>
  <c r="H72"/>
  <c r="I72"/>
  <c r="H73"/>
  <c r="I73"/>
  <c r="F75"/>
  <c r="G75"/>
  <c r="H89"/>
  <c r="I89"/>
  <c r="H90"/>
  <c r="I90"/>
  <c r="H92"/>
  <c r="I92"/>
  <c r="H93"/>
  <c r="I93"/>
  <c r="F95"/>
  <c r="G95"/>
  <c r="H98"/>
  <c r="H106"/>
  <c r="H99"/>
  <c r="I99"/>
  <c r="H100"/>
  <c r="I100"/>
  <c r="H101"/>
  <c r="I101"/>
  <c r="H102"/>
  <c r="I102"/>
  <c r="H103"/>
  <c r="I103"/>
  <c r="H104"/>
  <c r="I104"/>
  <c r="F106"/>
  <c r="J106"/>
  <c r="G106"/>
  <c r="H152"/>
  <c r="I152" s="1"/>
  <c r="I155" s="1"/>
  <c r="H153"/>
  <c r="H155"/>
  <c r="F155"/>
  <c r="J155"/>
  <c r="G155"/>
  <c r="H159"/>
  <c r="I159" s="1"/>
  <c r="I162" s="1"/>
  <c r="H160"/>
  <c r="I160"/>
  <c r="H161"/>
  <c r="I161"/>
  <c r="F162"/>
  <c r="G162"/>
  <c r="H175"/>
  <c r="H187"/>
  <c r="H188"/>
  <c r="H197" s="1"/>
  <c r="H189"/>
  <c r="H190"/>
  <c r="H191"/>
  <c r="H192"/>
  <c r="H193"/>
  <c r="H194"/>
  <c r="F197"/>
  <c r="G197"/>
  <c r="J197" s="1"/>
  <c r="H202"/>
  <c r="C201" s="1"/>
  <c r="H212"/>
  <c r="H249"/>
  <c r="H235"/>
  <c r="H227"/>
  <c r="H228"/>
  <c r="H231"/>
  <c r="H232"/>
  <c r="H242"/>
  <c r="H245"/>
  <c r="H248"/>
  <c r="H241"/>
  <c r="H219"/>
  <c r="H256"/>
  <c r="H257"/>
  <c r="H258"/>
  <c r="H260"/>
  <c r="H261"/>
  <c r="H262"/>
  <c r="H263"/>
  <c r="H264"/>
  <c r="H265"/>
  <c r="H267"/>
  <c r="H273"/>
  <c r="H274"/>
  <c r="H277"/>
  <c r="H279"/>
  <c r="H281"/>
  <c r="H284"/>
  <c r="H285"/>
  <c r="H288"/>
  <c r="H289"/>
  <c r="H291"/>
  <c r="H295"/>
  <c r="C294" s="1"/>
  <c r="H325"/>
  <c r="H326"/>
  <c r="H328"/>
  <c r="H329"/>
  <c r="H330"/>
  <c r="H331"/>
  <c r="H332"/>
  <c r="H333"/>
  <c r="H335"/>
  <c r="H337"/>
  <c r="H338"/>
  <c r="H341"/>
  <c r="H349"/>
  <c r="H350"/>
  <c r="H353"/>
  <c r="H357"/>
  <c r="H358"/>
  <c r="G368"/>
  <c r="H385"/>
  <c r="H386"/>
  <c r="F392"/>
  <c r="G392"/>
  <c r="H398"/>
  <c r="H399"/>
  <c r="H509"/>
  <c r="H511"/>
  <c r="F511"/>
  <c r="G511"/>
  <c r="H515"/>
  <c r="H517"/>
  <c r="F517"/>
  <c r="G517"/>
  <c r="H525"/>
  <c r="H526"/>
  <c r="H531" s="1"/>
  <c r="H527"/>
  <c r="H528"/>
  <c r="H529"/>
  <c r="F531"/>
  <c r="G531"/>
  <c r="H534"/>
  <c r="H536"/>
  <c r="H537"/>
  <c r="H538"/>
  <c r="F540"/>
  <c r="F542"/>
  <c r="G540"/>
  <c r="H545"/>
  <c r="H550" s="1"/>
  <c r="H546"/>
  <c r="H547"/>
  <c r="H548"/>
  <c r="F550"/>
  <c r="G550"/>
  <c r="E21" i="5"/>
  <c r="E23"/>
  <c r="E24"/>
  <c r="E25"/>
  <c r="E34"/>
  <c r="E36"/>
  <c r="E37"/>
  <c r="E38"/>
  <c r="E44"/>
  <c r="E45"/>
  <c r="E47"/>
  <c r="E48"/>
  <c r="C49"/>
  <c r="F49"/>
  <c r="D49"/>
  <c r="E50"/>
  <c r="E51"/>
  <c r="E52"/>
  <c r="E53"/>
  <c r="E54"/>
  <c r="C56"/>
  <c r="E56"/>
  <c r="D56"/>
  <c r="C57"/>
  <c r="E57" s="1"/>
  <c r="D57"/>
  <c r="E59"/>
  <c r="F59" s="1"/>
  <c r="E60"/>
  <c r="F60" s="1"/>
  <c r="C61"/>
  <c r="D61"/>
  <c r="G10" i="34"/>
  <c r="L10"/>
  <c r="G12"/>
  <c r="L12"/>
  <c r="V12"/>
  <c r="G13"/>
  <c r="L13"/>
  <c r="V13"/>
  <c r="G14"/>
  <c r="L14"/>
  <c r="V14"/>
  <c r="G15"/>
  <c r="L15"/>
  <c r="V15"/>
  <c r="G16"/>
  <c r="L16"/>
  <c r="V16"/>
  <c r="G17"/>
  <c r="L17"/>
  <c r="V17"/>
  <c r="G18"/>
  <c r="L18"/>
  <c r="V18"/>
  <c r="G19"/>
  <c r="L19"/>
  <c r="V19"/>
  <c r="G20"/>
  <c r="L20"/>
  <c r="V20"/>
  <c r="G21"/>
  <c r="L21"/>
  <c r="V21"/>
  <c r="G22"/>
  <c r="L22"/>
  <c r="V22"/>
  <c r="G23"/>
  <c r="L23"/>
  <c r="V23"/>
  <c r="G24"/>
  <c r="L24"/>
  <c r="V24"/>
  <c r="G25"/>
  <c r="L25"/>
  <c r="V25"/>
  <c r="G26"/>
  <c r="L26"/>
  <c r="V26"/>
  <c r="G27"/>
  <c r="L27"/>
  <c r="V27"/>
  <c r="E29"/>
  <c r="E45" s="1"/>
  <c r="F29"/>
  <c r="F45" s="1"/>
  <c r="J29"/>
  <c r="J45" s="1"/>
  <c r="K29"/>
  <c r="K45" s="1"/>
  <c r="T29"/>
  <c r="T45" s="1"/>
  <c r="U29"/>
  <c r="U45" s="1"/>
  <c r="G33"/>
  <c r="G35" s="1"/>
  <c r="G46" s="1"/>
  <c r="L33"/>
  <c r="L35"/>
  <c r="L46" s="1"/>
  <c r="V35"/>
  <c r="V46" s="1"/>
  <c r="E35"/>
  <c r="E46" s="1"/>
  <c r="F35"/>
  <c r="F46" s="1"/>
  <c r="J35"/>
  <c r="J46" s="1"/>
  <c r="K35"/>
  <c r="K46" s="1"/>
  <c r="T35"/>
  <c r="T46" s="1"/>
  <c r="U35"/>
  <c r="U46" s="1"/>
  <c r="G39"/>
  <c r="G41" s="1"/>
  <c r="G47" s="1"/>
  <c r="L39"/>
  <c r="L41"/>
  <c r="L47" s="1"/>
  <c r="V39"/>
  <c r="V41" s="1"/>
  <c r="V47" s="1"/>
  <c r="E41"/>
  <c r="E47"/>
  <c r="F41"/>
  <c r="F47"/>
  <c r="J41"/>
  <c r="J47"/>
  <c r="K41"/>
  <c r="K47"/>
  <c r="T41"/>
  <c r="T47"/>
  <c r="U41"/>
  <c r="U47"/>
  <c r="G52"/>
  <c r="L52"/>
  <c r="V52"/>
  <c r="G53"/>
  <c r="L53"/>
  <c r="V53"/>
  <c r="AA53"/>
  <c r="G54"/>
  <c r="L54"/>
  <c r="V54"/>
  <c r="L55"/>
  <c r="V55"/>
  <c r="L56"/>
  <c r="V56"/>
  <c r="L57"/>
  <c r="V57"/>
  <c r="AA57"/>
  <c r="L58"/>
  <c r="V58"/>
  <c r="L59"/>
  <c r="V59"/>
  <c r="L61"/>
  <c r="V61"/>
  <c r="AB61"/>
  <c r="L62"/>
  <c r="V62"/>
  <c r="L63"/>
  <c r="V63"/>
  <c r="AA63"/>
  <c r="L64"/>
  <c r="V64"/>
  <c r="L65"/>
  <c r="V65"/>
  <c r="AA65"/>
  <c r="L66"/>
  <c r="V66"/>
  <c r="E68"/>
  <c r="F68"/>
  <c r="J68"/>
  <c r="K68"/>
  <c r="T68"/>
  <c r="U68"/>
  <c r="G25" i="17"/>
  <c r="G27"/>
  <c r="G35"/>
  <c r="I11"/>
  <c r="I25" s="1"/>
  <c r="H25"/>
  <c r="H27" s="1"/>
  <c r="I31"/>
  <c r="J31" s="1"/>
  <c r="J35" s="1"/>
  <c r="I32"/>
  <c r="J32"/>
  <c r="I33"/>
  <c r="J33"/>
  <c r="H35"/>
  <c r="I43"/>
  <c r="J43" s="1"/>
  <c r="I44"/>
  <c r="J44" s="1"/>
  <c r="I45"/>
  <c r="J45" s="1"/>
  <c r="I46"/>
  <c r="J46" s="1"/>
  <c r="I47"/>
  <c r="J47" s="1"/>
  <c r="I48"/>
  <c r="J48" s="1"/>
  <c r="I49"/>
  <c r="J49" s="1"/>
  <c r="I50"/>
  <c r="J50" s="1"/>
  <c r="G52"/>
  <c r="G62" s="1"/>
  <c r="H52"/>
  <c r="H60"/>
  <c r="I55"/>
  <c r="J55" s="1"/>
  <c r="I56"/>
  <c r="J56" s="1"/>
  <c r="I57"/>
  <c r="J57" s="1"/>
  <c r="I58"/>
  <c r="J58" s="1"/>
  <c r="G60"/>
  <c r="I76"/>
  <c r="I78"/>
  <c r="I80"/>
  <c r="I82"/>
  <c r="I84"/>
  <c r="I86"/>
  <c r="I88"/>
  <c r="I90"/>
  <c r="I92"/>
  <c r="I94"/>
  <c r="I96"/>
  <c r="I97"/>
  <c r="I99"/>
  <c r="I100"/>
  <c r="I102"/>
  <c r="I103"/>
  <c r="I116"/>
  <c r="I154"/>
  <c r="J154" s="1"/>
  <c r="I155"/>
  <c r="J155" s="1"/>
  <c r="I157"/>
  <c r="J157" s="1"/>
  <c r="I159"/>
  <c r="J159" s="1"/>
  <c r="I161"/>
  <c r="J161" s="1"/>
  <c r="I163"/>
  <c r="J163" s="1"/>
  <c r="I165"/>
  <c r="J165" s="1"/>
  <c r="I167"/>
  <c r="J167" s="1"/>
  <c r="I172"/>
  <c r="I182"/>
  <c r="I184"/>
  <c r="I205"/>
  <c r="I207"/>
  <c r="I186"/>
  <c r="I188"/>
  <c r="I190"/>
  <c r="I192"/>
  <c r="I194"/>
  <c r="I196"/>
  <c r="I209" s="1"/>
  <c r="I198"/>
  <c r="I200"/>
  <c r="I201"/>
  <c r="I214"/>
  <c r="I219" s="1"/>
  <c r="J217"/>
  <c r="I245"/>
  <c r="I246"/>
  <c r="I247"/>
  <c r="I248"/>
  <c r="I249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6"/>
  <c r="I297"/>
  <c r="I301" s="1"/>
  <c r="I298"/>
  <c r="I299"/>
  <c r="G301"/>
  <c r="H301"/>
  <c r="I311"/>
  <c r="I312"/>
  <c r="I313"/>
  <c r="I314"/>
  <c r="I315"/>
  <c r="I316"/>
  <c r="I318"/>
  <c r="G320"/>
  <c r="H320"/>
  <c r="H330" s="1"/>
  <c r="I323"/>
  <c r="I324"/>
  <c r="I325"/>
  <c r="I326"/>
  <c r="I328"/>
  <c r="G328"/>
  <c r="H328"/>
  <c r="I339"/>
  <c r="H340"/>
  <c r="I340" s="1"/>
  <c r="I342" s="1"/>
  <c r="G342"/>
  <c r="G347"/>
  <c r="I355"/>
  <c r="I357"/>
  <c r="G357"/>
  <c r="H357"/>
  <c r="I361"/>
  <c r="I362"/>
  <c r="G364"/>
  <c r="G366"/>
  <c r="H364"/>
  <c r="H366"/>
  <c r="I371"/>
  <c r="I372"/>
  <c r="I373"/>
  <c r="I374"/>
  <c r="I375"/>
  <c r="I376"/>
  <c r="I377"/>
  <c r="G379"/>
  <c r="G388" s="1"/>
  <c r="H379"/>
  <c r="H388" s="1"/>
  <c r="I382"/>
  <c r="J382" s="1"/>
  <c r="K386" s="1"/>
  <c r="C17" i="2"/>
  <c r="D17"/>
  <c r="N17" s="1"/>
  <c r="H17"/>
  <c r="I17"/>
  <c r="E18"/>
  <c r="J18"/>
  <c r="M18"/>
  <c r="P18" s="1"/>
  <c r="N18"/>
  <c r="E19"/>
  <c r="J19"/>
  <c r="M19"/>
  <c r="P19"/>
  <c r="N19"/>
  <c r="E20"/>
  <c r="J20"/>
  <c r="M20"/>
  <c r="O20" s="1"/>
  <c r="N20"/>
  <c r="E21"/>
  <c r="J21"/>
  <c r="M21"/>
  <c r="P21"/>
  <c r="N21"/>
  <c r="E22"/>
  <c r="J22"/>
  <c r="M22"/>
  <c r="P22" s="1"/>
  <c r="N22"/>
  <c r="E23"/>
  <c r="J23"/>
  <c r="M23"/>
  <c r="P23"/>
  <c r="N23"/>
  <c r="J24"/>
  <c r="J26"/>
  <c r="J27"/>
  <c r="E29"/>
  <c r="M29"/>
  <c r="P29" s="1"/>
  <c r="N29"/>
  <c r="E31"/>
  <c r="E39"/>
  <c r="E43"/>
  <c r="E53"/>
  <c r="E54"/>
  <c r="H59"/>
  <c r="I59"/>
  <c r="J60"/>
  <c r="J61"/>
  <c r="J62"/>
  <c r="J63"/>
  <c r="E64"/>
  <c r="E69"/>
  <c r="F69"/>
  <c r="E70"/>
  <c r="F70"/>
  <c r="C71"/>
  <c r="D71"/>
  <c r="F71" s="1"/>
  <c r="K10" i="62"/>
  <c r="E11"/>
  <c r="K11"/>
  <c r="E13"/>
  <c r="E19"/>
  <c r="K19"/>
  <c r="E21"/>
  <c r="E41"/>
  <c r="K41"/>
  <c r="E42"/>
  <c r="K42"/>
  <c r="K43"/>
  <c r="K44"/>
  <c r="K45"/>
  <c r="BC18" i="107"/>
  <c r="BC34"/>
  <c r="BC33"/>
  <c r="DJ63" i="121"/>
  <c r="DJ48"/>
  <c r="E17" i="2"/>
  <c r="E49" i="5"/>
  <c r="BH30" i="121"/>
  <c r="DJ103"/>
  <c r="DJ101"/>
  <c r="M10" i="122"/>
  <c r="N10"/>
  <c r="T40" i="23"/>
  <c r="BH102" i="121"/>
  <c r="BH92"/>
  <c r="BH26" i="8"/>
  <c r="BH35" s="1"/>
  <c r="BH38" i="121"/>
  <c r="BM88" i="106"/>
  <c r="BM51"/>
  <c r="BH42" i="121"/>
  <c r="BM49" i="106"/>
  <c r="DA47" i="121"/>
  <c r="BH95"/>
  <c r="T85" i="23"/>
  <c r="M22" i="122"/>
  <c r="N22" s="1"/>
  <c r="O22" s="1"/>
  <c r="M21"/>
  <c r="N21"/>
  <c r="O21" s="1"/>
  <c r="M20"/>
  <c r="N20" s="1"/>
  <c r="O20" s="1"/>
  <c r="M19"/>
  <c r="N19"/>
  <c r="O19" s="1"/>
  <c r="M18"/>
  <c r="N18" s="1"/>
  <c r="O18" s="1"/>
  <c r="M17"/>
  <c r="N17"/>
  <c r="O17" s="1"/>
  <c r="DA14" i="121"/>
  <c r="BM79" i="106"/>
  <c r="BH8" i="121"/>
  <c r="T14" i="23"/>
  <c r="BH53" i="121"/>
  <c r="BO87" i="8"/>
  <c r="BO105"/>
  <c r="T9" i="23"/>
  <c r="BH90" i="121"/>
  <c r="DI47"/>
  <c r="DI103"/>
  <c r="DA98"/>
  <c r="DI98"/>
  <c r="DL65"/>
  <c r="DA58"/>
  <c r="BH82"/>
  <c r="DA78"/>
  <c r="BH63"/>
  <c r="BH52"/>
  <c r="DL51"/>
  <c r="BS51" i="106" s="1"/>
  <c r="BH51" i="121"/>
  <c r="DA50"/>
  <c r="DI100"/>
  <c r="DK100" s="1"/>
  <c r="DI48"/>
  <c r="DL43"/>
  <c r="BS43" i="106" s="1"/>
  <c r="BH40" i="121"/>
  <c r="BH43"/>
  <c r="DA24"/>
  <c r="DA23"/>
  <c r="C44" i="2"/>
  <c r="C42" s="1"/>
  <c r="BC30" i="107"/>
  <c r="CA66" i="126"/>
  <c r="CG48" i="8"/>
  <c r="CG83"/>
  <c r="M8" i="122"/>
  <c r="N8"/>
  <c r="DL33" i="121"/>
  <c r="BH33"/>
  <c r="BC14" i="107"/>
  <c r="CA11" i="126"/>
  <c r="BH30" i="8"/>
  <c r="BH27"/>
  <c r="BH31"/>
  <c r="BH29"/>
  <c r="CA95" i="126"/>
  <c r="CA62"/>
  <c r="CA48"/>
  <c r="CA55"/>
  <c r="CA38"/>
  <c r="CA91"/>
  <c r="CA84"/>
  <c r="CA80"/>
  <c r="CA56"/>
  <c r="CA51"/>
  <c r="CA27"/>
  <c r="CA89"/>
  <c r="BJ45" i="106"/>
  <c r="BJ35"/>
  <c r="BM48"/>
  <c r="BM14"/>
  <c r="BM8"/>
  <c r="B46"/>
  <c r="B61" s="1"/>
  <c r="BI82" i="121"/>
  <c r="BI76"/>
  <c r="BI21"/>
  <c r="BI78"/>
  <c r="BE35"/>
  <c r="BH10"/>
  <c r="BI10"/>
  <c r="DB14"/>
  <c r="DB11"/>
  <c r="BE87"/>
  <c r="DA97"/>
  <c r="BH81"/>
  <c r="DA80"/>
  <c r="BH69"/>
  <c r="DA67"/>
  <c r="BH67"/>
  <c r="DA49"/>
  <c r="BH44"/>
  <c r="DA39"/>
  <c r="BH32"/>
  <c r="DK18"/>
  <c r="DA79"/>
  <c r="BH76"/>
  <c r="DA65"/>
  <c r="DI99"/>
  <c r="DK99" s="1"/>
  <c r="DA85"/>
  <c r="DL85"/>
  <c r="DA100"/>
  <c r="DA99"/>
  <c r="BH49"/>
  <c r="D46" i="107"/>
  <c r="D61" s="1"/>
  <c r="D107" s="1"/>
  <c r="E107" s="1"/>
  <c r="K35"/>
  <c r="K46" s="1"/>
  <c r="K61" s="1"/>
  <c r="R46"/>
  <c r="R61"/>
  <c r="V46"/>
  <c r="V61"/>
  <c r="V107" s="1"/>
  <c r="G87"/>
  <c r="AS77"/>
  <c r="AI77"/>
  <c r="E77"/>
  <c r="AR87"/>
  <c r="AR105" s="1"/>
  <c r="AH87"/>
  <c r="AH105" s="1"/>
  <c r="D87"/>
  <c r="P77"/>
  <c r="BB45"/>
  <c r="BC76"/>
  <c r="DK65" i="121"/>
  <c r="T8" i="23"/>
  <c r="U35" i="107"/>
  <c r="U46"/>
  <c r="U61" s="1"/>
  <c r="AY35"/>
  <c r="AY46" s="1"/>
  <c r="AY61" s="1"/>
  <c r="CV35" i="121"/>
  <c r="AS35"/>
  <c r="AI35"/>
  <c r="CW35"/>
  <c r="BW35"/>
  <c r="BM35"/>
  <c r="AX35"/>
  <c r="AN35"/>
  <c r="BH35" i="106"/>
  <c r="AX35"/>
  <c r="BC35"/>
  <c r="AS35"/>
  <c r="S77" i="23"/>
  <c r="U70"/>
  <c r="BN70" i="106"/>
  <c r="BI70" i="121"/>
  <c r="F330" i="17"/>
  <c r="CC37" i="8"/>
  <c r="CC45" s="1"/>
  <c r="BX36"/>
  <c r="BX45" s="1"/>
  <c r="BW36"/>
  <c r="BW45" s="1"/>
  <c r="BS36"/>
  <c r="BM36"/>
  <c r="BM45"/>
  <c r="BC36"/>
  <c r="BC45"/>
  <c r="BD36"/>
  <c r="BD45"/>
  <c r="AY36"/>
  <c r="AY45"/>
  <c r="AS36"/>
  <c r="AS45"/>
  <c r="AT36"/>
  <c r="AT45"/>
  <c r="AN36"/>
  <c r="AN45"/>
  <c r="AO36"/>
  <c r="AO45"/>
  <c r="AJ36"/>
  <c r="AJ45"/>
  <c r="M45"/>
  <c r="M46"/>
  <c r="M61" s="1"/>
  <c r="M106" s="1"/>
  <c r="K36"/>
  <c r="K45" s="1"/>
  <c r="AA62" i="34"/>
  <c r="AA58"/>
  <c r="AB53"/>
  <c r="AB66"/>
  <c r="AB52"/>
  <c r="BD85" i="107"/>
  <c r="BD72"/>
  <c r="B15" i="2"/>
  <c r="B10" s="1"/>
  <c r="BD71" i="107"/>
  <c r="AZ60"/>
  <c r="BD58"/>
  <c r="B30" i="2"/>
  <c r="BC8" i="107"/>
  <c r="AZ45"/>
  <c r="BD32"/>
  <c r="BD31"/>
  <c r="BD42"/>
  <c r="BD38"/>
  <c r="BD41"/>
  <c r="BD39"/>
  <c r="B35" i="5"/>
  <c r="B32" s="1"/>
  <c r="AZ77" i="107"/>
  <c r="B24" i="2"/>
  <c r="L24" s="1"/>
  <c r="BD69" i="107"/>
  <c r="C24" i="2"/>
  <c r="F24" s="1"/>
  <c r="BC69" i="107"/>
  <c r="E45"/>
  <c r="F45"/>
  <c r="AZ35"/>
  <c r="AA61" i="34"/>
  <c r="BF104" i="121"/>
  <c r="AN104"/>
  <c r="BI96"/>
  <c r="BF86"/>
  <c r="BF87" s="1"/>
  <c r="BF105" s="1"/>
  <c r="BF77"/>
  <c r="O45"/>
  <c r="BH34"/>
  <c r="J320" i="17"/>
  <c r="J330" s="1"/>
  <c r="BH106" i="121"/>
  <c r="M11" i="122"/>
  <c r="N11"/>
  <c r="O11" s="1"/>
  <c r="T11" i="23"/>
  <c r="F62" i="17"/>
  <c r="G330"/>
  <c r="G346" s="1"/>
  <c r="M15" i="122"/>
  <c r="N15"/>
  <c r="O15" s="1"/>
  <c r="M14"/>
  <c r="N14" s="1"/>
  <c r="O14" s="1"/>
  <c r="M13"/>
  <c r="N13"/>
  <c r="O13" s="1"/>
  <c r="I7"/>
  <c r="I23" s="1"/>
  <c r="M16"/>
  <c r="N16" s="1"/>
  <c r="O16" s="1"/>
  <c r="I364" i="17"/>
  <c r="F388"/>
  <c r="BF60" i="121"/>
  <c r="BI56"/>
  <c r="CB37" i="8"/>
  <c r="CB45"/>
  <c r="BA44" i="126"/>
  <c r="BA45"/>
  <c r="BA60" s="1"/>
  <c r="AI35"/>
  <c r="T34"/>
  <c r="T44" s="1"/>
  <c r="N44"/>
  <c r="N45"/>
  <c r="N60" s="1"/>
  <c r="AJ77" i="121"/>
  <c r="AJ87" s="1"/>
  <c r="AJ105" s="1"/>
  <c r="I44" i="126"/>
  <c r="I45" s="1"/>
  <c r="I60" s="1"/>
  <c r="AI34"/>
  <c r="AI44" s="1"/>
  <c r="AI45" s="1"/>
  <c r="AI60" s="1"/>
  <c r="U64" i="23"/>
  <c r="BG104" i="121"/>
  <c r="AI104"/>
  <c r="BI58"/>
  <c r="K60" i="106"/>
  <c r="P60"/>
  <c r="U60"/>
  <c r="Z60"/>
  <c r="AE60"/>
  <c r="AY60"/>
  <c r="AY61" s="1"/>
  <c r="BD60"/>
  <c r="BI60"/>
  <c r="BI61" s="1"/>
  <c r="BH94" i="121"/>
  <c r="DA94"/>
  <c r="BW104"/>
  <c r="BM104"/>
  <c r="BC104"/>
  <c r="AS104"/>
  <c r="Y104"/>
  <c r="O104"/>
  <c r="E104"/>
  <c r="F104"/>
  <c r="AT104"/>
  <c r="BN104"/>
  <c r="BX104"/>
  <c r="DF104"/>
  <c r="AX104"/>
  <c r="AD104"/>
  <c r="T104"/>
  <c r="J104"/>
  <c r="BH104" i="106"/>
  <c r="AX104"/>
  <c r="AN104"/>
  <c r="AD104"/>
  <c r="T104"/>
  <c r="J104"/>
  <c r="P104"/>
  <c r="AX60"/>
  <c r="AD60"/>
  <c r="J60"/>
  <c r="BC60"/>
  <c r="AS60"/>
  <c r="Y60"/>
  <c r="O60"/>
  <c r="E60"/>
  <c r="BM91"/>
  <c r="CY104" i="121"/>
  <c r="BJ60" i="106"/>
  <c r="BN50"/>
  <c r="BM93"/>
  <c r="BM92"/>
  <c r="CV104" i="121"/>
  <c r="BR104"/>
  <c r="U104"/>
  <c r="Z104"/>
  <c r="AO104"/>
  <c r="BD104"/>
  <c r="P104"/>
  <c r="DA95"/>
  <c r="DA93"/>
  <c r="E71" i="2"/>
  <c r="J59"/>
  <c r="K59" s="1"/>
  <c r="O19"/>
  <c r="F17"/>
  <c r="O21"/>
  <c r="BH97" i="121"/>
  <c r="BC29" i="107"/>
  <c r="CB19" i="8"/>
  <c r="BI64" i="121"/>
  <c r="G520" i="7"/>
  <c r="J517"/>
  <c r="G164"/>
  <c r="J24"/>
  <c r="G77"/>
  <c r="J162"/>
  <c r="E52"/>
  <c r="I540"/>
  <c r="I542"/>
  <c r="F520"/>
  <c r="H520"/>
  <c r="H42"/>
  <c r="F164"/>
  <c r="J164" s="1"/>
  <c r="J95"/>
  <c r="J511"/>
  <c r="J75"/>
  <c r="K25" i="17"/>
  <c r="K35" i="106"/>
  <c r="K46" s="1"/>
  <c r="K61" s="1"/>
  <c r="DA29" i="121"/>
  <c r="BG60"/>
  <c r="BH57"/>
  <c r="BH58"/>
  <c r="AO60"/>
  <c r="BH55"/>
  <c r="BH23"/>
  <c r="BI20"/>
  <c r="BH20"/>
  <c r="BC25" i="107"/>
  <c r="H230" i="7"/>
  <c r="H234"/>
  <c r="F368"/>
  <c r="H247"/>
  <c r="D13" i="122"/>
  <c r="E13"/>
  <c r="M12"/>
  <c r="N12"/>
  <c r="O12" s="1"/>
  <c r="BQ99" i="126"/>
  <c r="BQ103" s="1"/>
  <c r="BZ34"/>
  <c r="AN37" i="8"/>
  <c r="T27" i="23"/>
  <c r="R35"/>
  <c r="CZ35" i="121"/>
  <c r="AD35"/>
  <c r="AJ35" i="107"/>
  <c r="AJ46" s="1"/>
  <c r="AJ61" s="1"/>
  <c r="BH56" i="121"/>
  <c r="AE35"/>
  <c r="AE46" s="1"/>
  <c r="AE61" s="1"/>
  <c r="BH9"/>
  <c r="DL19"/>
  <c r="BH19"/>
  <c r="DA9"/>
  <c r="DA10"/>
  <c r="BH14"/>
  <c r="J86" i="8"/>
  <c r="CB60"/>
  <c r="AI60"/>
  <c r="BM86"/>
  <c r="BM87" s="1"/>
  <c r="AS86"/>
  <c r="AS87" s="1"/>
  <c r="BH86"/>
  <c r="BH87" s="1"/>
  <c r="O86"/>
  <c r="O87" s="1"/>
  <c r="O60"/>
  <c r="BC28" i="107"/>
  <c r="H62" i="7"/>
  <c r="G376"/>
  <c r="G379" s="1"/>
  <c r="G50"/>
  <c r="G52" s="1"/>
  <c r="J37" i="8"/>
  <c r="N46" i="121"/>
  <c r="N61"/>
  <c r="N107" s="1"/>
  <c r="D46"/>
  <c r="D61" s="1"/>
  <c r="D107" s="1"/>
  <c r="C186" i="7"/>
  <c r="H376"/>
  <c r="G139"/>
  <c r="G144"/>
  <c r="I60" i="23"/>
  <c r="I61"/>
  <c r="S56"/>
  <c r="D35" i="62"/>
  <c r="T83" i="23"/>
  <c r="T79"/>
  <c r="T66"/>
  <c r="T53"/>
  <c r="T42"/>
  <c r="T37"/>
  <c r="T45" s="1"/>
  <c r="T32"/>
  <c r="T20"/>
  <c r="S45"/>
  <c r="R86"/>
  <c r="R87" s="1"/>
  <c r="T97"/>
  <c r="T84"/>
  <c r="T80"/>
  <c r="T71"/>
  <c r="T54"/>
  <c r="U52"/>
  <c r="T51"/>
  <c r="U50"/>
  <c r="T43"/>
  <c r="T33"/>
  <c r="T29"/>
  <c r="T23"/>
  <c r="T73"/>
  <c r="H35" i="62"/>
  <c r="U28" i="23"/>
  <c r="S35"/>
  <c r="U74"/>
  <c r="G60" i="5"/>
  <c r="G69" i="2"/>
  <c r="G71" s="1"/>
  <c r="L71" s="1"/>
  <c r="T78" i="23"/>
  <c r="S102"/>
  <c r="J35" i="62"/>
  <c r="Q7" i="122"/>
  <c r="Q23"/>
  <c r="BH64" i="121"/>
  <c r="AN60"/>
  <c r="C46"/>
  <c r="C61"/>
  <c r="C107" s="1"/>
  <c r="BH24"/>
  <c r="BD67" i="107"/>
  <c r="BC66"/>
  <c r="BD65"/>
  <c r="BC64"/>
  <c r="BC56"/>
  <c r="BD55"/>
  <c r="BB60"/>
  <c r="BC40"/>
  <c r="BC39"/>
  <c r="BC57"/>
  <c r="N103" i="126"/>
  <c r="CB99" i="8"/>
  <c r="N45"/>
  <c r="N46"/>
  <c r="N61" s="1"/>
  <c r="AM104"/>
  <c r="BM100"/>
  <c r="I35"/>
  <c r="J25"/>
  <c r="J100"/>
  <c r="AM103" i="126"/>
  <c r="CB25" i="8"/>
  <c r="AH87" i="121"/>
  <c r="AH105"/>
  <c r="AG87"/>
  <c r="AG105"/>
  <c r="T76" i="23"/>
  <c r="T59"/>
  <c r="J45"/>
  <c r="J46" s="1"/>
  <c r="O35"/>
  <c r="T74"/>
  <c r="T96"/>
  <c r="T94"/>
  <c r="T92"/>
  <c r="T90"/>
  <c r="S86"/>
  <c r="S87" s="1"/>
  <c r="T64"/>
  <c r="O45"/>
  <c r="J35"/>
  <c r="T18"/>
  <c r="Q60"/>
  <c r="B35" i="62"/>
  <c r="Q86" i="23"/>
  <c r="K77"/>
  <c r="J86"/>
  <c r="J87"/>
  <c r="J77"/>
  <c r="O77"/>
  <c r="U34"/>
  <c r="T26"/>
  <c r="L46"/>
  <c r="L61" s="1"/>
  <c r="I87"/>
  <c r="I105" s="1"/>
  <c r="Q35"/>
  <c r="Q77"/>
  <c r="Q87"/>
  <c r="P45"/>
  <c r="U10"/>
  <c r="O86"/>
  <c r="O87" s="1"/>
  <c r="T41"/>
  <c r="T31"/>
  <c r="L87"/>
  <c r="L105" s="1"/>
  <c r="P86"/>
  <c r="P87" s="1"/>
  <c r="P105" s="1"/>
  <c r="T68"/>
  <c r="T67"/>
  <c r="R77"/>
  <c r="U44"/>
  <c r="U41"/>
  <c r="U25"/>
  <c r="U38"/>
  <c r="U69"/>
  <c r="R45"/>
  <c r="R46"/>
  <c r="T21"/>
  <c r="U76"/>
  <c r="DJ99" i="121"/>
  <c r="BH99"/>
  <c r="DA96"/>
  <c r="DB96"/>
  <c r="BH68"/>
  <c r="DB56"/>
  <c r="DA56"/>
  <c r="DA52"/>
  <c r="DA51"/>
  <c r="DA43"/>
  <c r="DA33"/>
  <c r="DA19"/>
  <c r="BI71"/>
  <c r="BH71"/>
  <c r="DF86"/>
  <c r="BW86"/>
  <c r="BW87" s="1"/>
  <c r="BW105" s="1"/>
  <c r="BR60"/>
  <c r="CZ60"/>
  <c r="BC60"/>
  <c r="AI60"/>
  <c r="O60"/>
  <c r="BC35"/>
  <c r="O35"/>
  <c r="O46"/>
  <c r="O61" s="1"/>
  <c r="Y35"/>
  <c r="AO46"/>
  <c r="AO61"/>
  <c r="DK76"/>
  <c r="DK103"/>
  <c r="DB97"/>
  <c r="BI94"/>
  <c r="DA90"/>
  <c r="DB90"/>
  <c r="DB104" s="1"/>
  <c r="BH79"/>
  <c r="BH78"/>
  <c r="BG86"/>
  <c r="DA69"/>
  <c r="DB69"/>
  <c r="DB66"/>
  <c r="DA66"/>
  <c r="BI50"/>
  <c r="BH50"/>
  <c r="BI49"/>
  <c r="BI42"/>
  <c r="BI32"/>
  <c r="BI8"/>
  <c r="DA70"/>
  <c r="DB70"/>
  <c r="CV86"/>
  <c r="CV87" s="1"/>
  <c r="CV105" s="1"/>
  <c r="AS86"/>
  <c r="Y86"/>
  <c r="Y87" s="1"/>
  <c r="Y105" s="1"/>
  <c r="E86"/>
  <c r="DF60"/>
  <c r="T60"/>
  <c r="AN45"/>
  <c r="AN46" s="1"/>
  <c r="AN61" s="1"/>
  <c r="BM45"/>
  <c r="BM46"/>
  <c r="BR35"/>
  <c r="DK48"/>
  <c r="BH93"/>
  <c r="DA89"/>
  <c r="CZ104"/>
  <c r="DJ89"/>
  <c r="BH54"/>
  <c r="DJ47"/>
  <c r="DK47" s="1"/>
  <c r="BH47"/>
  <c r="BH41"/>
  <c r="BH21"/>
  <c r="DA74"/>
  <c r="BH75"/>
  <c r="BI75"/>
  <c r="AX86"/>
  <c r="AX87" s="1"/>
  <c r="AX105" s="1"/>
  <c r="AD86"/>
  <c r="AD87" s="1"/>
  <c r="AD105" s="1"/>
  <c r="J86"/>
  <c r="BR77"/>
  <c r="CV60"/>
  <c r="AS60"/>
  <c r="Y60"/>
  <c r="E60"/>
  <c r="BR45"/>
  <c r="T45"/>
  <c r="DK19"/>
  <c r="DA101"/>
  <c r="DI101"/>
  <c r="DK101" s="1"/>
  <c r="DI89"/>
  <c r="BH89"/>
  <c r="BH85"/>
  <c r="BH84"/>
  <c r="DB81"/>
  <c r="DA81"/>
  <c r="DB80"/>
  <c r="DA64"/>
  <c r="DB64"/>
  <c r="DB53"/>
  <c r="DA53"/>
  <c r="DB44"/>
  <c r="DB34"/>
  <c r="DA34"/>
  <c r="DB30"/>
  <c r="DA30"/>
  <c r="DA20"/>
  <c r="DB20"/>
  <c r="BI74"/>
  <c r="BH74"/>
  <c r="DA73"/>
  <c r="DB73"/>
  <c r="BM86"/>
  <c r="BC86"/>
  <c r="AS77"/>
  <c r="Y77"/>
  <c r="E77"/>
  <c r="E87"/>
  <c r="E105" s="1"/>
  <c r="J77"/>
  <c r="J87" s="1"/>
  <c r="J105" s="1"/>
  <c r="BM77"/>
  <c r="DK59"/>
  <c r="BM60"/>
  <c r="J60"/>
  <c r="DA42"/>
  <c r="BC45"/>
  <c r="BC46" s="1"/>
  <c r="BC61" s="1"/>
  <c r="AI45"/>
  <c r="AI46"/>
  <c r="AI61" s="1"/>
  <c r="AS45"/>
  <c r="AS46" s="1"/>
  <c r="AS61" s="1"/>
  <c r="Y45"/>
  <c r="CZ86"/>
  <c r="BE45"/>
  <c r="BE46"/>
  <c r="DB42"/>
  <c r="DA31"/>
  <c r="CX45"/>
  <c r="CX46"/>
  <c r="CX61" s="1"/>
  <c r="BE60"/>
  <c r="DB106"/>
  <c r="DB40"/>
  <c r="DA84"/>
  <c r="DA82"/>
  <c r="DA106"/>
  <c r="DB83"/>
  <c r="DB86"/>
  <c r="CY86"/>
  <c r="DL42"/>
  <c r="DK42"/>
  <c r="DL71"/>
  <c r="DK71"/>
  <c r="DK70"/>
  <c r="DL70"/>
  <c r="BS70" i="106"/>
  <c r="DK33" i="121"/>
  <c r="DL72"/>
  <c r="DK72"/>
  <c r="DK85"/>
  <c r="BM87"/>
  <c r="BM105" s="1"/>
  <c r="DL74"/>
  <c r="DK74"/>
  <c r="DL44"/>
  <c r="DK89"/>
  <c r="AS87"/>
  <c r="AS105"/>
  <c r="DK51"/>
  <c r="BR51" i="106"/>
  <c r="DA28" i="121"/>
  <c r="CG103" i="8"/>
  <c r="AZ87"/>
  <c r="AZ105"/>
  <c r="AF87"/>
  <c r="AF105" s="1"/>
  <c r="BR60"/>
  <c r="AX60"/>
  <c r="AD60"/>
  <c r="BM60"/>
  <c r="AS60"/>
  <c r="Y60"/>
  <c r="BW60"/>
  <c r="J60"/>
  <c r="BH60"/>
  <c r="AN60"/>
  <c r="T60"/>
  <c r="CG90"/>
  <c r="CG94"/>
  <c r="AB46" i="106"/>
  <c r="AB61" s="1"/>
  <c r="BJ46"/>
  <c r="BJ61" s="1"/>
  <c r="BO29"/>
  <c r="BM18"/>
  <c r="BR18"/>
  <c r="BO28"/>
  <c r="B28" i="23"/>
  <c r="BO27" i="106"/>
  <c r="B27" i="23"/>
  <c r="BC72" i="107"/>
  <c r="BC41"/>
  <c r="BD8"/>
  <c r="BO26" i="106"/>
  <c r="BO76"/>
  <c r="DL76" i="121"/>
  <c r="BS76" i="106" s="1"/>
  <c r="BO79"/>
  <c r="B79" i="23" s="1"/>
  <c r="BI79" i="121"/>
  <c r="BI73"/>
  <c r="BI34"/>
  <c r="BO41" i="106"/>
  <c r="BO39"/>
  <c r="BO38"/>
  <c r="B38" i="23"/>
  <c r="V38" s="1"/>
  <c r="BI41" i="121"/>
  <c r="BI38"/>
  <c r="BI37"/>
  <c r="BI39"/>
  <c r="BH39"/>
  <c r="DI40"/>
  <c r="B46"/>
  <c r="B61"/>
  <c r="BO20" i="106"/>
  <c r="BO69"/>
  <c r="B69" i="23" s="1"/>
  <c r="V69" s="1"/>
  <c r="DK69" i="121"/>
  <c r="DL69"/>
  <c r="DK97"/>
  <c r="DL97"/>
  <c r="BO97" i="106"/>
  <c r="G57" i="2" s="1"/>
  <c r="BH96" i="121"/>
  <c r="BO57" i="106"/>
  <c r="BO56"/>
  <c r="B56" i="23"/>
  <c r="BO58" i="106"/>
  <c r="B58" i="23"/>
  <c r="V58" s="1"/>
  <c r="BI55" i="121"/>
  <c r="BO106" i="106"/>
  <c r="B106" i="23" s="1"/>
  <c r="DI106" i="121"/>
  <c r="BO80" i="106"/>
  <c r="BH80" i="121"/>
  <c r="DI80"/>
  <c r="DK80" s="1"/>
  <c r="BI81"/>
  <c r="DK64"/>
  <c r="DL64"/>
  <c r="BO64" i="106"/>
  <c r="I46" i="107"/>
  <c r="I61"/>
  <c r="I107" s="1"/>
  <c r="BD68"/>
  <c r="BD29"/>
  <c r="BD30"/>
  <c r="BC78"/>
  <c r="AT35" i="106"/>
  <c r="AT46" s="1"/>
  <c r="AT61" s="1"/>
  <c r="BD35"/>
  <c r="DL21" i="121"/>
  <c r="BO21" i="106"/>
  <c r="CB35" i="121"/>
  <c r="CL35"/>
  <c r="CQ35"/>
  <c r="BO22" i="106"/>
  <c r="B22" i="23" s="1"/>
  <c r="BO24" i="106"/>
  <c r="BQ24"/>
  <c r="I16" i="5"/>
  <c r="BO23" i="106"/>
  <c r="DI23" i="121"/>
  <c r="DL23" s="1"/>
  <c r="DI24"/>
  <c r="DL24"/>
  <c r="BR63" i="106"/>
  <c r="BS13"/>
  <c r="BR47"/>
  <c r="BR88"/>
  <c r="DL106" i="121"/>
  <c r="DK106"/>
  <c r="DL80"/>
  <c r="Q104" i="23"/>
  <c r="Q105"/>
  <c r="T48"/>
  <c r="O23" i="2"/>
  <c r="DA54" i="121"/>
  <c r="DB54"/>
  <c r="DI54"/>
  <c r="DK54" s="1"/>
  <c r="BI95"/>
  <c r="BE104"/>
  <c r="BE105"/>
  <c r="BM95" i="106"/>
  <c r="BJ104"/>
  <c r="AX86"/>
  <c r="J86"/>
  <c r="BC86"/>
  <c r="O86"/>
  <c r="O87" s="1"/>
  <c r="O105" s="1"/>
  <c r="BJ86"/>
  <c r="AN86"/>
  <c r="AN87" s="1"/>
  <c r="AN105" s="1"/>
  <c r="AS86"/>
  <c r="Y86"/>
  <c r="E86"/>
  <c r="H347" i="17"/>
  <c r="I347" s="1"/>
  <c r="BM101" i="106"/>
  <c r="BC104"/>
  <c r="O104"/>
  <c r="BR100"/>
  <c r="BM100"/>
  <c r="AS104"/>
  <c r="Y104"/>
  <c r="E104"/>
  <c r="BR99"/>
  <c r="F57" i="5"/>
  <c r="CB73" i="126"/>
  <c r="CB20"/>
  <c r="CB16"/>
  <c r="AT77" i="8"/>
  <c r="T102"/>
  <c r="CE101"/>
  <c r="C101" i="23"/>
  <c r="U99" i="8"/>
  <c r="CE96"/>
  <c r="CH96"/>
  <c r="CE76"/>
  <c r="U76"/>
  <c r="U71"/>
  <c r="T71"/>
  <c r="CE37"/>
  <c r="C31" i="5"/>
  <c r="E31" s="1"/>
  <c r="T37" i="8"/>
  <c r="T45" s="1"/>
  <c r="T36"/>
  <c r="CE23"/>
  <c r="T21"/>
  <c r="U21"/>
  <c r="T19"/>
  <c r="T35" s="1"/>
  <c r="T99"/>
  <c r="T82"/>
  <c r="T73"/>
  <c r="T68"/>
  <c r="U36"/>
  <c r="U45" s="1"/>
  <c r="T20"/>
  <c r="CE19"/>
  <c r="CH19"/>
  <c r="CE102"/>
  <c r="CH102"/>
  <c r="T96"/>
  <c r="U82"/>
  <c r="U86" s="1"/>
  <c r="CE39"/>
  <c r="CE20"/>
  <c r="CF39"/>
  <c r="D33" i="5" s="1"/>
  <c r="E33" s="1"/>
  <c r="E69" i="8"/>
  <c r="E76"/>
  <c r="CF99"/>
  <c r="D99" i="23"/>
  <c r="D104" i="8"/>
  <c r="D14" i="2"/>
  <c r="E14" s="1"/>
  <c r="CF72" i="8"/>
  <c r="D27" i="2" s="1"/>
  <c r="N27" s="1"/>
  <c r="D32"/>
  <c r="D77" i="8"/>
  <c r="D87"/>
  <c r="E75"/>
  <c r="E71"/>
  <c r="D60"/>
  <c r="E59"/>
  <c r="E55"/>
  <c r="E37"/>
  <c r="CF30"/>
  <c r="E24"/>
  <c r="E20"/>
  <c r="E28"/>
  <c r="BJ46"/>
  <c r="BJ61"/>
  <c r="BJ106" s="1"/>
  <c r="B27" i="2"/>
  <c r="L27"/>
  <c r="AU46" i="8"/>
  <c r="AU61"/>
  <c r="AU106" s="1"/>
  <c r="B17" i="5"/>
  <c r="B15"/>
  <c r="AA46" i="8"/>
  <c r="AA61"/>
  <c r="AA106" s="1"/>
  <c r="CH8"/>
  <c r="B61" i="2"/>
  <c r="U73" i="8"/>
  <c r="B26" i="2"/>
  <c r="B31" i="5"/>
  <c r="Q46" i="8"/>
  <c r="Q61" s="1"/>
  <c r="Q106" s="1"/>
  <c r="CD45"/>
  <c r="B10" i="5"/>
  <c r="CD77" i="8"/>
  <c r="B12" i="5"/>
  <c r="B60" i="2"/>
  <c r="B59"/>
  <c r="L46" i="8"/>
  <c r="L61"/>
  <c r="L106" s="1"/>
  <c r="CD104"/>
  <c r="B28" i="2"/>
  <c r="G46" i="8"/>
  <c r="G61"/>
  <c r="G106" s="1"/>
  <c r="B102" i="23"/>
  <c r="V102"/>
  <c r="Y35" i="107"/>
  <c r="CH76" i="8"/>
  <c r="C32" i="2"/>
  <c r="M32" s="1"/>
  <c r="CG76" i="8"/>
  <c r="C33" i="5"/>
  <c r="CH39" i="8"/>
  <c r="CG39"/>
  <c r="E60"/>
  <c r="F144" i="7"/>
  <c r="F166"/>
  <c r="CF60" i="8"/>
  <c r="D32" i="5"/>
  <c r="E32" s="1"/>
  <c r="C32"/>
  <c r="CG92" i="8"/>
  <c r="CH58"/>
  <c r="CH64"/>
  <c r="D20" i="5"/>
  <c r="CG29" i="8"/>
  <c r="CG93"/>
  <c r="CH41"/>
  <c r="CG32"/>
  <c r="CG53"/>
  <c r="CG88"/>
  <c r="C36" i="2"/>
  <c r="F36" s="1"/>
  <c r="CG66" i="8"/>
  <c r="CG43"/>
  <c r="CG54"/>
  <c r="CG75"/>
  <c r="CG55"/>
  <c r="CG40"/>
  <c r="CG65"/>
  <c r="CE60"/>
  <c r="CG89"/>
  <c r="CH84"/>
  <c r="CH59"/>
  <c r="CG47"/>
  <c r="CG60" s="1"/>
  <c r="CH65"/>
  <c r="CH74"/>
  <c r="CG38"/>
  <c r="CG59"/>
  <c r="CG57"/>
  <c r="CG51"/>
  <c r="D44" i="2"/>
  <c r="E44" s="1"/>
  <c r="CG80" i="8"/>
  <c r="CG52"/>
  <c r="E35" i="5"/>
  <c r="CG85" i="8"/>
  <c r="CH28"/>
  <c r="CG74"/>
  <c r="CH60"/>
  <c r="C63" i="23"/>
  <c r="W63"/>
  <c r="CG30" i="8"/>
  <c r="D22" i="5"/>
  <c r="CG31" i="8"/>
  <c r="C20" i="5"/>
  <c r="E20" s="1"/>
  <c r="B46" i="8"/>
  <c r="B61"/>
  <c r="B106" s="1"/>
  <c r="G68" i="34"/>
  <c r="H68"/>
  <c r="AB57"/>
  <c r="X47"/>
  <c r="Z35"/>
  <c r="G29"/>
  <c r="G45" s="1"/>
  <c r="G48" s="1"/>
  <c r="H29"/>
  <c r="H45"/>
  <c r="H48" s="1"/>
  <c r="W29"/>
  <c r="W45" s="1"/>
  <c r="W48" s="1"/>
  <c r="AB65"/>
  <c r="AB25"/>
  <c r="AB62"/>
  <c r="X68"/>
  <c r="AA87" i="106"/>
  <c r="AA105"/>
  <c r="AA46"/>
  <c r="AA61"/>
  <c r="BO43"/>
  <c r="B43" i="23"/>
  <c r="BO78" i="106"/>
  <c r="B78" i="23"/>
  <c r="BO73" i="106"/>
  <c r="G28" i="2"/>
  <c r="L46" i="106"/>
  <c r="L61"/>
  <c r="G46"/>
  <c r="G61"/>
  <c r="BO37"/>
  <c r="BO25"/>
  <c r="G14" i="5" s="1"/>
  <c r="L46" i="107"/>
  <c r="L61"/>
  <c r="L107" s="1"/>
  <c r="AZ46"/>
  <c r="AZ61" s="1"/>
  <c r="L70" i="2"/>
  <c r="G59" i="5"/>
  <c r="AB87" i="106"/>
  <c r="AB105" s="1"/>
  <c r="AD45"/>
  <c r="BN19"/>
  <c r="BS19" s="1"/>
  <c r="BP85"/>
  <c r="C85" i="23" s="1"/>
  <c r="BS85" i="106"/>
  <c r="BN84"/>
  <c r="BN80"/>
  <c r="BS80" s="1"/>
  <c r="BM43"/>
  <c r="BR43" s="1"/>
  <c r="BP43"/>
  <c r="H37" i="5" s="1"/>
  <c r="BN44" i="106"/>
  <c r="BS44" s="1"/>
  <c r="BN42"/>
  <c r="BS42" s="1"/>
  <c r="E45"/>
  <c r="E46" s="1"/>
  <c r="E61" s="1"/>
  <c r="CM35" i="121"/>
  <c r="CH35"/>
  <c r="CH46" s="1"/>
  <c r="BX86"/>
  <c r="BX87" s="1"/>
  <c r="BX105" s="1"/>
  <c r="DB36"/>
  <c r="DB45" s="1"/>
  <c r="DA27"/>
  <c r="DB27"/>
  <c r="BX35"/>
  <c r="BK87"/>
  <c r="BK105"/>
  <c r="K45"/>
  <c r="K46"/>
  <c r="J45"/>
  <c r="AD35" i="107"/>
  <c r="AE35"/>
  <c r="AE46"/>
  <c r="AE61" s="1"/>
  <c r="AE107" s="1"/>
  <c r="DI36" i="121"/>
  <c r="BP36" i="106" s="1"/>
  <c r="H30" i="5" s="1"/>
  <c r="DI32" i="121"/>
  <c r="DL32" s="1"/>
  <c r="DB32"/>
  <c r="DA32"/>
  <c r="CY60"/>
  <c r="DA57"/>
  <c r="DI57"/>
  <c r="DK57"/>
  <c r="BR57" i="106" s="1"/>
  <c r="DB57" i="121"/>
  <c r="DA55"/>
  <c r="DB55"/>
  <c r="DI55"/>
  <c r="BP55" i="106" s="1"/>
  <c r="DA60" i="121"/>
  <c r="CY45"/>
  <c r="DA37"/>
  <c r="DB37"/>
  <c r="BP57" i="106"/>
  <c r="C57" i="23" s="1"/>
  <c r="AX35" i="107"/>
  <c r="AI35"/>
  <c r="J35"/>
  <c r="T35"/>
  <c r="DA86" i="121"/>
  <c r="DA87" s="1"/>
  <c r="DL57"/>
  <c r="DB60"/>
  <c r="I386" i="17"/>
  <c r="AA33" i="34"/>
  <c r="AA35"/>
  <c r="AB64"/>
  <c r="AB59"/>
  <c r="AB55"/>
  <c r="BD70" i="107"/>
  <c r="CR46" i="121"/>
  <c r="CR61" s="1"/>
  <c r="CQ46"/>
  <c r="DK24"/>
  <c r="DK20"/>
  <c r="BN46"/>
  <c r="BN61"/>
  <c r="DI37"/>
  <c r="BP37" i="106"/>
  <c r="BI30" i="121"/>
  <c r="BI29"/>
  <c r="BI27"/>
  <c r="BM80" i="106"/>
  <c r="BR80" s="1"/>
  <c r="BQ65"/>
  <c r="BC77"/>
  <c r="BC87"/>
  <c r="BC105" s="1"/>
  <c r="AX77"/>
  <c r="AX87" s="1"/>
  <c r="AX105" s="1"/>
  <c r="J77"/>
  <c r="J87"/>
  <c r="J105" s="1"/>
  <c r="AE77"/>
  <c r="AE87" s="1"/>
  <c r="AE105" s="1"/>
  <c r="AO77"/>
  <c r="AO87"/>
  <c r="AO105" s="1"/>
  <c r="BN71"/>
  <c r="BS71" s="1"/>
  <c r="BO72"/>
  <c r="B72" i="23" s="1"/>
  <c r="V72" s="1"/>
  <c r="BH77" i="106"/>
  <c r="BM70"/>
  <c r="BR70"/>
  <c r="AS77"/>
  <c r="AS87"/>
  <c r="AS105" s="1"/>
  <c r="E77"/>
  <c r="E87" s="1"/>
  <c r="E105" s="1"/>
  <c r="AY77"/>
  <c r="AY87"/>
  <c r="AY105" s="1"/>
  <c r="BD77"/>
  <c r="BD87" s="1"/>
  <c r="BD105" s="1"/>
  <c r="BN67"/>
  <c r="BJ77"/>
  <c r="BJ87"/>
  <c r="BJ105" s="1"/>
  <c r="R87"/>
  <c r="R105" s="1"/>
  <c r="BN9"/>
  <c r="Y77" i="107"/>
  <c r="AJ77"/>
  <c r="AJ87" s="1"/>
  <c r="AJ105" s="1"/>
  <c r="AX77"/>
  <c r="J77"/>
  <c r="AT77"/>
  <c r="BC71"/>
  <c r="F77"/>
  <c r="F87" s="1"/>
  <c r="F105" s="1"/>
  <c r="T77"/>
  <c r="G96" i="36"/>
  <c r="AO77" i="8"/>
  <c r="BN77"/>
  <c r="K77"/>
  <c r="CG34"/>
  <c r="BH83" i="121"/>
  <c r="BH86" s="1"/>
  <c r="DI83"/>
  <c r="BP83" i="106" s="1"/>
  <c r="C83" i="23" s="1"/>
  <c r="BI84" i="121"/>
  <c r="CG49" i="8"/>
  <c r="CG50"/>
  <c r="BC60"/>
  <c r="CB81" i="126"/>
  <c r="CH82" i="8"/>
  <c r="BC10" i="107"/>
  <c r="CA25" i="126"/>
  <c r="CA71"/>
  <c r="V29" i="34"/>
  <c r="V45" s="1"/>
  <c r="V48" s="1"/>
  <c r="K222" i="17"/>
  <c r="J222"/>
  <c r="AO103" i="126"/>
  <c r="AE85"/>
  <c r="U85"/>
  <c r="G86"/>
  <c r="G104" s="1"/>
  <c r="D103" i="23"/>
  <c r="X103" s="1"/>
  <c r="AZ104" i="107"/>
  <c r="G105"/>
  <c r="P104"/>
  <c r="BD97"/>
  <c r="K104"/>
  <c r="BC98"/>
  <c r="BD98"/>
  <c r="D105"/>
  <c r="F104"/>
  <c r="E104"/>
  <c r="BC95"/>
  <c r="BC93"/>
  <c r="AI104"/>
  <c r="O104"/>
  <c r="BC89"/>
  <c r="BC88"/>
  <c r="AX104"/>
  <c r="AX105"/>
  <c r="AD104"/>
  <c r="J104"/>
  <c r="T104"/>
  <c r="Y104"/>
  <c r="BC91"/>
  <c r="D88" i="23"/>
  <c r="X88" s="1"/>
  <c r="BC94" i="107"/>
  <c r="BD96"/>
  <c r="BC92"/>
  <c r="C88" i="23"/>
  <c r="CA96" i="126"/>
  <c r="AX86" i="107"/>
  <c r="AX87"/>
  <c r="AI86"/>
  <c r="AI87"/>
  <c r="AI105" s="1"/>
  <c r="O86"/>
  <c r="BC81"/>
  <c r="BB86"/>
  <c r="K86"/>
  <c r="K87" s="1"/>
  <c r="K105" s="1"/>
  <c r="B40" i="2"/>
  <c r="BA86" i="107"/>
  <c r="Y86"/>
  <c r="Y87" s="1"/>
  <c r="Y105" s="1"/>
  <c r="E86"/>
  <c r="E87" s="1"/>
  <c r="E105" s="1"/>
  <c r="AD86"/>
  <c r="AD87" s="1"/>
  <c r="AD105" s="1"/>
  <c r="J86"/>
  <c r="J87" s="1"/>
  <c r="J105" s="1"/>
  <c r="AZ86"/>
  <c r="AZ87"/>
  <c r="AZ105" s="1"/>
  <c r="P86"/>
  <c r="P87" s="1"/>
  <c r="P105" s="1"/>
  <c r="U86"/>
  <c r="U87" s="1"/>
  <c r="U105" s="1"/>
  <c r="BQ85" i="126"/>
  <c r="BQ86" s="1"/>
  <c r="Q86"/>
  <c r="Q104"/>
  <c r="T85"/>
  <c r="T86" s="1"/>
  <c r="BC80" i="107"/>
  <c r="BC79"/>
  <c r="C38" i="2"/>
  <c r="CA26" i="126"/>
  <c r="BS86"/>
  <c r="BS104" s="1"/>
  <c r="B86"/>
  <c r="BN86"/>
  <c r="BN104"/>
  <c r="AY86"/>
  <c r="AY104"/>
  <c r="BW76"/>
  <c r="BW86"/>
  <c r="CA64"/>
  <c r="CB40"/>
  <c r="BE45"/>
  <c r="BE60"/>
  <c r="CA31"/>
  <c r="AY45"/>
  <c r="AY60" s="1"/>
  <c r="V45"/>
  <c r="V60" s="1"/>
  <c r="AK45"/>
  <c r="AK60" s="1"/>
  <c r="AT45"/>
  <c r="AT60" s="1"/>
  <c r="AF45"/>
  <c r="AF60" s="1"/>
  <c r="AA45"/>
  <c r="AA60" s="1"/>
  <c r="G45"/>
  <c r="G60" s="1"/>
  <c r="BV99"/>
  <c r="BR99"/>
  <c r="BR103"/>
  <c r="BE103"/>
  <c r="AU103"/>
  <c r="AB103"/>
  <c r="AB104"/>
  <c r="AE99"/>
  <c r="AE103"/>
  <c r="T99"/>
  <c r="T103"/>
  <c r="O99"/>
  <c r="CE100" i="8"/>
  <c r="C61" i="2" s="1"/>
  <c r="U100" i="8"/>
  <c r="U104" s="1"/>
  <c r="U25"/>
  <c r="Z35" i="121"/>
  <c r="Z46" s="1"/>
  <c r="Z61" s="1"/>
  <c r="H87"/>
  <c r="H105"/>
  <c r="H107" s="1"/>
  <c r="BU87"/>
  <c r="BU105" s="1"/>
  <c r="P45" i="107"/>
  <c r="P46" s="1"/>
  <c r="P61" s="1"/>
  <c r="P107" s="1"/>
  <c r="P35"/>
  <c r="AN77"/>
  <c r="AO77"/>
  <c r="AO87"/>
  <c r="AO105" s="1"/>
  <c r="F35" i="5"/>
  <c r="BC70" i="107"/>
  <c r="C98" i="36"/>
  <c r="J550" i="7"/>
  <c r="BO31" i="106"/>
  <c r="G22" i="5" s="1"/>
  <c r="L22" s="1"/>
  <c r="BC96" i="107"/>
  <c r="AN35" i="106"/>
  <c r="BC45"/>
  <c r="BC46" s="1"/>
  <c r="BC61" s="1"/>
  <c r="AX45"/>
  <c r="AX46"/>
  <c r="AX61" s="1"/>
  <c r="AN45"/>
  <c r="AS45"/>
  <c r="AS46"/>
  <c r="AS61" s="1"/>
  <c r="BQ72"/>
  <c r="D72" i="23" s="1"/>
  <c r="BM85" i="106"/>
  <c r="BR85"/>
  <c r="BM90"/>
  <c r="BM76"/>
  <c r="BR76" s="1"/>
  <c r="BR59"/>
  <c r="D48" i="23"/>
  <c r="X48" s="1"/>
  <c r="D59"/>
  <c r="X59" s="1"/>
  <c r="C103"/>
  <c r="W103" s="1"/>
  <c r="F33" i="5"/>
  <c r="P35" i="121"/>
  <c r="P46"/>
  <c r="P61" s="1"/>
  <c r="M17" i="2"/>
  <c r="O17" s="1"/>
  <c r="L68" i="34"/>
  <c r="AA56"/>
  <c r="M68"/>
  <c r="Y68"/>
  <c r="AA54"/>
  <c r="AB54"/>
  <c r="AB68"/>
  <c r="CB72" i="126"/>
  <c r="BW77" i="8"/>
  <c r="BS45"/>
  <c r="BI91" i="121"/>
  <c r="BH91"/>
  <c r="BH104" s="1"/>
  <c r="BI90"/>
  <c r="BI104" s="1"/>
  <c r="BH15"/>
  <c r="DI14"/>
  <c r="DJ14"/>
  <c r="DK14" s="1"/>
  <c r="BR14" i="106" s="1"/>
  <c r="BO93"/>
  <c r="G53" i="2" s="1"/>
  <c r="DI93" i="121"/>
  <c r="BP93" i="106" s="1"/>
  <c r="DL14" i="121"/>
  <c r="BS14" i="106" s="1"/>
  <c r="BS10"/>
  <c r="BP9"/>
  <c r="C9" i="23" s="1"/>
  <c r="Z13"/>
  <c r="BR10" i="106"/>
  <c r="BM11"/>
  <c r="BS11"/>
  <c r="BQ14"/>
  <c r="D14" i="23" s="1"/>
  <c r="X14" s="1"/>
  <c r="BP14" i="106"/>
  <c r="C14" i="23" s="1"/>
  <c r="DL13" i="121"/>
  <c r="BI11"/>
  <c r="DL93"/>
  <c r="CB68" i="126"/>
  <c r="H86"/>
  <c r="H104" s="1"/>
  <c r="H105" s="1"/>
  <c r="CA74"/>
  <c r="CB79"/>
  <c r="CA69"/>
  <c r="CA39"/>
  <c r="CA24"/>
  <c r="CA16"/>
  <c r="AZ103"/>
  <c r="W103"/>
  <c r="CB67"/>
  <c r="I86"/>
  <c r="D86"/>
  <c r="D104"/>
  <c r="BU86"/>
  <c r="BU104" s="1"/>
  <c r="BB76"/>
  <c r="BB86" s="1"/>
  <c r="CB8"/>
  <c r="BD86"/>
  <c r="AF86"/>
  <c r="CA63"/>
  <c r="Z99"/>
  <c r="Z103" s="1"/>
  <c r="BC99"/>
  <c r="L86"/>
  <c r="L104"/>
  <c r="AB86"/>
  <c r="BL76"/>
  <c r="AN76"/>
  <c r="K277" i="85"/>
  <c r="R108"/>
  <c r="G277"/>
  <c r="M22"/>
  <c r="N22"/>
  <c r="O22" s="1"/>
  <c r="M61"/>
  <c r="N61" s="1"/>
  <c r="O61" s="1"/>
  <c r="O19"/>
  <c r="M18"/>
  <c r="N18" s="1"/>
  <c r="O18" s="1"/>
  <c r="M168"/>
  <c r="N168"/>
  <c r="O168" s="1"/>
  <c r="N211"/>
  <c r="O211" s="1"/>
  <c r="N224"/>
  <c r="O224" s="1"/>
  <c r="M227"/>
  <c r="N227" s="1"/>
  <c r="O227" s="1"/>
  <c r="M231"/>
  <c r="N231"/>
  <c r="O231" s="1"/>
  <c r="M251"/>
  <c r="N251" s="1"/>
  <c r="O251" s="1"/>
  <c r="O268"/>
  <c r="M73"/>
  <c r="N73" s="1"/>
  <c r="O73" s="1"/>
  <c r="M14"/>
  <c r="N14"/>
  <c r="O14" s="1"/>
  <c r="M52"/>
  <c r="N52" s="1"/>
  <c r="O52" s="1"/>
  <c r="N209"/>
  <c r="O209"/>
  <c r="M230"/>
  <c r="M232"/>
  <c r="M234"/>
  <c r="M273"/>
  <c r="N273" s="1"/>
  <c r="O273" s="1"/>
  <c r="I108"/>
  <c r="P267"/>
  <c r="M30"/>
  <c r="N30"/>
  <c r="O30" s="1"/>
  <c r="M171"/>
  <c r="N171" s="1"/>
  <c r="O171" s="1"/>
  <c r="M253"/>
  <c r="N253"/>
  <c r="O253" s="1"/>
  <c r="M29"/>
  <c r="N29" s="1"/>
  <c r="O29" s="1"/>
  <c r="L277"/>
  <c r="O16"/>
  <c r="O226"/>
  <c r="M235"/>
  <c r="M236"/>
  <c r="M250"/>
  <c r="N250" s="1"/>
  <c r="O250" s="1"/>
  <c r="M264"/>
  <c r="N264"/>
  <c r="O264" s="1"/>
  <c r="M269"/>
  <c r="M71"/>
  <c r="N71"/>
  <c r="O71" s="1"/>
  <c r="M70"/>
  <c r="M69"/>
  <c r="N69"/>
  <c r="O69" s="1"/>
  <c r="D37"/>
  <c r="E37" s="1"/>
  <c r="E161"/>
  <c r="C9"/>
  <c r="M26"/>
  <c r="N26" s="1"/>
  <c r="O26" s="1"/>
  <c r="M187"/>
  <c r="Q267"/>
  <c r="M74"/>
  <c r="N74"/>
  <c r="O74" s="1"/>
  <c r="P185"/>
  <c r="M185" s="1"/>
  <c r="F184"/>
  <c r="F216"/>
  <c r="Y45" i="106"/>
  <c r="BM78"/>
  <c r="DK21" i="121"/>
  <c r="M191" i="85"/>
  <c r="N191" s="1"/>
  <c r="O191" s="1"/>
  <c r="M198"/>
  <c r="N198"/>
  <c r="O198" s="1"/>
  <c r="M202"/>
  <c r="N202" s="1"/>
  <c r="O202" s="1"/>
  <c r="M206"/>
  <c r="N206"/>
  <c r="O206" s="1"/>
  <c r="M208"/>
  <c r="N208" s="1"/>
  <c r="O208" s="1"/>
  <c r="M210"/>
  <c r="N210"/>
  <c r="O210" s="1"/>
  <c r="M212"/>
  <c r="N212" s="1"/>
  <c r="O212" s="1"/>
  <c r="I184"/>
  <c r="I216"/>
  <c r="N187"/>
  <c r="O187"/>
  <c r="E186"/>
  <c r="D249"/>
  <c r="E249" s="1"/>
  <c r="J531" i="7"/>
  <c r="O8" i="122"/>
  <c r="E8"/>
  <c r="E189" i="85"/>
  <c r="D386" i="86"/>
  <c r="M301"/>
  <c r="N301"/>
  <c r="O301" s="1"/>
  <c r="S104" i="8"/>
  <c r="E188" i="85"/>
  <c r="D184"/>
  <c r="D216" s="1"/>
  <c r="L26" i="2"/>
  <c r="D35" i="86"/>
  <c r="E35"/>
  <c r="N222" i="85"/>
  <c r="O222"/>
  <c r="O188"/>
  <c r="D90"/>
  <c r="E90" s="1"/>
  <c r="M75"/>
  <c r="N75" s="1"/>
  <c r="O75" s="1"/>
  <c r="E75"/>
  <c r="P9"/>
  <c r="I60" i="5"/>
  <c r="I69" i="2"/>
  <c r="N69"/>
  <c r="BM96" i="106"/>
  <c r="BM65"/>
  <c r="BR65" s="1"/>
  <c r="BN65"/>
  <c r="BS65" s="1"/>
  <c r="BM55"/>
  <c r="BQ78"/>
  <c r="BM15"/>
  <c r="BQ19"/>
  <c r="E35"/>
  <c r="BN21"/>
  <c r="BS21"/>
  <c r="BH36" i="121"/>
  <c r="BC9" i="107"/>
  <c r="BC37"/>
  <c r="O45"/>
  <c r="BC36"/>
  <c r="BA45"/>
  <c r="CG82" i="8"/>
  <c r="CG96"/>
  <c r="C56" i="2"/>
  <c r="F45" i="8"/>
  <c r="CG28"/>
  <c r="J139" i="7"/>
  <c r="Y35" i="34"/>
  <c r="AA25"/>
  <c r="K17" i="2"/>
  <c r="H45" i="126"/>
  <c r="H60"/>
  <c r="CA75"/>
  <c r="G51" i="5"/>
  <c r="L51" s="1"/>
  <c r="L60"/>
  <c r="B18" i="23"/>
  <c r="CG10" i="8"/>
  <c r="M90" i="85"/>
  <c r="N90" s="1"/>
  <c r="O90" s="1"/>
  <c r="R81"/>
  <c r="CG44" i="8"/>
  <c r="AI45"/>
  <c r="CG42"/>
  <c r="CH42"/>
  <c r="BR11" i="106"/>
  <c r="BM9"/>
  <c r="BQ9"/>
  <c r="D9" i="23" s="1"/>
  <c r="X9" s="1"/>
  <c r="DL10" i="121"/>
  <c r="DK10"/>
  <c r="BL86" i="106"/>
  <c r="E238" i="85"/>
  <c r="D162"/>
  <c r="E162" s="1"/>
  <c r="E164" i="7"/>
  <c r="P7" i="122"/>
  <c r="P23" s="1"/>
  <c r="D163" i="85"/>
  <c r="D78"/>
  <c r="H69" i="2"/>
  <c r="M69" s="1"/>
  <c r="O69" s="1"/>
  <c r="R60" i="23"/>
  <c r="U55"/>
  <c r="H60" i="5"/>
  <c r="K60" s="1"/>
  <c r="AJ60" i="106"/>
  <c r="BM106"/>
  <c r="BR106" s="1"/>
  <c r="BP106"/>
  <c r="BN106"/>
  <c r="BS106"/>
  <c r="T106"/>
  <c r="BM67"/>
  <c r="BN66"/>
  <c r="BM66"/>
  <c r="BM69"/>
  <c r="BR69" s="1"/>
  <c r="BN69"/>
  <c r="BS69" s="1"/>
  <c r="BM81"/>
  <c r="BM82"/>
  <c r="BM72"/>
  <c r="BR72" s="1"/>
  <c r="BN72"/>
  <c r="BS72" s="1"/>
  <c r="BN73"/>
  <c r="BP33"/>
  <c r="H24" i="5" s="1"/>
  <c r="BM19" i="106"/>
  <c r="BR19" s="1"/>
  <c r="BP40"/>
  <c r="H34" i="5" s="1"/>
  <c r="BP23" i="106"/>
  <c r="H15" i="5" s="1"/>
  <c r="BP24" i="106"/>
  <c r="H16" i="5" s="1"/>
  <c r="BN24" i="106"/>
  <c r="BS24"/>
  <c r="BP20"/>
  <c r="H11" i="5"/>
  <c r="BN20" i="106"/>
  <c r="CZ77" i="121"/>
  <c r="CZ87"/>
  <c r="CZ105" s="1"/>
  <c r="CY77"/>
  <c r="CY87" s="1"/>
  <c r="CY105" s="1"/>
  <c r="DL68"/>
  <c r="DK68"/>
  <c r="DA68"/>
  <c r="DA77"/>
  <c r="DB68"/>
  <c r="DB77"/>
  <c r="DB87" s="1"/>
  <c r="DB105" s="1"/>
  <c r="DA25"/>
  <c r="DA35"/>
  <c r="DB25"/>
  <c r="DB35"/>
  <c r="BD100" i="107"/>
  <c r="M46"/>
  <c r="M61" s="1"/>
  <c r="M107" s="1"/>
  <c r="CH68" i="8"/>
  <c r="CG69"/>
  <c r="BU46"/>
  <c r="BU61" s="1"/>
  <c r="CG18"/>
  <c r="CH27"/>
  <c r="CG26"/>
  <c r="AA12" i="34"/>
  <c r="AA16"/>
  <c r="AB14"/>
  <c r="Y27"/>
  <c r="AA27" s="1"/>
  <c r="Y23"/>
  <c r="AB23" s="1"/>
  <c r="Y15"/>
  <c r="AA15" s="1"/>
  <c r="AB18"/>
  <c r="O29"/>
  <c r="O45"/>
  <c r="R15"/>
  <c r="R19"/>
  <c r="R23"/>
  <c r="R27"/>
  <c r="AB20"/>
  <c r="Y19"/>
  <c r="AB19" s="1"/>
  <c r="X27"/>
  <c r="AB22"/>
  <c r="Q15"/>
  <c r="Q29" s="1"/>
  <c r="Q45" s="1"/>
  <c r="Q19"/>
  <c r="AA24"/>
  <c r="AB16"/>
  <c r="AB12"/>
  <c r="AB39"/>
  <c r="AB41" s="1"/>
  <c r="AB47" s="1"/>
  <c r="Y41"/>
  <c r="E163" i="85"/>
  <c r="E78"/>
  <c r="AB15" i="34"/>
  <c r="BK45" i="126"/>
  <c r="BK60"/>
  <c r="AU45"/>
  <c r="AU60"/>
  <c r="AW33"/>
  <c r="AG45"/>
  <c r="AG60" s="1"/>
  <c r="CA18"/>
  <c r="CB17"/>
  <c r="CB36"/>
  <c r="C33"/>
  <c r="C45"/>
  <c r="C60" s="1"/>
  <c r="F19"/>
  <c r="F33" s="1"/>
  <c r="CB19"/>
  <c r="D180" i="86"/>
  <c r="E180"/>
  <c r="E155"/>
  <c r="E152"/>
  <c r="C371"/>
  <c r="M266"/>
  <c r="M279"/>
  <c r="N279"/>
  <c r="O279" s="1"/>
  <c r="M343"/>
  <c r="N343" s="1"/>
  <c r="O343"/>
  <c r="M192"/>
  <c r="N192"/>
  <c r="O192" s="1"/>
  <c r="M269"/>
  <c r="G72" i="36"/>
  <c r="I45" i="8"/>
  <c r="I46" s="1"/>
  <c r="I61" s="1"/>
  <c r="BY85" i="126"/>
  <c r="CB98"/>
  <c r="CG12" i="8"/>
  <c r="T100"/>
  <c r="T104" s="1"/>
  <c r="BV104"/>
  <c r="BH100"/>
  <c r="AW77"/>
  <c r="AW87" s="1"/>
  <c r="AW104"/>
  <c r="AS100"/>
  <c r="AH104"/>
  <c r="CF100"/>
  <c r="D100" i="23"/>
  <c r="AD100" i="8"/>
  <c r="Y100"/>
  <c r="X104"/>
  <c r="T91" i="23"/>
  <c r="T95"/>
  <c r="T93"/>
  <c r="B90"/>
  <c r="V90" s="1"/>
  <c r="G50" i="2"/>
  <c r="CG104" i="121"/>
  <c r="CQ104"/>
  <c r="BQ90" i="106"/>
  <c r="DJ104" i="121"/>
  <c r="BO91" i="106"/>
  <c r="DH104" i="121"/>
  <c r="BO94" i="106"/>
  <c r="DK91" i="121"/>
  <c r="BP91" i="106"/>
  <c r="DL91" i="121"/>
  <c r="BS91" i="106"/>
  <c r="DL96" i="121"/>
  <c r="BP96" i="106"/>
  <c r="H56" i="2" s="1"/>
  <c r="DK96" i="121"/>
  <c r="DK93"/>
  <c r="BQ93" i="106"/>
  <c r="I53" i="2" s="1"/>
  <c r="BP90" i="106"/>
  <c r="DK90" i="121"/>
  <c r="DL90"/>
  <c r="DL95"/>
  <c r="BS95" i="106" s="1"/>
  <c r="BO95"/>
  <c r="B95" i="23" s="1"/>
  <c r="BO92" i="106"/>
  <c r="B92" i="23" s="1"/>
  <c r="BQ92" i="106"/>
  <c r="D92" i="23" s="1"/>
  <c r="X92" s="1"/>
  <c r="BS90" i="106"/>
  <c r="BR89"/>
  <c r="T56" i="23"/>
  <c r="E35" i="107"/>
  <c r="E46"/>
  <c r="E61" s="1"/>
  <c r="I267" i="85"/>
  <c r="C267"/>
  <c r="D268"/>
  <c r="D124"/>
  <c r="E124" s="1"/>
  <c r="D36"/>
  <c r="E36" s="1"/>
  <c r="D65"/>
  <c r="E65" s="1"/>
  <c r="R54"/>
  <c r="D54"/>
  <c r="E16"/>
  <c r="I54"/>
  <c r="M12"/>
  <c r="N12"/>
  <c r="M102"/>
  <c r="N102"/>
  <c r="M200"/>
  <c r="N200"/>
  <c r="O200" s="1"/>
  <c r="M213"/>
  <c r="N213" s="1"/>
  <c r="O213"/>
  <c r="M239"/>
  <c r="M241"/>
  <c r="N241" s="1"/>
  <c r="O241" s="1"/>
  <c r="M76"/>
  <c r="N219"/>
  <c r="M189"/>
  <c r="M13"/>
  <c r="N13" s="1"/>
  <c r="O13"/>
  <c r="R9"/>
  <c r="Q54"/>
  <c r="M56"/>
  <c r="N56"/>
  <c r="O56" s="1"/>
  <c r="M109"/>
  <c r="N109" s="1"/>
  <c r="M113"/>
  <c r="N113" s="1"/>
  <c r="N112" s="1"/>
  <c r="Q9"/>
  <c r="M11"/>
  <c r="C54"/>
  <c r="R218"/>
  <c r="M174"/>
  <c r="N174"/>
  <c r="O174" s="1"/>
  <c r="R267"/>
  <c r="O272"/>
  <c r="E271"/>
  <c r="I60" i="17"/>
  <c r="K60" s="1"/>
  <c r="K209"/>
  <c r="K379"/>
  <c r="I379"/>
  <c r="F303"/>
  <c r="F332"/>
  <c r="BR90" i="106"/>
  <c r="M184" i="85"/>
  <c r="M216" s="1"/>
  <c r="N189"/>
  <c r="O189" s="1"/>
  <c r="O184" s="1"/>
  <c r="O216" s="1"/>
  <c r="O219"/>
  <c r="T58" i="23"/>
  <c r="BM50" i="106"/>
  <c r="AH60"/>
  <c r="BL56"/>
  <c r="BM56"/>
  <c r="BM58"/>
  <c r="F56" i="5"/>
  <c r="BL34" i="106"/>
  <c r="BM34" s="1"/>
  <c r="AI34"/>
  <c r="B73" i="23"/>
  <c r="V73" s="1"/>
  <c r="B97"/>
  <c r="V97" s="1"/>
  <c r="G52" i="5"/>
  <c r="L52" s="1"/>
  <c r="B57" i="23"/>
  <c r="V57" s="1"/>
  <c r="G11" i="5"/>
  <c r="F43"/>
  <c r="F55" s="1"/>
  <c r="C55"/>
  <c r="V98" i="23"/>
  <c r="M352" i="86"/>
  <c r="N352" s="1"/>
  <c r="O352"/>
  <c r="G490" i="7"/>
  <c r="G498" s="1"/>
  <c r="H139"/>
  <c r="F77"/>
  <c r="H162"/>
  <c r="H95"/>
  <c r="H144"/>
  <c r="H164"/>
  <c r="I164"/>
  <c r="G542"/>
  <c r="I98"/>
  <c r="I66"/>
  <c r="J144"/>
  <c r="C433"/>
  <c r="J488"/>
  <c r="J77"/>
  <c r="H77"/>
  <c r="BM40" i="106"/>
  <c r="G53" i="5"/>
  <c r="L53" s="1"/>
  <c r="G33"/>
  <c r="L33" s="1"/>
  <c r="B39" i="23"/>
  <c r="V39" s="1"/>
  <c r="BM38" i="106"/>
  <c r="DA36" i="121"/>
  <c r="DJ36"/>
  <c r="DJ40"/>
  <c r="DA40"/>
  <c r="DJ44"/>
  <c r="DA44"/>
  <c r="BW60"/>
  <c r="BW45"/>
  <c r="BW46" s="1"/>
  <c r="G56" i="2"/>
  <c r="G55" s="1"/>
  <c r="L55" s="1"/>
  <c r="H26" i="62" s="1"/>
  <c r="B96" i="23"/>
  <c r="V96" s="1"/>
  <c r="G35" i="5"/>
  <c r="L35" s="1"/>
  <c r="B29" i="23"/>
  <c r="V29"/>
  <c r="G20" i="5"/>
  <c r="DJ38" i="121"/>
  <c r="BQ38" i="106" s="1"/>
  <c r="D38" i="23" s="1"/>
  <c r="X38" s="1"/>
  <c r="DA38" i="121"/>
  <c r="G10" i="5"/>
  <c r="B19" i="23"/>
  <c r="V19"/>
  <c r="V99"/>
  <c r="DK43" i="121"/>
  <c r="DK40"/>
  <c r="BR40" i="106"/>
  <c r="BQ40"/>
  <c r="D40" i="23" s="1"/>
  <c r="DK44" i="121"/>
  <c r="BQ44" i="106"/>
  <c r="E490" i="7"/>
  <c r="G17" i="5"/>
  <c r="L17" s="1"/>
  <c r="B9" i="62" s="1"/>
  <c r="B26" i="23"/>
  <c r="V26"/>
  <c r="B44"/>
  <c r="V44" s="1"/>
  <c r="G38" i="5"/>
  <c r="G37"/>
  <c r="L37"/>
  <c r="B23" i="23"/>
  <c r="V23" s="1"/>
  <c r="G15" i="5"/>
  <c r="L15" s="1"/>
  <c r="I34"/>
  <c r="N34" s="1"/>
  <c r="L59"/>
  <c r="G61"/>
  <c r="L61" s="1"/>
  <c r="D42" i="2"/>
  <c r="F44"/>
  <c r="G44"/>
  <c r="L44" s="1"/>
  <c r="B85" i="23"/>
  <c r="V85" s="1"/>
  <c r="B42" i="2"/>
  <c r="V43" i="23"/>
  <c r="L38" i="5"/>
  <c r="CB100" i="126"/>
  <c r="BY76"/>
  <c r="BY86" s="1"/>
  <c r="BY104" s="1"/>
  <c r="CA22"/>
  <c r="CB23"/>
  <c r="CB21"/>
  <c r="N223" i="85"/>
  <c r="O223" s="1"/>
  <c r="M33"/>
  <c r="N33"/>
  <c r="E98" i="36"/>
  <c r="G98"/>
  <c r="I35" i="62"/>
  <c r="H59" i="5"/>
  <c r="H61" s="1"/>
  <c r="I59"/>
  <c r="I61" s="1"/>
  <c r="M60"/>
  <c r="U57" i="23"/>
  <c r="T57"/>
  <c r="BM94" i="106"/>
  <c r="BS93"/>
  <c r="BN97"/>
  <c r="BS97" s="1"/>
  <c r="BN94"/>
  <c r="BM97"/>
  <c r="BR97" s="1"/>
  <c r="BK104"/>
  <c r="BP64"/>
  <c r="C64" i="23"/>
  <c r="BM64" i="106"/>
  <c r="BM54"/>
  <c r="BR54" s="1"/>
  <c r="BP54"/>
  <c r="C54" i="23"/>
  <c r="BN55" i="106"/>
  <c r="BK60"/>
  <c r="BM23"/>
  <c r="BM30"/>
  <c r="BP21"/>
  <c r="Y35"/>
  <c r="C33" i="23"/>
  <c r="BM33" i="106"/>
  <c r="BN30"/>
  <c r="BP39"/>
  <c r="C39" i="23" s="1"/>
  <c r="BM39" i="106"/>
  <c r="BM25"/>
  <c r="H38" i="5"/>
  <c r="K38" s="1"/>
  <c r="C44" i="23"/>
  <c r="F44"/>
  <c r="BK45" i="106"/>
  <c r="BM44"/>
  <c r="BR44" s="1"/>
  <c r="C43" i="23"/>
  <c r="W43" s="1"/>
  <c r="BM41" i="106"/>
  <c r="BN25"/>
  <c r="BP32"/>
  <c r="H23" i="5" s="1"/>
  <c r="K23" s="1"/>
  <c r="BK35" i="106"/>
  <c r="H46"/>
  <c r="H61"/>
  <c r="CZ45" i="121"/>
  <c r="CZ46"/>
  <c r="CZ61" s="1"/>
  <c r="DI41"/>
  <c r="DI45" s="1"/>
  <c r="DI46" s="1"/>
  <c r="DI61" s="1"/>
  <c r="DA41"/>
  <c r="DA45"/>
  <c r="DA46" s="1"/>
  <c r="DA61" s="1"/>
  <c r="T35"/>
  <c r="T46"/>
  <c r="T61" s="1"/>
  <c r="DI25"/>
  <c r="BH25"/>
  <c r="DJ37"/>
  <c r="BH37"/>
  <c r="BH45"/>
  <c r="DL37"/>
  <c r="DJ27"/>
  <c r="BQ27" i="106"/>
  <c r="D27" i="23" s="1"/>
  <c r="BH29" i="121"/>
  <c r="BH27"/>
  <c r="BH28"/>
  <c r="BI28"/>
  <c r="BF35"/>
  <c r="BI31"/>
  <c r="DI27"/>
  <c r="BC99" i="107"/>
  <c r="BD99"/>
  <c r="D24" i="2"/>
  <c r="N24" s="1"/>
  <c r="D62"/>
  <c r="CG72" i="8"/>
  <c r="C27" i="2"/>
  <c r="F27" s="1"/>
  <c r="CH72" i="8"/>
  <c r="CH73"/>
  <c r="CE77"/>
  <c r="CH71"/>
  <c r="Y104"/>
  <c r="P104"/>
  <c r="J104"/>
  <c r="C100" i="23"/>
  <c r="BW35" i="8"/>
  <c r="C15" i="5"/>
  <c r="J45" i="8"/>
  <c r="CH25"/>
  <c r="C457" i="7"/>
  <c r="C425"/>
  <c r="C417"/>
  <c r="H488"/>
  <c r="C298"/>
  <c r="C255"/>
  <c r="AA14" i="34"/>
  <c r="AA22"/>
  <c r="AA17"/>
  <c r="AA26"/>
  <c r="AB13"/>
  <c r="BR64" i="106"/>
  <c r="W44" i="23"/>
  <c r="DK37" i="121"/>
  <c r="DL27"/>
  <c r="BP27" i="106"/>
  <c r="CH77" i="8"/>
  <c r="X89" i="23"/>
  <c r="V28"/>
  <c r="G19" i="5"/>
  <c r="G16" i="2"/>
  <c r="L16" s="1"/>
  <c r="H7" i="62"/>
  <c r="D94" i="23"/>
  <c r="X94" s="1"/>
  <c r="G11" i="2"/>
  <c r="L11"/>
  <c r="G36"/>
  <c r="L36"/>
  <c r="H16" i="62" s="1"/>
  <c r="B33" i="23"/>
  <c r="V33"/>
  <c r="B64"/>
  <c r="V64" s="1"/>
  <c r="B41"/>
  <c r="V41" s="1"/>
  <c r="I36" i="2"/>
  <c r="E103" i="23"/>
  <c r="D93"/>
  <c r="L50" i="2"/>
  <c r="B31" i="23"/>
  <c r="V31"/>
  <c r="C40"/>
  <c r="H44" i="2"/>
  <c r="V18" i="23"/>
  <c r="B67" i="2"/>
  <c r="L60"/>
  <c r="D55" i="5"/>
  <c r="E32" i="2"/>
  <c r="F20" i="5"/>
  <c r="F32" i="2"/>
  <c r="B18" i="5"/>
  <c r="W40" i="23"/>
  <c r="G23" i="5"/>
  <c r="L23" s="1"/>
  <c r="B32" i="23"/>
  <c r="V32" s="1"/>
  <c r="B13" i="5"/>
  <c r="H31"/>
  <c r="H33"/>
  <c r="M33" s="1"/>
  <c r="B25" i="23"/>
  <c r="V25"/>
  <c r="B37"/>
  <c r="V37" s="1"/>
  <c r="G31" i="5"/>
  <c r="B24" i="23"/>
  <c r="V24" s="1"/>
  <c r="G16" i="5"/>
  <c r="L16" s="1"/>
  <c r="F56" i="2"/>
  <c r="G36" i="5"/>
  <c r="B42" i="23"/>
  <c r="X93"/>
  <c r="G32" i="2"/>
  <c r="L32"/>
  <c r="B76" i="23"/>
  <c r="V76" s="1"/>
  <c r="G30" i="5"/>
  <c r="B36" i="23"/>
  <c r="B34"/>
  <c r="G25" i="5"/>
  <c r="L25" s="1"/>
  <c r="C96" i="23"/>
  <c r="F96" s="1"/>
  <c r="B93"/>
  <c r="V93"/>
  <c r="B80"/>
  <c r="G38" i="2"/>
  <c r="G15"/>
  <c r="B68" i="23"/>
  <c r="V68" s="1"/>
  <c r="B55" i="5"/>
  <c r="L20"/>
  <c r="D65" i="23"/>
  <c r="X65" s="1"/>
  <c r="I12" i="2"/>
  <c r="N12"/>
  <c r="B21" i="23"/>
  <c r="V21" s="1"/>
  <c r="G12" i="5"/>
  <c r="L12"/>
  <c r="B7" i="62" s="1"/>
  <c r="L36" i="5"/>
  <c r="U72" i="23"/>
  <c r="U77"/>
  <c r="BH86" i="106"/>
  <c r="BH87"/>
  <c r="BH105" s="1"/>
  <c r="T86"/>
  <c r="AN86" i="107"/>
  <c r="AN87"/>
  <c r="T86"/>
  <c r="T87"/>
  <c r="T105" s="1"/>
  <c r="AT86"/>
  <c r="AT87" s="1"/>
  <c r="AT105" s="1"/>
  <c r="Z86"/>
  <c r="Z87" s="1"/>
  <c r="Z105" s="1"/>
  <c r="C40" i="2"/>
  <c r="C37" s="1"/>
  <c r="AS86" i="107"/>
  <c r="AS87"/>
  <c r="AS105" s="1"/>
  <c r="BC82"/>
  <c r="DL82" i="121"/>
  <c r="BS82" i="106" s="1"/>
  <c r="DK82" i="121"/>
  <c r="BR82" i="106" s="1"/>
  <c r="BP82"/>
  <c r="H40" i="2" s="1"/>
  <c r="B82" i="23"/>
  <c r="V82"/>
  <c r="G40" i="2"/>
  <c r="L40"/>
  <c r="G43"/>
  <c r="G42" s="1"/>
  <c r="L42" s="1"/>
  <c r="H18" i="62" s="1"/>
  <c r="B84" i="23"/>
  <c r="V84"/>
  <c r="CL86" i="121"/>
  <c r="CL87" s="1"/>
  <c r="CL105" s="1"/>
  <c r="CR86"/>
  <c r="CR87"/>
  <c r="CR105" s="1"/>
  <c r="BR86"/>
  <c r="BR87" s="1"/>
  <c r="BR105"/>
  <c r="AI86"/>
  <c r="O86"/>
  <c r="BS86"/>
  <c r="BS87" s="1"/>
  <c r="BS105" s="1"/>
  <c r="AN86"/>
  <c r="T86"/>
  <c r="Z86"/>
  <c r="Z87" s="1"/>
  <c r="Z105" s="1"/>
  <c r="CB86"/>
  <c r="CB87" s="1"/>
  <c r="CB105" s="1"/>
  <c r="CM86"/>
  <c r="BC83" i="107"/>
  <c r="BC86" s="1"/>
  <c r="H41" i="2"/>
  <c r="W83" i="23"/>
  <c r="BO83" i="106"/>
  <c r="G41" i="2" s="1"/>
  <c r="DL83" i="121"/>
  <c r="BQ83" i="106"/>
  <c r="D83" i="23" s="1"/>
  <c r="DK83" i="121"/>
  <c r="CX86"/>
  <c r="BQ81" i="106"/>
  <c r="D81" i="23" s="1"/>
  <c r="X81" s="1"/>
  <c r="BO81" i="106"/>
  <c r="G39" i="2" s="1"/>
  <c r="L39" s="1"/>
  <c r="DH86" i="121"/>
  <c r="DI86"/>
  <c r="DL81"/>
  <c r="DK81"/>
  <c r="BP81" i="106"/>
  <c r="C81" i="23" s="1"/>
  <c r="BR81" i="106"/>
  <c r="K86" i="23"/>
  <c r="K87" s="1"/>
  <c r="K105" s="1"/>
  <c r="BS83" i="106"/>
  <c r="AD86"/>
  <c r="BS81"/>
  <c r="CA42" i="126"/>
  <c r="CA32"/>
  <c r="BL33"/>
  <c r="BL45"/>
  <c r="U76"/>
  <c r="U86" s="1"/>
  <c r="U104" s="1"/>
  <c r="BV76"/>
  <c r="CB62"/>
  <c r="AN86"/>
  <c r="AN104" s="1"/>
  <c r="Q45"/>
  <c r="Q60"/>
  <c r="Q105" s="1"/>
  <c r="CB33"/>
  <c r="BQ33"/>
  <c r="BV33"/>
  <c r="AE33"/>
  <c r="BW33"/>
  <c r="CA15"/>
  <c r="AN33"/>
  <c r="AN45"/>
  <c r="AN60" s="1"/>
  <c r="K45"/>
  <c r="B60"/>
  <c r="B105" s="1"/>
  <c r="BM45"/>
  <c r="BM60"/>
  <c r="CA85"/>
  <c r="AX45"/>
  <c r="AX60" s="1"/>
  <c r="BC45"/>
  <c r="BC60" s="1"/>
  <c r="AW45"/>
  <c r="AW60" s="1"/>
  <c r="BW104"/>
  <c r="AE86"/>
  <c r="M86"/>
  <c r="M104"/>
  <c r="AG86"/>
  <c r="AG104"/>
  <c r="AA86"/>
  <c r="AA104"/>
  <c r="AA105" s="1"/>
  <c r="BD104"/>
  <c r="CA87"/>
  <c r="AJ86"/>
  <c r="AJ104"/>
  <c r="AT86"/>
  <c r="AT104"/>
  <c r="AT105" s="1"/>
  <c r="AF104"/>
  <c r="BS105"/>
  <c r="F76"/>
  <c r="F86"/>
  <c r="F104" s="1"/>
  <c r="BM76"/>
  <c r="BM86"/>
  <c r="BM104" s="1"/>
  <c r="AI76"/>
  <c r="AI86"/>
  <c r="AO76"/>
  <c r="AW76"/>
  <c r="AW86" s="1"/>
  <c r="BC76"/>
  <c r="BO86"/>
  <c r="BO104"/>
  <c r="AU86"/>
  <c r="AU104"/>
  <c r="AK86"/>
  <c r="AK104"/>
  <c r="CB54"/>
  <c r="CB59"/>
  <c r="CA57"/>
  <c r="L105"/>
  <c r="CA34"/>
  <c r="B104"/>
  <c r="CA61"/>
  <c r="CA52"/>
  <c r="AV86"/>
  <c r="AV104" s="1"/>
  <c r="X86"/>
  <c r="X104" s="1"/>
  <c r="AR76"/>
  <c r="AR86"/>
  <c r="BN53" i="106"/>
  <c r="C59" i="23"/>
  <c r="E59" s="1"/>
  <c r="C48"/>
  <c r="E48" s="1"/>
  <c r="Z74" i="126"/>
  <c r="Z76" s="1"/>
  <c r="Z86" s="1"/>
  <c r="Z104" s="1"/>
  <c r="V76"/>
  <c r="V86" s="1"/>
  <c r="V104" s="1"/>
  <c r="BH86"/>
  <c r="BH104" s="1"/>
  <c r="AE104"/>
  <c r="AX86"/>
  <c r="AX104"/>
  <c r="K86"/>
  <c r="K104" s="1"/>
  <c r="P86"/>
  <c r="P104" s="1"/>
  <c r="AO86"/>
  <c r="AO104" s="1"/>
  <c r="BC86"/>
  <c r="CA54"/>
  <c r="AK105"/>
  <c r="AY105"/>
  <c r="BJ105"/>
  <c r="AL105"/>
  <c r="AF105"/>
  <c r="C105"/>
  <c r="G105"/>
  <c r="W105"/>
  <c r="BX76"/>
  <c r="BX86" s="1"/>
  <c r="BX104"/>
  <c r="CB74"/>
  <c r="P379" i="86"/>
  <c r="N336"/>
  <c r="O336" s="1"/>
  <c r="I385"/>
  <c r="M68"/>
  <c r="N68"/>
  <c r="O68" s="1"/>
  <c r="M22"/>
  <c r="N22" s="1"/>
  <c r="O22" s="1"/>
  <c r="M284"/>
  <c r="N284"/>
  <c r="O284" s="1"/>
  <c r="M286"/>
  <c r="N286" s="1"/>
  <c r="O286" s="1"/>
  <c r="Q385"/>
  <c r="M413"/>
  <c r="D137"/>
  <c r="E137"/>
  <c r="M176" i="85"/>
  <c r="N176"/>
  <c r="O176" s="1"/>
  <c r="D176"/>
  <c r="E176" s="1"/>
  <c r="L29" i="34"/>
  <c r="L45" s="1"/>
  <c r="J167" i="86"/>
  <c r="P174"/>
  <c r="M174"/>
  <c r="I174"/>
  <c r="M203"/>
  <c r="N203" s="1"/>
  <c r="O203" s="1"/>
  <c r="D227"/>
  <c r="J81" i="85"/>
  <c r="I82"/>
  <c r="M149" i="86"/>
  <c r="N149" s="1"/>
  <c r="M110"/>
  <c r="N110" s="1"/>
  <c r="Q95" i="85"/>
  <c r="M97"/>
  <c r="N97"/>
  <c r="O97"/>
  <c r="C95"/>
  <c r="Q148"/>
  <c r="R148"/>
  <c r="M152"/>
  <c r="N152" s="1"/>
  <c r="O152" s="1"/>
  <c r="M141"/>
  <c r="I154"/>
  <c r="Q128"/>
  <c r="M129"/>
  <c r="N129" s="1"/>
  <c r="M136"/>
  <c r="N136" s="1"/>
  <c r="O136" s="1"/>
  <c r="M135"/>
  <c r="N135"/>
  <c r="O135" s="1"/>
  <c r="P148"/>
  <c r="M151"/>
  <c r="N151"/>
  <c r="O151" s="1"/>
  <c r="M146"/>
  <c r="N146"/>
  <c r="O146" s="1"/>
  <c r="R140"/>
  <c r="M150"/>
  <c r="N150"/>
  <c r="O150" s="1"/>
  <c r="P140"/>
  <c r="M142"/>
  <c r="N142"/>
  <c r="M145"/>
  <c r="N145"/>
  <c r="O145" s="1"/>
  <c r="M138"/>
  <c r="N138" s="1"/>
  <c r="O138" s="1"/>
  <c r="P112"/>
  <c r="M125"/>
  <c r="N125"/>
  <c r="O125" s="1"/>
  <c r="R119"/>
  <c r="R128"/>
  <c r="M137"/>
  <c r="N137" s="1"/>
  <c r="O137" s="1"/>
  <c r="P128"/>
  <c r="M133"/>
  <c r="N133" s="1"/>
  <c r="O133" s="1"/>
  <c r="M143"/>
  <c r="N143"/>
  <c r="O143" s="1"/>
  <c r="M156"/>
  <c r="N156" s="1"/>
  <c r="Q140"/>
  <c r="M144"/>
  <c r="N144"/>
  <c r="O144" s="1"/>
  <c r="R154"/>
  <c r="P154"/>
  <c r="M149"/>
  <c r="N149" s="1"/>
  <c r="Q154"/>
  <c r="M157"/>
  <c r="N157" s="1"/>
  <c r="O157" s="1"/>
  <c r="M162"/>
  <c r="N162"/>
  <c r="I160"/>
  <c r="Q160"/>
  <c r="D141"/>
  <c r="C140"/>
  <c r="D149"/>
  <c r="E149" s="1"/>
  <c r="E148" s="1"/>
  <c r="C148"/>
  <c r="N161"/>
  <c r="O161" s="1"/>
  <c r="C160"/>
  <c r="N141"/>
  <c r="I148"/>
  <c r="M126"/>
  <c r="N126"/>
  <c r="O126" s="1"/>
  <c r="I140"/>
  <c r="Q112"/>
  <c r="M121"/>
  <c r="N121" s="1"/>
  <c r="M130"/>
  <c r="N130"/>
  <c r="O130" s="1"/>
  <c r="I128"/>
  <c r="P160"/>
  <c r="I119"/>
  <c r="G182"/>
  <c r="G279"/>
  <c r="M123"/>
  <c r="N123"/>
  <c r="O123" s="1"/>
  <c r="Q119"/>
  <c r="D121"/>
  <c r="E121"/>
  <c r="C112"/>
  <c r="M116"/>
  <c r="N116" s="1"/>
  <c r="O116" s="1"/>
  <c r="D113"/>
  <c r="I112"/>
  <c r="Q108"/>
  <c r="C108"/>
  <c r="D108"/>
  <c r="E109"/>
  <c r="E108" s="1"/>
  <c r="P101"/>
  <c r="M105"/>
  <c r="N105"/>
  <c r="O105" s="1"/>
  <c r="Q101"/>
  <c r="K182"/>
  <c r="K279" s="1"/>
  <c r="I89"/>
  <c r="I88" s="1"/>
  <c r="J88"/>
  <c r="M93"/>
  <c r="N93"/>
  <c r="N96"/>
  <c r="D96"/>
  <c r="E96" s="1"/>
  <c r="E95" s="1"/>
  <c r="P95"/>
  <c r="M84"/>
  <c r="N84" s="1"/>
  <c r="O84" s="1"/>
  <c r="I81"/>
  <c r="P81"/>
  <c r="D83"/>
  <c r="L182"/>
  <c r="L279" s="1"/>
  <c r="M40"/>
  <c r="N40" s="1"/>
  <c r="M44"/>
  <c r="N44"/>
  <c r="O44" s="1"/>
  <c r="M50"/>
  <c r="N50" s="1"/>
  <c r="O50" s="1"/>
  <c r="Q32"/>
  <c r="M46"/>
  <c r="N46" s="1"/>
  <c r="O46" s="1"/>
  <c r="M42"/>
  <c r="N42"/>
  <c r="O42" s="1"/>
  <c r="M47"/>
  <c r="N47" s="1"/>
  <c r="O47" s="1"/>
  <c r="D38"/>
  <c r="E38"/>
  <c r="M108"/>
  <c r="M95"/>
  <c r="M140"/>
  <c r="O141"/>
  <c r="D140"/>
  <c r="E141"/>
  <c r="E140" s="1"/>
  <c r="D148"/>
  <c r="E113"/>
  <c r="E112" s="1"/>
  <c r="D112"/>
  <c r="N95"/>
  <c r="O96"/>
  <c r="O95" s="1"/>
  <c r="D95"/>
  <c r="E83"/>
  <c r="CF36" i="8"/>
  <c r="CF45" s="1"/>
  <c r="CF46" s="1"/>
  <c r="CF61" s="1"/>
  <c r="CF106" s="1"/>
  <c r="BR45"/>
  <c r="BR46" s="1"/>
  <c r="BR61" s="1"/>
  <c r="D11" i="23"/>
  <c r="X11"/>
  <c r="AR46" i="8"/>
  <c r="AR61"/>
  <c r="AN35"/>
  <c r="Y45"/>
  <c r="Q54" i="86"/>
  <c r="M79" i="85"/>
  <c r="N79" s="1"/>
  <c r="I63"/>
  <c r="Q63"/>
  <c r="E25" i="8"/>
  <c r="CF25"/>
  <c r="D14" i="5" s="1"/>
  <c r="D86" i="85"/>
  <c r="D79"/>
  <c r="E79"/>
  <c r="D45" i="8"/>
  <c r="F11" i="23"/>
  <c r="W11"/>
  <c r="Z11" s="1"/>
  <c r="E11"/>
  <c r="CG11" i="8"/>
  <c r="P54" i="85"/>
  <c r="CB100" i="8"/>
  <c r="CB104"/>
  <c r="CG21"/>
  <c r="D12" i="5"/>
  <c r="CB21" i="8"/>
  <c r="CA35"/>
  <c r="BC101" i="107"/>
  <c r="N87"/>
  <c r="N105" s="1"/>
  <c r="N107" s="1"/>
  <c r="AN104"/>
  <c r="AN105" s="1"/>
  <c r="BB104"/>
  <c r="D56" i="2"/>
  <c r="AS35" i="107"/>
  <c r="AR46"/>
  <c r="AR61"/>
  <c r="BM36" i="106"/>
  <c r="AN46"/>
  <c r="AM46"/>
  <c r="AM61" s="1"/>
  <c r="AM107" s="1"/>
  <c r="Y107" i="107"/>
  <c r="J107"/>
  <c r="BC106"/>
  <c r="L106" i="23"/>
  <c r="J104"/>
  <c r="J105" s="1"/>
  <c r="P60"/>
  <c r="R61"/>
  <c r="T49"/>
  <c r="Q46"/>
  <c r="Q61"/>
  <c r="Q106" s="1"/>
  <c r="S46"/>
  <c r="M46"/>
  <c r="M61" s="1"/>
  <c r="M106" s="1"/>
  <c r="G46"/>
  <c r="G61" s="1"/>
  <c r="G106" s="1"/>
  <c r="O46"/>
  <c r="N46"/>
  <c r="N61" s="1"/>
  <c r="N106" s="1"/>
  <c r="H46"/>
  <c r="H61"/>
  <c r="H106" s="1"/>
  <c r="T30"/>
  <c r="T35" s="1"/>
  <c r="T46" s="1"/>
  <c r="T61" s="1"/>
  <c r="K35"/>
  <c r="K46"/>
  <c r="K61" s="1"/>
  <c r="P35"/>
  <c r="P46" s="1"/>
  <c r="P61" s="1"/>
  <c r="BP75" i="106"/>
  <c r="H31" i="2" s="1"/>
  <c r="DK75" i="121"/>
  <c r="BR75" i="106"/>
  <c r="DL75" i="121"/>
  <c r="AN77"/>
  <c r="AN87" s="1"/>
  <c r="AN105" s="1"/>
  <c r="T77"/>
  <c r="T87"/>
  <c r="T105" s="1"/>
  <c r="BT107"/>
  <c r="AR107"/>
  <c r="AC107"/>
  <c r="F77"/>
  <c r="F87"/>
  <c r="F105" s="1"/>
  <c r="BO75" i="106"/>
  <c r="B75" i="23" s="1"/>
  <c r="V75" s="1"/>
  <c r="DF77" i="121"/>
  <c r="DF87"/>
  <c r="DF105" s="1"/>
  <c r="BO107"/>
  <c r="BJ107"/>
  <c r="AU107"/>
  <c r="AA107"/>
  <c r="CM77"/>
  <c r="CM87" s="1"/>
  <c r="CM105" s="1"/>
  <c r="AL107"/>
  <c r="V107"/>
  <c r="BC77"/>
  <c r="BC87"/>
  <c r="BC105" s="1"/>
  <c r="AI77"/>
  <c r="AI87" s="1"/>
  <c r="AI105" s="1"/>
  <c r="O77"/>
  <c r="O87"/>
  <c r="O105" s="1"/>
  <c r="BV107"/>
  <c r="BL107"/>
  <c r="AM107"/>
  <c r="AN107" s="1"/>
  <c r="L107"/>
  <c r="DH77"/>
  <c r="DH87" s="1"/>
  <c r="DH105" s="1"/>
  <c r="DL67"/>
  <c r="BS67" i="106" s="1"/>
  <c r="DK67" i="121"/>
  <c r="BR67" i="106" s="1"/>
  <c r="BP67"/>
  <c r="C67" i="23" s="1"/>
  <c r="BY105" i="121"/>
  <c r="CX87"/>
  <c r="CX105" s="1"/>
  <c r="B107"/>
  <c r="BH66"/>
  <c r="CT107"/>
  <c r="CW107" s="1"/>
  <c r="AZ107"/>
  <c r="AK107"/>
  <c r="AO107" s="1"/>
  <c r="AF107"/>
  <c r="Q107"/>
  <c r="CE107"/>
  <c r="BQ67" i="106"/>
  <c r="BQ66"/>
  <c r="D66" i="23" s="1"/>
  <c r="BP107" i="121"/>
  <c r="BA107"/>
  <c r="BD107" s="1"/>
  <c r="AW107"/>
  <c r="AP107"/>
  <c r="AG107"/>
  <c r="BZ107"/>
  <c r="CJ107"/>
  <c r="CO107"/>
  <c r="CR107" s="1"/>
  <c r="DI66"/>
  <c r="CS107"/>
  <c r="BQ107"/>
  <c r="AH107"/>
  <c r="AI107" s="1"/>
  <c r="BO67" i="106"/>
  <c r="B67" i="23" s="1"/>
  <c r="CD107" i="121"/>
  <c r="CI107"/>
  <c r="BI67"/>
  <c r="DC107"/>
  <c r="BU107"/>
  <c r="BX107" s="1"/>
  <c r="BK107"/>
  <c r="CY107" s="1"/>
  <c r="BB107"/>
  <c r="AV107"/>
  <c r="AQ107"/>
  <c r="AT107" s="1"/>
  <c r="AB107"/>
  <c r="AE107" s="1"/>
  <c r="G107"/>
  <c r="BO66" i="106"/>
  <c r="B66" i="23" s="1"/>
  <c r="CA107" i="121"/>
  <c r="CN107"/>
  <c r="BI53"/>
  <c r="G45" i="5"/>
  <c r="B50" i="23"/>
  <c r="V50" s="1"/>
  <c r="BO49" i="106"/>
  <c r="G44" i="5" s="1"/>
  <c r="DA8" i="121"/>
  <c r="DI8"/>
  <c r="DB8"/>
  <c r="BP50" i="106"/>
  <c r="DK50" i="121"/>
  <c r="BR50" i="106" s="1"/>
  <c r="DL50" i="121"/>
  <c r="BS50" i="106" s="1"/>
  <c r="DL49" i="121"/>
  <c r="BP49" i="106"/>
  <c r="DK49" i="121"/>
  <c r="BR49" i="106" s="1"/>
  <c r="BW61" i="121"/>
  <c r="AT61"/>
  <c r="K61"/>
  <c r="BM61"/>
  <c r="CC61"/>
  <c r="CG61"/>
  <c r="CK61"/>
  <c r="CK107"/>
  <c r="CL107" s="1"/>
  <c r="CQ61"/>
  <c r="BE61"/>
  <c r="BQ49" i="106"/>
  <c r="CH61" i="121"/>
  <c r="BQ50" i="106"/>
  <c r="D50" i="23"/>
  <c r="X50" s="1"/>
  <c r="BS61" i="121"/>
  <c r="AY61"/>
  <c r="BY61"/>
  <c r="BY107"/>
  <c r="CF61"/>
  <c r="CF107"/>
  <c r="CP61"/>
  <c r="CP107"/>
  <c r="DL40"/>
  <c r="BO40" i="106"/>
  <c r="BO45" s="1"/>
  <c r="DH45" i="121"/>
  <c r="CM46"/>
  <c r="CM61"/>
  <c r="BR46"/>
  <c r="BR61"/>
  <c r="AD46"/>
  <c r="AD61"/>
  <c r="CV46"/>
  <c r="CV61"/>
  <c r="BI40"/>
  <c r="BI45"/>
  <c r="CY46"/>
  <c r="CY61"/>
  <c r="BX46"/>
  <c r="BX61"/>
  <c r="CB46"/>
  <c r="CB61"/>
  <c r="DB46"/>
  <c r="DB61" s="1"/>
  <c r="Y46"/>
  <c r="Y61" s="1"/>
  <c r="DG46"/>
  <c r="DG61" s="1"/>
  <c r="AX46"/>
  <c r="AX61" s="1"/>
  <c r="J46"/>
  <c r="J61" s="1"/>
  <c r="AJ46"/>
  <c r="AJ61" s="1"/>
  <c r="CH107"/>
  <c r="BC107"/>
  <c r="AD107"/>
  <c r="AY107"/>
  <c r="AX107"/>
  <c r="BO30" i="106"/>
  <c r="G21" i="5" s="1"/>
  <c r="DH35" i="121"/>
  <c r="DH46"/>
  <c r="BN107"/>
  <c r="CB107"/>
  <c r="CM107"/>
  <c r="CQ107"/>
  <c r="J60" i="23"/>
  <c r="J61" s="1"/>
  <c r="BR96" i="106"/>
  <c r="BG77" i="121"/>
  <c r="BG87"/>
  <c r="BG105" s="1"/>
  <c r="BH73"/>
  <c r="AC87" i="106"/>
  <c r="AC105" s="1"/>
  <c r="AC46"/>
  <c r="AC61" s="1"/>
  <c r="AC107" s="1"/>
  <c r="BS49"/>
  <c r="W51" i="23"/>
  <c r="BG107" i="106"/>
  <c r="BB107"/>
  <c r="G107"/>
  <c r="BE107"/>
  <c r="AW107"/>
  <c r="L107"/>
  <c r="BF107"/>
  <c r="BI107" s="1"/>
  <c r="AZ107"/>
  <c r="AF107"/>
  <c r="AJ107"/>
  <c r="I14" i="2"/>
  <c r="P77" i="106"/>
  <c r="P87" s="1"/>
  <c r="P105" s="1"/>
  <c r="K77"/>
  <c r="K87"/>
  <c r="K105" s="1"/>
  <c r="F77"/>
  <c r="F87" s="1"/>
  <c r="F105" s="1"/>
  <c r="U77"/>
  <c r="U87"/>
  <c r="U105" s="1"/>
  <c r="I13" i="2"/>
  <c r="N13" s="1"/>
  <c r="B107" i="106"/>
  <c r="AK107"/>
  <c r="V107"/>
  <c r="BA107"/>
  <c r="BC107"/>
  <c r="AU107"/>
  <c r="AV107"/>
  <c r="AX107" s="1"/>
  <c r="AQ107"/>
  <c r="AT107" s="1"/>
  <c r="AA107"/>
  <c r="AR107"/>
  <c r="AP107"/>
  <c r="H107"/>
  <c r="K107" s="1"/>
  <c r="Q107"/>
  <c r="BN75"/>
  <c r="M54" i="5"/>
  <c r="O54" s="1"/>
  <c r="E31" i="62" s="1"/>
  <c r="J54" i="5"/>
  <c r="K54"/>
  <c r="BQ56" i="106"/>
  <c r="D56" i="23"/>
  <c r="BQ68" i="106"/>
  <c r="I15" i="2" s="1"/>
  <c r="D138" i="85"/>
  <c r="D128" s="1"/>
  <c r="C128"/>
  <c r="M166"/>
  <c r="N166"/>
  <c r="O166" s="1"/>
  <c r="N163"/>
  <c r="N160" s="1"/>
  <c r="C154"/>
  <c r="D157"/>
  <c r="E157" s="1"/>
  <c r="E156"/>
  <c r="O93"/>
  <c r="R182"/>
  <c r="J182"/>
  <c r="J279" s="1"/>
  <c r="D93"/>
  <c r="N86"/>
  <c r="E86"/>
  <c r="F72" i="36"/>
  <c r="F98"/>
  <c r="J392" i="7"/>
  <c r="H392"/>
  <c r="H490" s="1"/>
  <c r="I392"/>
  <c r="F490"/>
  <c r="I24"/>
  <c r="I52" s="1"/>
  <c r="V68" i="34"/>
  <c r="AA52"/>
  <c r="I292" i="17"/>
  <c r="I303"/>
  <c r="C75" i="23"/>
  <c r="F75" s="1"/>
  <c r="AS107" i="121"/>
  <c r="BS107"/>
  <c r="AJ107"/>
  <c r="BR107"/>
  <c r="DL66"/>
  <c r="DK66"/>
  <c r="BR66" i="106"/>
  <c r="DI77" i="121"/>
  <c r="DI87"/>
  <c r="BP66" i="106"/>
  <c r="BE107" i="121"/>
  <c r="C49" i="23"/>
  <c r="W49" s="1"/>
  <c r="H44" i="5"/>
  <c r="C50" i="23"/>
  <c r="W50" s="1"/>
  <c r="Y50" s="1"/>
  <c r="H45" i="5"/>
  <c r="J45" s="1"/>
  <c r="B49" i="23"/>
  <c r="V49"/>
  <c r="DL8" i="121"/>
  <c r="BS8" i="106" s="1"/>
  <c r="DK8" i="121"/>
  <c r="BR8" i="106" s="1"/>
  <c r="BP8"/>
  <c r="C8" i="23" s="1"/>
  <c r="B40"/>
  <c r="F40" s="1"/>
  <c r="AI107" i="106"/>
  <c r="BH107"/>
  <c r="BD107"/>
  <c r="BJ107"/>
  <c r="BS75"/>
  <c r="E138" i="85"/>
  <c r="E93"/>
  <c r="O86"/>
  <c r="J490" i="7"/>
  <c r="F498"/>
  <c r="H13" i="2"/>
  <c r="K13" s="1"/>
  <c r="BS66" i="106"/>
  <c r="M44" i="5"/>
  <c r="M45"/>
  <c r="S46" i="106"/>
  <c r="S61" s="1"/>
  <c r="S107" s="1"/>
  <c r="T107" s="1"/>
  <c r="C63" i="85"/>
  <c r="K37" i="5"/>
  <c r="M37"/>
  <c r="P37" s="1"/>
  <c r="V27" i="23"/>
  <c r="F57"/>
  <c r="W57"/>
  <c r="Z57" s="1"/>
  <c r="F85"/>
  <c r="W18"/>
  <c r="I45" i="5"/>
  <c r="M44" i="2"/>
  <c r="M59" i="5"/>
  <c r="P59" s="1"/>
  <c r="N45"/>
  <c r="W85" i="23"/>
  <c r="Y11"/>
  <c r="B83"/>
  <c r="F83" s="1"/>
  <c r="V83"/>
  <c r="Z85"/>
  <c r="D123" i="86"/>
  <c r="E123"/>
  <c r="E110"/>
  <c r="E105"/>
  <c r="M85"/>
  <c r="N85"/>
  <c r="O85" s="1"/>
  <c r="E84"/>
  <c r="M19"/>
  <c r="N19"/>
  <c r="O19" s="1"/>
  <c r="N220" i="85"/>
  <c r="D219"/>
  <c r="N55"/>
  <c r="M54"/>
  <c r="N169"/>
  <c r="O169" s="1"/>
  <c r="M160"/>
  <c r="O162"/>
  <c r="D160"/>
  <c r="E164"/>
  <c r="E160"/>
  <c r="N155"/>
  <c r="M154"/>
  <c r="E155"/>
  <c r="E154" s="1"/>
  <c r="O142"/>
  <c r="O140" s="1"/>
  <c r="N140"/>
  <c r="M128"/>
  <c r="E130"/>
  <c r="E128" s="1"/>
  <c r="D120"/>
  <c r="E120" s="1"/>
  <c r="M120"/>
  <c r="O113"/>
  <c r="O112" s="1"/>
  <c r="O109"/>
  <c r="O108" s="1"/>
  <c r="N108"/>
  <c r="N101"/>
  <c r="O102"/>
  <c r="O101" s="1"/>
  <c r="E102"/>
  <c r="E101" s="1"/>
  <c r="M101"/>
  <c r="D103"/>
  <c r="E103"/>
  <c r="N91"/>
  <c r="O91" s="1"/>
  <c r="O88" s="1"/>
  <c r="E91"/>
  <c r="P88"/>
  <c r="D82"/>
  <c r="M63"/>
  <c r="O65"/>
  <c r="E69"/>
  <c r="E63" s="1"/>
  <c r="D63"/>
  <c r="P63"/>
  <c r="O33"/>
  <c r="M32"/>
  <c r="N34"/>
  <c r="O34"/>
  <c r="P32"/>
  <c r="D33"/>
  <c r="M9"/>
  <c r="CC46" i="8"/>
  <c r="CC61"/>
  <c r="BZ46"/>
  <c r="BZ61"/>
  <c r="BH104"/>
  <c r="BX46"/>
  <c r="BX61" s="1"/>
  <c r="CG24"/>
  <c r="BS46"/>
  <c r="BS61"/>
  <c r="BS106" s="1"/>
  <c r="BP46"/>
  <c r="BP61"/>
  <c r="CG37"/>
  <c r="C37" i="23"/>
  <c r="F37" s="1"/>
  <c r="BK46" i="8"/>
  <c r="BK61"/>
  <c r="BF46"/>
  <c r="BF61"/>
  <c r="BD46"/>
  <c r="BD61"/>
  <c r="AH46"/>
  <c r="AH61"/>
  <c r="AG46"/>
  <c r="AG61"/>
  <c r="AJ46"/>
  <c r="AJ61"/>
  <c r="AY46"/>
  <c r="AY61"/>
  <c r="AY106" s="1"/>
  <c r="AV46"/>
  <c r="AV61"/>
  <c r="AX35"/>
  <c r="E12" i="23"/>
  <c r="W12"/>
  <c r="AT46" i="8"/>
  <c r="AT61" s="1"/>
  <c r="AT106" s="1"/>
  <c r="AQ46"/>
  <c r="AQ61" s="1"/>
  <c r="AO46"/>
  <c r="AO61" s="1"/>
  <c r="AO106" s="1"/>
  <c r="AL46"/>
  <c r="AL61" s="1"/>
  <c r="AL106" s="1"/>
  <c r="D24" i="23"/>
  <c r="X24" s="1"/>
  <c r="AD45" i="8"/>
  <c r="AD46" s="1"/>
  <c r="AD61" s="1"/>
  <c r="AE46"/>
  <c r="AE61" s="1"/>
  <c r="AB46"/>
  <c r="AB61" s="1"/>
  <c r="D22" i="23"/>
  <c r="C16" i="5"/>
  <c r="E16" s="1"/>
  <c r="CE35" i="8"/>
  <c r="CG20"/>
  <c r="C12" i="5"/>
  <c r="AN104" i="8"/>
  <c r="AL105"/>
  <c r="AI104"/>
  <c r="CG101"/>
  <c r="C62" i="2"/>
  <c r="F62" s="1"/>
  <c r="CH101" i="8"/>
  <c r="CH100"/>
  <c r="C106" i="23"/>
  <c r="W96"/>
  <c r="Z96" s="1"/>
  <c r="CG98" i="8"/>
  <c r="M61" i="2"/>
  <c r="C99" i="23"/>
  <c r="C57" i="2"/>
  <c r="CH97" i="8"/>
  <c r="C60" i="2"/>
  <c r="F60" s="1"/>
  <c r="CE104" i="8"/>
  <c r="CH99"/>
  <c r="E77"/>
  <c r="E87" s="1"/>
  <c r="E105" s="1"/>
  <c r="F14" i="2"/>
  <c r="C72" i="23"/>
  <c r="C36"/>
  <c r="F36" s="1"/>
  <c r="CH36" i="8"/>
  <c r="CE45"/>
  <c r="W46"/>
  <c r="W61"/>
  <c r="R46"/>
  <c r="R61"/>
  <c r="R106" s="1"/>
  <c r="P46"/>
  <c r="P61"/>
  <c r="CH37"/>
  <c r="H46"/>
  <c r="H61" s="1"/>
  <c r="H106" s="1"/>
  <c r="K46"/>
  <c r="K61" s="1"/>
  <c r="K106" s="1"/>
  <c r="E45"/>
  <c r="C39" i="5"/>
  <c r="F31"/>
  <c r="M31"/>
  <c r="C17" i="62"/>
  <c r="F46" i="8"/>
  <c r="F61"/>
  <c r="CH23"/>
  <c r="C10" i="5"/>
  <c r="F10" s="1"/>
  <c r="T102" i="23"/>
  <c r="T100"/>
  <c r="W100"/>
  <c r="R104"/>
  <c r="R105"/>
  <c r="R106" s="1"/>
  <c r="T99"/>
  <c r="U102"/>
  <c r="H70" i="2"/>
  <c r="W101" i="23"/>
  <c r="T55"/>
  <c r="F35" i="62"/>
  <c r="U60" i="23"/>
  <c r="C35" i="62"/>
  <c r="BL60" i="106"/>
  <c r="AO107"/>
  <c r="BQ34"/>
  <c r="D34" i="23" s="1"/>
  <c r="X34" s="1"/>
  <c r="BQ21" i="106"/>
  <c r="D21" i="23" s="1"/>
  <c r="I10" i="5"/>
  <c r="AI86" i="106"/>
  <c r="BP80"/>
  <c r="AJ87"/>
  <c r="AJ105" s="1"/>
  <c r="X95" i="23"/>
  <c r="BN104" i="106"/>
  <c r="BS96"/>
  <c r="AI77"/>
  <c r="AI87"/>
  <c r="BP68"/>
  <c r="H15" i="2" s="1"/>
  <c r="H11"/>
  <c r="BN74" i="106"/>
  <c r="BS74"/>
  <c r="I32" i="2"/>
  <c r="D76" i="23"/>
  <c r="X76" s="1"/>
  <c r="D75"/>
  <c r="I31" i="2"/>
  <c r="N31" s="1"/>
  <c r="AD77" i="106"/>
  <c r="AD87"/>
  <c r="AD105" s="1"/>
  <c r="BK77"/>
  <c r="C76" i="23"/>
  <c r="I38" i="2"/>
  <c r="D80" i="23"/>
  <c r="X80" s="1"/>
  <c r="BL77" i="106"/>
  <c r="BL87" s="1"/>
  <c r="BL105" s="1"/>
  <c r="R107"/>
  <c r="BS68"/>
  <c r="BN77"/>
  <c r="BN87" s="1"/>
  <c r="BN105" s="1"/>
  <c r="BM68"/>
  <c r="BL45"/>
  <c r="W46"/>
  <c r="W61"/>
  <c r="W107" s="1"/>
  <c r="Z46"/>
  <c r="Z61"/>
  <c r="I15" i="5"/>
  <c r="D42" i="23"/>
  <c r="X42" s="1"/>
  <c r="I36" i="5"/>
  <c r="D39" i="23"/>
  <c r="X39" s="1"/>
  <c r="I33" i="5"/>
  <c r="N33"/>
  <c r="BQ37" i="106"/>
  <c r="I31" i="5" s="1"/>
  <c r="BM37" i="106"/>
  <c r="BR37"/>
  <c r="T45"/>
  <c r="BM42"/>
  <c r="BR42" s="1"/>
  <c r="W37" i="23"/>
  <c r="H36" i="5"/>
  <c r="K36"/>
  <c r="C42" i="23"/>
  <c r="W42" s="1"/>
  <c r="U46" i="106"/>
  <c r="U61" s="1"/>
  <c r="J33" i="5"/>
  <c r="BK46" i="106"/>
  <c r="BK61" s="1"/>
  <c r="T35"/>
  <c r="T46" s="1"/>
  <c r="T61" s="1"/>
  <c r="P46"/>
  <c r="P61" s="1"/>
  <c r="O35"/>
  <c r="O46" s="1"/>
  <c r="O61" s="1"/>
  <c r="BQ29"/>
  <c r="I20" i="5"/>
  <c r="BQ32" i="106"/>
  <c r="I23" i="5" s="1"/>
  <c r="BQ26" i="106"/>
  <c r="I17" i="5" s="1"/>
  <c r="BQ28" i="106"/>
  <c r="I19" i="5"/>
  <c r="BM24" i="106"/>
  <c r="BR24"/>
  <c r="P107"/>
  <c r="BS33"/>
  <c r="C23" i="23"/>
  <c r="F23" s="1"/>
  <c r="BR33" i="106"/>
  <c r="DK32" i="121"/>
  <c r="BR32" i="106" s="1"/>
  <c r="DK27" i="121"/>
  <c r="BR27" i="106" s="1"/>
  <c r="BS73"/>
  <c r="DL77" i="121"/>
  <c r="K107"/>
  <c r="BP73" i="106"/>
  <c r="Z107" i="121"/>
  <c r="C28" i="23"/>
  <c r="F28" s="1"/>
  <c r="H19" i="5"/>
  <c r="M19" s="1"/>
  <c r="O19" s="1"/>
  <c r="D29" i="23"/>
  <c r="X29" s="1"/>
  <c r="D30"/>
  <c r="X30"/>
  <c r="I21" i="5"/>
  <c r="N21" s="1"/>
  <c r="E35" i="121"/>
  <c r="E46" s="1"/>
  <c r="E61" s="1"/>
  <c r="BP26" i="106"/>
  <c r="H17" i="5"/>
  <c r="DK26" i="121"/>
  <c r="DL26"/>
  <c r="DI35"/>
  <c r="BP29" i="106"/>
  <c r="C29" i="23" s="1"/>
  <c r="DK29" i="121"/>
  <c r="DL29"/>
  <c r="BP31" i="106"/>
  <c r="C31" i="23" s="1"/>
  <c r="DL31" i="121"/>
  <c r="BS31" i="106" s="1"/>
  <c r="DL30" i="121"/>
  <c r="BS30" i="106" s="1"/>
  <c r="DK30" i="121"/>
  <c r="BR30" i="106" s="1"/>
  <c r="BP30"/>
  <c r="C30" i="23" s="1"/>
  <c r="BH26" i="121"/>
  <c r="BI26"/>
  <c r="AT46" i="107"/>
  <c r="AT61"/>
  <c r="BC31"/>
  <c r="W28" i="23"/>
  <c r="C22" i="5"/>
  <c r="BD104" i="107"/>
  <c r="C102" i="23"/>
  <c r="F102" s="1"/>
  <c r="F101"/>
  <c r="C63" i="2"/>
  <c r="BA104" i="107"/>
  <c r="AM105"/>
  <c r="E101" i="23"/>
  <c r="BC97" i="107"/>
  <c r="BC73"/>
  <c r="AL107"/>
  <c r="BA77"/>
  <c r="BA87" s="1"/>
  <c r="BA105" s="1"/>
  <c r="BB77"/>
  <c r="BB87"/>
  <c r="BB105" s="1"/>
  <c r="W70" i="23"/>
  <c r="M24" i="2"/>
  <c r="C71" i="23"/>
  <c r="W71" s="1"/>
  <c r="F28" i="2"/>
  <c r="BD73" i="107"/>
  <c r="BD77" s="1"/>
  <c r="BC24"/>
  <c r="AN35"/>
  <c r="AN46" s="1"/>
  <c r="AN61" s="1"/>
  <c r="BA35"/>
  <c r="BA46"/>
  <c r="BA61" s="1"/>
  <c r="BD21"/>
  <c r="F35"/>
  <c r="F46"/>
  <c r="F61" s="1"/>
  <c r="F107" s="1"/>
  <c r="C18" i="5"/>
  <c r="BD28" i="107"/>
  <c r="C20" i="23"/>
  <c r="W20" s="1"/>
  <c r="C14" i="5"/>
  <c r="C13" s="1"/>
  <c r="F13" s="1"/>
  <c r="BD24" i="107"/>
  <c r="BC27"/>
  <c r="C11" i="5"/>
  <c r="BD19" i="107"/>
  <c r="BC26"/>
  <c r="C24" i="23"/>
  <c r="E24" s="1"/>
  <c r="C27"/>
  <c r="C17" i="5"/>
  <c r="E17"/>
  <c r="BC23" i="107"/>
  <c r="AO107"/>
  <c r="BC20"/>
  <c r="BC21"/>
  <c r="BD23"/>
  <c r="J540" i="7"/>
  <c r="H540"/>
  <c r="H542"/>
  <c r="C483"/>
  <c r="I488"/>
  <c r="I490" s="1"/>
  <c r="J498"/>
  <c r="H498"/>
  <c r="I139"/>
  <c r="H75"/>
  <c r="F52"/>
  <c r="I197"/>
  <c r="H50"/>
  <c r="F379"/>
  <c r="AA11" i="34"/>
  <c r="Y46"/>
  <c r="O48"/>
  <c r="AB21"/>
  <c r="AA20"/>
  <c r="AA19"/>
  <c r="Y29"/>
  <c r="C66" i="23"/>
  <c r="N14" i="2"/>
  <c r="D67" i="23"/>
  <c r="X67"/>
  <c r="N36" i="5"/>
  <c r="V34" i="23"/>
  <c r="V42"/>
  <c r="D44"/>
  <c r="I38" i="5"/>
  <c r="N38" s="1"/>
  <c r="G51" i="2"/>
  <c r="G66" s="1"/>
  <c r="B91" i="23"/>
  <c r="V91" s="1"/>
  <c r="W88"/>
  <c r="Y88" s="1"/>
  <c r="E88"/>
  <c r="M36" i="5"/>
  <c r="J36"/>
  <c r="W33" i="23"/>
  <c r="Z33" s="1"/>
  <c r="F33"/>
  <c r="L28" i="2"/>
  <c r="G25"/>
  <c r="B45" i="23"/>
  <c r="K16" i="5"/>
  <c r="P54"/>
  <c r="F31" i="62" s="1"/>
  <c r="I44" i="5"/>
  <c r="N44" s="1"/>
  <c r="O44" s="1"/>
  <c r="D49" i="23"/>
  <c r="J41" i="2"/>
  <c r="M41"/>
  <c r="O41" s="1"/>
  <c r="M30" i="5"/>
  <c r="C16" i="62" s="1"/>
  <c r="K30" i="5"/>
  <c r="L31"/>
  <c r="P31" s="1"/>
  <c r="K31"/>
  <c r="N62" i="2"/>
  <c r="P60" i="5"/>
  <c r="N60"/>
  <c r="O60" s="1"/>
  <c r="J60"/>
  <c r="E38" i="2"/>
  <c r="F72" i="23"/>
  <c r="W72"/>
  <c r="Z72" s="1"/>
  <c r="L45" i="5"/>
  <c r="P45" s="1"/>
  <c r="F12"/>
  <c r="F15"/>
  <c r="H12"/>
  <c r="C21" i="23"/>
  <c r="F21" s="1"/>
  <c r="C91"/>
  <c r="H51" i="2"/>
  <c r="K51" s="1"/>
  <c r="C73" i="23"/>
  <c r="F73" s="1"/>
  <c r="H28" i="2"/>
  <c r="H25"/>
  <c r="C93" i="23"/>
  <c r="F93" s="1"/>
  <c r="H53" i="2"/>
  <c r="K53" s="1"/>
  <c r="BO104" i="106"/>
  <c r="J38" i="5"/>
  <c r="BO35" i="106"/>
  <c r="K33" i="5"/>
  <c r="V36" i="23"/>
  <c r="C32"/>
  <c r="W32" s="1"/>
  <c r="F100"/>
  <c r="E62" i="2"/>
  <c r="M38" i="5"/>
  <c r="P38" s="1"/>
  <c r="H52"/>
  <c r="K52" s="1"/>
  <c r="O220" i="85"/>
  <c r="E219"/>
  <c r="O55"/>
  <c r="O54" s="1"/>
  <c r="N54"/>
  <c r="O155"/>
  <c r="E119"/>
  <c r="D119"/>
  <c r="N120"/>
  <c r="M119"/>
  <c r="D101"/>
  <c r="D81"/>
  <c r="E82"/>
  <c r="E81"/>
  <c r="E33"/>
  <c r="CE46" i="8"/>
  <c r="CE61" s="1"/>
  <c r="CH45"/>
  <c r="F16" i="5"/>
  <c r="M16"/>
  <c r="P16" s="1"/>
  <c r="M62" i="2"/>
  <c r="O62" s="1"/>
  <c r="CH104" i="8"/>
  <c r="W99" i="23"/>
  <c r="Z99" s="1"/>
  <c r="F99"/>
  <c r="C55" i="2"/>
  <c r="F57"/>
  <c r="M70"/>
  <c r="H38"/>
  <c r="J38" s="1"/>
  <c r="C80" i="23"/>
  <c r="F80"/>
  <c r="M11" i="2"/>
  <c r="P11" s="1"/>
  <c r="K11"/>
  <c r="N32"/>
  <c r="X75" i="23"/>
  <c r="E75"/>
  <c r="I30" i="2"/>
  <c r="F76" i="23"/>
  <c r="W76"/>
  <c r="Z76" s="1"/>
  <c r="N38" i="2"/>
  <c r="BR68" i="106"/>
  <c r="D32" i="23"/>
  <c r="X32" s="1"/>
  <c r="D37"/>
  <c r="E37" s="1"/>
  <c r="E42"/>
  <c r="F42"/>
  <c r="H21" i="5"/>
  <c r="J21" s="1"/>
  <c r="C26" i="23"/>
  <c r="W26" s="1"/>
  <c r="Z26" s="1"/>
  <c r="H20" i="5"/>
  <c r="K20" s="1"/>
  <c r="E22"/>
  <c r="F22"/>
  <c r="F18" s="1"/>
  <c r="BD35" i="107"/>
  <c r="W27" i="23"/>
  <c r="Z27" s="1"/>
  <c r="F27"/>
  <c r="F17" i="5"/>
  <c r="F24" i="23"/>
  <c r="F492" i="7"/>
  <c r="W73" i="23"/>
  <c r="Z73" s="1"/>
  <c r="W91"/>
  <c r="M28" i="2"/>
  <c r="P28" s="1"/>
  <c r="M51"/>
  <c r="W21" i="23"/>
  <c r="Z21" s="1"/>
  <c r="E49"/>
  <c r="X49"/>
  <c r="O36" i="5"/>
  <c r="P36"/>
  <c r="L51" i="2"/>
  <c r="W66" i="23"/>
  <c r="W93"/>
  <c r="Y93" s="1"/>
  <c r="M53" i="2"/>
  <c r="M12" i="5"/>
  <c r="C7" i="62" s="1"/>
  <c r="K12" i="5"/>
  <c r="B17" i="62"/>
  <c r="E44" i="23"/>
  <c r="X44"/>
  <c r="Y44" s="1"/>
  <c r="O120" i="85"/>
  <c r="P70" i="2"/>
  <c r="W80" i="23"/>
  <c r="M20" i="5"/>
  <c r="P20" s="1"/>
  <c r="F26" i="23"/>
  <c r="P51" i="2"/>
  <c r="D9" i="85"/>
  <c r="E12"/>
  <c r="E9"/>
  <c r="N9"/>
  <c r="O12"/>
  <c r="O9" s="1"/>
  <c r="M176" i="86"/>
  <c r="N176"/>
  <c r="O176" s="1"/>
  <c r="E380"/>
  <c r="E379" s="1"/>
  <c r="E83"/>
  <c r="Q120"/>
  <c r="M31"/>
  <c r="D277"/>
  <c r="E277"/>
  <c r="D93"/>
  <c r="E93"/>
  <c r="E90" s="1"/>
  <c r="N294"/>
  <c r="O294"/>
  <c r="D388"/>
  <c r="E388"/>
  <c r="M389"/>
  <c r="N389"/>
  <c r="O389" s="1"/>
  <c r="O385" s="1"/>
  <c r="E255"/>
  <c r="I113"/>
  <c r="M60"/>
  <c r="N60" s="1"/>
  <c r="O60" s="1"/>
  <c r="M70"/>
  <c r="N70"/>
  <c r="O70" s="1"/>
  <c r="M25"/>
  <c r="N25" s="1"/>
  <c r="O25" s="1"/>
  <c r="M280"/>
  <c r="N280"/>
  <c r="O280" s="1"/>
  <c r="M319"/>
  <c r="M373"/>
  <c r="N373"/>
  <c r="M108"/>
  <c r="R158"/>
  <c r="M298"/>
  <c r="N298"/>
  <c r="O298" s="1"/>
  <c r="M316"/>
  <c r="M398"/>
  <c r="N398"/>
  <c r="M417"/>
  <c r="M32"/>
  <c r="N32" s="1"/>
  <c r="O32" s="1"/>
  <c r="E36"/>
  <c r="AA68" i="34"/>
  <c r="E48"/>
  <c r="Y45"/>
  <c r="Y47"/>
  <c r="Y48" s="1"/>
  <c r="T48"/>
  <c r="AA47"/>
  <c r="BT106" i="106"/>
  <c r="Z47" i="34"/>
  <c r="U48"/>
  <c r="F48"/>
  <c r="J48"/>
  <c r="I48"/>
  <c r="L48"/>
  <c r="Z46"/>
  <c r="AA21"/>
  <c r="BG106" i="107"/>
  <c r="AA46" i="34"/>
  <c r="Q48"/>
  <c r="P48"/>
  <c r="Z29"/>
  <c r="Z45"/>
  <c r="Z48" s="1"/>
  <c r="K48"/>
  <c r="AA13"/>
  <c r="G303" i="17"/>
  <c r="K292"/>
  <c r="H224"/>
  <c r="J216"/>
  <c r="M50" i="86"/>
  <c r="N50"/>
  <c r="O50" s="1"/>
  <c r="M51"/>
  <c r="N51" s="1"/>
  <c r="O51" s="1"/>
  <c r="M49"/>
  <c r="N49"/>
  <c r="O49" s="1"/>
  <c r="D133"/>
  <c r="E139"/>
  <c r="E99"/>
  <c r="E96" s="1"/>
  <c r="D96"/>
  <c r="E9"/>
  <c r="M386"/>
  <c r="M17"/>
  <c r="N17" s="1"/>
  <c r="O17" s="1"/>
  <c r="M18"/>
  <c r="N18"/>
  <c r="M20"/>
  <c r="N20"/>
  <c r="O20" s="1"/>
  <c r="R29"/>
  <c r="M55"/>
  <c r="R120"/>
  <c r="R141"/>
  <c r="M168"/>
  <c r="N168" s="1"/>
  <c r="M177"/>
  <c r="N177"/>
  <c r="O177" s="1"/>
  <c r="M326"/>
  <c r="N326" s="1"/>
  <c r="O326" s="1"/>
  <c r="M353"/>
  <c r="N353"/>
  <c r="O353" s="1"/>
  <c r="D152"/>
  <c r="M161"/>
  <c r="N161"/>
  <c r="O161" s="1"/>
  <c r="E386"/>
  <c r="E385"/>
  <c r="D385"/>
  <c r="Q133"/>
  <c r="E116"/>
  <c r="E113"/>
  <c r="D113"/>
  <c r="M91"/>
  <c r="P90"/>
  <c r="M356"/>
  <c r="N356" s="1"/>
  <c r="O356" s="1"/>
  <c r="D395"/>
  <c r="D424"/>
  <c r="C379"/>
  <c r="D9"/>
  <c r="M129"/>
  <c r="M170"/>
  <c r="N170" s="1"/>
  <c r="O170" s="1"/>
  <c r="M198"/>
  <c r="N198"/>
  <c r="O198" s="1"/>
  <c r="M268"/>
  <c r="N268" s="1"/>
  <c r="O268" s="1"/>
  <c r="M271"/>
  <c r="Q276"/>
  <c r="M300"/>
  <c r="N300"/>
  <c r="O300" s="1"/>
  <c r="M303"/>
  <c r="N303" s="1"/>
  <c r="O303" s="1"/>
  <c r="M354"/>
  <c r="N354"/>
  <c r="O354" s="1"/>
  <c r="E371"/>
  <c r="I379"/>
  <c r="R379"/>
  <c r="M382"/>
  <c r="N382"/>
  <c r="O382" s="1"/>
  <c r="M35"/>
  <c r="N35" s="1"/>
  <c r="O35" s="1"/>
  <c r="M41"/>
  <c r="C54"/>
  <c r="M92"/>
  <c r="M98"/>
  <c r="M193"/>
  <c r="N193"/>
  <c r="M200"/>
  <c r="N200"/>
  <c r="M256"/>
  <c r="M310"/>
  <c r="N310" s="1"/>
  <c r="O310" s="1"/>
  <c r="J391"/>
  <c r="M408"/>
  <c r="M63"/>
  <c r="N63" s="1"/>
  <c r="O63" s="1"/>
  <c r="R9"/>
  <c r="Q9"/>
  <c r="M15"/>
  <c r="M42"/>
  <c r="M43"/>
  <c r="N43"/>
  <c r="O43" s="1"/>
  <c r="M46"/>
  <c r="N46" s="1"/>
  <c r="M48"/>
  <c r="N48"/>
  <c r="O48" s="1"/>
  <c r="M58"/>
  <c r="N58" s="1"/>
  <c r="O58" s="1"/>
  <c r="I90"/>
  <c r="M93"/>
  <c r="N93" s="1"/>
  <c r="Q96"/>
  <c r="M144"/>
  <c r="N144"/>
  <c r="N141" s="1"/>
  <c r="Q146"/>
  <c r="M150"/>
  <c r="N150" s="1"/>
  <c r="M171"/>
  <c r="N171"/>
  <c r="O171" s="1"/>
  <c r="M185"/>
  <c r="N185" s="1"/>
  <c r="O185" s="1"/>
  <c r="M201"/>
  <c r="M202"/>
  <c r="N202" s="1"/>
  <c r="O202" s="1"/>
  <c r="M247"/>
  <c r="M255"/>
  <c r="N255"/>
  <c r="O255" s="1"/>
  <c r="I252"/>
  <c r="I274" s="1"/>
  <c r="R252"/>
  <c r="R274" s="1"/>
  <c r="Q252"/>
  <c r="Q274" s="1"/>
  <c r="M263"/>
  <c r="N263" s="1"/>
  <c r="K391"/>
  <c r="K393" s="1"/>
  <c r="M281"/>
  <c r="N281" s="1"/>
  <c r="O281" s="1"/>
  <c r="M289"/>
  <c r="N289"/>
  <c r="O289" s="1"/>
  <c r="R276"/>
  <c r="R391" s="1"/>
  <c r="M313"/>
  <c r="M318"/>
  <c r="N318" s="1"/>
  <c r="O318" s="1"/>
  <c r="M327"/>
  <c r="N327"/>
  <c r="O327" s="1"/>
  <c r="M348"/>
  <c r="N348" s="1"/>
  <c r="O348" s="1"/>
  <c r="M359"/>
  <c r="N359"/>
  <c r="O359" s="1"/>
  <c r="M366"/>
  <c r="N366" s="1"/>
  <c r="O366" s="1"/>
  <c r="P371"/>
  <c r="M377"/>
  <c r="N377" s="1"/>
  <c r="O377" s="1"/>
  <c r="G391"/>
  <c r="M381"/>
  <c r="N381" s="1"/>
  <c r="C385"/>
  <c r="Q395"/>
  <c r="Q424" s="1"/>
  <c r="M409"/>
  <c r="M410"/>
  <c r="M411"/>
  <c r="M419"/>
  <c r="Q141"/>
  <c r="R146"/>
  <c r="M154"/>
  <c r="C158"/>
  <c r="M325"/>
  <c r="N325" s="1"/>
  <c r="O325" s="1"/>
  <c r="M81"/>
  <c r="N81"/>
  <c r="O81" s="1"/>
  <c r="M74"/>
  <c r="N74" s="1"/>
  <c r="O74" s="1"/>
  <c r="M36"/>
  <c r="N36"/>
  <c r="O36" s="1"/>
  <c r="M84"/>
  <c r="N84" s="1"/>
  <c r="O84" s="1"/>
  <c r="M196"/>
  <c r="M40"/>
  <c r="M39" s="1"/>
  <c r="C96"/>
  <c r="M115"/>
  <c r="C146"/>
  <c r="I244"/>
  <c r="M264"/>
  <c r="N264"/>
  <c r="O264" s="1"/>
  <c r="M277"/>
  <c r="N277" s="1"/>
  <c r="M306"/>
  <c r="M309"/>
  <c r="I371"/>
  <c r="R371"/>
  <c r="M404"/>
  <c r="M407"/>
  <c r="M77"/>
  <c r="N77" s="1"/>
  <c r="O77" s="1"/>
  <c r="M67"/>
  <c r="N67"/>
  <c r="O67" s="1"/>
  <c r="M37"/>
  <c r="N37" s="1"/>
  <c r="O37" s="1"/>
  <c r="E133"/>
  <c r="P54"/>
  <c r="Q113"/>
  <c r="P120"/>
  <c r="M128"/>
  <c r="M127"/>
  <c r="C133"/>
  <c r="R133"/>
  <c r="C152"/>
  <c r="Q158"/>
  <c r="M178"/>
  <c r="M180"/>
  <c r="N180" s="1"/>
  <c r="O180" s="1"/>
  <c r="M186"/>
  <c r="N186"/>
  <c r="O186" s="1"/>
  <c r="M194"/>
  <c r="N194" s="1"/>
  <c r="O194" s="1"/>
  <c r="M254"/>
  <c r="N254"/>
  <c r="O254" s="1"/>
  <c r="M261"/>
  <c r="N261"/>
  <c r="O261" s="1"/>
  <c r="M272"/>
  <c r="N272" s="1"/>
  <c r="O272" s="1"/>
  <c r="M285"/>
  <c r="N285"/>
  <c r="O285" s="1"/>
  <c r="M295"/>
  <c r="N295" s="1"/>
  <c r="O295" s="1"/>
  <c r="M304"/>
  <c r="N304"/>
  <c r="O304" s="1"/>
  <c r="M305"/>
  <c r="M321"/>
  <c r="M331"/>
  <c r="N331" s="1"/>
  <c r="O331" s="1"/>
  <c r="M333"/>
  <c r="N333"/>
  <c r="O333" s="1"/>
  <c r="M337"/>
  <c r="N337" s="1"/>
  <c r="O337" s="1"/>
  <c r="M342"/>
  <c r="N342"/>
  <c r="O342" s="1"/>
  <c r="M347"/>
  <c r="N347" s="1"/>
  <c r="O347" s="1"/>
  <c r="M360"/>
  <c r="N360" s="1"/>
  <c r="O360" s="1"/>
  <c r="M364"/>
  <c r="N364"/>
  <c r="O364" s="1"/>
  <c r="M367"/>
  <c r="N367" s="1"/>
  <c r="O367" s="1"/>
  <c r="F391"/>
  <c r="M412"/>
  <c r="M414"/>
  <c r="M421"/>
  <c r="R105"/>
  <c r="C120"/>
  <c r="I120"/>
  <c r="I146"/>
  <c r="M160"/>
  <c r="M99"/>
  <c r="N99"/>
  <c r="O99" s="1"/>
  <c r="O96" s="1"/>
  <c r="Q39"/>
  <c r="M323"/>
  <c r="N323" s="1"/>
  <c r="O323" s="1"/>
  <c r="I96"/>
  <c r="M79"/>
  <c r="N79" s="1"/>
  <c r="O79" s="1"/>
  <c r="M138"/>
  <c r="N138" s="1"/>
  <c r="M94"/>
  <c r="N94" s="1"/>
  <c r="O94" s="1"/>
  <c r="M162"/>
  <c r="N162"/>
  <c r="O162" s="1"/>
  <c r="O123"/>
  <c r="O144"/>
  <c r="O141" s="1"/>
  <c r="D158"/>
  <c r="E161"/>
  <c r="E158"/>
  <c r="O110"/>
  <c r="O105" s="1"/>
  <c r="N105"/>
  <c r="E124"/>
  <c r="E120"/>
  <c r="D120"/>
  <c r="O373"/>
  <c r="N169"/>
  <c r="D29"/>
  <c r="E30"/>
  <c r="E29"/>
  <c r="N386"/>
  <c r="M385"/>
  <c r="D252"/>
  <c r="D274" s="1"/>
  <c r="E252"/>
  <c r="E274" s="1"/>
  <c r="M30"/>
  <c r="M29" s="1"/>
  <c r="Q379"/>
  <c r="P252"/>
  <c r="P274" s="1"/>
  <c r="Q90"/>
  <c r="C276"/>
  <c r="C391"/>
  <c r="Q127"/>
  <c r="D127"/>
  <c r="O149"/>
  <c r="E227"/>
  <c r="M13"/>
  <c r="N13" s="1"/>
  <c r="D58"/>
  <c r="M199"/>
  <c r="N199"/>
  <c r="O199" s="1"/>
  <c r="M258"/>
  <c r="M252" s="1"/>
  <c r="M274" s="1"/>
  <c r="M270"/>
  <c r="N270"/>
  <c r="O270" s="1"/>
  <c r="I276"/>
  <c r="I391" s="1"/>
  <c r="M292"/>
  <c r="M335"/>
  <c r="N335"/>
  <c r="O335" s="1"/>
  <c r="M344"/>
  <c r="N344" s="1"/>
  <c r="O344" s="1"/>
  <c r="M351"/>
  <c r="N351"/>
  <c r="O351" s="1"/>
  <c r="M369"/>
  <c r="N369" s="1"/>
  <c r="O369" s="1"/>
  <c r="M374"/>
  <c r="N374"/>
  <c r="O374" s="1"/>
  <c r="I395"/>
  <c r="I424" s="1"/>
  <c r="M401"/>
  <c r="D172"/>
  <c r="E172"/>
  <c r="D90"/>
  <c r="C395"/>
  <c r="C424"/>
  <c r="D141"/>
  <c r="C252"/>
  <c r="C274" s="1"/>
  <c r="R90"/>
  <c r="R250" s="1"/>
  <c r="R393" s="1"/>
  <c r="D379"/>
  <c r="P39"/>
  <c r="E150"/>
  <c r="E146"/>
  <c r="M397"/>
  <c r="N397"/>
  <c r="P276"/>
  <c r="P391"/>
  <c r="M396"/>
  <c r="D371"/>
  <c r="C9"/>
  <c r="I29"/>
  <c r="R39"/>
  <c r="I54"/>
  <c r="R54"/>
  <c r="M56"/>
  <c r="N56" s="1"/>
  <c r="E170"/>
  <c r="M181"/>
  <c r="N181" s="1"/>
  <c r="O181" s="1"/>
  <c r="M188"/>
  <c r="N188"/>
  <c r="O188" s="1"/>
  <c r="M312"/>
  <c r="M317"/>
  <c r="N317"/>
  <c r="O317" s="1"/>
  <c r="M320"/>
  <c r="M349"/>
  <c r="N349" s="1"/>
  <c r="O349" s="1"/>
  <c r="M362"/>
  <c r="N362" s="1"/>
  <c r="O362" s="1"/>
  <c r="R395"/>
  <c r="R424"/>
  <c r="M418"/>
  <c r="M109"/>
  <c r="M107"/>
  <c r="M47"/>
  <c r="N47" s="1"/>
  <c r="O47" s="1"/>
  <c r="M156"/>
  <c r="N156"/>
  <c r="O156" s="1"/>
  <c r="O152" s="1"/>
  <c r="M82"/>
  <c r="N82"/>
  <c r="O82" s="1"/>
  <c r="M78"/>
  <c r="N78" s="1"/>
  <c r="O78" s="1"/>
  <c r="M75"/>
  <c r="N75"/>
  <c r="O75" s="1"/>
  <c r="M73"/>
  <c r="N73" s="1"/>
  <c r="O73" s="1"/>
  <c r="M52"/>
  <c r="N52"/>
  <c r="O52" s="1"/>
  <c r="M117"/>
  <c r="M113" s="1"/>
  <c r="C141"/>
  <c r="C39"/>
  <c r="P29"/>
  <c r="M59"/>
  <c r="N59"/>
  <c r="O59" s="1"/>
  <c r="M159"/>
  <c r="M158" s="1"/>
  <c r="M121"/>
  <c r="C29"/>
  <c r="C250" s="1"/>
  <c r="C393" s="1"/>
  <c r="R96"/>
  <c r="R127"/>
  <c r="R152"/>
  <c r="M291"/>
  <c r="N291" s="1"/>
  <c r="O291" s="1"/>
  <c r="M338"/>
  <c r="N338"/>
  <c r="O338" s="1"/>
  <c r="M375"/>
  <c r="M371" s="1"/>
  <c r="M131"/>
  <c r="N131"/>
  <c r="F250"/>
  <c r="F393"/>
  <c r="E39"/>
  <c r="M379"/>
  <c r="Q391"/>
  <c r="N30"/>
  <c r="N29" s="1"/>
  <c r="O386"/>
  <c r="N385"/>
  <c r="E58"/>
  <c r="E54" s="1"/>
  <c r="D54"/>
  <c r="M54"/>
  <c r="O131"/>
  <c r="O127" s="1"/>
  <c r="N127"/>
  <c r="N396"/>
  <c r="N395"/>
  <c r="N424" s="1"/>
  <c r="M395"/>
  <c r="M424" s="1"/>
  <c r="O169"/>
  <c r="D39"/>
  <c r="P233"/>
  <c r="G250"/>
  <c r="G393" s="1"/>
  <c r="M220"/>
  <c r="N220" s="1"/>
  <c r="O220" s="1"/>
  <c r="M227"/>
  <c r="M238"/>
  <c r="N238" s="1"/>
  <c r="O238" s="1"/>
  <c r="C167"/>
  <c r="R167"/>
  <c r="M223"/>
  <c r="Q226"/>
  <c r="R240"/>
  <c r="R244"/>
  <c r="C222"/>
  <c r="C233"/>
  <c r="C240"/>
  <c r="M219"/>
  <c r="N219" s="1"/>
  <c r="O219" s="1"/>
  <c r="I222"/>
  <c r="M228"/>
  <c r="N228" s="1"/>
  <c r="O228" s="1"/>
  <c r="P226"/>
  <c r="Q233"/>
  <c r="M208"/>
  <c r="N208"/>
  <c r="O208" s="1"/>
  <c r="M209"/>
  <c r="N209" s="1"/>
  <c r="O209" s="1"/>
  <c r="M214"/>
  <c r="N214"/>
  <c r="O214" s="1"/>
  <c r="L250"/>
  <c r="L393" s="1"/>
  <c r="M211"/>
  <c r="N211" s="1"/>
  <c r="O211" s="1"/>
  <c r="M212"/>
  <c r="N212"/>
  <c r="O212" s="1"/>
  <c r="M215"/>
  <c r="N215" s="1"/>
  <c r="O215" s="1"/>
  <c r="M216"/>
  <c r="N216"/>
  <c r="O216" s="1"/>
  <c r="N227"/>
  <c r="E228"/>
  <c r="E226"/>
  <c r="D226"/>
  <c r="E241"/>
  <c r="E240" s="1"/>
  <c r="D240"/>
  <c r="M222"/>
  <c r="N223"/>
  <c r="N222" s="1"/>
  <c r="E234"/>
  <c r="E233"/>
  <c r="D233"/>
  <c r="E245"/>
  <c r="D222"/>
  <c r="E223"/>
  <c r="E222" s="1"/>
  <c r="M240"/>
  <c r="N241"/>
  <c r="M231"/>
  <c r="N231" s="1"/>
  <c r="O231" s="1"/>
  <c r="M246"/>
  <c r="M244" s="1"/>
  <c r="N246"/>
  <c r="O246" s="1"/>
  <c r="O244" s="1"/>
  <c r="M237"/>
  <c r="N237" s="1"/>
  <c r="C244"/>
  <c r="R233"/>
  <c r="C226"/>
  <c r="Q167"/>
  <c r="O234"/>
  <c r="D206"/>
  <c r="E206" s="1"/>
  <c r="E167" s="1"/>
  <c r="P222"/>
  <c r="P240"/>
  <c r="O200"/>
  <c r="P167"/>
  <c r="M153"/>
  <c r="M152"/>
  <c r="P152"/>
  <c r="M147"/>
  <c r="M146" s="1"/>
  <c r="P141"/>
  <c r="O138"/>
  <c r="M134"/>
  <c r="M133"/>
  <c r="M125"/>
  <c r="N125"/>
  <c r="O125" s="1"/>
  <c r="O120" s="1"/>
  <c r="P105"/>
  <c r="P96"/>
  <c r="M226"/>
  <c r="O241"/>
  <c r="O240" s="1"/>
  <c r="N240"/>
  <c r="D167"/>
  <c r="M120"/>
  <c r="N120"/>
  <c r="J214" i="17"/>
  <c r="J219"/>
  <c r="I320"/>
  <c r="K301"/>
  <c r="H303"/>
  <c r="H332"/>
  <c r="G332"/>
  <c r="I332" s="1"/>
  <c r="I12" i="86"/>
  <c r="P11"/>
  <c r="M11" s="1"/>
  <c r="AX86" i="8"/>
  <c r="AX87" s="1"/>
  <c r="AX105" s="1"/>
  <c r="CG79"/>
  <c r="P86"/>
  <c r="P87" s="1"/>
  <c r="P105" s="1"/>
  <c r="P106" s="1"/>
  <c r="BD86"/>
  <c r="BD87" s="1"/>
  <c r="BD105" s="1"/>
  <c r="BD106" s="1"/>
  <c r="BR86"/>
  <c r="BR87" s="1"/>
  <c r="V80" i="23"/>
  <c r="CD86" i="8"/>
  <c r="CD87" s="1"/>
  <c r="CD105" s="1"/>
  <c r="V78" i="23"/>
  <c r="CH80" i="8"/>
  <c r="CE86"/>
  <c r="CE87"/>
  <c r="CE105" s="1"/>
  <c r="CA21" i="126"/>
  <c r="AS104" i="8"/>
  <c r="AS105"/>
  <c r="AN105"/>
  <c r="AI105"/>
  <c r="BQ105"/>
  <c r="BQ106"/>
  <c r="BM104"/>
  <c r="BM105"/>
  <c r="BW105"/>
  <c r="BV105"/>
  <c r="BV106" s="1"/>
  <c r="BR105"/>
  <c r="BR106" s="1"/>
  <c r="BL105"/>
  <c r="BH105"/>
  <c r="BC105"/>
  <c r="AW105"/>
  <c r="AR105"/>
  <c r="AM105"/>
  <c r="AM106" s="1"/>
  <c r="AH105"/>
  <c r="AH106" s="1"/>
  <c r="AD105"/>
  <c r="AD106" s="1"/>
  <c r="D60" i="2"/>
  <c r="CG99" i="8"/>
  <c r="X105"/>
  <c r="X106" s="1"/>
  <c r="CB87"/>
  <c r="AX77"/>
  <c r="D68" i="23"/>
  <c r="BG106" i="8"/>
  <c r="AR106"/>
  <c r="O104"/>
  <c r="O105"/>
  <c r="N105"/>
  <c r="N106"/>
  <c r="D26" i="2"/>
  <c r="D71" i="23"/>
  <c r="X71" s="1"/>
  <c r="J77" i="8"/>
  <c r="J87" s="1"/>
  <c r="J105" s="1"/>
  <c r="I106"/>
  <c r="D61" i="2"/>
  <c r="D66" s="1"/>
  <c r="D105" i="8"/>
  <c r="X99" i="23"/>
  <c r="Y99" s="1"/>
  <c r="E99"/>
  <c r="D106"/>
  <c r="E106"/>
  <c r="BH46" i="8"/>
  <c r="BH61"/>
  <c r="BH106" s="1"/>
  <c r="CA46"/>
  <c r="CA61" s="1"/>
  <c r="CA106" s="1"/>
  <c r="CB35"/>
  <c r="CB46" s="1"/>
  <c r="CB61" s="1"/>
  <c r="CB106" s="1"/>
  <c r="BW46"/>
  <c r="BW61"/>
  <c r="BW106" s="1"/>
  <c r="BL46"/>
  <c r="BL61"/>
  <c r="BL106" s="1"/>
  <c r="BM46"/>
  <c r="BM61" s="1"/>
  <c r="BM106" s="1"/>
  <c r="BC46"/>
  <c r="BC61" s="1"/>
  <c r="BC106" s="1"/>
  <c r="CG19"/>
  <c r="AW46"/>
  <c r="AW61" s="1"/>
  <c r="AW106" s="1"/>
  <c r="CG36"/>
  <c r="AS46"/>
  <c r="AS61"/>
  <c r="AN46"/>
  <c r="AN61"/>
  <c r="AN106" s="1"/>
  <c r="AI35"/>
  <c r="AI46" s="1"/>
  <c r="AI61" s="1"/>
  <c r="AI106" s="1"/>
  <c r="AC46"/>
  <c r="AC61"/>
  <c r="AC106" s="1"/>
  <c r="Y35"/>
  <c r="Y46" s="1"/>
  <c r="Y61" s="1"/>
  <c r="CG23"/>
  <c r="D23" i="23"/>
  <c r="X23" s="1"/>
  <c r="E15" i="5"/>
  <c r="N15"/>
  <c r="D30"/>
  <c r="E30"/>
  <c r="J35" i="8"/>
  <c r="J46"/>
  <c r="J61" s="1"/>
  <c r="J106" s="1"/>
  <c r="CF35"/>
  <c r="D46"/>
  <c r="D61"/>
  <c r="D106" s="1"/>
  <c r="CG25"/>
  <c r="CG35" s="1"/>
  <c r="E35"/>
  <c r="E46"/>
  <c r="E61" s="1"/>
  <c r="E106" s="1"/>
  <c r="E12" i="5"/>
  <c r="AS106" i="8"/>
  <c r="CG45"/>
  <c r="CG46" s="1"/>
  <c r="CG61" s="1"/>
  <c r="BV103" i="126"/>
  <c r="AD103"/>
  <c r="BZ44"/>
  <c r="AP105"/>
  <c r="BT105"/>
  <c r="BO105"/>
  <c r="BE105"/>
  <c r="CA36"/>
  <c r="BH45"/>
  <c r="AG105"/>
  <c r="AB105"/>
  <c r="CB35"/>
  <c r="CB44"/>
  <c r="CB45" s="1"/>
  <c r="CB60" s="1"/>
  <c r="CB101"/>
  <c r="R105"/>
  <c r="AQ103"/>
  <c r="AR98"/>
  <c r="BZ98"/>
  <c r="CA98" s="1"/>
  <c r="CA103" s="1"/>
  <c r="N184" i="86"/>
  <c r="O184" s="1"/>
  <c r="M361"/>
  <c r="N361" s="1"/>
  <c r="O361" s="1"/>
  <c r="M355"/>
  <c r="N355"/>
  <c r="O355" s="1"/>
  <c r="M358"/>
  <c r="N358" s="1"/>
  <c r="O358" s="1"/>
  <c r="M363"/>
  <c r="N363"/>
  <c r="O363" s="1"/>
  <c r="M350"/>
  <c r="N350" s="1"/>
  <c r="O350" s="1"/>
  <c r="E348"/>
  <c r="D276"/>
  <c r="D391" s="1"/>
  <c r="E276"/>
  <c r="E391" s="1"/>
  <c r="N271"/>
  <c r="O271"/>
  <c r="M267" i="85"/>
  <c r="P218"/>
  <c r="P277"/>
  <c r="M247"/>
  <c r="N247" s="1"/>
  <c r="O247" s="1"/>
  <c r="M255"/>
  <c r="N255"/>
  <c r="O255" s="1"/>
  <c r="M256"/>
  <c r="N256" s="1"/>
  <c r="O256" s="1"/>
  <c r="M265"/>
  <c r="N265"/>
  <c r="O265" s="1"/>
  <c r="C218"/>
  <c r="C277" s="1"/>
  <c r="M257"/>
  <c r="N257"/>
  <c r="O257" s="1"/>
  <c r="M261"/>
  <c r="N261" s="1"/>
  <c r="O261" s="1"/>
  <c r="N242"/>
  <c r="D242"/>
  <c r="I218"/>
  <c r="I277" s="1"/>
  <c r="O10" i="122"/>
  <c r="O7"/>
  <c r="O23" s="1"/>
  <c r="N7"/>
  <c r="N23" s="1"/>
  <c r="M7"/>
  <c r="M23" s="1"/>
  <c r="C211" i="7"/>
  <c r="H368"/>
  <c r="H379"/>
  <c r="H492" s="1"/>
  <c r="I368"/>
  <c r="I379" s="1"/>
  <c r="I492" s="1"/>
  <c r="C270"/>
  <c r="E492"/>
  <c r="G492"/>
  <c r="J492"/>
  <c r="J379"/>
  <c r="J368"/>
  <c r="G497"/>
  <c r="G500"/>
  <c r="G79"/>
  <c r="J52"/>
  <c r="J42"/>
  <c r="H52"/>
  <c r="H79"/>
  <c r="F497"/>
  <c r="J497"/>
  <c r="F79"/>
  <c r="J79"/>
  <c r="H24"/>
  <c r="K328" i="17"/>
  <c r="J25"/>
  <c r="H37"/>
  <c r="H65" s="1"/>
  <c r="O271" i="85"/>
  <c r="O267"/>
  <c r="N267"/>
  <c r="O242"/>
  <c r="E242"/>
  <c r="E218" s="1"/>
  <c r="D218"/>
  <c r="H497" i="7"/>
  <c r="F500"/>
  <c r="J500" s="1"/>
  <c r="H500"/>
  <c r="J17" i="2"/>
  <c r="CA105" i="8"/>
  <c r="CB105"/>
  <c r="CG100"/>
  <c r="D28" i="2"/>
  <c r="E28" s="1"/>
  <c r="F16"/>
  <c r="L38"/>
  <c r="C66"/>
  <c r="K25"/>
  <c r="F38"/>
  <c r="P53"/>
  <c r="G49"/>
  <c r="L49"/>
  <c r="H25" i="62" s="1"/>
  <c r="K28" i="2"/>
  <c r="M63"/>
  <c r="P63"/>
  <c r="M60"/>
  <c r="P60"/>
  <c r="P44"/>
  <c r="L43"/>
  <c r="M13"/>
  <c r="O13" s="1"/>
  <c r="P13"/>
  <c r="L69"/>
  <c r="P69" s="1"/>
  <c r="M27"/>
  <c r="O27" s="1"/>
  <c r="L61"/>
  <c r="P61"/>
  <c r="B37"/>
  <c r="B45" s="1"/>
  <c r="K38"/>
  <c r="F63"/>
  <c r="C59"/>
  <c r="C65" s="1"/>
  <c r="E16"/>
  <c r="F61"/>
  <c r="L41"/>
  <c r="P41" s="1"/>
  <c r="E41"/>
  <c r="E49"/>
  <c r="F55"/>
  <c r="H71"/>
  <c r="J69"/>
  <c r="K69" s="1"/>
  <c r="E27"/>
  <c r="E56"/>
  <c r="L15"/>
  <c r="B25"/>
  <c r="L56"/>
  <c r="P17"/>
  <c r="O29"/>
  <c r="B66"/>
  <c r="F66"/>
  <c r="P20"/>
  <c r="P62"/>
  <c r="P24"/>
  <c r="E42"/>
  <c r="C30"/>
  <c r="E30" s="1"/>
  <c r="BM98" i="106"/>
  <c r="BL104"/>
  <c r="Z101" i="23"/>
  <c r="BM103" i="106"/>
  <c r="BM99"/>
  <c r="M64" i="2"/>
  <c r="J64"/>
  <c r="BM104" i="106"/>
  <c r="F107"/>
  <c r="N64" i="2"/>
  <c r="J31" i="62"/>
  <c r="K64" i="2"/>
  <c r="U107" i="106"/>
  <c r="BR103"/>
  <c r="CC107" i="121"/>
  <c r="CX107"/>
  <c r="F54" i="23"/>
  <c r="F107" i="121"/>
  <c r="DL53"/>
  <c r="BS53" i="106"/>
  <c r="BP53"/>
  <c r="H48" i="5" s="1"/>
  <c r="DK53" i="121"/>
  <c r="BR53" i="106" s="1"/>
  <c r="BO52"/>
  <c r="G47" i="5" s="1"/>
  <c r="DH60" i="121"/>
  <c r="DH61" s="1"/>
  <c r="CG107"/>
  <c r="DK55"/>
  <c r="BQ55" i="106"/>
  <c r="D53" i="23"/>
  <c r="X53" s="1"/>
  <c r="I48" i="5"/>
  <c r="BO55" i="106"/>
  <c r="DL55" i="121"/>
  <c r="BS55" i="106" s="1"/>
  <c r="DG107" i="121"/>
  <c r="DH107"/>
  <c r="BO107" i="106"/>
  <c r="C55" i="23"/>
  <c r="H50" i="5"/>
  <c r="DJ60" i="121"/>
  <c r="BQ52" i="106"/>
  <c r="G48" i="5"/>
  <c r="L48" s="1"/>
  <c r="B53" i="23"/>
  <c r="V53" s="1"/>
  <c r="DL54" i="121"/>
  <c r="DI52"/>
  <c r="DK52" s="1"/>
  <c r="F98" i="23"/>
  <c r="W98"/>
  <c r="E57" i="2"/>
  <c r="D55"/>
  <c r="E55" s="1"/>
  <c r="M71"/>
  <c r="P71" s="1"/>
  <c r="M59"/>
  <c r="F37"/>
  <c r="B33"/>
  <c r="B46" s="1"/>
  <c r="I47" i="5"/>
  <c r="N47" s="1"/>
  <c r="D52" i="23"/>
  <c r="N48" i="5"/>
  <c r="B52" i="23"/>
  <c r="V52" s="1"/>
  <c r="BO60" i="106"/>
  <c r="C53" i="23"/>
  <c r="F53" s="1"/>
  <c r="BP52" i="106"/>
  <c r="H47" i="5" s="1"/>
  <c r="DI60" i="121"/>
  <c r="DL52"/>
  <c r="BS52" i="106" s="1"/>
  <c r="B55" i="23"/>
  <c r="V55" s="1"/>
  <c r="G50" i="5"/>
  <c r="I27" i="62"/>
  <c r="G46" i="5"/>
  <c r="L46" s="1"/>
  <c r="X52" i="23"/>
  <c r="C52"/>
  <c r="W52" s="1"/>
  <c r="W53"/>
  <c r="E53"/>
  <c r="F52"/>
  <c r="D244" i="86"/>
  <c r="E247"/>
  <c r="E244" s="1"/>
  <c r="N247"/>
  <c r="O105" i="23"/>
  <c r="X101"/>
  <c r="Y101" s="1"/>
  <c r="S104"/>
  <c r="S105"/>
  <c r="T101"/>
  <c r="I70" i="2"/>
  <c r="J70" s="1"/>
  <c r="K70" s="1"/>
  <c r="O60" i="23"/>
  <c r="O61"/>
  <c r="J59" i="5"/>
  <c r="S60" i="23"/>
  <c r="S61" s="1"/>
  <c r="S106" s="1"/>
  <c r="E35" i="62"/>
  <c r="T60" i="23"/>
  <c r="D39" i="5"/>
  <c r="AR107" i="107"/>
  <c r="BB35"/>
  <c r="BB46"/>
  <c r="BB61" s="1"/>
  <c r="O35"/>
  <c r="O46" s="1"/>
  <c r="O61" s="1"/>
  <c r="BC19"/>
  <c r="BC35"/>
  <c r="BC46" s="1"/>
  <c r="D10" i="5"/>
  <c r="D9" s="1"/>
  <c r="D19" i="23"/>
  <c r="X19" s="1"/>
  <c r="D18" i="5"/>
  <c r="E18"/>
  <c r="E11"/>
  <c r="O87" i="107"/>
  <c r="O105"/>
  <c r="BC77"/>
  <c r="BC87"/>
  <c r="D82" i="23"/>
  <c r="I40" i="2"/>
  <c r="CU107" i="121"/>
  <c r="BQ73" i="106"/>
  <c r="BQ77" s="1"/>
  <c r="DJ77" i="121"/>
  <c r="DK73"/>
  <c r="BR73" i="106" s="1"/>
  <c r="I107" i="121"/>
  <c r="I44" i="2"/>
  <c r="N44" s="1"/>
  <c r="O44" s="1"/>
  <c r="D85" i="23"/>
  <c r="X85" s="1"/>
  <c r="Y85" s="1"/>
  <c r="T87" i="106"/>
  <c r="T105"/>
  <c r="S87"/>
  <c r="S105"/>
  <c r="X107"/>
  <c r="BK87"/>
  <c r="BK105" s="1"/>
  <c r="H16" i="2"/>
  <c r="M16" s="1"/>
  <c r="C69" i="23"/>
  <c r="W69" s="1"/>
  <c r="Z69" s="1"/>
  <c r="AH105" i="106"/>
  <c r="BM77"/>
  <c r="D69" i="23"/>
  <c r="I16" i="2"/>
  <c r="D64" i="23"/>
  <c r="E64" s="1"/>
  <c r="I11" i="2"/>
  <c r="N11" s="1"/>
  <c r="O11" s="1"/>
  <c r="D107" i="106"/>
  <c r="E107" s="1"/>
  <c r="CV107" i="121"/>
  <c r="CZ107"/>
  <c r="BQ36" i="106"/>
  <c r="DK25" i="121"/>
  <c r="BR25" i="106"/>
  <c r="BQ25"/>
  <c r="D25" i="23" s="1"/>
  <c r="BH31" i="121"/>
  <c r="BH35" s="1"/>
  <c r="BH46" s="1"/>
  <c r="BH61" s="1"/>
  <c r="DJ31"/>
  <c r="DJ35" s="1"/>
  <c r="E107"/>
  <c r="AN60" i="106"/>
  <c r="AN61" s="1"/>
  <c r="I51" i="5"/>
  <c r="N51" s="1"/>
  <c r="DF35" i="121"/>
  <c r="DF46"/>
  <c r="DF61" s="1"/>
  <c r="N20" i="5"/>
  <c r="O20" s="1"/>
  <c r="J20"/>
  <c r="X21" i="23"/>
  <c r="Y21" s="1"/>
  <c r="D26"/>
  <c r="E26" s="1"/>
  <c r="AD35" i="106"/>
  <c r="AD46"/>
  <c r="AD61" s="1"/>
  <c r="AI60"/>
  <c r="AH61"/>
  <c r="I25" i="5"/>
  <c r="N25" s="1"/>
  <c r="I24"/>
  <c r="D33" i="23"/>
  <c r="AI35" i="106"/>
  <c r="AI46"/>
  <c r="AI61" s="1"/>
  <c r="N19" i="5"/>
  <c r="J19"/>
  <c r="D28" i="23"/>
  <c r="X28" s="1"/>
  <c r="I46" i="106"/>
  <c r="I61"/>
  <c r="I107" s="1"/>
  <c r="J35"/>
  <c r="J46"/>
  <c r="J61" s="1"/>
  <c r="I11" i="5"/>
  <c r="N11" s="1"/>
  <c r="D20" i="23"/>
  <c r="BL35" i="106"/>
  <c r="BL46" s="1"/>
  <c r="BL61" s="1"/>
  <c r="BM20"/>
  <c r="O247" i="86"/>
  <c r="N244"/>
  <c r="K35" i="62"/>
  <c r="T104" i="23"/>
  <c r="N70" i="2"/>
  <c r="O70" s="1"/>
  <c r="N10" i="5"/>
  <c r="I28" i="2"/>
  <c r="I25" s="1"/>
  <c r="N25" s="1"/>
  <c r="E85" i="23"/>
  <c r="X69"/>
  <c r="Y69" s="1"/>
  <c r="N16" i="2"/>
  <c r="J7" i="62" s="1"/>
  <c r="J11" i="2"/>
  <c r="BQ31" i="106"/>
  <c r="D31" i="23" s="1"/>
  <c r="X31" s="1"/>
  <c r="DK31" i="121"/>
  <c r="J24" i="5"/>
  <c r="N24"/>
  <c r="X33" i="23"/>
  <c r="Y33" s="1"/>
  <c r="E33"/>
  <c r="Y28"/>
  <c r="E28"/>
  <c r="BM35" i="106"/>
  <c r="BR20"/>
  <c r="J11" i="5"/>
  <c r="X20" i="23"/>
  <c r="E20"/>
  <c r="N28" i="2"/>
  <c r="O28" s="1"/>
  <c r="BQ35" i="106"/>
  <c r="BR31"/>
  <c r="Y20" i="23"/>
  <c r="AN107" i="107"/>
  <c r="D78" i="23"/>
  <c r="X78" s="1"/>
  <c r="D36" i="2"/>
  <c r="S87" i="8"/>
  <c r="S105" s="1"/>
  <c r="S106" s="1"/>
  <c r="CF86"/>
  <c r="E66" i="2"/>
  <c r="X100" i="23"/>
  <c r="Y100" s="1"/>
  <c r="X68"/>
  <c r="CF77" i="8"/>
  <c r="D15" i="2"/>
  <c r="N15" s="1"/>
  <c r="T77" i="8"/>
  <c r="CG77"/>
  <c r="D25" i="2"/>
  <c r="F174" i="17"/>
  <c r="F345"/>
  <c r="F349" s="1"/>
  <c r="H174"/>
  <c r="H345" s="1"/>
  <c r="H349" s="1"/>
  <c r="I170"/>
  <c r="K330"/>
  <c r="I330"/>
  <c r="G37"/>
  <c r="G65" s="1"/>
  <c r="I65" s="1"/>
  <c r="I27"/>
  <c r="J27" s="1"/>
  <c r="J37" s="1"/>
  <c r="J52"/>
  <c r="K388"/>
  <c r="I388"/>
  <c r="I366"/>
  <c r="K366"/>
  <c r="J224"/>
  <c r="J60"/>
  <c r="K170"/>
  <c r="K364"/>
  <c r="J148"/>
  <c r="K320"/>
  <c r="K303"/>
  <c r="I35"/>
  <c r="K35" s="1"/>
  <c r="H342"/>
  <c r="H62"/>
  <c r="F226"/>
  <c r="J226" s="1"/>
  <c r="I148"/>
  <c r="K148"/>
  <c r="N30" i="2"/>
  <c r="J9" i="62"/>
  <c r="E36" i="2"/>
  <c r="CF87" i="8"/>
  <c r="D10" i="2"/>
  <c r="H226" i="17"/>
  <c r="I62"/>
  <c r="J62" s="1"/>
  <c r="J346" s="1"/>
  <c r="H346"/>
  <c r="I346"/>
  <c r="K62"/>
  <c r="CF104" i="8"/>
  <c r="CF105"/>
  <c r="CG102"/>
  <c r="D63" i="2"/>
  <c r="N63" s="1"/>
  <c r="O63"/>
  <c r="CG104" i="8"/>
  <c r="BM60" i="106"/>
  <c r="X56" i="23"/>
  <c r="I106"/>
  <c r="J61" i="5"/>
  <c r="N61"/>
  <c r="D97" i="23"/>
  <c r="X97" s="1"/>
  <c r="I57" i="2"/>
  <c r="AI104" i="106"/>
  <c r="AI105"/>
  <c r="D96" i="23"/>
  <c r="E96" s="1"/>
  <c r="I56" i="2"/>
  <c r="N56"/>
  <c r="J56"/>
  <c r="BU105" i="126"/>
  <c r="BP104"/>
  <c r="BQ104"/>
  <c r="BP45"/>
  <c r="BP60" s="1"/>
  <c r="BP105" s="1"/>
  <c r="BL104"/>
  <c r="BB104"/>
  <c r="BA104"/>
  <c r="BA105"/>
  <c r="BB33"/>
  <c r="BB45"/>
  <c r="BB60" s="1"/>
  <c r="BB105" s="1"/>
  <c r="AW104"/>
  <c r="AV105"/>
  <c r="AW105"/>
  <c r="AQ104"/>
  <c r="AQ105" s="1"/>
  <c r="AR33"/>
  <c r="AR45" s="1"/>
  <c r="AR60" s="1"/>
  <c r="AN105"/>
  <c r="AH104"/>
  <c r="AH105" s="1"/>
  <c r="AI104"/>
  <c r="AI105" s="1"/>
  <c r="AC104"/>
  <c r="AC105"/>
  <c r="AD33"/>
  <c r="AD45"/>
  <c r="AD60" s="1"/>
  <c r="X105"/>
  <c r="Y33"/>
  <c r="Y45"/>
  <c r="Y60" s="1"/>
  <c r="T104"/>
  <c r="S104"/>
  <c r="S105" s="1"/>
  <c r="T33"/>
  <c r="T45" s="1"/>
  <c r="T60" s="1"/>
  <c r="T105" s="1"/>
  <c r="N104"/>
  <c r="N105"/>
  <c r="O45"/>
  <c r="I104"/>
  <c r="I105" s="1"/>
  <c r="BZ76"/>
  <c r="BZ86" s="1"/>
  <c r="BZ104" s="1"/>
  <c r="J33"/>
  <c r="BZ103"/>
  <c r="E104"/>
  <c r="CA76"/>
  <c r="CA86" s="1"/>
  <c r="CA104" s="1"/>
  <c r="D105"/>
  <c r="E33"/>
  <c r="E45"/>
  <c r="E60" s="1"/>
  <c r="E105" s="1"/>
  <c r="CA33"/>
  <c r="BZ33"/>
  <c r="BZ45"/>
  <c r="P9" i="86"/>
  <c r="I14"/>
  <c r="I9" s="1"/>
  <c r="J170" i="17"/>
  <c r="J174" s="1"/>
  <c r="J345" s="1"/>
  <c r="J349" s="1"/>
  <c r="I106" i="7"/>
  <c r="I95"/>
  <c r="J166"/>
  <c r="E497"/>
  <c r="E166"/>
  <c r="I144"/>
  <c r="I174" i="17"/>
  <c r="G226"/>
  <c r="K174"/>
  <c r="E79" i="7"/>
  <c r="E498"/>
  <c r="I498"/>
  <c r="G166"/>
  <c r="I226" i="17"/>
  <c r="I497" i="7"/>
  <c r="I500" s="1"/>
  <c r="E500"/>
  <c r="H166"/>
  <c r="I166" s="1"/>
  <c r="W31" i="23"/>
  <c r="Z31" s="1"/>
  <c r="X83"/>
  <c r="E83"/>
  <c r="K40" i="2"/>
  <c r="M40"/>
  <c r="P40" s="1"/>
  <c r="B65"/>
  <c r="L59"/>
  <c r="P59" s="1"/>
  <c r="B39" i="5"/>
  <c r="F71" i="23"/>
  <c r="V71"/>
  <c r="Z42"/>
  <c r="Y42"/>
  <c r="K15" i="2"/>
  <c r="W81" i="23"/>
  <c r="Y81" s="1"/>
  <c r="E81"/>
  <c r="E54"/>
  <c r="W54"/>
  <c r="M61" i="5"/>
  <c r="O61" s="1"/>
  <c r="K61"/>
  <c r="V95" i="23"/>
  <c r="G13" i="5"/>
  <c r="L14"/>
  <c r="E70" i="23"/>
  <c r="X70"/>
  <c r="Y70" s="1"/>
  <c r="V51"/>
  <c r="F51"/>
  <c r="E63" i="2"/>
  <c r="F65"/>
  <c r="F17" i="62"/>
  <c r="F64" i="23"/>
  <c r="W64"/>
  <c r="V92"/>
  <c r="I52" i="2"/>
  <c r="N52"/>
  <c r="J25" i="62" s="1"/>
  <c r="J53" i="2"/>
  <c r="N53"/>
  <c r="O53" s="1"/>
  <c r="J34" i="5"/>
  <c r="M34"/>
  <c r="O34" s="1"/>
  <c r="N16"/>
  <c r="O16" s="1"/>
  <c r="J16"/>
  <c r="E51" i="23"/>
  <c r="X51"/>
  <c r="F14"/>
  <c r="V14"/>
  <c r="V70"/>
  <c r="Z70" s="1"/>
  <c r="F70"/>
  <c r="M17" i="5"/>
  <c r="C9" i="62" s="1"/>
  <c r="K17" i="5"/>
  <c r="X27" i="23"/>
  <c r="Y27" s="1"/>
  <c r="E27"/>
  <c r="K11" i="5"/>
  <c r="M11"/>
  <c r="O11" s="1"/>
  <c r="M15"/>
  <c r="P15" s="1"/>
  <c r="K15"/>
  <c r="J15"/>
  <c r="M24"/>
  <c r="O24" s="1"/>
  <c r="K24"/>
  <c r="V56" i="23"/>
  <c r="N54" i="2"/>
  <c r="K32"/>
  <c r="H30"/>
  <c r="M30" s="1"/>
  <c r="O30" s="1"/>
  <c r="J32"/>
  <c r="P27"/>
  <c r="N26"/>
  <c r="E23" i="23"/>
  <c r="N60" i="2"/>
  <c r="O60"/>
  <c r="E60"/>
  <c r="E29" i="23"/>
  <c r="C68"/>
  <c r="E68" s="1"/>
  <c r="W59"/>
  <c r="Y59" s="1"/>
  <c r="H39" i="2"/>
  <c r="M39" s="1"/>
  <c r="N59" i="5"/>
  <c r="O59" s="1"/>
  <c r="F32"/>
  <c r="F39" s="1"/>
  <c r="Z50" i="23"/>
  <c r="W48"/>
  <c r="Y48" s="1"/>
  <c r="K59" i="5"/>
  <c r="O15"/>
  <c r="P17"/>
  <c r="L13"/>
  <c r="Y83" i="23"/>
  <c r="Z64"/>
  <c r="Y54"/>
  <c r="Z54"/>
  <c r="B68" i="2"/>
  <c r="P61" i="5"/>
  <c r="K39" i="2"/>
  <c r="P24" i="5"/>
  <c r="Y51" i="23"/>
  <c r="Z51"/>
  <c r="J47" i="5" l="1"/>
  <c r="M47"/>
  <c r="O47" s="1"/>
  <c r="N379" i="86"/>
  <c r="O381"/>
  <c r="O379" s="1"/>
  <c r="T106" i="23"/>
  <c r="U106"/>
  <c r="V66"/>
  <c r="F66"/>
  <c r="F67"/>
  <c r="V67"/>
  <c r="K106"/>
  <c r="J106"/>
  <c r="N32" i="85"/>
  <c r="O40"/>
  <c r="O32" s="1"/>
  <c r="J65" i="17"/>
  <c r="J107" i="106"/>
  <c r="BL107"/>
  <c r="BR52"/>
  <c r="O56" i="86"/>
  <c r="O54" s="1"/>
  <c r="N54"/>
  <c r="N39"/>
  <c r="O46"/>
  <c r="O39" s="1"/>
  <c r="O168"/>
  <c r="D13" i="5"/>
  <c r="D26" s="1"/>
  <c r="D40" s="1"/>
  <c r="D58" s="1"/>
  <c r="D62" s="1"/>
  <c r="E14"/>
  <c r="O79" i="85"/>
  <c r="O63" s="1"/>
  <c r="N63"/>
  <c r="O156"/>
  <c r="N154"/>
  <c r="O129"/>
  <c r="O128" s="1"/>
  <c r="N128"/>
  <c r="O158" i="86"/>
  <c r="CE106" i="8"/>
  <c r="O237" i="86"/>
  <c r="O233" s="1"/>
  <c r="N233"/>
  <c r="N276"/>
  <c r="O277"/>
  <c r="O276" s="1"/>
  <c r="N90"/>
  <c r="O93"/>
  <c r="O90" s="1"/>
  <c r="DA107" i="121"/>
  <c r="DB107"/>
  <c r="O107" i="107"/>
  <c r="O121" i="85"/>
  <c r="O119" s="1"/>
  <c r="N119"/>
  <c r="E250" i="86"/>
  <c r="E393" s="1"/>
  <c r="BR77" i="106"/>
  <c r="N9" i="86"/>
  <c r="O13"/>
  <c r="O9" s="1"/>
  <c r="O263"/>
  <c r="O252" s="1"/>
  <c r="O274" s="1"/>
  <c r="N252"/>
  <c r="N274" s="1"/>
  <c r="O150"/>
  <c r="O146" s="1"/>
  <c r="N146"/>
  <c r="Y107" i="106"/>
  <c r="Z107"/>
  <c r="F8" i="23"/>
  <c r="E8"/>
  <c r="W8"/>
  <c r="Z8" s="1"/>
  <c r="X66"/>
  <c r="E66"/>
  <c r="O106"/>
  <c r="P106"/>
  <c r="N148" i="85"/>
  <c r="O149"/>
  <c r="O148" s="1"/>
  <c r="N226" i="86"/>
  <c r="O154" i="85"/>
  <c r="D267"/>
  <c r="D277" s="1"/>
  <c r="E268"/>
  <c r="E267" s="1"/>
  <c r="E277" s="1"/>
  <c r="H50" i="2"/>
  <c r="C90" i="23"/>
  <c r="BP84" i="106"/>
  <c r="DL84" i="121"/>
  <c r="BS84" i="106" s="1"/>
  <c r="DK84" i="121"/>
  <c r="DL34"/>
  <c r="BS34" i="106" s="1"/>
  <c r="DK34" i="121"/>
  <c r="BR34" i="106" s="1"/>
  <c r="BP34"/>
  <c r="F68" i="23"/>
  <c r="X96"/>
  <c r="Y96" s="1"/>
  <c r="H37" i="2"/>
  <c r="G345" i="17"/>
  <c r="D67" i="2"/>
  <c r="I37" i="17"/>
  <c r="K37" s="1"/>
  <c r="J28" i="2"/>
  <c r="I9" i="5"/>
  <c r="N9" s="1"/>
  <c r="D6" i="62" s="1"/>
  <c r="X64" i="23"/>
  <c r="Y64" s="1"/>
  <c r="F69"/>
  <c r="D73"/>
  <c r="I71" i="2"/>
  <c r="J107" i="121"/>
  <c r="DK77"/>
  <c r="I46" i="5"/>
  <c r="N46" s="1"/>
  <c r="D30" i="62" s="1"/>
  <c r="D32" s="1"/>
  <c r="F59" i="2"/>
  <c r="Y71" i="23"/>
  <c r="O223" i="86"/>
  <c r="O222" s="1"/>
  <c r="M233"/>
  <c r="O227"/>
  <c r="O226" s="1"/>
  <c r="O30"/>
  <c r="O29" s="1"/>
  <c r="N375"/>
  <c r="N117"/>
  <c r="N158"/>
  <c r="N96"/>
  <c r="F14" i="5"/>
  <c r="F32" i="23"/>
  <c r="E31"/>
  <c r="W23"/>
  <c r="BM45" i="106"/>
  <c r="BM46" s="1"/>
  <c r="BM61" s="1"/>
  <c r="Y80" i="23"/>
  <c r="D154" i="85"/>
  <c r="O163"/>
  <c r="O160" s="1"/>
  <c r="AY107" i="106"/>
  <c r="AS107"/>
  <c r="G34" i="5"/>
  <c r="E50" i="23"/>
  <c r="I10" i="2"/>
  <c r="BM107" i="121"/>
  <c r="BW107"/>
  <c r="M112" i="85"/>
  <c r="M148"/>
  <c r="Z83" i="23"/>
  <c r="M23" i="5"/>
  <c r="P23" s="1"/>
  <c r="DL41" i="121"/>
  <c r="N184" i="85"/>
  <c r="N216" s="1"/>
  <c r="H66" i="2"/>
  <c r="AU105" i="126"/>
  <c r="BR55" i="106"/>
  <c r="BR93"/>
  <c r="I224" i="17"/>
  <c r="I62" i="7"/>
  <c r="I77" s="1"/>
  <c r="DK102" i="121"/>
  <c r="BR29" i="106"/>
  <c r="BR26"/>
  <c r="L35" i="62"/>
  <c r="F87" i="8"/>
  <c r="F105" s="1"/>
  <c r="Z87"/>
  <c r="Z105" s="1"/>
  <c r="AJ87"/>
  <c r="AJ105" s="1"/>
  <c r="BX87"/>
  <c r="BX105" s="1"/>
  <c r="BX106" s="1"/>
  <c r="F45" i="126"/>
  <c r="J61" i="107"/>
  <c r="AX61"/>
  <c r="AD61"/>
  <c r="AD107" s="1"/>
  <c r="O86" i="126"/>
  <c r="O104" s="1"/>
  <c r="U45"/>
  <c r="U60" s="1"/>
  <c r="U105" s="1"/>
  <c r="BV45"/>
  <c r="BP25" i="106"/>
  <c r="DL25" i="121"/>
  <c r="L10" i="5"/>
  <c r="G9"/>
  <c r="DJ45" i="121"/>
  <c r="DJ46" s="1"/>
  <c r="DJ61" s="1"/>
  <c r="DK36"/>
  <c r="BQ84" i="106"/>
  <c r="DJ86" i="121"/>
  <c r="DJ87" s="1"/>
  <c r="DJ105" s="1"/>
  <c r="DK79"/>
  <c r="BR79" i="106" s="1"/>
  <c r="BP79"/>
  <c r="C79" i="23" s="1"/>
  <c r="DL79" i="121"/>
  <c r="BS79" i="106" s="1"/>
  <c r="DL39" i="121"/>
  <c r="DK39"/>
  <c r="BR39" i="106" s="1"/>
  <c r="E52" i="23"/>
  <c r="F55"/>
  <c r="Q250" i="86"/>
  <c r="Q393" s="1"/>
  <c r="O38" i="5"/>
  <c r="E21" i="23"/>
  <c r="F106" i="8"/>
  <c r="AJ106"/>
  <c r="O45" i="5"/>
  <c r="AX105" i="126"/>
  <c r="O24" i="2"/>
  <c r="P182" i="85"/>
  <c r="AB107" i="106"/>
  <c r="BR83"/>
  <c r="BH61"/>
  <c r="T77" i="23"/>
  <c r="M105" i="126"/>
  <c r="BC60" i="107"/>
  <c r="BC61" s="1"/>
  <c r="BC108" s="1"/>
  <c r="AI61"/>
  <c r="AI107" s="1"/>
  <c r="J86" i="126"/>
  <c r="J104" s="1"/>
  <c r="BR91" i="106"/>
  <c r="BP95"/>
  <c r="C95" i="23" s="1"/>
  <c r="F95" s="1"/>
  <c r="DK95" i="121"/>
  <c r="BR95" i="106" s="1"/>
  <c r="I51" i="2"/>
  <c r="D91" i="23"/>
  <c r="X91" s="1"/>
  <c r="Y91" s="1"/>
  <c r="BP78" i="106"/>
  <c r="DL78" i="121"/>
  <c r="DK78"/>
  <c r="DL56"/>
  <c r="BP56" i="106"/>
  <c r="DK56" i="121"/>
  <c r="BR56" i="106" s="1"/>
  <c r="BR60" s="1"/>
  <c r="BP38"/>
  <c r="DL38" i="121"/>
  <c r="DK38"/>
  <c r="BR38" i="106" s="1"/>
  <c r="E10" i="122"/>
  <c r="Y31" i="23"/>
  <c r="H28" i="62"/>
  <c r="W68" i="23"/>
  <c r="V60"/>
  <c r="I55" i="2"/>
  <c r="I22" i="5"/>
  <c r="E69" i="23"/>
  <c r="J40" i="2"/>
  <c r="W55" i="23"/>
  <c r="Z55" s="1"/>
  <c r="M276" i="86"/>
  <c r="M391" s="1"/>
  <c r="M90"/>
  <c r="L66" i="2"/>
  <c r="C67"/>
  <c r="E67" s="1"/>
  <c r="F50" i="23"/>
  <c r="B30"/>
  <c r="V30" s="1"/>
  <c r="H43" i="5"/>
  <c r="M43" s="1"/>
  <c r="C25" i="62" s="1"/>
  <c r="G31" i="2"/>
  <c r="L31" s="1"/>
  <c r="R277" i="85"/>
  <c r="R279" s="1"/>
  <c r="V105" i="126"/>
  <c r="Y105" i="8"/>
  <c r="Y106" s="1"/>
  <c r="DA104" i="121"/>
  <c r="DA105" s="1"/>
  <c r="U104" i="23"/>
  <c r="AE87" i="8"/>
  <c r="AE105" s="1"/>
  <c r="AE106" s="1"/>
  <c r="CC87"/>
  <c r="CC105" s="1"/>
  <c r="BX45" i="126"/>
  <c r="BX60" s="1"/>
  <c r="BX105" s="1"/>
  <c r="AZ105"/>
  <c r="AO105"/>
  <c r="B107" i="107"/>
  <c r="BD86"/>
  <c r="BD87" s="1"/>
  <c r="BD105" s="1"/>
  <c r="T61"/>
  <c r="BP41" i="106"/>
  <c r="DK41" i="121"/>
  <c r="BR41" i="106" s="1"/>
  <c r="G54" i="2"/>
  <c r="B94" i="23"/>
  <c r="D90"/>
  <c r="I50" i="2"/>
  <c r="DL94" i="121"/>
  <c r="BS94" i="106" s="1"/>
  <c r="DK94" i="121"/>
  <c r="BR94" i="106" s="1"/>
  <c r="BP94"/>
  <c r="DL58" i="121"/>
  <c r="DK58"/>
  <c r="BR58" i="106" s="1"/>
  <c r="BP58"/>
  <c r="I37" i="5"/>
  <c r="D43" i="23"/>
  <c r="Z80"/>
  <c r="Z66"/>
  <c r="BO46" i="106"/>
  <c r="BO61" s="1"/>
  <c r="CC106" i="8"/>
  <c r="BS77" i="106"/>
  <c r="I79" i="7"/>
  <c r="CA44" i="126"/>
  <c r="CA45" s="1"/>
  <c r="BM105"/>
  <c r="Y46" i="106"/>
  <c r="Y61" s="1"/>
  <c r="T46" i="8"/>
  <c r="T61" s="1"/>
  <c r="K107" i="107"/>
  <c r="AF106" i="8"/>
  <c r="BN46"/>
  <c r="BN61" s="1"/>
  <c r="BN106" s="1"/>
  <c r="AS46" i="107"/>
  <c r="AS61" s="1"/>
  <c r="Y61"/>
  <c r="BR45" i="126"/>
  <c r="BR60" s="1"/>
  <c r="BR105" s="1"/>
  <c r="BV86"/>
  <c r="BV104" s="1"/>
  <c r="AA23" i="34"/>
  <c r="AA29" s="1"/>
  <c r="AA45" s="1"/>
  <c r="AA48" s="1"/>
  <c r="E184" i="85"/>
  <c r="E216" s="1"/>
  <c r="P184"/>
  <c r="P216" s="1"/>
  <c r="Y103" i="23"/>
  <c r="DK23" i="121"/>
  <c r="DK35" s="1"/>
  <c r="O18" i="2"/>
  <c r="I52" i="17"/>
  <c r="K52" s="1"/>
  <c r="O22" i="2"/>
  <c r="BY59" i="126"/>
  <c r="DI92" i="121"/>
  <c r="BI85"/>
  <c r="BI86" s="1"/>
  <c r="BI65"/>
  <c r="BI51"/>
  <c r="BI60" s="1"/>
  <c r="BF45"/>
  <c r="BF46" s="1"/>
  <c r="BF61" s="1"/>
  <c r="BI33"/>
  <c r="BI35" s="1"/>
  <c r="BI46" s="1"/>
  <c r="BI61" s="1"/>
  <c r="T82" i="23"/>
  <c r="T86" s="1"/>
  <c r="T87" s="1"/>
  <c r="T105" s="1"/>
  <c r="U81"/>
  <c r="U86" s="1"/>
  <c r="U87" s="1"/>
  <c r="U105" s="1"/>
  <c r="U19"/>
  <c r="U35" s="1"/>
  <c r="U46" s="1"/>
  <c r="U61" s="1"/>
  <c r="D12" i="122"/>
  <c r="E12" s="1"/>
  <c r="E43" i="5"/>
  <c r="E55" s="1"/>
  <c r="BC102" i="107"/>
  <c r="BC104" s="1"/>
  <c r="BC105" s="1"/>
  <c r="C15" i="2"/>
  <c r="J59" i="126"/>
  <c r="O59"/>
  <c r="O60" s="1"/>
  <c r="O105" s="1"/>
  <c r="AM61" i="107"/>
  <c r="AH61"/>
  <c r="AH107" s="1"/>
  <c r="BB107" s="1"/>
  <c r="AG87"/>
  <c r="AG105" s="1"/>
  <c r="R87"/>
  <c r="R105" s="1"/>
  <c r="DE107" i="121"/>
  <c r="DF107" s="1"/>
  <c r="R107"/>
  <c r="M107"/>
  <c r="CW87"/>
  <c r="CW105" s="1"/>
  <c r="U87"/>
  <c r="U105" s="1"/>
  <c r="AE87"/>
  <c r="AE105" s="1"/>
  <c r="CW46"/>
  <c r="CW61" s="1"/>
  <c r="BS56" i="106"/>
  <c r="AJ46"/>
  <c r="AJ61" s="1"/>
  <c r="J332" i="17"/>
  <c r="Z61" i="107"/>
  <c r="Z107" s="1"/>
  <c r="T86" i="8"/>
  <c r="T87" s="1"/>
  <c r="T105" s="1"/>
  <c r="DK9" i="121"/>
  <c r="BR9" i="106" s="1"/>
  <c r="CG105" i="121"/>
  <c r="CH87"/>
  <c r="CH105" s="1"/>
  <c r="CQ87"/>
  <c r="CQ105" s="1"/>
  <c r="E39" i="5"/>
  <c r="U87" i="8"/>
  <c r="U105" s="1"/>
  <c r="F106" i="23"/>
  <c r="CA59" i="126"/>
  <c r="Z59"/>
  <c r="Z60" s="1"/>
  <c r="Z105" s="1"/>
  <c r="Y103"/>
  <c r="Y104" s="1"/>
  <c r="Y105" s="1"/>
  <c r="BL59"/>
  <c r="BL60" s="1"/>
  <c r="BL105" s="1"/>
  <c r="AY105" i="107"/>
  <c r="BC103" i="126"/>
  <c r="BC104" s="1"/>
  <c r="BC105" s="1"/>
  <c r="Y107" i="121"/>
  <c r="P105"/>
  <c r="AO105"/>
  <c r="BD105"/>
  <c r="O107" i="106"/>
  <c r="U77" i="8"/>
  <c r="J386" i="17"/>
  <c r="CL46" i="121"/>
  <c r="CL61" s="1"/>
  <c r="DL11"/>
  <c r="DK11"/>
  <c r="K41" i="2"/>
  <c r="Z37" i="23"/>
  <c r="K44" i="2"/>
  <c r="E100" i="23"/>
  <c r="AB27" i="34"/>
  <c r="AB29" s="1"/>
  <c r="AB45" s="1"/>
  <c r="AB48" s="1"/>
  <c r="G52" i="2"/>
  <c r="DL36" i="121"/>
  <c r="DL45" s="1"/>
  <c r="F346" i="17"/>
  <c r="E61" i="5"/>
  <c r="F61" s="1"/>
  <c r="BZ59" i="126"/>
  <c r="BZ60" s="1"/>
  <c r="BZ105" s="1"/>
  <c r="BY45"/>
  <c r="BY60" s="1"/>
  <c r="BY105" s="1"/>
  <c r="BI68" i="121"/>
  <c r="BH65"/>
  <c r="BH77" s="1"/>
  <c r="BH87" s="1"/>
  <c r="BH105" s="1"/>
  <c r="BK104" i="126"/>
  <c r="BK105" s="1"/>
  <c r="F59"/>
  <c r="K59"/>
  <c r="K60" s="1"/>
  <c r="K105" s="1"/>
  <c r="P59"/>
  <c r="P60" s="1"/>
  <c r="P105" s="1"/>
  <c r="BW59"/>
  <c r="BW60" s="1"/>
  <c r="BW105" s="1"/>
  <c r="BD36" i="107"/>
  <c r="BD45" s="1"/>
  <c r="BD46" s="1"/>
  <c r="BD61" s="1"/>
  <c r="BG107" s="1"/>
  <c r="BV59" i="126"/>
  <c r="AP61" i="107"/>
  <c r="AP107" s="1"/>
  <c r="AF61"/>
  <c r="AF107" s="1"/>
  <c r="AQ87"/>
  <c r="AQ105" s="1"/>
  <c r="AQ107" s="1"/>
  <c r="S107" i="121"/>
  <c r="BG107" s="1"/>
  <c r="DJ107" s="1"/>
  <c r="AT87"/>
  <c r="AT105" s="1"/>
  <c r="BD46"/>
  <c r="BD61" s="1"/>
  <c r="BS38" i="106"/>
  <c r="BS57"/>
  <c r="BD46"/>
  <c r="BD61" s="1"/>
  <c r="F65" i="17"/>
  <c r="J388"/>
  <c r="Z45" i="8"/>
  <c r="Z46" s="1"/>
  <c r="Z61" s="1"/>
  <c r="Z106" s="1"/>
  <c r="O45"/>
  <c r="O46" s="1"/>
  <c r="O61" s="1"/>
  <c r="O106" s="1"/>
  <c r="CC87" i="121"/>
  <c r="CC105" s="1"/>
  <c r="BG33" i="126"/>
  <c r="BG35" i="121"/>
  <c r="BG46" s="1"/>
  <c r="BG61" s="1"/>
  <c r="BF104" i="126"/>
  <c r="BF105" s="1"/>
  <c r="AM104"/>
  <c r="AM105" s="1"/>
  <c r="AG107" i="107"/>
  <c r="AE45" i="126"/>
  <c r="AE60" s="1"/>
  <c r="AE105" s="1"/>
  <c r="AD86"/>
  <c r="AD104" s="1"/>
  <c r="AD105" s="1"/>
  <c r="AJ45"/>
  <c r="AJ60" s="1"/>
  <c r="AJ105" s="1"/>
  <c r="BG86"/>
  <c r="BG104" s="1"/>
  <c r="F46" i="121"/>
  <c r="F61" s="1"/>
  <c r="BN105"/>
  <c r="AN107" i="106"/>
  <c r="AE61"/>
  <c r="AX45" i="8"/>
  <c r="AX46" s="1"/>
  <c r="AX61" s="1"/>
  <c r="AX106" s="1"/>
  <c r="BQ44" i="126"/>
  <c r="BQ45" s="1"/>
  <c r="BQ60" s="1"/>
  <c r="BQ105" s="1"/>
  <c r="J44"/>
  <c r="J45" s="1"/>
  <c r="J60" s="1"/>
  <c r="J105" s="1"/>
  <c r="C32" i="85"/>
  <c r="D40"/>
  <c r="N133" i="86"/>
  <c r="O137"/>
  <c r="O133" s="1"/>
  <c r="BO65" i="106"/>
  <c r="BO74"/>
  <c r="B74" i="23" s="1"/>
  <c r="V74" s="1"/>
  <c r="V10"/>
  <c r="W105" i="8"/>
  <c r="W106" s="1"/>
  <c r="AG105"/>
  <c r="AG106" s="1"/>
  <c r="BA106"/>
  <c r="BF105"/>
  <c r="BF106" s="1"/>
  <c r="BK105"/>
  <c r="BK106" s="1"/>
  <c r="BZ105"/>
  <c r="BZ106" s="1"/>
  <c r="BP65" i="106"/>
  <c r="Q277" i="85"/>
  <c r="BG45" i="126"/>
  <c r="BG60" s="1"/>
  <c r="BG105" s="1"/>
  <c r="BH59"/>
  <c r="BH60" s="1"/>
  <c r="BH105" s="1"/>
  <c r="V100" i="23"/>
  <c r="Z100" s="1"/>
  <c r="D47"/>
  <c r="X47" s="1"/>
  <c r="BQ57" i="106"/>
  <c r="D40" i="2"/>
  <c r="AV105" i="8"/>
  <c r="AV106" s="1"/>
  <c r="BB105"/>
  <c r="BB106" s="1"/>
  <c r="BP105"/>
  <c r="BP106" s="1"/>
  <c r="BN27" i="106"/>
  <c r="BS27" s="1"/>
  <c r="BP97"/>
  <c r="M9" i="86"/>
  <c r="M141"/>
  <c r="BS37" i="106"/>
  <c r="BS39"/>
  <c r="C47" i="23"/>
  <c r="D63"/>
  <c r="BQ58" i="106"/>
  <c r="CG86" i="8"/>
  <c r="CG87" s="1"/>
  <c r="CG105" s="1"/>
  <c r="CG106" s="1"/>
  <c r="AB105"/>
  <c r="AB106" s="1"/>
  <c r="AQ105"/>
  <c r="AQ106" s="1"/>
  <c r="BA105"/>
  <c r="BN58" i="106"/>
  <c r="BS58" s="1"/>
  <c r="BN32"/>
  <c r="BS32" s="1"/>
  <c r="BN23"/>
  <c r="BN40"/>
  <c r="BS40" s="1"/>
  <c r="BN36"/>
  <c r="BM84"/>
  <c r="F279" i="85"/>
  <c r="E54"/>
  <c r="M96" i="86"/>
  <c r="C89" i="23"/>
  <c r="U35" i="8"/>
  <c r="U46" s="1"/>
  <c r="U61" s="1"/>
  <c r="U106" s="1"/>
  <c r="BU105"/>
  <c r="BU106" s="1"/>
  <c r="BN54" i="106"/>
  <c r="BN29"/>
  <c r="BS29" s="1"/>
  <c r="BP19"/>
  <c r="BN41"/>
  <c r="BS41" s="1"/>
  <c r="BP74"/>
  <c r="C74" i="23" s="1"/>
  <c r="I182" i="85"/>
  <c r="I279" s="1"/>
  <c r="CD20" i="8"/>
  <c r="D58" i="2"/>
  <c r="M217" i="86"/>
  <c r="N217" s="1"/>
  <c r="O217" s="1"/>
  <c r="C119" i="85"/>
  <c r="M82"/>
  <c r="M89"/>
  <c r="N152" i="86"/>
  <c r="D10" i="23"/>
  <c r="X10" s="1"/>
  <c r="V9"/>
  <c r="Q88" i="85"/>
  <c r="Q182" s="1"/>
  <c r="Q279" s="1"/>
  <c r="M221"/>
  <c r="H250" i="86"/>
  <c r="H393" s="1"/>
  <c r="M106"/>
  <c r="M105" s="1"/>
  <c r="BN26" i="106"/>
  <c r="BS26" s="1"/>
  <c r="C184" i="85"/>
  <c r="C216" s="1"/>
  <c r="M175" i="86"/>
  <c r="M167" s="1"/>
  <c r="M12"/>
  <c r="C10" i="23"/>
  <c r="Y12"/>
  <c r="I167" i="86"/>
  <c r="I250" s="1"/>
  <c r="I393" s="1"/>
  <c r="BI35" i="8"/>
  <c r="BI46" s="1"/>
  <c r="BI61" s="1"/>
  <c r="BI106" s="1"/>
  <c r="AR103" i="126"/>
  <c r="AR104" s="1"/>
  <c r="AR105" s="1"/>
  <c r="BQ41" i="106"/>
  <c r="BQ45" s="1"/>
  <c r="BQ46" s="1"/>
  <c r="D105" i="86"/>
  <c r="D250" s="1"/>
  <c r="D393" s="1"/>
  <c r="J250"/>
  <c r="J393" s="1"/>
  <c r="BQ98" i="106"/>
  <c r="D102" i="23"/>
  <c r="CH78" i="8"/>
  <c r="CH86" s="1"/>
  <c r="CH87" s="1"/>
  <c r="CH105" s="1"/>
  <c r="C58" i="2"/>
  <c r="C26"/>
  <c r="X29" i="34"/>
  <c r="X45" s="1"/>
  <c r="X48" s="1"/>
  <c r="C217" i="7"/>
  <c r="U106" i="106"/>
  <c r="CB70" i="126"/>
  <c r="CB76" s="1"/>
  <c r="CB86" s="1"/>
  <c r="CB104" s="1"/>
  <c r="CB105" s="1"/>
  <c r="BH12" i="121"/>
  <c r="BN12" i="106"/>
  <c r="T12" i="23"/>
  <c r="D89" i="85"/>
  <c r="P244" i="86"/>
  <c r="P250" s="1"/>
  <c r="P393" s="1"/>
  <c r="DI15" i="121"/>
  <c r="C101" i="85"/>
  <c r="CB99" i="126"/>
  <c r="CB103" s="1"/>
  <c r="P39" i="2"/>
  <c r="N55"/>
  <c r="J26" i="62" s="1"/>
  <c r="J8"/>
  <c r="I7"/>
  <c r="P16" i="2"/>
  <c r="O16"/>
  <c r="K66"/>
  <c r="M66"/>
  <c r="D36" i="23"/>
  <c r="I30" i="5"/>
  <c r="D55" i="23"/>
  <c r="I50" i="5"/>
  <c r="N17"/>
  <c r="J17"/>
  <c r="N31"/>
  <c r="J31"/>
  <c r="Z49" i="23"/>
  <c r="Y49"/>
  <c r="I9" i="62"/>
  <c r="B72" i="2"/>
  <c r="F9" i="62"/>
  <c r="M37" i="2"/>
  <c r="Y8" i="23"/>
  <c r="B8" i="62"/>
  <c r="M56" i="2"/>
  <c r="Z71" i="23"/>
  <c r="F31"/>
  <c r="N57" i="2"/>
  <c r="N10"/>
  <c r="X25" i="23"/>
  <c r="J25" i="2"/>
  <c r="X26" i="23"/>
  <c r="Y26" s="1"/>
  <c r="I14" i="5"/>
  <c r="K16" i="2"/>
  <c r="X82" i="23"/>
  <c r="J15" i="2"/>
  <c r="B60" i="23"/>
  <c r="F30" i="2"/>
  <c r="E13" i="5"/>
  <c r="M50"/>
  <c r="K50"/>
  <c r="J50"/>
  <c r="J48"/>
  <c r="K48"/>
  <c r="I31" i="62"/>
  <c r="P64" i="2"/>
  <c r="L31" i="62" s="1"/>
  <c r="O64" i="2"/>
  <c r="K31" i="62" s="1"/>
  <c r="Y52" i="23"/>
  <c r="Z52"/>
  <c r="F67" i="2"/>
  <c r="C45"/>
  <c r="F45" s="1"/>
  <c r="P33" i="5"/>
  <c r="O33"/>
  <c r="F39" i="23"/>
  <c r="E39"/>
  <c r="W39"/>
  <c r="E14"/>
  <c r="W14"/>
  <c r="F9"/>
  <c r="E9"/>
  <c r="W9"/>
  <c r="X72"/>
  <c r="E72"/>
  <c r="O32" i="2"/>
  <c r="P32"/>
  <c r="E95" i="23"/>
  <c r="W95"/>
  <c r="J50" i="2"/>
  <c r="D59"/>
  <c r="D33"/>
  <c r="N36"/>
  <c r="M48" i="5"/>
  <c r="Z98" i="23"/>
  <c r="G65" i="2"/>
  <c r="L65" s="1"/>
  <c r="Z44" i="23"/>
  <c r="Q16" i="2"/>
  <c r="J16"/>
  <c r="Z53" i="23"/>
  <c r="Y53"/>
  <c r="L50" i="5"/>
  <c r="G49"/>
  <c r="L49" s="1"/>
  <c r="B26" i="62" s="1"/>
  <c r="L25" i="2"/>
  <c r="H8" i="62" s="1"/>
  <c r="Z32" i="23"/>
  <c r="Y32"/>
  <c r="F30"/>
  <c r="W30"/>
  <c r="E30"/>
  <c r="G18" i="5"/>
  <c r="G26" s="1"/>
  <c r="L21"/>
  <c r="L18" s="1"/>
  <c r="B10" i="62" s="1"/>
  <c r="K21" i="5"/>
  <c r="W67" i="23"/>
  <c r="E67"/>
  <c r="K31" i="2"/>
  <c r="J31"/>
  <c r="J30" s="1"/>
  <c r="M31"/>
  <c r="X40" i="23"/>
  <c r="Y40" s="1"/>
  <c r="E40"/>
  <c r="V79"/>
  <c r="F79"/>
  <c r="H46" i="5"/>
  <c r="G37" i="2"/>
  <c r="K37" s="1"/>
  <c r="K47" i="5"/>
  <c r="G56"/>
  <c r="L56" s="1"/>
  <c r="L47"/>
  <c r="P47" s="1"/>
  <c r="F7" i="62"/>
  <c r="F29" i="23"/>
  <c r="W29"/>
  <c r="J23" i="5"/>
  <c r="N23"/>
  <c r="O23" s="1"/>
  <c r="G43"/>
  <c r="G57"/>
  <c r="L57" s="1"/>
  <c r="L44"/>
  <c r="P44" s="1"/>
  <c r="K44"/>
  <c r="Z43" i="23"/>
  <c r="K56" i="2"/>
  <c r="G67"/>
  <c r="L67" s="1"/>
  <c r="L57"/>
  <c r="H27" i="62" s="1"/>
  <c r="H29" s="1"/>
  <c r="H33" s="1"/>
  <c r="F42" i="2"/>
  <c r="E18" i="23"/>
  <c r="D35"/>
  <c r="X18"/>
  <c r="I33" i="2"/>
  <c r="Z93" i="23"/>
  <c r="F43"/>
  <c r="Y72"/>
  <c r="N61" i="2"/>
  <c r="O61" s="1"/>
  <c r="P12" i="5"/>
  <c r="M21"/>
  <c r="E32" i="23"/>
  <c r="E93"/>
  <c r="I43" i="5"/>
  <c r="Z91" i="23"/>
  <c r="M52" i="5"/>
  <c r="W24" i="23"/>
  <c r="H22" i="5"/>
  <c r="BP35" i="106"/>
  <c r="X37" i="23"/>
  <c r="Y37" s="1"/>
  <c r="E80"/>
  <c r="E76"/>
  <c r="I12" i="5"/>
  <c r="W102" i="23"/>
  <c r="C9" i="5"/>
  <c r="W36" i="23"/>
  <c r="I39" i="2"/>
  <c r="BO86" i="106"/>
  <c r="V40" i="23"/>
  <c r="V45" s="1"/>
  <c r="F49"/>
  <c r="W75"/>
  <c r="C31" i="62"/>
  <c r="H14" i="2"/>
  <c r="G30"/>
  <c r="Y66" i="23"/>
  <c r="B81"/>
  <c r="F40" i="2"/>
  <c r="L30" i="5"/>
  <c r="E24" i="2"/>
  <c r="J44"/>
  <c r="E10" i="5"/>
  <c r="E71" i="23"/>
  <c r="M38" i="2"/>
  <c r="J44" i="5"/>
  <c r="F91" i="23"/>
  <c r="Y76"/>
  <c r="C82"/>
  <c r="E61" i="2"/>
  <c r="BQ61" i="106" l="1"/>
  <c r="DK15" i="121"/>
  <c r="BR15" i="106" s="1"/>
  <c r="BP15"/>
  <c r="C15" i="23" s="1"/>
  <c r="E89"/>
  <c r="W89"/>
  <c r="Y89" s="1"/>
  <c r="BR84" i="106"/>
  <c r="BM86"/>
  <c r="BM87" s="1"/>
  <c r="BM105" s="1"/>
  <c r="E47" i="23"/>
  <c r="W47"/>
  <c r="X43"/>
  <c r="Y43" s="1"/>
  <c r="E43"/>
  <c r="N50" i="2"/>
  <c r="I49"/>
  <c r="BS78" i="106"/>
  <c r="BS86" s="1"/>
  <c r="DL86" i="121"/>
  <c r="DL87" s="1"/>
  <c r="AE107" i="106"/>
  <c r="AD107"/>
  <c r="G32" i="5"/>
  <c r="L34"/>
  <c r="P34" s="1"/>
  <c r="K34"/>
  <c r="Y23" i="23"/>
  <c r="Z23"/>
  <c r="N113" i="86"/>
  <c r="O117"/>
  <c r="O113" s="1"/>
  <c r="N71" i="2"/>
  <c r="O71" s="1"/>
  <c r="K71"/>
  <c r="J71"/>
  <c r="C34" i="23"/>
  <c r="H25" i="5"/>
  <c r="M250" i="86"/>
  <c r="M393" s="1"/>
  <c r="BI77" i="121"/>
  <c r="BS87" i="106"/>
  <c r="AZ107" i="107"/>
  <c r="E7" i="122"/>
  <c r="E23" s="1"/>
  <c r="BV60" i="126"/>
  <c r="BV105" s="1"/>
  <c r="BR23" i="106"/>
  <c r="BR35" s="1"/>
  <c r="DK60" i="121"/>
  <c r="M58" i="2"/>
  <c r="E58"/>
  <c r="N82" i="85"/>
  <c r="M81"/>
  <c r="M182" s="1"/>
  <c r="M279" s="1"/>
  <c r="B11" i="5"/>
  <c r="CD35" i="8"/>
  <c r="CD46" s="1"/>
  <c r="CD61" s="1"/>
  <c r="CD106" s="1"/>
  <c r="B20" i="23"/>
  <c r="H10" i="5"/>
  <c r="C19" i="23"/>
  <c r="BS23" i="106"/>
  <c r="BN35"/>
  <c r="E63" i="23"/>
  <c r="X63"/>
  <c r="Y63" s="1"/>
  <c r="D77"/>
  <c r="D57"/>
  <c r="I52" i="5"/>
  <c r="BQ60" i="106"/>
  <c r="N22" i="5"/>
  <c r="I18"/>
  <c r="Z68" i="23"/>
  <c r="Y68"/>
  <c r="C38"/>
  <c r="BP45" i="106"/>
  <c r="DK86" i="121"/>
  <c r="DK87" s="1"/>
  <c r="BR78" i="106"/>
  <c r="J51" i="2"/>
  <c r="N51"/>
  <c r="O51" s="1"/>
  <c r="I66"/>
  <c r="C25" i="23"/>
  <c r="H14" i="5"/>
  <c r="K50" i="2"/>
  <c r="H49"/>
  <c r="M50"/>
  <c r="BP46" i="106"/>
  <c r="T106" i="8"/>
  <c r="D7" i="122"/>
  <c r="D23" s="1"/>
  <c r="E91" i="23"/>
  <c r="BK107" i="106"/>
  <c r="O167" i="86"/>
  <c r="E89" i="85"/>
  <c r="E88" s="1"/>
  <c r="D88"/>
  <c r="E26" i="2"/>
  <c r="F26"/>
  <c r="M26"/>
  <c r="C25"/>
  <c r="D98" i="23"/>
  <c r="I58" i="2"/>
  <c r="BR98" i="106"/>
  <c r="BQ104"/>
  <c r="W10" i="23"/>
  <c r="Y10" s="1"/>
  <c r="E10"/>
  <c r="F10"/>
  <c r="N89" i="85"/>
  <c r="N88" s="1"/>
  <c r="M88"/>
  <c r="I53" i="5"/>
  <c r="N53" s="1"/>
  <c r="D58" i="23"/>
  <c r="D37" i="2"/>
  <c r="E40"/>
  <c r="B65" i="23"/>
  <c r="G12" i="2"/>
  <c r="BO77" i="106"/>
  <c r="BO87" s="1"/>
  <c r="BO105" s="1"/>
  <c r="AJ107" i="107"/>
  <c r="BA107"/>
  <c r="AT107"/>
  <c r="AS107"/>
  <c r="AY107" s="1"/>
  <c r="T107" i="121"/>
  <c r="U107"/>
  <c r="E15" i="2"/>
  <c r="E10" s="1"/>
  <c r="F15"/>
  <c r="F10" s="1"/>
  <c r="M15"/>
  <c r="C10"/>
  <c r="BP92" i="106"/>
  <c r="DI104" i="121"/>
  <c r="DI105" s="1"/>
  <c r="DK92"/>
  <c r="DL92"/>
  <c r="H53" i="5"/>
  <c r="C58" i="23"/>
  <c r="V94"/>
  <c r="V104" s="1"/>
  <c r="B104"/>
  <c r="E79"/>
  <c r="W79"/>
  <c r="Y79" s="1"/>
  <c r="DK45" i="121"/>
  <c r="DK46" s="1"/>
  <c r="DK61" s="1"/>
  <c r="BR36" i="106"/>
  <c r="BR45" s="1"/>
  <c r="BS25"/>
  <c r="DL35" i="121"/>
  <c r="DL46" s="1"/>
  <c r="DL61" s="1"/>
  <c r="I345" i="17"/>
  <c r="I349" s="1"/>
  <c r="G349"/>
  <c r="K349" s="1"/>
  <c r="W90" i="23"/>
  <c r="E90"/>
  <c r="F90"/>
  <c r="BS35" i="106"/>
  <c r="C182" i="85"/>
  <c r="C279" s="1"/>
  <c r="CA60" i="126"/>
  <c r="CA105" s="1"/>
  <c r="CH20" i="8"/>
  <c r="CH35" s="1"/>
  <c r="CH46" s="1"/>
  <c r="CH61" s="1"/>
  <c r="CH106" s="1"/>
  <c r="DL60" i="121"/>
  <c r="N40" i="2"/>
  <c r="O40" s="1"/>
  <c r="F60" i="126"/>
  <c r="F105" s="1"/>
  <c r="N250" i="86"/>
  <c r="N167"/>
  <c r="BQ107" i="106"/>
  <c r="E102" i="23"/>
  <c r="X102"/>
  <c r="Y102" s="1"/>
  <c r="D41"/>
  <c r="X41" s="1"/>
  <c r="I35" i="5"/>
  <c r="N221" i="85"/>
  <c r="M218"/>
  <c r="M277" s="1"/>
  <c r="F74" i="23"/>
  <c r="E74"/>
  <c r="W74"/>
  <c r="BN60" i="106"/>
  <c r="BS54"/>
  <c r="BS60" s="1"/>
  <c r="BS36"/>
  <c r="BS45" s="1"/>
  <c r="BN45"/>
  <c r="BN46" s="1"/>
  <c r="BN61" s="1"/>
  <c r="H57" i="2"/>
  <c r="C97" i="23"/>
  <c r="C65"/>
  <c r="H12" i="2"/>
  <c r="BP77" i="106"/>
  <c r="E40" i="85"/>
  <c r="E32" s="1"/>
  <c r="E182" s="1"/>
  <c r="E279" s="1"/>
  <c r="D32"/>
  <c r="BF107" i="121"/>
  <c r="O107"/>
  <c r="P107"/>
  <c r="J37" i="5"/>
  <c r="N37"/>
  <c r="O37" s="1"/>
  <c r="H54" i="2"/>
  <c r="H67" s="1"/>
  <c r="C94" i="23"/>
  <c r="X90"/>
  <c r="D104"/>
  <c r="H35" i="5"/>
  <c r="C41" i="23"/>
  <c r="C56"/>
  <c r="H51" i="5"/>
  <c r="BP60" i="106"/>
  <c r="H36" i="2"/>
  <c r="C78" i="23"/>
  <c r="D84"/>
  <c r="I43" i="2"/>
  <c r="BQ86" i="106"/>
  <c r="BQ87" s="1"/>
  <c r="N371" i="86"/>
  <c r="N391" s="1"/>
  <c r="O375"/>
  <c r="O371" s="1"/>
  <c r="O391" s="1"/>
  <c r="E73" i="23"/>
  <c r="X73"/>
  <c r="Y73" s="1"/>
  <c r="H43" i="2"/>
  <c r="C84" i="23"/>
  <c r="BI87" i="121"/>
  <c r="BI105" s="1"/>
  <c r="I67" i="2"/>
  <c r="N67" s="1"/>
  <c r="P279" i="85"/>
  <c r="BP86" i="106"/>
  <c r="BP87" s="1"/>
  <c r="O250" i="86"/>
  <c r="N43" i="5"/>
  <c r="J43"/>
  <c r="W82" i="23"/>
  <c r="F82"/>
  <c r="E82"/>
  <c r="P30" i="5"/>
  <c r="B16" i="62"/>
  <c r="Y75" i="23"/>
  <c r="Z75"/>
  <c r="N39" i="2"/>
  <c r="O39" s="1"/>
  <c r="I37"/>
  <c r="J12" i="5"/>
  <c r="N12"/>
  <c r="O21"/>
  <c r="P21"/>
  <c r="G55"/>
  <c r="L43"/>
  <c r="K43"/>
  <c r="Y30" i="23"/>
  <c r="Z30"/>
  <c r="Y9"/>
  <c r="Z9"/>
  <c r="P50" i="5"/>
  <c r="P56" i="2"/>
  <c r="O56"/>
  <c r="I56" i="5"/>
  <c r="I49"/>
  <c r="N49" s="1"/>
  <c r="D26" i="62" s="1"/>
  <c r="N50" i="5"/>
  <c r="O50" s="1"/>
  <c r="Z40" i="23"/>
  <c r="J39" i="2"/>
  <c r="K14"/>
  <c r="J14"/>
  <c r="M14"/>
  <c r="Y24" i="23"/>
  <c r="Z24"/>
  <c r="P38" i="2"/>
  <c r="O38"/>
  <c r="V81" i="23"/>
  <c r="Z81" s="1"/>
  <c r="F81"/>
  <c r="Z102"/>
  <c r="P52" i="5"/>
  <c r="Z29" i="23"/>
  <c r="Y29"/>
  <c r="P31" i="2"/>
  <c r="O31"/>
  <c r="Y67" i="23"/>
  <c r="Z67"/>
  <c r="J16" i="62"/>
  <c r="Y14" i="23"/>
  <c r="Z14"/>
  <c r="N33" i="2"/>
  <c r="J6" i="62"/>
  <c r="J12" s="1"/>
  <c r="O31" i="5"/>
  <c r="D17" i="62"/>
  <c r="E17" s="1"/>
  <c r="E36" i="23"/>
  <c r="X36"/>
  <c r="X45" s="1"/>
  <c r="D45"/>
  <c r="D46" s="1"/>
  <c r="P66" i="2"/>
  <c r="B86" i="23"/>
  <c r="N18" i="5"/>
  <c r="D10" i="62" s="1"/>
  <c r="G45" i="2"/>
  <c r="L37"/>
  <c r="P37" s="1"/>
  <c r="Y95" i="23"/>
  <c r="Z95"/>
  <c r="J14" i="5"/>
  <c r="I13"/>
  <c r="N14"/>
  <c r="I17" i="62"/>
  <c r="K9"/>
  <c r="J30" i="5"/>
  <c r="N30"/>
  <c r="K7" i="62"/>
  <c r="L7"/>
  <c r="C26" i="5"/>
  <c r="C40" s="1"/>
  <c r="C58" s="1"/>
  <c r="C62" s="1"/>
  <c r="E9"/>
  <c r="E26" s="1"/>
  <c r="E40" s="1"/>
  <c r="E58" s="1"/>
  <c r="E62" s="1"/>
  <c r="L30" i="2"/>
  <c r="K30"/>
  <c r="Z36" i="23"/>
  <c r="Y36"/>
  <c r="M22" i="5"/>
  <c r="K22"/>
  <c r="J22"/>
  <c r="Y18" i="23"/>
  <c r="X35"/>
  <c r="M46" i="5"/>
  <c r="J46"/>
  <c r="K46"/>
  <c r="P48"/>
  <c r="O48"/>
  <c r="N59" i="2"/>
  <c r="D65"/>
  <c r="E59"/>
  <c r="Y39" i="23"/>
  <c r="Z39"/>
  <c r="D9" i="62"/>
  <c r="E9" s="1"/>
  <c r="O17" i="5"/>
  <c r="E55" i="23"/>
  <c r="D60"/>
  <c r="X55"/>
  <c r="V86"/>
  <c r="E77" l="1"/>
  <c r="M67" i="2"/>
  <c r="K67"/>
  <c r="J67"/>
  <c r="BH107" i="121"/>
  <c r="DI107"/>
  <c r="BI107"/>
  <c r="O221" i="85"/>
  <c r="O218" s="1"/>
  <c r="O277" s="1"/>
  <c r="N218"/>
  <c r="N277" s="1"/>
  <c r="K25" i="5"/>
  <c r="J25"/>
  <c r="M25"/>
  <c r="N49" i="2"/>
  <c r="J30" i="62" s="1"/>
  <c r="J32" s="1"/>
  <c r="I65" i="2"/>
  <c r="N43"/>
  <c r="I42"/>
  <c r="N42" s="1"/>
  <c r="J18" i="62" s="1"/>
  <c r="K35" i="5"/>
  <c r="M35"/>
  <c r="J35"/>
  <c r="H32"/>
  <c r="M57" i="2"/>
  <c r="J57"/>
  <c r="H55"/>
  <c r="K57"/>
  <c r="BR92" i="106"/>
  <c r="BR104" s="1"/>
  <c r="DK104" i="121"/>
  <c r="P15" i="2"/>
  <c r="O15"/>
  <c r="X98" i="23"/>
  <c r="Y98" s="1"/>
  <c r="E98"/>
  <c r="F25"/>
  <c r="W25"/>
  <c r="E25"/>
  <c r="BT107" i="106"/>
  <c r="BR86"/>
  <c r="BR87" s="1"/>
  <c r="BR105" s="1"/>
  <c r="E19" i="23"/>
  <c r="W19"/>
  <c r="F19"/>
  <c r="C35"/>
  <c r="B9" i="5"/>
  <c r="F11"/>
  <c r="L11"/>
  <c r="P11" s="1"/>
  <c r="I28" i="62"/>
  <c r="L28" s="1"/>
  <c r="L32" i="5"/>
  <c r="G39"/>
  <c r="G40" s="1"/>
  <c r="G58" s="1"/>
  <c r="G62" s="1"/>
  <c r="E15" i="23"/>
  <c r="W15"/>
  <c r="Y15" s="1"/>
  <c r="BS105" i="106"/>
  <c r="O393" i="86"/>
  <c r="W84" i="23"/>
  <c r="F84"/>
  <c r="E84"/>
  <c r="M51" i="5"/>
  <c r="K51"/>
  <c r="J51"/>
  <c r="H56"/>
  <c r="H49"/>
  <c r="M12" i="2"/>
  <c r="J12"/>
  <c r="J10" s="1"/>
  <c r="J33" s="1"/>
  <c r="K12"/>
  <c r="Y74" i="23"/>
  <c r="Z74"/>
  <c r="M25" i="2"/>
  <c r="E25"/>
  <c r="F25"/>
  <c r="F33" s="1"/>
  <c r="F46" s="1"/>
  <c r="F68" s="1"/>
  <c r="F72" s="1"/>
  <c r="N52" i="5"/>
  <c r="O52" s="1"/>
  <c r="J52"/>
  <c r="I57"/>
  <c r="N57" s="1"/>
  <c r="J54" i="2"/>
  <c r="H52"/>
  <c r="K54"/>
  <c r="M54"/>
  <c r="K36"/>
  <c r="J36"/>
  <c r="M36"/>
  <c r="W41" i="23"/>
  <c r="E41"/>
  <c r="F41"/>
  <c r="E94"/>
  <c r="W94"/>
  <c r="F94"/>
  <c r="W97"/>
  <c r="F97"/>
  <c r="E97"/>
  <c r="BS92" i="106"/>
  <c r="BS104" s="1"/>
  <c r="DL104" i="121"/>
  <c r="BD107" i="107"/>
  <c r="BC107"/>
  <c r="V65" i="23"/>
  <c r="V77" s="1"/>
  <c r="B77"/>
  <c r="N58" i="2"/>
  <c r="J28" i="62" s="1"/>
  <c r="K28" s="1"/>
  <c r="J58" i="2"/>
  <c r="O50"/>
  <c r="P50"/>
  <c r="H13" i="5"/>
  <c r="K14"/>
  <c r="M14"/>
  <c r="P14" s="1"/>
  <c r="F38" i="23"/>
  <c r="F45" s="1"/>
  <c r="C45"/>
  <c r="W38"/>
  <c r="E38"/>
  <c r="E60"/>
  <c r="DK105" i="121"/>
  <c r="H18" i="5"/>
  <c r="J18" s="1"/>
  <c r="O14"/>
  <c r="C86" i="23"/>
  <c r="E45"/>
  <c r="BQ105" i="106"/>
  <c r="BR46"/>
  <c r="BR61" s="1"/>
  <c r="C33" i="2"/>
  <c r="C46" s="1"/>
  <c r="C68" s="1"/>
  <c r="DL105" i="121"/>
  <c r="X84" i="23"/>
  <c r="X86" s="1"/>
  <c r="D86"/>
  <c r="D87" s="1"/>
  <c r="D105" s="1"/>
  <c r="F58"/>
  <c r="W58"/>
  <c r="D45" i="2"/>
  <c r="D46" s="1"/>
  <c r="E37"/>
  <c r="E45" s="1"/>
  <c r="BM107" i="106"/>
  <c r="BN107"/>
  <c r="BP107"/>
  <c r="K49" i="2"/>
  <c r="J49"/>
  <c r="M49"/>
  <c r="N66"/>
  <c r="O66" s="1"/>
  <c r="J66"/>
  <c r="H9" i="5"/>
  <c r="J10"/>
  <c r="M10"/>
  <c r="K10"/>
  <c r="H42" i="2"/>
  <c r="H45" s="1"/>
  <c r="K45" s="1"/>
  <c r="K43"/>
  <c r="J43"/>
  <c r="M43"/>
  <c r="W78" i="23"/>
  <c r="F78"/>
  <c r="F86" s="1"/>
  <c r="F87" s="1"/>
  <c r="E78"/>
  <c r="E86" s="1"/>
  <c r="W56"/>
  <c r="E56"/>
  <c r="F56"/>
  <c r="F60" s="1"/>
  <c r="E65"/>
  <c r="W65"/>
  <c r="F65"/>
  <c r="F77" s="1"/>
  <c r="C77"/>
  <c r="N35" i="5"/>
  <c r="I32"/>
  <c r="Z90" i="23"/>
  <c r="Y90"/>
  <c r="K53" i="5"/>
  <c r="J53"/>
  <c r="H57"/>
  <c r="M53"/>
  <c r="C92" i="23"/>
  <c r="BP104" i="106"/>
  <c r="L12" i="2"/>
  <c r="G10"/>
  <c r="E58" i="23"/>
  <c r="X58"/>
  <c r="O26" i="2"/>
  <c r="P26"/>
  <c r="E57" i="23"/>
  <c r="X57"/>
  <c r="Y57" s="1"/>
  <c r="V20"/>
  <c r="B35"/>
  <c r="B46" s="1"/>
  <c r="B61" s="1"/>
  <c r="F20"/>
  <c r="O82" i="85"/>
  <c r="O81" s="1"/>
  <c r="O182" s="1"/>
  <c r="O279" s="1"/>
  <c r="N81"/>
  <c r="N182" s="1"/>
  <c r="N279" s="1"/>
  <c r="F34" i="23"/>
  <c r="E34"/>
  <c r="W34"/>
  <c r="Y47"/>
  <c r="W60"/>
  <c r="BP105" i="106"/>
  <c r="C60" i="23"/>
  <c r="Z79"/>
  <c r="H10" i="2"/>
  <c r="N393" i="86"/>
  <c r="B87" i="23"/>
  <c r="B105" s="1"/>
  <c r="K10" i="2"/>
  <c r="V87" i="23"/>
  <c r="V105" s="1"/>
  <c r="K18" i="5"/>
  <c r="X104" i="23"/>
  <c r="D182" i="85"/>
  <c r="D279" s="1"/>
  <c r="BS46" i="106"/>
  <c r="BS61" s="1"/>
  <c r="E33" i="2"/>
  <c r="BP61" i="106"/>
  <c r="X77" i="23"/>
  <c r="J27" i="62"/>
  <c r="O59" i="2"/>
  <c r="H9" i="62"/>
  <c r="L9" s="1"/>
  <c r="P30" i="2"/>
  <c r="O30" i="5"/>
  <c r="D16" i="62"/>
  <c r="N13" i="5"/>
  <c r="N26" s="1"/>
  <c r="J13"/>
  <c r="H17" i="62"/>
  <c r="H20" s="1"/>
  <c r="L45" i="2"/>
  <c r="O14"/>
  <c r="P14"/>
  <c r="N56" i="5"/>
  <c r="J56"/>
  <c r="N37" i="2"/>
  <c r="I45"/>
  <c r="I46" s="1"/>
  <c r="I68" s="1"/>
  <c r="I72" s="1"/>
  <c r="J37"/>
  <c r="X46" i="23"/>
  <c r="X60"/>
  <c r="Y55"/>
  <c r="N65" i="2"/>
  <c r="E65"/>
  <c r="P22" i="5"/>
  <c r="O22"/>
  <c r="C72" i="2"/>
  <c r="H33"/>
  <c r="M10"/>
  <c r="D61" i="23"/>
  <c r="J49" i="5"/>
  <c r="J55" s="1"/>
  <c r="I55"/>
  <c r="O12"/>
  <c r="D7" i="62"/>
  <c r="Y82" i="23"/>
  <c r="Z82"/>
  <c r="W86"/>
  <c r="M18" i="5"/>
  <c r="O46"/>
  <c r="E30" i="62" s="1"/>
  <c r="E32" s="1"/>
  <c r="C30"/>
  <c r="C32" s="1"/>
  <c r="P46" i="5"/>
  <c r="F30" i="62" s="1"/>
  <c r="F32" s="1"/>
  <c r="B25"/>
  <c r="L55" i="5"/>
  <c r="P43"/>
  <c r="F16" i="62"/>
  <c r="D25"/>
  <c r="O43" i="5"/>
  <c r="N55"/>
  <c r="D68" i="2"/>
  <c r="D72" s="1"/>
  <c r="I26" i="5"/>
  <c r="DN107" i="121" l="1"/>
  <c r="L10" i="2"/>
  <c r="G33"/>
  <c r="G46" s="1"/>
  <c r="G68" s="1"/>
  <c r="I30" i="62"/>
  <c r="I32" s="1"/>
  <c r="P49" i="2"/>
  <c r="O49"/>
  <c r="K30" i="62" s="1"/>
  <c r="K32" s="1"/>
  <c r="Z58" i="23"/>
  <c r="Y58"/>
  <c r="Z97"/>
  <c r="Y97"/>
  <c r="J55" i="2"/>
  <c r="K55" s="1"/>
  <c r="M55"/>
  <c r="C104" i="23"/>
  <c r="F92"/>
  <c r="F104" s="1"/>
  <c r="E92"/>
  <c r="E104" s="1"/>
  <c r="W92"/>
  <c r="O10" i="5"/>
  <c r="P10"/>
  <c r="M13"/>
  <c r="K13"/>
  <c r="O54" i="2"/>
  <c r="P54"/>
  <c r="M56" i="5"/>
  <c r="P56" s="1"/>
  <c r="K56"/>
  <c r="Z25" i="23"/>
  <c r="Y25"/>
  <c r="H39" i="5"/>
  <c r="J32"/>
  <c r="J39" s="1"/>
  <c r="K32"/>
  <c r="K39" s="1"/>
  <c r="M32"/>
  <c r="O25"/>
  <c r="P25"/>
  <c r="P18" s="1"/>
  <c r="F46" i="23"/>
  <c r="F61" s="1"/>
  <c r="L17" i="62"/>
  <c r="E68" i="2"/>
  <c r="E72" s="1"/>
  <c r="H26" i="5"/>
  <c r="H40" s="1"/>
  <c r="F35" i="23"/>
  <c r="E87"/>
  <c r="E105" s="1"/>
  <c r="X87"/>
  <c r="X105" s="1"/>
  <c r="C46"/>
  <c r="C61" s="1"/>
  <c r="P53" i="5"/>
  <c r="O53"/>
  <c r="Z34" i="23"/>
  <c r="Y34"/>
  <c r="N32" i="5"/>
  <c r="I39"/>
  <c r="I40" s="1"/>
  <c r="I58" s="1"/>
  <c r="I62" s="1"/>
  <c r="Y65" i="23"/>
  <c r="Y77" s="1"/>
  <c r="Z65"/>
  <c r="Z77" s="1"/>
  <c r="W77"/>
  <c r="Z56"/>
  <c r="Z60" s="1"/>
  <c r="Y56"/>
  <c r="Y60" s="1"/>
  <c r="P43" i="2"/>
  <c r="O43"/>
  <c r="Y38" i="23"/>
  <c r="Y45" s="1"/>
  <c r="Y46" s="1"/>
  <c r="Z38"/>
  <c r="W45"/>
  <c r="BC109" i="107"/>
  <c r="BF107"/>
  <c r="Y94" i="23"/>
  <c r="Z94"/>
  <c r="Y41"/>
  <c r="Z41"/>
  <c r="M49" i="5"/>
  <c r="H55"/>
  <c r="K55" s="1"/>
  <c r="K49"/>
  <c r="P51"/>
  <c r="O51"/>
  <c r="L9"/>
  <c r="B26"/>
  <c r="B40" s="1"/>
  <c r="B58" s="1"/>
  <c r="B62" s="1"/>
  <c r="F9"/>
  <c r="F26" s="1"/>
  <c r="F40" s="1"/>
  <c r="F58" s="1"/>
  <c r="F62" s="1"/>
  <c r="O57" i="2"/>
  <c r="P57"/>
  <c r="P67"/>
  <c r="O67"/>
  <c r="E46"/>
  <c r="BR108" i="106"/>
  <c r="O58" i="2"/>
  <c r="E35" i="23"/>
  <c r="E46" s="1"/>
  <c r="E61" s="1"/>
  <c r="P36" i="2"/>
  <c r="I16" i="62"/>
  <c r="O36" i="2"/>
  <c r="I8" i="62"/>
  <c r="O25" i="2"/>
  <c r="P25"/>
  <c r="Z20" i="23"/>
  <c r="V35"/>
  <c r="V46" s="1"/>
  <c r="V61" s="1"/>
  <c r="V106" s="1"/>
  <c r="M57" i="5"/>
  <c r="K57"/>
  <c r="J57"/>
  <c r="Y78" i="23"/>
  <c r="Z78"/>
  <c r="J42" i="2"/>
  <c r="K42"/>
  <c r="M42"/>
  <c r="M45" s="1"/>
  <c r="P45" s="1"/>
  <c r="K9" i="5"/>
  <c r="J9"/>
  <c r="J26" s="1"/>
  <c r="J40" s="1"/>
  <c r="J58" s="1"/>
  <c r="J62" s="1"/>
  <c r="M9"/>
  <c r="H65" i="2"/>
  <c r="J52"/>
  <c r="K52"/>
  <c r="M52"/>
  <c r="P12"/>
  <c r="O12"/>
  <c r="Y84" i="23"/>
  <c r="Y86" s="1"/>
  <c r="Y87" s="1"/>
  <c r="Z84"/>
  <c r="B18" i="62"/>
  <c r="B20" s="1"/>
  <c r="L39" i="5"/>
  <c r="Z19" i="23"/>
  <c r="Z35" s="1"/>
  <c r="Y19"/>
  <c r="Y35" s="1"/>
  <c r="W35"/>
  <c r="O35" i="5"/>
  <c r="P35"/>
  <c r="DL107" i="121"/>
  <c r="BS107" i="106" s="1"/>
  <c r="DK107" i="121"/>
  <c r="BR107" i="106" s="1"/>
  <c r="BR109" s="1"/>
  <c r="W87" i="23"/>
  <c r="J45" i="2"/>
  <c r="J46" s="1"/>
  <c r="F105" i="23"/>
  <c r="Z86"/>
  <c r="Z87" s="1"/>
  <c r="O56" i="5"/>
  <c r="K26"/>
  <c r="K40" s="1"/>
  <c r="C87" i="23"/>
  <c r="B29" i="62"/>
  <c r="B33" s="1"/>
  <c r="H34" s="1"/>
  <c r="F25"/>
  <c r="D29"/>
  <c r="D33" s="1"/>
  <c r="E25"/>
  <c r="E7"/>
  <c r="J17"/>
  <c r="N45" i="2"/>
  <c r="N46" s="1"/>
  <c r="N68" s="1"/>
  <c r="N72" s="1"/>
  <c r="O37"/>
  <c r="K27" i="62"/>
  <c r="J29"/>
  <c r="J33" s="1"/>
  <c r="J34" s="1"/>
  <c r="X61" i="23"/>
  <c r="X106" s="1"/>
  <c r="C10" i="62"/>
  <c r="O18" i="5"/>
  <c r="Q18" s="1"/>
  <c r="D8" i="62"/>
  <c r="O13" i="5"/>
  <c r="H46" i="2"/>
  <c r="H68" s="1"/>
  <c r="K33"/>
  <c r="K46" s="1"/>
  <c r="M26" i="5"/>
  <c r="O10" i="2"/>
  <c r="O33" s="1"/>
  <c r="M33"/>
  <c r="I6" i="62"/>
  <c r="P10" i="2"/>
  <c r="E16" i="62"/>
  <c r="H21"/>
  <c r="J68" i="2" l="1"/>
  <c r="J72" s="1"/>
  <c r="P52"/>
  <c r="L30" i="62" s="1"/>
  <c r="L32" s="1"/>
  <c r="O52" i="2"/>
  <c r="I25" i="62"/>
  <c r="P9" i="5"/>
  <c r="C6" i="62"/>
  <c r="O9" i="5"/>
  <c r="O49"/>
  <c r="O55" s="1"/>
  <c r="P49"/>
  <c r="P55" s="1"/>
  <c r="C26" i="62"/>
  <c r="M55" i="5"/>
  <c r="P32"/>
  <c r="P39" s="1"/>
  <c r="O32"/>
  <c r="O39" s="1"/>
  <c r="M39"/>
  <c r="C18" i="62"/>
  <c r="H6"/>
  <c r="H12" s="1"/>
  <c r="L33" i="2"/>
  <c r="L46" s="1"/>
  <c r="O45"/>
  <c r="Z45" i="23"/>
  <c r="Z46" s="1"/>
  <c r="Z61" s="1"/>
  <c r="J65" i="2"/>
  <c r="K65" s="1"/>
  <c r="M65"/>
  <c r="O42"/>
  <c r="P42"/>
  <c r="I18" i="62"/>
  <c r="K8"/>
  <c r="L8"/>
  <c r="B6"/>
  <c r="B12" s="1"/>
  <c r="B22" s="1"/>
  <c r="B37" s="1"/>
  <c r="L26" i="5"/>
  <c r="L40" s="1"/>
  <c r="L58" s="1"/>
  <c r="L62" s="1"/>
  <c r="P13"/>
  <c r="C8" i="62"/>
  <c r="F8" s="1"/>
  <c r="L68" i="2"/>
  <c r="L72" s="1"/>
  <c r="G72"/>
  <c r="E8" i="62"/>
  <c r="C105" i="23"/>
  <c r="K58" i="5"/>
  <c r="K62" s="1"/>
  <c r="W46" i="23"/>
  <c r="W61" s="1"/>
  <c r="H58" i="5"/>
  <c r="H62" s="1"/>
  <c r="O57"/>
  <c r="P57"/>
  <c r="L16" i="62"/>
  <c r="K16"/>
  <c r="I20"/>
  <c r="D18"/>
  <c r="D20" s="1"/>
  <c r="N39" i="5"/>
  <c r="N40" s="1"/>
  <c r="N58" s="1"/>
  <c r="N62" s="1"/>
  <c r="Z92" i="23"/>
  <c r="Z104" s="1"/>
  <c r="Z105" s="1"/>
  <c r="Y92"/>
  <c r="Y104" s="1"/>
  <c r="Y105" s="1"/>
  <c r="W104"/>
  <c r="I26" i="62"/>
  <c r="P55" i="2"/>
  <c r="O55"/>
  <c r="Y61" i="23"/>
  <c r="K68" i="2"/>
  <c r="K72" s="1"/>
  <c r="O46"/>
  <c r="M40" i="5"/>
  <c r="M58" s="1"/>
  <c r="M62" s="1"/>
  <c r="P62" s="1"/>
  <c r="W105" i="23"/>
  <c r="K6" i="62"/>
  <c r="K12" s="1"/>
  <c r="I12"/>
  <c r="K17"/>
  <c r="J20"/>
  <c r="H72" i="2"/>
  <c r="M68"/>
  <c r="F10" i="62"/>
  <c r="E10"/>
  <c r="M46" i="2"/>
  <c r="P33"/>
  <c r="P46" s="1"/>
  <c r="D12" i="62"/>
  <c r="L26" l="1"/>
  <c r="K26"/>
  <c r="L18"/>
  <c r="L20" s="1"/>
  <c r="K18"/>
  <c r="O68" i="2"/>
  <c r="O72" s="1"/>
  <c r="P26" i="5"/>
  <c r="P40" s="1"/>
  <c r="P58" s="1"/>
  <c r="P65" i="2"/>
  <c r="O65"/>
  <c r="F26" i="62"/>
  <c r="F29" s="1"/>
  <c r="F33" s="1"/>
  <c r="C29"/>
  <c r="C33" s="1"/>
  <c r="E26"/>
  <c r="E29" s="1"/>
  <c r="E33" s="1"/>
  <c r="E6"/>
  <c r="F6"/>
  <c r="F12" s="1"/>
  <c r="F22" s="1"/>
  <c r="F37" s="1"/>
  <c r="C12"/>
  <c r="K20"/>
  <c r="K21" s="1"/>
  <c r="L6"/>
  <c r="L12" s="1"/>
  <c r="H22"/>
  <c r="H37" s="1"/>
  <c r="H13"/>
  <c r="I29"/>
  <c r="I33" s="1"/>
  <c r="I34" s="1"/>
  <c r="L25"/>
  <c r="K25"/>
  <c r="K29" s="1"/>
  <c r="K33" s="1"/>
  <c r="C20"/>
  <c r="I21" s="1"/>
  <c r="F18"/>
  <c r="F20" s="1"/>
  <c r="L21" s="1"/>
  <c r="E18"/>
  <c r="E20" s="1"/>
  <c r="O26" i="5"/>
  <c r="O40" s="1"/>
  <c r="O58" s="1"/>
  <c r="O62" s="1"/>
  <c r="Q13"/>
  <c r="E12" i="62"/>
  <c r="E22" s="1"/>
  <c r="E37" s="1"/>
  <c r="W106" i="23"/>
  <c r="D22" i="62"/>
  <c r="D37" s="1"/>
  <c r="J13"/>
  <c r="J21"/>
  <c r="J22"/>
  <c r="J37" s="1"/>
  <c r="K22"/>
  <c r="K37" s="1"/>
  <c r="L22"/>
  <c r="I13"/>
  <c r="I22"/>
  <c r="P68" i="2"/>
  <c r="P72" s="1"/>
  <c r="M72"/>
  <c r="I37" i="62" l="1"/>
  <c r="K13"/>
  <c r="C22"/>
  <c r="C37" s="1"/>
  <c r="L13"/>
  <c r="K34"/>
  <c r="Z106" i="23"/>
  <c r="Y106"/>
  <c r="L29" i="62"/>
  <c r="L33" s="1"/>
  <c r="L34" s="1"/>
  <c r="L37" l="1"/>
</calcChain>
</file>

<file path=xl/comments1.xml><?xml version="1.0" encoding="utf-8"?>
<comments xmlns="http://schemas.openxmlformats.org/spreadsheetml/2006/main">
  <authors>
    <author>Enhofferne_Erzsebet</author>
  </authors>
  <commentList>
    <comment ref="D3" authorId="0">
      <text>
        <r>
          <rPr>
            <b/>
            <sz val="9"/>
            <color indexed="81"/>
            <rFont val="Tahoma"/>
            <family val="2"/>
            <charset val="238"/>
          </rPr>
          <t>Enhofferne_Erzsebet: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Enhofferne_Erzsebet</author>
  </authors>
  <commentList>
    <comment ref="AH96" authorId="0">
      <text>
        <r>
          <rPr>
            <b/>
            <sz val="9"/>
            <color indexed="81"/>
            <rFont val="Tahoma"/>
            <family val="2"/>
            <charset val="238"/>
          </rPr>
          <t>Enhofferne_Erzsebet:</t>
        </r>
        <r>
          <rPr>
            <sz val="9"/>
            <color indexed="81"/>
            <rFont val="Tahoma"/>
            <family val="2"/>
            <charset val="238"/>
          </rPr>
          <t xml:space="preserve">
IV.mód.299-es tétel kimaradt a rendeletből
+94.230.000,-</t>
        </r>
      </text>
    </comment>
    <comment ref="AH97" authorId="0">
      <text>
        <r>
          <rPr>
            <b/>
            <sz val="9"/>
            <color indexed="81"/>
            <rFont val="Tahoma"/>
            <family val="2"/>
            <charset val="238"/>
          </rPr>
          <t>Enhofferne_Erzsebet:</t>
        </r>
        <r>
          <rPr>
            <sz val="9"/>
            <color indexed="81"/>
            <rFont val="Tahoma"/>
            <family val="2"/>
            <charset val="238"/>
          </rPr>
          <t xml:space="preserve">
IV. mód. 292-es tétel kimaradt a rendeletből
-94.230.000,-</t>
        </r>
      </text>
    </comment>
  </commentList>
</comments>
</file>

<file path=xl/comments3.xml><?xml version="1.0" encoding="utf-8"?>
<comments xmlns="http://schemas.openxmlformats.org/spreadsheetml/2006/main">
  <authors>
    <author>Tiszai_Arpad</author>
  </authors>
  <commentList>
    <comment ref="B39" authorId="0">
      <text>
        <r>
          <rPr>
            <b/>
            <sz val="9"/>
            <color indexed="81"/>
            <rFont val="Tahoma"/>
            <family val="2"/>
            <charset val="238"/>
          </rPr>
          <t>Tiszai_Arpad:</t>
        </r>
        <r>
          <rPr>
            <sz val="9"/>
            <color indexed="81"/>
            <rFont val="Tahoma"/>
            <family val="2"/>
            <charset val="238"/>
          </rPr>
          <t xml:space="preserve">
A IV. módosítás rendeletével való ellenőrzés során javítottam.
2016.11.09</t>
        </r>
      </text>
    </comment>
  </commentList>
</comments>
</file>

<file path=xl/sharedStrings.xml><?xml version="1.0" encoding="utf-8"?>
<sst xmlns="http://schemas.openxmlformats.org/spreadsheetml/2006/main" count="3225" uniqueCount="1365">
  <si>
    <t xml:space="preserve">    5. Egyéb működési célú támogatások</t>
  </si>
  <si>
    <t xml:space="preserve">    2. Elvonások és befízetések bevételei</t>
  </si>
  <si>
    <t xml:space="preserve">    3. Működési célú kölcsönök visszatérülése</t>
  </si>
  <si>
    <t xml:space="preserve">    1. Működési célú kölcsönök visszatérülése</t>
  </si>
  <si>
    <t xml:space="preserve">    2. Működési célú átvett pénzeszközök</t>
  </si>
  <si>
    <t xml:space="preserve">    2. Felhalmozási célú kölcsönök visszatérülése</t>
  </si>
  <si>
    <t xml:space="preserve">    3. Felhalmozási célú pénzeszközátvétel</t>
  </si>
  <si>
    <t xml:space="preserve">    1. Felhalmozási célú kölcsönök visszatérülése</t>
  </si>
  <si>
    <t xml:space="preserve">    2. Egyéb felhalmozási célú átvett pénzeszközök</t>
  </si>
  <si>
    <t>Müködési célú kölcsönök</t>
  </si>
  <si>
    <t xml:space="preserve">    1.2 Külső személyi juttatások</t>
  </si>
  <si>
    <t xml:space="preserve">    3.1 Egyéb dologi kiadások</t>
  </si>
  <si>
    <t>III. Dologi kiadások</t>
  </si>
  <si>
    <t>IV.  Ellátottak pénzbeli juttatásai</t>
  </si>
  <si>
    <t xml:space="preserve"> Intézmények összesen:</t>
  </si>
  <si>
    <t>Változás
+, -</t>
  </si>
  <si>
    <t>Járdafelújításra átvett pe. háztartásoktól</t>
  </si>
  <si>
    <t>László Gyula Gimnázium</t>
  </si>
  <si>
    <t>BZSH Zuglói Templomkörzet</t>
  </si>
  <si>
    <t>Magyar Hallássérültek Sportszövetsége</t>
  </si>
  <si>
    <t>Kontyfa Iskola KEOP-5.5.0/A/12-2013-0275</t>
  </si>
  <si>
    <t>Hetedhét Óvoda</t>
  </si>
  <si>
    <t>Napsugár Óvoda</t>
  </si>
  <si>
    <t>Kertvárosi Összevont Óvoda</t>
  </si>
  <si>
    <t>Kossuth Lajos Általános Iskola</t>
  </si>
  <si>
    <t>Károly Róbert SZKI</t>
  </si>
  <si>
    <t>Kontyfa Középiskola</t>
  </si>
  <si>
    <t>Gazdasági és Működtetési Központ</t>
  </si>
  <si>
    <t>Teljes költség</t>
  </si>
  <si>
    <t>Budapest-Újpest Görög Katolikus Egyházközség</t>
  </si>
  <si>
    <t>Fészek Keresztény közösség</t>
  </si>
  <si>
    <t>Támogatásértékű  felhalmozási bevételek</t>
  </si>
  <si>
    <t>Ellenőrző szám</t>
  </si>
  <si>
    <t xml:space="preserve">            MEH -Pályázat</t>
  </si>
  <si>
    <t>12.</t>
  </si>
  <si>
    <t>13.</t>
  </si>
  <si>
    <t>14.</t>
  </si>
  <si>
    <t>15.</t>
  </si>
  <si>
    <t>16.</t>
  </si>
  <si>
    <t>18.</t>
  </si>
  <si>
    <t>19.</t>
  </si>
  <si>
    <t>KIADÁSOK</t>
  </si>
  <si>
    <t>BEVÉTELEK</t>
  </si>
  <si>
    <t xml:space="preserve">A. MŰKÖDÉSI KÖLTSÉGVETÉSI MÉRLEG </t>
  </si>
  <si>
    <t>I. Működési kiadások</t>
  </si>
  <si>
    <t>V.</t>
  </si>
  <si>
    <t>Mezőségi Őrzőkőr Közhasznú Alapítvány</t>
  </si>
  <si>
    <t>CORTEX Alapítvány az Agysérültek Rehabilitációjáért</t>
  </si>
  <si>
    <t>Gaál István Egyesület</t>
  </si>
  <si>
    <t>Együtt Újpalotáért Kult. és Szoc. Érdekképviseleti Egyesület</t>
  </si>
  <si>
    <t>XV.ker. Önkormányzat</t>
  </si>
  <si>
    <t>III. XV.ker. ÖNKORMÁNYZAT</t>
  </si>
  <si>
    <t>XV.ker. Önkormányzat összesen:</t>
  </si>
  <si>
    <t>XV.ker.Önkormányzat</t>
  </si>
  <si>
    <t xml:space="preserve">Közfoglalkoztatottak létszáma (fő)  </t>
  </si>
  <si>
    <t>Szociális Foglalkoztató</t>
  </si>
  <si>
    <t>KEOP pályázat</t>
  </si>
  <si>
    <t>Ifjúsági és Sportközpont</t>
  </si>
  <si>
    <t>Korrekció összesen</t>
  </si>
  <si>
    <t>Egyházak működési célú támogatása</t>
  </si>
  <si>
    <t>Civil szervezetek pályázati kerete</t>
  </si>
  <si>
    <t>Polgármester célkerete</t>
  </si>
  <si>
    <t>Rendvédelmi, rendészeti szervezetek tám.kerete</t>
  </si>
  <si>
    <t xml:space="preserve">Környezetvédelmi alap </t>
  </si>
  <si>
    <t>Nyelvvizsga pályázat</t>
  </si>
  <si>
    <t>Tanulmányi ösztöndíj-pályázat</t>
  </si>
  <si>
    <t>Likviditási tartalék</t>
  </si>
  <si>
    <t>Intézményvezetői prémium, jutalom</t>
  </si>
  <si>
    <t>Vis maior keret</t>
  </si>
  <si>
    <t>Intézmények beiskolázási támogatása</t>
  </si>
  <si>
    <t>Intézményi szociális segély kerete (temetés, betegség)</t>
  </si>
  <si>
    <t>Egyházak felhalm.célú támogatása</t>
  </si>
  <si>
    <t>Emléktáblák készítése, állítása</t>
  </si>
  <si>
    <t>Patyolat utcai óvoda fejlesztése-KMOP-4.6.1-11-2012-0026</t>
  </si>
  <si>
    <t>Zsókavár II.ütem -KMOP-5.1.1/C-09-2f</t>
  </si>
  <si>
    <t>Számítástechnikai eszközök vásárlása</t>
  </si>
  <si>
    <t>Számítógépes hálózat</t>
  </si>
  <si>
    <t>II. INTÉZMÉNYEK MINDÖSSZESEN:</t>
  </si>
  <si>
    <t>Zsókavár III.ütem ESZA KMOP-5.1.1/B-12k-2012-0002</t>
  </si>
  <si>
    <t>Fő úti bölcsöde fejlesztés KMOP-4.5.2-11-2012-0032</t>
  </si>
  <si>
    <t>Zsókavár III. ütem Szociális városrehabilitáció KMOP-5.1.1/B-12-k-2012-0002</t>
  </si>
  <si>
    <t>Háztartásoktól műk.c.visszatérítendő tám, kölcsönök - Szociális kölcsön visszafizetés</t>
  </si>
  <si>
    <t>REAC Sport Kft.</t>
  </si>
  <si>
    <t>REAC Sportiskola SE</t>
  </si>
  <si>
    <t>Zsókavár III. ütem Szociális városrehabilitáció KMOP-5.1.1/B-12-k-2012-0002- önkorm.saját</t>
  </si>
  <si>
    <t>III. ÖNKORMÁNYZAT</t>
  </si>
  <si>
    <t xml:space="preserve">                   Iparűzési adó</t>
  </si>
  <si>
    <t>Rákospalotai Hetedhét Óvoda</t>
  </si>
  <si>
    <t>Hartyán-Árendás Összevont Óvoda</t>
  </si>
  <si>
    <t>Napsugár Összevont Óvoda</t>
  </si>
  <si>
    <t>Palotai Vadvirág Óvoda</t>
  </si>
  <si>
    <t>Micimackó Óvoda</t>
  </si>
  <si>
    <t>Mosolykert Óvoda</t>
  </si>
  <si>
    <t>Pestújhelyi Óvoda</t>
  </si>
  <si>
    <t>Mozdonyvezető Óvoda</t>
  </si>
  <si>
    <t>átv.            pe.</t>
  </si>
  <si>
    <t>Kiemelt pályázatok összesen</t>
  </si>
  <si>
    <t>Polgármesteri Hivatal összesen:</t>
  </si>
  <si>
    <t xml:space="preserve"> II. Felhalmozási célra átadott pénzeszköz  </t>
  </si>
  <si>
    <t>ÖNKORMÁNYZAT ÁTVETT PÉNZESZKÖZEI MINDÖSSZESEN:</t>
  </si>
  <si>
    <t>átv.                    pe.</t>
  </si>
  <si>
    <t>Felhalmozási jellegű címzett tartalék</t>
  </si>
  <si>
    <t>Szabadidősport-egyesületek</t>
  </si>
  <si>
    <t>Felhalmozási célra átvett pénzeszk. összesen:</t>
  </si>
  <si>
    <t>Előző évi ktgv. visszatérülés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</si>
  <si>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</si>
  <si>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</si>
  <si>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</si>
  <si>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</si>
  <si>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</si>
  <si>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</si>
  <si>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</si>
  <si>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</si>
  <si>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</si>
  <si>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</si>
  <si>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</si>
  <si>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5.</t>
  </si>
  <si>
    <t>6.</t>
  </si>
  <si>
    <t>7.</t>
  </si>
  <si>
    <t>átv. pe.</t>
  </si>
  <si>
    <t>átv.        pe.</t>
  </si>
  <si>
    <t>18. Fejlesztési célú hitel törlesztése</t>
  </si>
  <si>
    <t>19. Fejlesztési célú kötvény törlesztése</t>
  </si>
  <si>
    <t>32. Működési pénzmaradvány</t>
  </si>
  <si>
    <t>33. Felhalmozási pénzmaradvány</t>
  </si>
  <si>
    <t>Gyermekönkormányzat támogatása</t>
  </si>
  <si>
    <t>21.</t>
  </si>
  <si>
    <t>22.</t>
  </si>
  <si>
    <t>8.</t>
  </si>
  <si>
    <t>9.</t>
  </si>
  <si>
    <t>11.</t>
  </si>
  <si>
    <t xml:space="preserve">  4. Ellátottak pénzbeli juttatásai</t>
  </si>
  <si>
    <t xml:space="preserve"> </t>
  </si>
  <si>
    <t>B. FELHALMOZÁSI KÖLTSÉGVETÉSI MÉRLEG</t>
  </si>
  <si>
    <t>III. Felhalmozási kiadások</t>
  </si>
  <si>
    <t>Megnevezés</t>
  </si>
  <si>
    <t>Intézmények</t>
  </si>
  <si>
    <t>Önkormányzat összesen</t>
  </si>
  <si>
    <t>Főkönyvi számlák megjelőlésével</t>
  </si>
  <si>
    <t>I. POLGÁRMESTERI HIVATAL MINDÖSSZESEN:</t>
  </si>
  <si>
    <t>Kerületi Szabó Ervin Könyvtár</t>
  </si>
  <si>
    <t>Felhalmozási címzett tartalék</t>
  </si>
  <si>
    <t>Össze-
sen</t>
  </si>
  <si>
    <t>Fejlesztési céltartalékok összesen</t>
  </si>
  <si>
    <t>8.1 Egyéb felhalmozási célú támogatások ÁHT-n belülre</t>
  </si>
  <si>
    <t>8.2 Felhalmozási célú kölcsönök ÁHT-n belülre</t>
  </si>
  <si>
    <t>8.3 Egyéb felhalmozási célú támogatások ÁHT-n kívülre</t>
  </si>
  <si>
    <t>8.4 Felhalmozási célú kölcsönök ÁHT-n kívülre</t>
  </si>
  <si>
    <t>1.5 Egyéb működési célú támogatások ÁHT-n belülről</t>
  </si>
  <si>
    <t>1.2 Elvonások és befizetések bevételei</t>
  </si>
  <si>
    <t xml:space="preserve">1.4 Társadalombiztosítási - OEP - támogatás  </t>
  </si>
  <si>
    <t>1.1 Önkormányzatok működési támogatása</t>
  </si>
  <si>
    <t>Államháztartáson kívülről</t>
  </si>
  <si>
    <t>Működési célú támogatások összesen:</t>
  </si>
  <si>
    <t>Működési célú kölcsönök visszatérülése</t>
  </si>
  <si>
    <t>Felhalmozási célú kölcsönök visszatérülése</t>
  </si>
  <si>
    <t>I. POLGÁRMESTERI HIVATAL ÖSSZESEN:</t>
  </si>
  <si>
    <t>Működési célú támogatásértékű kiadások összesen</t>
  </si>
  <si>
    <t>Előző évi felhalmozási célú EI-maradvány átadás összesen</t>
  </si>
  <si>
    <t>INTÉZMÉNYEK MINDÖSSZESEN:</t>
  </si>
  <si>
    <t>I. Működési célú támogatásértékű kiadások</t>
  </si>
  <si>
    <t xml:space="preserve">   Működési célú támogatásértékű kiadások összesen: </t>
  </si>
  <si>
    <t>Hivatal</t>
  </si>
  <si>
    <t>Szoc.Rehab. Alapítvány</t>
  </si>
  <si>
    <t>Működési tartalék összesen:</t>
  </si>
  <si>
    <t>Felhalmozási tartalék összesen:</t>
  </si>
  <si>
    <t>összesen</t>
  </si>
  <si>
    <t>Gazdálkodási jogkör szerint</t>
  </si>
  <si>
    <t>önálló intézmény</t>
  </si>
  <si>
    <t>Előirányzat megnevezése</t>
  </si>
  <si>
    <t>átv.                              pe.</t>
  </si>
  <si>
    <t>Munkáltatói kölcsönből visszatérülés</t>
  </si>
  <si>
    <t>Nemzetiségi Önkormányzat támogatása</t>
  </si>
  <si>
    <t>Bolgár NÖK</t>
  </si>
  <si>
    <t>Cigány NÖK</t>
  </si>
  <si>
    <t>Görög NÖK</t>
  </si>
  <si>
    <t>Horvát NÖK</t>
  </si>
  <si>
    <t>Német NÖK</t>
  </si>
  <si>
    <t>Örmény NÖK</t>
  </si>
  <si>
    <t>Román NÖK</t>
  </si>
  <si>
    <t>Szerb NÖK</t>
  </si>
  <si>
    <t>Palota-15 Nonprofit Kft. de minimis támogatása</t>
  </si>
  <si>
    <t>Háztartásoknak - Jöjjön ki Palotára</t>
  </si>
  <si>
    <t>Lakásépítésre, vásárlásra tám. (Ifjú házasok tám.)</t>
  </si>
  <si>
    <t>Állami fenntartású Intézmények</t>
  </si>
  <si>
    <t>Száraznád Nevelési-Oktatási Központ, Általános Iskola, Szakiskola, Speciális Szakiskola</t>
  </si>
  <si>
    <t>Kontyfa Középiskola, Szakiskola és Általános Iskola</t>
  </si>
  <si>
    <t xml:space="preserve">Rákospalotai Hetedhét Óvoda </t>
  </si>
  <si>
    <t xml:space="preserve">Hartyán-Árendás Összevont Óvoda  </t>
  </si>
  <si>
    <t>Hartyán-Árendás Óvoda</t>
  </si>
  <si>
    <t>Költségvetési kiadások összesen</t>
  </si>
  <si>
    <t>Működési célú átvett pénzeszközök</t>
  </si>
  <si>
    <t xml:space="preserve">   1. Maradvány igénybevétele - Működési</t>
  </si>
  <si>
    <t xml:space="preserve">   2. Maradvány igénybevétele - Felhalmozási</t>
  </si>
  <si>
    <t xml:space="preserve">   1. Központi támogatás - Működési</t>
  </si>
  <si>
    <t xml:space="preserve">   2. Irányító szervi támogatás - Működési</t>
  </si>
  <si>
    <t xml:space="preserve">   3. Központi támogatás  - Felhalmozási</t>
  </si>
  <si>
    <t xml:space="preserve">   4. Irányító szervi támogatás - Felhalmozási</t>
  </si>
  <si>
    <t xml:space="preserve">  1. Forgatási c.belf.értékpapírok vásárlása, beváltása</t>
  </si>
  <si>
    <t xml:space="preserve">  2. Befektetési c.belf.értékpapírok vásárlása, beváltása</t>
  </si>
  <si>
    <t xml:space="preserve">  1. Központi támogatás - Működési</t>
  </si>
  <si>
    <t xml:space="preserve">  2. Irányító szervi támogatás - Működési</t>
  </si>
  <si>
    <t xml:space="preserve">  3. Központi támogatás  - Felhalmozási</t>
  </si>
  <si>
    <t xml:space="preserve">  4. Irányító szervi támogatás - Felhalmozási</t>
  </si>
  <si>
    <t xml:space="preserve">   5.5 Általános tartalék</t>
  </si>
  <si>
    <t xml:space="preserve">   5.6 Működési céltartalék</t>
  </si>
  <si>
    <t xml:space="preserve">    3.2  Egyéb működési bevételek </t>
  </si>
  <si>
    <t xml:space="preserve">    3.3  Egyéb sajátos működési bevételek</t>
  </si>
  <si>
    <t>Örökség- és értékvédelmi pályázat</t>
  </si>
  <si>
    <t xml:space="preserve">  6. Beruházások</t>
  </si>
  <si>
    <t xml:space="preserve">  7. Felújítások</t>
  </si>
  <si>
    <t xml:space="preserve">  8. Egyéb felhalmozási célú kiadások</t>
  </si>
  <si>
    <t>8.5 Lakástámogatás</t>
  </si>
  <si>
    <t xml:space="preserve">  3. Közhatalmi bevételek</t>
  </si>
  <si>
    <t xml:space="preserve">  4. Működési bevételek</t>
  </si>
  <si>
    <t xml:space="preserve">  6. Működési célú átvett pénzeszközök</t>
  </si>
  <si>
    <t xml:space="preserve">  6. Felhalmozási célú  támogatások</t>
  </si>
  <si>
    <t xml:space="preserve">  5. Felhalmozási bevételek</t>
  </si>
  <si>
    <t xml:space="preserve">Kiadások összesen </t>
  </si>
  <si>
    <t>Finanszirozási kiadások összesen</t>
  </si>
  <si>
    <t>Központi támogatás</t>
  </si>
  <si>
    <t>Önkormányzati támogatási igény</t>
  </si>
  <si>
    <t>Működési bevételek összesen</t>
  </si>
  <si>
    <t>Felhalmozási bevételek összesen</t>
  </si>
  <si>
    <t>Bevételek összesen</t>
  </si>
  <si>
    <t>Pestújhelyi Keresztelő Szent János Plébánia</t>
  </si>
  <si>
    <t>I. Költségvetési intézmények fejlesztési feladatai</t>
  </si>
  <si>
    <t>3.</t>
  </si>
  <si>
    <t>4.</t>
  </si>
  <si>
    <t>Kerületi Nevelési Tanácsadó</t>
  </si>
  <si>
    <t>2.</t>
  </si>
  <si>
    <t>Felhalmozási célra átvett pénzeszköz</t>
  </si>
  <si>
    <t>Címrend</t>
  </si>
  <si>
    <t>Költségvetési szerv</t>
  </si>
  <si>
    <t>Egészségügyi Intézmény</t>
  </si>
  <si>
    <t>Egyesített Bölcsődék</t>
  </si>
  <si>
    <t>Egyesített Szociális Intézmény</t>
  </si>
  <si>
    <t>Csokonai Művelődési Központ</t>
  </si>
  <si>
    <t>Keresztelő Szent János Plébánia</t>
  </si>
  <si>
    <t>Rpal. Újvárosi Református Egyházközösség</t>
  </si>
  <si>
    <t>Északi Fény Természetjáró Egyesület</t>
  </si>
  <si>
    <t>Újpalotai Református Misszió</t>
  </si>
  <si>
    <t>Újpalotaiak Baráti Köre Művelődési és Érdekvédelmi Egyesület</t>
  </si>
  <si>
    <t>Drogprevenciós Alapítvány</t>
  </si>
  <si>
    <t>Gondoskodás Gyermekeinkért Alapítvány</t>
  </si>
  <si>
    <t>Gyerekpalota Alapítvány</t>
  </si>
  <si>
    <t>Kegyelem Alapítvány</t>
  </si>
  <si>
    <t>Lehetőség a Rászorulóknak Alapítvány</t>
  </si>
  <si>
    <t>Micimackó és a Természet Alapítvány</t>
  </si>
  <si>
    <t>Pestújhelyi Iskoláért Alapítvány</t>
  </si>
  <si>
    <t>Pro Scola Georgius Dózsa Alapítvány</t>
  </si>
  <si>
    <t>Református Misszió Alapítvány</t>
  </si>
  <si>
    <t>Szabó Miklós Lelki Pásztor Szellemi Hagyatékát Őrző Alapítvány</t>
  </si>
  <si>
    <t>Kárpát medencei magyar közösségek tám.</t>
  </si>
  <si>
    <t xml:space="preserve">Fejlesztési alap </t>
  </si>
  <si>
    <t>Szülők, tanítványok a Kolozsvár úti Iskoláért Alapítvány</t>
  </si>
  <si>
    <t>Hubay Jenő Zeneiskola</t>
  </si>
  <si>
    <t>KoMa 08 Kft. támogatása</t>
  </si>
  <si>
    <t>Egyesített Bölcsödék</t>
  </si>
  <si>
    <t>átv.pe.</t>
  </si>
  <si>
    <t>Feladat</t>
  </si>
  <si>
    <t>Módosítás</t>
  </si>
  <si>
    <t>10.</t>
  </si>
  <si>
    <t>I. Intézményi összesen</t>
  </si>
  <si>
    <t>II. Polgármesteri Hivatal összesen</t>
  </si>
  <si>
    <t xml:space="preserve">közp.
tám.
</t>
  </si>
  <si>
    <t>OEP-támogatás</t>
  </si>
  <si>
    <t xml:space="preserve">Pestújhelyi Óvoda </t>
  </si>
  <si>
    <t>Dózsa György Gimnázium és Táncművészeti Szakközépiskola</t>
  </si>
  <si>
    <t xml:space="preserve">Czabán Általános Iskola </t>
  </si>
  <si>
    <t>Munkáltatói kölcsönhöz visszatérülésből</t>
  </si>
  <si>
    <t>Lakásépítésre, vásárlásra tám. (Helyi tám.)</t>
  </si>
  <si>
    <t>V. Egyéb működési célú kiadások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</si>
  <si>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</si>
  <si>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</si>
  <si>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</si>
  <si>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</si>
  <si>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</si>
  <si>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</si>
  <si>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</si>
  <si>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</si>
  <si>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</si>
  <si>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</si>
  <si>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</si>
  <si>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70.</t>
  </si>
  <si>
    <t xml:space="preserve">Korrekció működés: Intézmények és PH támogatása </t>
  </si>
  <si>
    <t>Korrekció felhalmozás: Intézmények és PH támogatása</t>
  </si>
  <si>
    <t>1.1 Foglalkoztatottak személyi juttatásai</t>
  </si>
  <si>
    <t xml:space="preserve">    1.1 Foglalkoztatottak személyi juttatásai</t>
  </si>
  <si>
    <t xml:space="preserve">   5. Lakástámogatás</t>
  </si>
  <si>
    <t>Lakástámogatás összesen:</t>
  </si>
  <si>
    <t>III. Maradvány igénybevétele</t>
  </si>
  <si>
    <t>III. Központi, irányító szervi támogatás folyósítása</t>
  </si>
  <si>
    <t>Működési finanszírozás bevételei</t>
  </si>
  <si>
    <t>Felhalmozási finanszírozás bevételei</t>
  </si>
  <si>
    <t>Költségvetési bevételek összesen (A+B)</t>
  </si>
  <si>
    <t>Munkaügyi Központ - közfoglalkoztatás</t>
  </si>
  <si>
    <t>Bárka Baptista Gyülekezet</t>
  </si>
  <si>
    <t>Költségvetési támogatás összesen</t>
  </si>
  <si>
    <t>(1+…+28)</t>
  </si>
  <si>
    <t>KDNP - adomány</t>
  </si>
  <si>
    <t>Egyéb fejezeti kezelésű előirányzatok (Iskolák)</t>
  </si>
  <si>
    <t xml:space="preserve">MÁV Szimfonikus Zenekari Alapítvány </t>
  </si>
  <si>
    <t>Közrend és Vagyonvédelmi Közalapítvány</t>
  </si>
  <si>
    <t xml:space="preserve">Alapítványok támogatása </t>
  </si>
  <si>
    <t>Egyesületek támogatása</t>
  </si>
  <si>
    <t>Magyar Építészeti Kamara</t>
  </si>
  <si>
    <t xml:space="preserve">Tegyünk együtt Rp.-Kertvárosért Kh.Egyesület </t>
  </si>
  <si>
    <t>Segítsd az Iskoládat Közhasznú Egyesület</t>
  </si>
  <si>
    <t>Első Magyar Gó Egyesület</t>
  </si>
  <si>
    <t>Kinizsi TTK</t>
  </si>
  <si>
    <t>Pestújhelyi Sport Club</t>
  </si>
  <si>
    <t>Magyar Kushido Fortuna Karate Sportegyesület</t>
  </si>
  <si>
    <t>Victoria Sport Club</t>
  </si>
  <si>
    <t>Dalnoki Jenő Labdarúgó Akadémia</t>
  </si>
  <si>
    <t>Nihon Újpalotai Sportegyesület</t>
  </si>
  <si>
    <t>Unilever Tömegsport Egyesület</t>
  </si>
  <si>
    <t>Dynamic Karate Sportegyesület</t>
  </si>
  <si>
    <t>Hartyán Diáksport Egyesület</t>
  </si>
  <si>
    <t>Korona Diáksport Egyesület</t>
  </si>
  <si>
    <t>Palota Sport Club</t>
  </si>
  <si>
    <t>Újpalota Sportegyesület</t>
  </si>
  <si>
    <t>Kontyfa Diáksport Egyesület</t>
  </si>
  <si>
    <t>Ákombákom Óvoda</t>
  </si>
  <si>
    <t>Czabán Általános Iskola</t>
  </si>
  <si>
    <t>Hartyán Általános Iskola</t>
  </si>
  <si>
    <t>38. Működési célú kölcsön</t>
  </si>
  <si>
    <t>Károly Róbert Általános Iskola</t>
  </si>
  <si>
    <t>Működési jellegű címzett tartalék</t>
  </si>
  <si>
    <t>Fogyatékos gyerekek ellátása</t>
  </si>
  <si>
    <t>ÖNKORMÁNYZAT  ÖSSZESEN</t>
  </si>
  <si>
    <t xml:space="preserve">Intézmények és PH </t>
  </si>
  <si>
    <t>Belső finanszírozás</t>
  </si>
  <si>
    <t>PM</t>
  </si>
  <si>
    <t>R.pal. Kertvárosi Szent Margit Plébánia</t>
  </si>
  <si>
    <t>Pestújhely-Újvárosi Református Egyházközség</t>
  </si>
  <si>
    <t>Pestújhely-Újpalota Evangélikus Egyházközség</t>
  </si>
  <si>
    <t>Rpal.MÁV-telepi Jézus Szíve Plébánia</t>
  </si>
  <si>
    <t>41. Felhalmozási célú kötvénykibocsájtás</t>
  </si>
  <si>
    <t>Külső finanszírozás</t>
  </si>
  <si>
    <t>M e g n e v e z é s</t>
  </si>
  <si>
    <t>I. POLGÁRMESTERI HIVATAL</t>
  </si>
  <si>
    <t>1.</t>
  </si>
  <si>
    <t xml:space="preserve">        Ebből: Telekadó</t>
  </si>
  <si>
    <t xml:space="preserve">                   Építményadó</t>
  </si>
  <si>
    <t>Saját v. bérelt ingatlan hasznosítása (Palota Holding Rt.)</t>
  </si>
  <si>
    <t>Diáksport-egyesületek</t>
  </si>
  <si>
    <t>67.</t>
  </si>
  <si>
    <t>Pestújhelyi Református Egyházközség</t>
  </si>
  <si>
    <t>Református Misszió Központ</t>
  </si>
  <si>
    <t>23.</t>
  </si>
  <si>
    <t>24.</t>
  </si>
  <si>
    <t>25.</t>
  </si>
  <si>
    <t>26.</t>
  </si>
  <si>
    <t>27.</t>
  </si>
  <si>
    <t xml:space="preserve">    1. Helyi adók </t>
  </si>
  <si>
    <t xml:space="preserve">                  Adópótlék, adóbírság bevételei</t>
  </si>
  <si>
    <t xml:space="preserve">    3. Gépjárműadó </t>
  </si>
  <si>
    <t xml:space="preserve">    4. Egyéb közhatalmi bevételek </t>
  </si>
  <si>
    <t xml:space="preserve">    1. Önkorm. működési költségvetési támogatása </t>
  </si>
  <si>
    <t>016010</t>
  </si>
  <si>
    <t>Polgármesteri Hivatal összesen</t>
  </si>
  <si>
    <t>IV. ÖNKORMÁNYZAT MINDÖSSZESEN:</t>
  </si>
  <si>
    <t>VI.</t>
  </si>
  <si>
    <t>VII.</t>
  </si>
  <si>
    <t>II. Felhalmozási célú pénzeszközátadás</t>
  </si>
  <si>
    <t>Önkormányzat</t>
  </si>
  <si>
    <t>2</t>
  </si>
  <si>
    <t xml:space="preserve"> (korrekció )</t>
  </si>
  <si>
    <t>Egyéb belf.forrásból műk.c.rövid lej.hitel felvét  (452-311)</t>
  </si>
  <si>
    <t>Vállalkozástól származó műk.c.rövid lej.hitel</t>
  </si>
  <si>
    <t>Egyéb belf.forr. műk.c.rövid lej.hitel felvét összesen</t>
  </si>
  <si>
    <t>Rpal.Magyarok Nagyasszonya  Főplébánia</t>
  </si>
  <si>
    <t>Pestújhely-Újpalota Református Egyházközség</t>
  </si>
  <si>
    <t>Rpal.Evangélikus Egyházközség</t>
  </si>
  <si>
    <t>BZSH Újpesti Templomkörzet</t>
  </si>
  <si>
    <t>Belső finanszírozási kiadások</t>
  </si>
  <si>
    <t>Belső finanszírozási bevételek</t>
  </si>
  <si>
    <t>Külső finanszírozási kiadások</t>
  </si>
  <si>
    <t>Külső finanszírozási bevételek</t>
  </si>
  <si>
    <t>3.3 Egyéb dologi kiadások</t>
  </si>
  <si>
    <t>4.3 Egyéb működési bevételek</t>
  </si>
  <si>
    <t>Intézményi lekötött PM</t>
  </si>
  <si>
    <t xml:space="preserve">Sportszervezetek támogatása:                                  </t>
  </si>
  <si>
    <t>II. Működési bevételek</t>
  </si>
  <si>
    <t>I. Költségvetési intézmények felújítási feladatai</t>
  </si>
  <si>
    <t xml:space="preserve">összesen </t>
  </si>
  <si>
    <t>ellenőrző képlet</t>
  </si>
  <si>
    <t>Rákospalotai Kertvárosi Óvoda</t>
  </si>
  <si>
    <t>Molnár Viktor Óvoda</t>
  </si>
  <si>
    <t>41.</t>
  </si>
  <si>
    <t>42.</t>
  </si>
  <si>
    <t>43.</t>
  </si>
  <si>
    <t>44.</t>
  </si>
  <si>
    <t xml:space="preserve">                   Talajterhelési díj</t>
  </si>
  <si>
    <t>Kontroll: kiadás-bevétel egyenlege</t>
  </si>
  <si>
    <t>17.</t>
  </si>
  <si>
    <t>Ifjúsági és Sport Központ</t>
  </si>
  <si>
    <t>Cimzett tartalékok összesen:</t>
  </si>
  <si>
    <t>20.</t>
  </si>
  <si>
    <t>Rákospalotai Kertvárosi Összevont Óvoda</t>
  </si>
  <si>
    <t>Önkormányzati feladatok</t>
  </si>
  <si>
    <t>Felhalmozási kiadások összesen</t>
  </si>
  <si>
    <t>28.</t>
  </si>
  <si>
    <t>29.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</si>
  <si>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</si>
  <si>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</si>
  <si>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</si>
  <si>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</si>
  <si>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</si>
  <si>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</si>
  <si>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</si>
  <si>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</si>
  <si>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</si>
  <si>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</si>
  <si>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</si>
  <si>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68.</t>
  </si>
  <si>
    <t>69.</t>
  </si>
  <si>
    <t>79.</t>
  </si>
  <si>
    <t>80.</t>
  </si>
  <si>
    <t>81.</t>
  </si>
  <si>
    <t>82.</t>
  </si>
  <si>
    <t>83.</t>
  </si>
  <si>
    <t>Támogatásokból származó duplázódás miatt</t>
  </si>
  <si>
    <t>Önkormányzati lakásmegváltás</t>
  </si>
  <si>
    <t>Úlpalotai Boldog Salkaházi Sára Plébánia</t>
  </si>
  <si>
    <t>Kolozsvár utcai Általános Iskola</t>
  </si>
  <si>
    <t>Rákospalotai Kossuth Lajos Általános Iskola</t>
  </si>
  <si>
    <t>Felhalmozási célú kölcsönök</t>
  </si>
  <si>
    <t xml:space="preserve">Pestújhelyi Általános Iskola   </t>
  </si>
  <si>
    <t>Egyházak műk.c.támogatása pályázat</t>
  </si>
  <si>
    <t>Források</t>
  </si>
  <si>
    <t>Bruttó</t>
  </si>
  <si>
    <t>nettó</t>
  </si>
  <si>
    <t>ÁFA</t>
  </si>
  <si>
    <t>önállóan működő intézmény</t>
  </si>
  <si>
    <t xml:space="preserve">Gazdasági Működtetési Központ </t>
  </si>
  <si>
    <t>I. INTÉZMÉNYEK</t>
  </si>
  <si>
    <t>II. POLGÁRMESTERI HIVATAL</t>
  </si>
  <si>
    <t>III. ÖNKORMÁNYZAT ÖSSZESEN:</t>
  </si>
  <si>
    <t>ÖNKORMÁNYZAT MINDÖSSZESEN:</t>
  </si>
  <si>
    <t xml:space="preserve">Polgármesteri Hivatal </t>
  </si>
  <si>
    <t>II. INTÉZMÉNYEK</t>
  </si>
  <si>
    <t>ÖNKORMÁNYZAT ÖSSZESEN:</t>
  </si>
  <si>
    <t>IV. Felhalmozási bevételek</t>
  </si>
  <si>
    <t>Pestújhelyi Általános Iskola</t>
  </si>
  <si>
    <t>Neptun Általános Iskola</t>
  </si>
  <si>
    <t>Szent Korona Általános Iskola</t>
  </si>
  <si>
    <t>Kontyfa Középiskola és Általános Iskola</t>
  </si>
  <si>
    <t>CORTEX alapítvány az Agysérültek Rehabilitációjáért</t>
  </si>
  <si>
    <t>Magyar Go Egyesület</t>
  </si>
  <si>
    <t>Manna Kulturális Egyesület</t>
  </si>
  <si>
    <t>Pestújhelyi Pátria Közhasznú Egyesület</t>
  </si>
  <si>
    <t>Rászorulókat Támogatók Egyesülete</t>
  </si>
  <si>
    <t xml:space="preserve">Egyesített Szociális Intézmény </t>
  </si>
  <si>
    <t>Hubay Jenő Alapfokú Műv.Okt.Int.</t>
  </si>
  <si>
    <t>GMK-ból állami fenntartású intézmények</t>
  </si>
  <si>
    <t>Mezei őrszolgálatba való társulás</t>
  </si>
  <si>
    <t>Vadvirág Óvoda</t>
  </si>
  <si>
    <t>84.</t>
  </si>
  <si>
    <t>9.11 Hosszú lejáratú hitelek, kölcsönök törlesztése</t>
  </si>
  <si>
    <t>9.12 Rövid lejáratú hitelek, kölcsönök törlesztése</t>
  </si>
  <si>
    <t xml:space="preserve">  9.  Finanszírozási kiadások</t>
  </si>
  <si>
    <t>9.2  Belföldi értékpapírok kiadásai</t>
  </si>
  <si>
    <t>9.21 Forgatási c.belf.értékpapírok vásárlása, beváltása</t>
  </si>
  <si>
    <t>9.22 Befektetési c.belf.értékpapírok vásárlása, beváltása</t>
  </si>
  <si>
    <t xml:space="preserve">  9.   Finanszírozási bevételek</t>
  </si>
  <si>
    <t>9.11  Hosszú lejáratú hitelek, kölcsönök felvétele</t>
  </si>
  <si>
    <t>9.12  Rövid lejáratú hitelek, kölcsönök felvétele</t>
  </si>
  <si>
    <t>9.2    Belföldi értékpapírok bevételei</t>
  </si>
  <si>
    <t>9.21  Forgatási c.belf.értékpapírok bev., érték., kibocsát.,</t>
  </si>
  <si>
    <t>9.22  Befektetési c.belf.értékpapírok bev., érték., kibocsát.</t>
  </si>
  <si>
    <t>9.3    Maradvány igénybevétele</t>
  </si>
  <si>
    <t>9.31  Maradvány igénybevétele - Működési</t>
  </si>
  <si>
    <t>9.32  Maradvány igénybevétele - Felhalmozási</t>
  </si>
  <si>
    <t>9.4      Külföldi finanszírozás kiadásai</t>
  </si>
  <si>
    <t>Finanszírozási bevételek összesen</t>
  </si>
  <si>
    <t>Rpal. Óvárosi Református Egyházközség</t>
  </si>
  <si>
    <t>Pestújhelyi Evangélikus Egyház</t>
  </si>
  <si>
    <t>Rpal.Baptista Gyülekezet</t>
  </si>
  <si>
    <t>Saját v. bérelt ingatlan haszn. (Palota Holding Zrt.)</t>
  </si>
  <si>
    <t>II.  Gazdasági Működtetési Központ</t>
  </si>
  <si>
    <t xml:space="preserve">   Felhalmozási célra átadott pénzeszköz összesen:</t>
  </si>
  <si>
    <t>Vöröskereszt támogatása</t>
  </si>
  <si>
    <t xml:space="preserve">Városgazdálkodási tevékenység </t>
  </si>
  <si>
    <t>Száraznád NOK</t>
  </si>
  <si>
    <t>Gazdasági Működtetési Központ</t>
  </si>
  <si>
    <t>Jézus Szive Alapítvány</t>
  </si>
  <si>
    <t>Magyar Numizmatikai Társulat</t>
  </si>
  <si>
    <t>Működési célú központosított</t>
  </si>
  <si>
    <t xml:space="preserve">  1. Személyi juttatások</t>
  </si>
  <si>
    <t>Állami fenntartású intézmények</t>
  </si>
  <si>
    <t>Dózsa Gy.Gimn. és Táncműv.Szakközépisk.</t>
  </si>
  <si>
    <t>Működési kiadások összesen</t>
  </si>
  <si>
    <t xml:space="preserve">László Gyula Gimnázium és Általános Iskola </t>
  </si>
  <si>
    <t>Utcai foglalkoztatás (ESZI)</t>
  </si>
  <si>
    <t>Sódergödör lakótelep fűtés, melegvíz</t>
  </si>
  <si>
    <t>Társasházak és Szövetkezeti lakások  felújítására adott kölcsön visszafizetése</t>
  </si>
  <si>
    <t>Állami gondozási díj (60%) továbbutalása</t>
  </si>
  <si>
    <t xml:space="preserve">Femina </t>
  </si>
  <si>
    <t xml:space="preserve">Edőcs István Ökölvívó Egyesület </t>
  </si>
  <si>
    <t xml:space="preserve">Palota Röplabda SC </t>
  </si>
  <si>
    <t xml:space="preserve">BLF Kosárlabda Klub </t>
  </si>
  <si>
    <t>Díszpolgárok portréja</t>
  </si>
  <si>
    <t>I. Belföldi finanszírozási kiadásai</t>
  </si>
  <si>
    <t>II. Belföldi értékpapírok kiadásai</t>
  </si>
  <si>
    <t>IV. Külföldi finanszírozás kiadásai</t>
  </si>
  <si>
    <t>C. Finanszírozás kiadások összesen (I+…+IV)</t>
  </si>
  <si>
    <t>Működési finanszírozás kiadásai</t>
  </si>
  <si>
    <t>Felhalmozási finanszírozás kiadásai</t>
  </si>
  <si>
    <t xml:space="preserve">  2. Munkaadókat terhelő jár. és szociális hozzájárulási adó</t>
  </si>
  <si>
    <t xml:space="preserve">  3. Dologi kiadások </t>
  </si>
  <si>
    <t xml:space="preserve">   6. Felhalmozási céltartalék</t>
  </si>
  <si>
    <t>8.6 Felhalmozási céltartalék</t>
  </si>
  <si>
    <t>V. Finanszírozási kiadások</t>
  </si>
  <si>
    <t>C. FINANSZÍROZÁSI MÉRLEG</t>
  </si>
  <si>
    <t xml:space="preserve">  9. Belföldi finanszírozás kiadásai</t>
  </si>
  <si>
    <t>10. Belföldi értékpapírok kiadásai</t>
  </si>
  <si>
    <t>11. Központi, irányító szervi támogatás folyósítása</t>
  </si>
  <si>
    <t>VI. Finanszírozási bevételek</t>
  </si>
  <si>
    <t>12. Külföldi finanszírozás kiadásai</t>
  </si>
  <si>
    <t>II. Közhatalmi bevételek</t>
  </si>
  <si>
    <t>III.  Működési bevételek</t>
  </si>
  <si>
    <t>I. Felhalmozási bevételek</t>
  </si>
  <si>
    <t xml:space="preserve">  I. Beruházások</t>
  </si>
  <si>
    <t xml:space="preserve"> II. Felújítások</t>
  </si>
  <si>
    <t>III. Egyéb felhalmozási célú kiadások</t>
  </si>
  <si>
    <t>B. Felhalm. kiadások összesen (I+...+III)</t>
  </si>
  <si>
    <t xml:space="preserve">  I. Személyi juttatások</t>
  </si>
  <si>
    <t xml:space="preserve"> II. Munkaadókat terhelő jár. és szociális hozzájárulási adó</t>
  </si>
  <si>
    <t>KÖLTSÉGVETÉSI KIADÁSOK ÖSSZESEN (A+B)</t>
  </si>
  <si>
    <t>14. Közhatalmi bevételek</t>
  </si>
  <si>
    <t>15. Működési bevételek</t>
  </si>
  <si>
    <t>17. Felhalmozási bevételek</t>
  </si>
  <si>
    <t>21. Belföldi értékpapírok bevételei</t>
  </si>
  <si>
    <t>22. Maradvány igénybevétele</t>
  </si>
  <si>
    <t>23. Központi, irányító szervi támogatás folyósítása</t>
  </si>
  <si>
    <t>24. Külföldi finanszírozás bevételei</t>
  </si>
  <si>
    <t>A. MŰKÖDÉSI KIADÁSOK</t>
  </si>
  <si>
    <t>B. FELHALMOZÁSI KIADÁSOK</t>
  </si>
  <si>
    <t>Kormányzati funkciók</t>
  </si>
  <si>
    <t>13. Működési célú támogatások ÁHT-n belülről</t>
  </si>
  <si>
    <t>16. Működési célú átvett pénzeszközök ÁHT-n kívülről</t>
  </si>
  <si>
    <t>18. Felhalmozási célú támogatások ÁHT-n belülről</t>
  </si>
  <si>
    <t>I. Működési célú támogatások ÁHT-n belülről</t>
  </si>
  <si>
    <t>IV.   Működési célú átvett pénzeszközök ÁHT-n kívülről</t>
  </si>
  <si>
    <t>II. Felhalmozási célú támogatások ÁHT-n belülről</t>
  </si>
  <si>
    <t xml:space="preserve">   5.1 Egyéb működési célú támogatások ÁHT-n belülre</t>
  </si>
  <si>
    <t xml:space="preserve">   5.2 Működési célú kölcsönök ÁHT-n belülre</t>
  </si>
  <si>
    <t xml:space="preserve">   1. Egyéb felhalmozási célú támogatások ÁHT-n belülre</t>
  </si>
  <si>
    <t xml:space="preserve">   3. Egyéb felhalmozási célú támogatások ÁHT-n kívülre</t>
  </si>
  <si>
    <t xml:space="preserve">   4. Felhalmozási célú kölcsönök ÁHT-n kívülre</t>
  </si>
  <si>
    <t xml:space="preserve">   2. Felhalmozási célú kölcsönök ÁHT-n belülre</t>
  </si>
  <si>
    <t xml:space="preserve">   5.3 Egyéb működési célú támogatások ÁHT-n kívülre</t>
  </si>
  <si>
    <t xml:space="preserve">  1. Hosszú lejáratú hitelek, kölcsönök törlesztése ÁHT-n kív.</t>
  </si>
  <si>
    <t xml:space="preserve">  2. Rövid lejáratú hitelek, kölcsönök törlesztése ÁHT-n kív.</t>
  </si>
  <si>
    <t>6.2 Működési célú átvett pénzeszközök  ÁHT-n kívül</t>
  </si>
  <si>
    <t>6.3 Felhalmozási célú pénzeszközátvétel ÁHT-n belül</t>
  </si>
  <si>
    <t>9.1  Hitel-, kölcsöntörlesztése ÁHT-n kívülre</t>
  </si>
  <si>
    <t xml:space="preserve">  1. Működési célú támogatások ÁHT-n belülről</t>
  </si>
  <si>
    <t>1.3 Működési célú kölcsönök visszatérülése ÁHT-n belül</t>
  </si>
  <si>
    <t>6.1 Működési célú kölcsön visszatérülése ÁHT-n kívül</t>
  </si>
  <si>
    <t>6.2 Felhalm. célú kölcsönök visszatérülése ÁHT-n belül</t>
  </si>
  <si>
    <t>7.1 Felhalm. célú kölcsönök visszatérülése ÁHT-n kívül</t>
  </si>
  <si>
    <t>9.1   Belföldi finanszírozás bevételei ÁHT-n kívülről</t>
  </si>
  <si>
    <t xml:space="preserve">   5.4 Működési célú kölcsönök ÁHT-n kívülre</t>
  </si>
  <si>
    <t xml:space="preserve">D. Korrekció: Intézmények és PH támogatása </t>
  </si>
  <si>
    <t>KIADÁSOK ÖSSZESEN (A+B+C+D)</t>
  </si>
  <si>
    <t>BEVÉTELEK ÖSSZESEN (A+B+C+D)</t>
  </si>
  <si>
    <t>működési egyenleg</t>
  </si>
  <si>
    <t>felhalmozási egyenleg</t>
  </si>
  <si>
    <t>KÖLTSÉGVETÉSI BEVÉTELEK ÖSSZESEN (A+B)</t>
  </si>
  <si>
    <t>Finanszírozási egyenleg</t>
  </si>
  <si>
    <t xml:space="preserve">    1. Önkorm. felhalmozási célú támogatása </t>
  </si>
  <si>
    <t xml:space="preserve">III.Felhalmozási célú átvett pénzeszközö ÁHT-n kívülről </t>
  </si>
  <si>
    <t>Összesen (A+B+C)</t>
  </si>
  <si>
    <t xml:space="preserve">D.Korrekció összesen: Intézmények és PH támogatása </t>
  </si>
  <si>
    <t>Bevételek összesen (A+B+C+D)</t>
  </si>
  <si>
    <t>Csutkababa Alapítvány</t>
  </si>
  <si>
    <t>Háztartásoknak (passzív zajvédelem) pályázat</t>
  </si>
  <si>
    <t>Kis értékű szellemi termékek vásárlása</t>
  </si>
  <si>
    <t>Kis értékű számítástechnikai eszközök vásárlása</t>
  </si>
  <si>
    <t>Szerszámok</t>
  </si>
  <si>
    <t>Társasházi kamerarendszer pályázati keret</t>
  </si>
  <si>
    <t>Fejlesztési célú támogatások</t>
  </si>
  <si>
    <t>Kiadások összesen (A+B+C+D)</t>
  </si>
  <si>
    <t>1. Működési célú támogatásértékű kiad. ÁHT-n belülre</t>
  </si>
  <si>
    <t>Térfigyelő kamera üzemeltetése XV.ker.Rendőrkapitányság</t>
  </si>
  <si>
    <t xml:space="preserve"> Lakástámogatás</t>
  </si>
  <si>
    <t>6.1 Önkorm. felhalmozási célú  támogatása</t>
  </si>
  <si>
    <t>1.2 Külső személyi juttatások</t>
  </si>
  <si>
    <t xml:space="preserve">  2. Munkaadókat terhelő járulékok és szociális hzj adó</t>
  </si>
  <si>
    <t xml:space="preserve">  3. Dologi kiadások</t>
  </si>
  <si>
    <t xml:space="preserve">  5. Egyéb működési célú kiadások</t>
  </si>
  <si>
    <t>Egyesített Szociális Intézmények</t>
  </si>
  <si>
    <t>Intézmények támogatása</t>
  </si>
  <si>
    <t>Polgármesteri Hivatal támogatása</t>
  </si>
  <si>
    <t>Helyi lak.ép.támogatás</t>
  </si>
  <si>
    <t xml:space="preserve">Polgármesteri Hivatal saját felújításai </t>
  </si>
  <si>
    <t>Polgármesteri Hivatal saját beruházásai</t>
  </si>
  <si>
    <t>III. XV. ker. Önkormányzat összesen</t>
  </si>
  <si>
    <t>II. Polgármesteri Hivatal mindösszesen</t>
  </si>
  <si>
    <t>önk-i saját</t>
  </si>
  <si>
    <t>átv.                 pe.</t>
  </si>
  <si>
    <t>önk-i               saját</t>
  </si>
  <si>
    <t xml:space="preserve">közp.          tám.
</t>
  </si>
  <si>
    <t>Mezei őrszolgálat</t>
  </si>
  <si>
    <t>Költségvetési bevételek összesen</t>
  </si>
  <si>
    <t>56-os Szövetség XV.ker. Szervezete</t>
  </si>
  <si>
    <t xml:space="preserve">Czabán DSE </t>
  </si>
  <si>
    <t>Európai Hátrányos Helyzetűek Közhasznú Egyesülete</t>
  </si>
  <si>
    <t>Közösségfejlesztők Egyesülete</t>
  </si>
  <si>
    <t>MÁV Telep Baráti Köre Közhasznú Egyesület</t>
  </si>
  <si>
    <t>Palotai Csokonai Asztali-labdarúgó Egyesület</t>
  </si>
  <si>
    <t>Rákospalota Örökségünk Egyesülete</t>
  </si>
  <si>
    <t>Palotai Polgárőrség ÖTE</t>
  </si>
  <si>
    <t>Közbiztonsági Polgárőr Gjmű.Felderítő Közhasznú Egyesület</t>
  </si>
  <si>
    <t>Rákospalotai Madárbarát Egyesület</t>
  </si>
  <si>
    <t>Nagycsaládosok Újpalotai Egyesülete</t>
  </si>
  <si>
    <t>Testvériség  Sport Egyesület</t>
  </si>
  <si>
    <t>7.2 Egyéb felhalm célú átvett pénzeszközök ÁHT-n kivül</t>
  </si>
  <si>
    <t>Szolidáris Kisnyugdíjasok Egyesülete</t>
  </si>
  <si>
    <t>Kavicsosi Deák Alapítvány</t>
  </si>
  <si>
    <t>Asociatia Dr. Urmánczy Nándor Egyesület</t>
  </si>
  <si>
    <t>2015.évi eredeti ktv.</t>
  </si>
  <si>
    <t>71.</t>
  </si>
  <si>
    <t>72.</t>
  </si>
  <si>
    <t>73.</t>
  </si>
  <si>
    <t>74.</t>
  </si>
  <si>
    <t>75.</t>
  </si>
  <si>
    <t>76.</t>
  </si>
  <si>
    <t>77.</t>
  </si>
  <si>
    <t>78.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</si>
  <si>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</si>
  <si>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</si>
  <si>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</si>
  <si>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</si>
  <si>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</si>
  <si>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</si>
  <si>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</si>
  <si>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</si>
  <si>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</si>
  <si>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</si>
  <si>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</si>
  <si>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Bűnmegelőzési Polgárőrség XV.ker.</t>
  </si>
  <si>
    <t>Idősek és Nyugdíjasok Egyesülete XV.ker.</t>
  </si>
  <si>
    <t>Szilas Néptáncegyüttes Egyesület</t>
  </si>
  <si>
    <t>Csoportszobákban homlokzati nyílászárók cseréje (I.sz.Tagó.)</t>
  </si>
  <si>
    <t>Nagyértékű orvosi műszer beszerzés</t>
  </si>
  <si>
    <t>Kisértékű orvosi műszer beszerzés</t>
  </si>
  <si>
    <t>Informatikai gép, berendezés beszerzés</t>
  </si>
  <si>
    <t>Kisértékű egyéb gép beszerzés</t>
  </si>
  <si>
    <t>Tehergépkocsi beszerzés</t>
  </si>
  <si>
    <t>Kisértékű egyéb gép, berendezés beszerzés</t>
  </si>
  <si>
    <t>Kisértékű informatikai eszköz beszerzés</t>
  </si>
  <si>
    <t>Esőtető építése (Czabán Ált.Isk.)</t>
  </si>
  <si>
    <t>Életvesz.,romos épületrész bontása, öntöző-vízesblokk (Dózsa Gimn.)</t>
  </si>
  <si>
    <t>I.Világháborús Haditechnikai Park és Oktatási Központ</t>
  </si>
  <si>
    <t>SNI-s gyerekek pályázati kerete</t>
  </si>
  <si>
    <t>Szakhatósági keret</t>
  </si>
  <si>
    <t>Hibaelhárítási  kerete</t>
  </si>
  <si>
    <t>Önkormányzat pályázati önrész kerete</t>
  </si>
  <si>
    <t>Egyéb gép, berendez, felszerelés vásárlása</t>
  </si>
  <si>
    <t>Ingatlan vásárlás</t>
  </si>
  <si>
    <r>
      <t xml:space="preserve">IV. Önkormányzat összesen </t>
    </r>
    <r>
      <rPr>
        <sz val="12"/>
        <rFont val="Times New Roman"/>
        <family val="1"/>
        <charset val="238"/>
      </rPr>
      <t>(I+IV.)</t>
    </r>
  </si>
  <si>
    <t>Informatikai eszközök felújítása</t>
  </si>
  <si>
    <t>Bérkompenzáció</t>
  </si>
  <si>
    <t>Ágazati pótlék</t>
  </si>
  <si>
    <t>Középiskolák határon túli</t>
  </si>
  <si>
    <t xml:space="preserve">Zsókavár III.ütem KMOP-5.1.1/B-12k-2012-0002 </t>
  </si>
  <si>
    <t>Támogatásértékű  felhalmozási bevétel ÁHT-én belülről</t>
  </si>
  <si>
    <t>1. Felhalmozási célú támogatásértékű kiadás ÁHT-n belül</t>
  </si>
  <si>
    <t>1. Felhalmozási célú támogatásértékű kiadás összesen</t>
  </si>
  <si>
    <t xml:space="preserve"> 2. Felhalmozási célú pénzeszközátadás ÁHT-n kívülre</t>
  </si>
  <si>
    <t xml:space="preserve">2. Államháztartáson kívül összesen: </t>
  </si>
  <si>
    <t>2. Működési célú pénzeszközátadás ÁHT-n kívülre</t>
  </si>
  <si>
    <t>(1+2)</t>
  </si>
  <si>
    <t xml:space="preserve">Felhalmozási célra átadott pénzeszköz összesen </t>
  </si>
  <si>
    <t>Városüzemeltetés Bp. Fővárosnak KEOP tám. programban megvalósuló projekthez önerő</t>
  </si>
  <si>
    <t>Csokonai Kulturális és Spotközpont</t>
  </si>
  <si>
    <t>1. Működési célú támogatásértékű kiadások összesen:</t>
  </si>
  <si>
    <t xml:space="preserve">2. Államháztartáson kívülre összesen: </t>
  </si>
  <si>
    <t xml:space="preserve">1. Felhalmozási célú támogatásértékű pénzeszközátadás </t>
  </si>
  <si>
    <t>1. Felhalmozási célú támogatásértékű pe. átadás összesen</t>
  </si>
  <si>
    <t>2. Felhalmozási célú pénzeszközátadás ÁHT-n kívülre (382)</t>
  </si>
  <si>
    <t>Csokonai Kulturális és Sportközpont</t>
  </si>
  <si>
    <t xml:space="preserve"> - "Szemünk előtt a kultúra" projekt tám.</t>
  </si>
  <si>
    <t>Társasházak felújítási pályázata</t>
  </si>
  <si>
    <t>Működési célú átvett pénzeszközök ÁHT-n kívül</t>
  </si>
  <si>
    <t>Működési célú átvett pénzeszközök ÁHT-n kívül összesen:</t>
  </si>
  <si>
    <t>Egyéb működési célú támogatások ÁHT-n belülről</t>
  </si>
  <si>
    <t>Egyéb működési célú támogatások ÁHT-n belülről összesen:</t>
  </si>
  <si>
    <t>Felhalmozási célú pénzeszközátvétel ÁHT-n belül</t>
  </si>
  <si>
    <t>Felhalmozási célú pénzeszközátvétel ÁHT-n belül összesen:</t>
  </si>
  <si>
    <t>Egyéb felhalmozási célú átvett pénzeszközök ÁHT-n kívül összesen:</t>
  </si>
  <si>
    <t>Egyéb felhalmozási célú átvett pénzeszközök ÁHT-n kívül</t>
  </si>
  <si>
    <t>Egyéb működési célú támogatások ÁHT-n belül</t>
  </si>
  <si>
    <t>Egyéb működési célú támogatások ÁHT-n belül összesen:</t>
  </si>
  <si>
    <t>2. Felhalmozási c.kölcsönök visszatérülése ÁHT-n kívül összesen:</t>
  </si>
  <si>
    <t>2. Felhalmozási célú kölcsönök visszatérülése ÁHT-n kívül</t>
  </si>
  <si>
    <t>2. Működési célú kölcsönök visszatérülése ÁHT-n kívül összesen:</t>
  </si>
  <si>
    <t>2. Működési célú kölcsönök visszatérülése ÁHT-n kívül</t>
  </si>
  <si>
    <t>1. Támogatások és befízetések bevételei ÁHT-n belül összesen:</t>
  </si>
  <si>
    <t>1. Támogatások és befízetések bevételei ÁHT-n belül</t>
  </si>
  <si>
    <t>1. Felhalmozási célú kölcsönök visszatérülése ÁHT-n belül</t>
  </si>
  <si>
    <t>1. Felhalmozási c.kölcsönök visszatérülése ÁHT-n belül összesen:</t>
  </si>
  <si>
    <t>2. Működési célú támogatások ÁHT-n kívülre</t>
  </si>
  <si>
    <t>1. Működési célú támogatások ÁHT-n belülre</t>
  </si>
  <si>
    <t>1. Működési célú támogatások ÁHT-n belülre összesen:</t>
  </si>
  <si>
    <t>2. Működési célú támogatások ÁHT-n kívülre összesen:</t>
  </si>
  <si>
    <t>I. Működési célú támogatások</t>
  </si>
  <si>
    <t>II. Felhalmozási célú támogatások</t>
  </si>
  <si>
    <t>1. Felhalmozási célú támogatások ÁHT-n belülre</t>
  </si>
  <si>
    <t>1. Felhalmozási célú támogatások ÁHT-n belülre összesen:</t>
  </si>
  <si>
    <t xml:space="preserve"> 2. Felhalmozási célú támogatások ÁHT-n kívülre</t>
  </si>
  <si>
    <t xml:space="preserve"> 2. Felhalmozási célú támogatások ÁHT-n kívülre összesen :</t>
  </si>
  <si>
    <t>2. Működési célú támogatás ÁHT-n kívülre</t>
  </si>
  <si>
    <t>2. Működési célú támogatás ÁHT-n kívülre összesen:</t>
  </si>
  <si>
    <t xml:space="preserve"> Működési célú támogatások összesen</t>
  </si>
  <si>
    <t>III. ÖNKORMÁNYZAT MINDÖSSZESEN:</t>
  </si>
  <si>
    <t>(I+II)</t>
  </si>
  <si>
    <t>Működési célú kölcsönök összesen</t>
  </si>
  <si>
    <t>Felhalmozási célú kölcsönök összesen</t>
  </si>
  <si>
    <t>II. Felhalmozási célú támogatások összesen</t>
  </si>
  <si>
    <t>2. Müködési célú kölcsönök ÁHT-n kívülre</t>
  </si>
  <si>
    <t>2. Müködési célú kölcsönök ÁHT-n kívülre összesen:</t>
  </si>
  <si>
    <t>2. Felhalmozási célú kölcsönök ÁHT-n kívülre</t>
  </si>
  <si>
    <t>2. Felhalmozási célú kölcsönök ÁHT-n kívülre összesen:</t>
  </si>
  <si>
    <t>1. Müködési célú kölcsönök ÁHT-n belülre</t>
  </si>
  <si>
    <t>1. Müködési célú kölcsönök ÁHT-n belülre összesen:</t>
  </si>
  <si>
    <t>1. Felhalmozási célú kölcsönök ÁHT-n belülre</t>
  </si>
  <si>
    <t>1. Felhalmozási célú kölcsönök ÁHT-n belülre összesen:</t>
  </si>
  <si>
    <t>Működési célú támogatások ÁHT-n kivülről</t>
  </si>
  <si>
    <t>Működési célú támogatások ÁHT-n kivülről összesen:</t>
  </si>
  <si>
    <t>Felhalmozási célú támogatások</t>
  </si>
  <si>
    <t>Felhalmozási célú támogatások ÁHT-n belül</t>
  </si>
  <si>
    <t>Felhalmozási célú támogatások ÁHT-n belül összesen:</t>
  </si>
  <si>
    <t xml:space="preserve"> - Munkaügyi Központ - közfoglalkoztatás</t>
  </si>
  <si>
    <t>Csokonai Kulturális és Sporközpont</t>
  </si>
  <si>
    <t>Palota-15 Nonprofit Kft. közfoglalk. (bér és jár.)</t>
  </si>
  <si>
    <t>Répszolg Kft. közfoglalkoztatás (bér és jár.)</t>
  </si>
  <si>
    <t>Intézményi jutalomkeret</t>
  </si>
  <si>
    <t>Vezetékes műsorelosztás, városi és kábelteleviziós rendszerek (Média)</t>
  </si>
  <si>
    <t>Rehabilitáció és Közfoglalkoztatás (Palota-15)</t>
  </si>
  <si>
    <t>NKA 3974/260 sz. pályázat (Albert Camus mellszobor)</t>
  </si>
  <si>
    <t xml:space="preserve">  1. Hosszú lejáratú lekötött bankbetétek megszüntetése</t>
  </si>
  <si>
    <t xml:space="preserve">  2. Rövid lejáratú bankbetétek megszüntetése</t>
  </si>
  <si>
    <t>20. Lekötött bankbetétek megszüntetésének bevételei</t>
  </si>
  <si>
    <t xml:space="preserve">   1. Hosszú lejáratú hitelek, kölcsönök felvétele</t>
  </si>
  <si>
    <t xml:space="preserve">   2. Rövid lejáratú hitelek, kölcsönök felvétele</t>
  </si>
  <si>
    <t>I.   Belföldi finanszírozás bevételei ÁHT-n kívülről</t>
  </si>
  <si>
    <t>II.  Lekötött bankbetétek megszüntetése</t>
  </si>
  <si>
    <t>Kerékpár tárolók létesítésére pályázat</t>
  </si>
  <si>
    <t>Kultúrműhely Alapítvány</t>
  </si>
  <si>
    <t>Meixner Alapítvány</t>
  </si>
  <si>
    <t>Korona Oktatási Alapítvány</t>
  </si>
  <si>
    <t>Mini manó Alapítvány</t>
  </si>
  <si>
    <t>Alapítvány az Ifjúság és Tánc és Zeneművészeti Nevelésért</t>
  </si>
  <si>
    <t>Értelmes Életért Alapítvány</t>
  </si>
  <si>
    <t>Magyar Zenei Kulturális Alapítvány</t>
  </si>
  <si>
    <t>Korszerű Tudással Építsd a Jövőnket Alapítvány</t>
  </si>
  <si>
    <t>Alapítvány a Kultúrált Közösségért</t>
  </si>
  <si>
    <t>Állat és Ember - Állat és term.védő kult.és szabadidő egy</t>
  </si>
  <si>
    <t>ÖTHÉT Egyesület</t>
  </si>
  <si>
    <t>Ifjúsági Caritas Egyesület</t>
  </si>
  <si>
    <t>Fűtéskorszerűsítés támogatása - Fővárosi Gázművek</t>
  </si>
  <si>
    <t>Társasházak és Szövetkezeti lakások akadálymentesítése (pályázati keret)</t>
  </si>
  <si>
    <t>POFOSZ Kitel.Tag. emlékmű tám.</t>
  </si>
  <si>
    <t xml:space="preserve">Civil szervezetek beruházási támogatása </t>
  </si>
  <si>
    <t>Egyéb alapítványok</t>
  </si>
  <si>
    <t>Meixner Alapítvány beruházási tám. (kazán csere)</t>
  </si>
  <si>
    <t>Közrendvédelmi Alapítvány</t>
  </si>
  <si>
    <t>Drogpevenciós Alapítvány</t>
  </si>
  <si>
    <t>Periféria Alapítvány</t>
  </si>
  <si>
    <t xml:space="preserve">Civil szervezetek felújítási támogatása </t>
  </si>
  <si>
    <t>Egyházak beruházási támogatása</t>
  </si>
  <si>
    <t>Rákospalota-Kertvárosi Plébánia</t>
  </si>
  <si>
    <t>MÁV telepi Templom</t>
  </si>
  <si>
    <t>É-P Görög Kat. Parókia</t>
  </si>
  <si>
    <t>Rpal. Újvárosi Református Egyházközség</t>
  </si>
  <si>
    <t>Református Iszákosmentő Misszió</t>
  </si>
  <si>
    <t>Református Egyházközség</t>
  </si>
  <si>
    <t>Pestújhelyi Keresztelő Szent  János Plébánia</t>
  </si>
  <si>
    <t>Szent Margit Plébánia</t>
  </si>
  <si>
    <t>Árpádhazi Szt. Erzsébet Plébánia</t>
  </si>
  <si>
    <t>Egyházak felújítási támogatása</t>
  </si>
  <si>
    <t>Opál u-i felnőt háziorvosi rendelő felúj.50% pály.önrész</t>
  </si>
  <si>
    <t>Ablakcseréhez kapcsolódó felújítási munkák</t>
  </si>
  <si>
    <t>Együtt Újpalotáért Egyesület</t>
  </si>
  <si>
    <t>Hercules Fiai Honvéd Sportegyesület</t>
  </si>
  <si>
    <t>Kontyfa Sportiskola Sportegyesület</t>
  </si>
  <si>
    <t>Magyar Kanizsai Udvari Kamaraszínház Nonprofit kft.</t>
  </si>
  <si>
    <t>Rákospalota Kolozsvár DSE</t>
  </si>
  <si>
    <t>Kazánház és fűtési hál.hirdraulikai szétválaszt.,szivattyú beép.,szabályozószelepek beépítése (Károl yR.Ált.Isk.)</t>
  </si>
  <si>
    <t xml:space="preserve">   5.0 Elvonások és befizetések</t>
  </si>
  <si>
    <t>A helyi önk.törvényi előiráson alapuló befizetések</t>
  </si>
  <si>
    <t>Elvonások és befizetések összesen:</t>
  </si>
  <si>
    <t>Állami tám.elsz.miatti visszafizetés</t>
  </si>
  <si>
    <t>II. Elvonások és befizetések</t>
  </si>
  <si>
    <t>Csatorna szaksz cseréje és átalakítása</t>
  </si>
  <si>
    <t xml:space="preserve"> - OGY, OEP választás - távolléti díj</t>
  </si>
  <si>
    <t>Elszámolásból származó bevételek</t>
  </si>
  <si>
    <t>Települési önkormányzatok támogatásai</t>
  </si>
  <si>
    <t>Működési célú támogatások</t>
  </si>
  <si>
    <t>MÁK bírság</t>
  </si>
  <si>
    <t xml:space="preserve">Budapest Újpalotai Boldog Salkaházi Sára Plébánia </t>
  </si>
  <si>
    <t>GMK</t>
  </si>
  <si>
    <r>
      <t xml:space="preserve">Kisértékű informatikai eszköz beszerzés (GMK Központ) </t>
    </r>
    <r>
      <rPr>
        <b/>
        <sz val="10"/>
        <color indexed="8"/>
        <rFont val="Times New Roman"/>
        <family val="1"/>
        <charset val="238"/>
      </rPr>
      <t>PM</t>
    </r>
  </si>
  <si>
    <r>
      <t xml:space="preserve">IV. Önkormányzat összesen </t>
    </r>
    <r>
      <rPr>
        <sz val="12"/>
        <rFont val="Times New Roman"/>
        <family val="1"/>
        <charset val="238"/>
      </rPr>
      <t>(I+III.)</t>
    </r>
  </si>
  <si>
    <t>Tanuszoda - keringető szivattyú csere</t>
  </si>
  <si>
    <t>2 db udvari bejárati ajtó csere (Vácrátót tér)</t>
  </si>
  <si>
    <t xml:space="preserve">közp. tám.
</t>
  </si>
  <si>
    <t xml:space="preserve"> - TÁMOP - dohányzás leszokás támogató pontol kialakítása</t>
  </si>
  <si>
    <t>Érdekeltség növelő támogatás ( műszaki technikai eszköz bőv., berend. tárgyak gyarapítása, ép. felújítás, karbantartás )</t>
  </si>
  <si>
    <t>1956. Magyar Nemzetőrség</t>
  </si>
  <si>
    <t>XV. Kerületi Fúvószenekari Egyesület</t>
  </si>
  <si>
    <r>
      <t>A. Működési bevételek össz.</t>
    </r>
    <r>
      <rPr>
        <sz val="12"/>
        <rFont val="Times New Roman"/>
        <family val="1"/>
        <charset val="238"/>
      </rPr>
      <t xml:space="preserve"> (I+...+IV.)</t>
    </r>
  </si>
  <si>
    <r>
      <t>B. Felhalmozási bevételek össz.</t>
    </r>
    <r>
      <rPr>
        <sz val="12"/>
        <rFont val="Times New Roman"/>
        <family val="1"/>
        <charset val="238"/>
      </rPr>
      <t xml:space="preserve"> (I+...+III)</t>
    </r>
  </si>
  <si>
    <r>
      <t xml:space="preserve">A. Működési kiadások össz. </t>
    </r>
    <r>
      <rPr>
        <sz val="12"/>
        <color indexed="8"/>
        <rFont val="Times New Roman"/>
        <family val="1"/>
        <charset val="238"/>
      </rPr>
      <t>(1+...+5)</t>
    </r>
  </si>
  <si>
    <r>
      <t xml:space="preserve">A. Működési bevételek össz. </t>
    </r>
    <r>
      <rPr>
        <sz val="12"/>
        <color indexed="8"/>
        <rFont val="Times New Roman"/>
        <family val="1"/>
        <charset val="238"/>
      </rPr>
      <t>(20+...+26)</t>
    </r>
  </si>
  <si>
    <r>
      <t>B.Felhalmozási kiadások össz.</t>
    </r>
    <r>
      <rPr>
        <sz val="12"/>
        <color indexed="8"/>
        <rFont val="Times New Roman"/>
        <family val="1"/>
        <charset val="238"/>
      </rPr>
      <t>(6+….+8)</t>
    </r>
  </si>
  <si>
    <r>
      <t xml:space="preserve">B. Felhalm. bevételek össz. </t>
    </r>
    <r>
      <rPr>
        <sz val="12"/>
        <color indexed="8"/>
        <rFont val="Times New Roman"/>
        <family val="1"/>
        <charset val="238"/>
      </rPr>
      <t>(26+...+31)</t>
    </r>
  </si>
  <si>
    <r>
      <t xml:space="preserve">C.Finanszírozási kiadások össz. </t>
    </r>
    <r>
      <rPr>
        <sz val="12"/>
        <color indexed="8"/>
        <rFont val="Times New Roman"/>
        <family val="1"/>
        <charset val="238"/>
      </rPr>
      <t>(9+…..+12)</t>
    </r>
  </si>
  <si>
    <r>
      <t xml:space="preserve">C.Finanszírozási bevételek össz. </t>
    </r>
    <r>
      <rPr>
        <sz val="12"/>
        <color indexed="8"/>
        <rFont val="Times New Roman"/>
        <family val="1"/>
        <charset val="238"/>
      </rPr>
      <t>(9+…..+12)</t>
    </r>
  </si>
  <si>
    <r>
      <t>Műk.célra átvett pénzeszk. Összesen :</t>
    </r>
    <r>
      <rPr>
        <sz val="11"/>
        <rFont val="Times New Roman"/>
        <family val="1"/>
        <charset val="238"/>
      </rPr>
      <t xml:space="preserve"> </t>
    </r>
  </si>
  <si>
    <r>
      <t>Működési célú átvett pénzeszközök össz.:</t>
    </r>
    <r>
      <rPr>
        <sz val="11"/>
        <rFont val="Times New Roman"/>
        <family val="1"/>
        <charset val="238"/>
      </rPr>
      <t xml:space="preserve"> (1+2)</t>
    </r>
  </si>
  <si>
    <r>
      <t>Államháztartáson kívülről összesen</t>
    </r>
    <r>
      <rPr>
        <sz val="11"/>
        <rFont val="Times New Roman"/>
        <family val="1"/>
        <charset val="238"/>
      </rPr>
      <t>:</t>
    </r>
  </si>
  <si>
    <r>
      <t>Felhalmozási célú átvett pénzeszköz össz.:</t>
    </r>
    <r>
      <rPr>
        <sz val="11"/>
        <rFont val="Times New Roman"/>
        <family val="1"/>
        <charset val="238"/>
      </rPr>
      <t xml:space="preserve"> (1+2)</t>
    </r>
  </si>
  <si>
    <r>
      <t>Működési célú átvett pénzeszköz össz.:</t>
    </r>
    <r>
      <rPr>
        <sz val="11"/>
        <rFont val="Times New Roman"/>
        <family val="1"/>
        <charset val="238"/>
      </rPr>
      <t xml:space="preserve"> (1+2+3)</t>
    </r>
  </si>
  <si>
    <r>
      <t>Működési célú kölcsönök össz.:</t>
    </r>
    <r>
      <rPr>
        <sz val="11"/>
        <rFont val="Times New Roman"/>
        <family val="1"/>
        <charset val="238"/>
      </rPr>
      <t xml:space="preserve"> (1+2)</t>
    </r>
  </si>
  <si>
    <r>
      <t>Felhalmozási célú kölcsönök össz.:</t>
    </r>
    <r>
      <rPr>
        <sz val="11"/>
        <rFont val="Times New Roman"/>
        <family val="1"/>
        <charset val="238"/>
      </rPr>
      <t xml:space="preserve"> (1+2)</t>
    </r>
  </si>
  <si>
    <t>Költségvetési kiadások mindössz.(A+B)</t>
  </si>
  <si>
    <r>
      <t xml:space="preserve">A. Működési kiadások összesen  </t>
    </r>
    <r>
      <rPr>
        <sz val="11"/>
        <color indexed="8"/>
        <rFont val="Times New Roman"/>
        <family val="1"/>
        <charset val="238"/>
      </rPr>
      <t>(I+...+V)</t>
    </r>
  </si>
  <si>
    <t>Humánpolitikai Osztály</t>
  </si>
  <si>
    <t>Főépítészi Iroda</t>
  </si>
  <si>
    <t>Jegyzői Iroda</t>
  </si>
  <si>
    <t>Polgármesteri Kabinet</t>
  </si>
  <si>
    <t>Hatósági Főosztály</t>
  </si>
  <si>
    <t>Népjóléti és Intézményfelügyeleti Főosztály</t>
  </si>
  <si>
    <t>Közgazdasági Főosztály</t>
  </si>
  <si>
    <t>111</t>
  </si>
  <si>
    <t>112</t>
  </si>
  <si>
    <t>151-153</t>
  </si>
  <si>
    <t>Városüzemeltetési Főosztály</t>
  </si>
  <si>
    <t>171</t>
  </si>
  <si>
    <t>141-143</t>
  </si>
  <si>
    <t>131-133</t>
  </si>
  <si>
    <t>121-122</t>
  </si>
  <si>
    <t>Palota-15 Rehabilitációs és Közfoglalkoztatási Közhasznú Nonprofit Kft.</t>
  </si>
  <si>
    <t>1641</t>
  </si>
  <si>
    <t>1642</t>
  </si>
  <si>
    <t>Palota Holding Ingatlan- és Vagyonkezelő Zrt.</t>
  </si>
  <si>
    <t>1643</t>
  </si>
  <si>
    <t>1644</t>
  </si>
  <si>
    <t>XV. Kerület Média Kommunikációs és Szolgáltató Közhasznú Nonprofit Kft.</t>
  </si>
  <si>
    <t>Répszolg Nonprofit Kft.</t>
  </si>
  <si>
    <t>1645</t>
  </si>
  <si>
    <t>RUP-15 Városfejlesztési Kft.</t>
  </si>
  <si>
    <t>Csapi 15 Vásárcsarnok és Piacfenntartó Kft.</t>
  </si>
  <si>
    <t>1646</t>
  </si>
  <si>
    <t>Gazdasági Társaságok Összesen</t>
  </si>
  <si>
    <t>Pályázatok Összesen</t>
  </si>
  <si>
    <t>összesen (1…11)</t>
  </si>
  <si>
    <t>1651</t>
  </si>
  <si>
    <t>Fő úti Bölcsőde                                               KMOP-4.5.2-09</t>
  </si>
  <si>
    <t>1652</t>
  </si>
  <si>
    <t>1653</t>
  </si>
  <si>
    <t>Zsókavár II. ütem                                                                  KMOP-207-5.1.1/C-09-2f-2011-0001</t>
  </si>
  <si>
    <t>Zsókavár III. ütem                                                                  KMOP-5.1.1/B-12k-2012-0002</t>
  </si>
  <si>
    <t>Kontyfa Iskola                                               KEOP-2012-5.5.0/A</t>
  </si>
  <si>
    <t>1654</t>
  </si>
  <si>
    <t>Albert Camus mellszobor                                                                    NKA 3974/260</t>
  </si>
  <si>
    <t>1655</t>
  </si>
  <si>
    <t>Csomópont                                                TÁMOP-5.2.5.08</t>
  </si>
  <si>
    <t>Opál utcai felnőtt háziorvosi rendelő felújítási pályázat 50 %-os önrésszel</t>
  </si>
  <si>
    <t>1656</t>
  </si>
  <si>
    <t>1657</t>
  </si>
  <si>
    <t>összesen  (13+…..+20)</t>
  </si>
  <si>
    <t>161-163</t>
  </si>
  <si>
    <t>2016.évi eredeti ktv.</t>
  </si>
  <si>
    <t>2016.évi ktv               I. mód.</t>
  </si>
  <si>
    <t>Differencia
+, -</t>
  </si>
  <si>
    <t>2015.évi eredeti ktv</t>
  </si>
  <si>
    <t>Önkormányzat (I)</t>
  </si>
  <si>
    <t>3.2 Táborok, rendezvények, egyéb programok - ÁFA-val</t>
  </si>
  <si>
    <t>3.1 Étkezési kiadások - ÁFA-val</t>
  </si>
  <si>
    <t>Önkormányzat (II)</t>
  </si>
  <si>
    <t>Szervezeti egységek (I+II)</t>
  </si>
  <si>
    <t>Szervezeti egységek (II)</t>
  </si>
  <si>
    <t xml:space="preserve">    3.21 Étkezési kiadások (ÁFA-val)</t>
  </si>
  <si>
    <t xml:space="preserve">    3.22 Táborok, rendezvények, egyéb programok (ÁFA-val)</t>
  </si>
  <si>
    <t xml:space="preserve">    3.11 Étkezési kiadások (ÁFA-val)</t>
  </si>
  <si>
    <t xml:space="preserve">    3.12 Táborok, rendezvények, egyéb programok (ÁFA-val)</t>
  </si>
  <si>
    <t>Kiegészítő gyermekvédelmi támogatás</t>
  </si>
  <si>
    <t>Kp.-i Ktv. Szervtől műk. C. tám. - választás</t>
  </si>
  <si>
    <t>4.1 Intézményi étkezési bevételek ÁFA-val</t>
  </si>
  <si>
    <t xml:space="preserve">    4. Támogatásértékű bevétel társadalombiztosítástól (OEP)</t>
  </si>
  <si>
    <t xml:space="preserve">6.4 Társadalombiztosítási - OEP - támogatás  </t>
  </si>
  <si>
    <t>9.41 Központi támogatás folyósítása - Működési</t>
  </si>
  <si>
    <t>9.42 Irányító szervi támogatás folyósítása - Működési</t>
  </si>
  <si>
    <t>9.43 Központi támogatás folyósítása - Felhalmozási</t>
  </si>
  <si>
    <t>9.44 Irányító szervi támogatás folyósítása - Felhalmozási</t>
  </si>
  <si>
    <t>9.5 Külföldi finanszírozás kiadásai</t>
  </si>
  <si>
    <t>5.1 Elvonások és befizetések</t>
  </si>
  <si>
    <t>5.2 Egyéb működési célú támogatások ÁHT-n belülre</t>
  </si>
  <si>
    <t>5.4 Egyéb működési célú támogatások ÁHT-n kívülre</t>
  </si>
  <si>
    <t>5.3 Működési célú kölcsönök ÁHT-n belülre</t>
  </si>
  <si>
    <t>5.5 Működési célú kölcsönök ÁHT-n kívülre</t>
  </si>
  <si>
    <t>5.6 Általános tartalék</t>
  </si>
  <si>
    <t>5.7 Működési céltartalék</t>
  </si>
  <si>
    <t>4.2 Táborok, rendezvények, egyéb programok - ÁFA-val</t>
  </si>
  <si>
    <t>9.3  Központi támogatás Nettó finasz.előleg visszafiz.</t>
  </si>
  <si>
    <t>9.33  Központi támogatás Nettó finasz.előleg</t>
  </si>
  <si>
    <t>9.341  Központi támogatás - Működési</t>
  </si>
  <si>
    <t>9.342  Irányító szervi támogatás - Működési</t>
  </si>
  <si>
    <t>9.343  Központi támogatás  - Felhalmozási</t>
  </si>
  <si>
    <t>9.344  Irányító szervi támogatás - Felhalmozási</t>
  </si>
  <si>
    <t>Engedélyezett álláshelyek száma (fő)  2016.01.01-től</t>
  </si>
  <si>
    <t>Engedélyezett álláshelyek száma (fő)  2015.04.01-től</t>
  </si>
  <si>
    <t>Engedélyezett álláshelyek száma (fő)  2015.05.06-tól</t>
  </si>
  <si>
    <t>Engedélyezett álláshelyek száma (fő)  2015.09.01-től</t>
  </si>
  <si>
    <t>6.2 Működési célú átvett pénzeszközök ÁHT-n kívül</t>
  </si>
  <si>
    <t>Klíma beszerzés</t>
  </si>
  <si>
    <t>XV/3. Fő úti Bölcsőde öntözőrendszer</t>
  </si>
  <si>
    <t>XV/2. Bezsilla utcai Bölcsőde HMV bojler csere</t>
  </si>
  <si>
    <t>Operációs rendszer, irodai szoftvercsomag beszerzés</t>
  </si>
  <si>
    <t>Fejlesztő Gondozó Központ ablakok szúnyoghálóval történő felszerelése</t>
  </si>
  <si>
    <t>Szoftverek, informatikai programok beszerzése (SZIKLA-21 könyvtári szoftver, NOD32 vírusírtó, windows)</t>
  </si>
  <si>
    <t xml:space="preserve">Gépkocsi beszerzés </t>
  </si>
  <si>
    <t>Kisértékű gép, berendezés beszerzés</t>
  </si>
  <si>
    <t>Nádastó park 1. udvari játszóeszk.cseréje, gumi-burkolat telepítése, játékház cseréje, mászóka és vár telepítése</t>
  </si>
  <si>
    <t>Aulich Óvoda konyhabútor csere</t>
  </si>
  <si>
    <t>Felvonó hidraulika és vezérlés komplett cseréje</t>
  </si>
  <si>
    <t>Automata öntözőrendszer (öntözőfelület kialakítása, tervezés, kiépítés, beszabályozás)</t>
  </si>
  <si>
    <t>Informatikai gép, berendezés beszerzés (GMK - szerver merevlemez csere)</t>
  </si>
  <si>
    <t>Kisértékű informatikai gép, berendezés beszerzés (GMK)</t>
  </si>
  <si>
    <t>GMK Központ keleti homlokzatú irodákba klímák beszerzése</t>
  </si>
  <si>
    <t>Czabán Ált.Isk. udvari játszóeszközök telepítése</t>
  </si>
  <si>
    <t>Hubay szivattyúk cseréje energiatakarékos szivattyúkra</t>
  </si>
  <si>
    <t>Szent Korona Ált.Isk. villamos hálózat és világítás korszerűsítése</t>
  </si>
  <si>
    <t>Ker.Nev.Tan. (Ped.Szakszolg.) tornaszoba és kiszolg.helyiségek kialakítása</t>
  </si>
  <si>
    <t>Rákos út 77/A. rendelőegységek felújítása</t>
  </si>
  <si>
    <t>Rákos út 77/A. átszervezésekkel, költözésekkel kapcsolatos felújítási feladatok</t>
  </si>
  <si>
    <t>XV/5. Kavicsos közi Bölcsőde felújítása (nyílászáró csere, csop.szobák felújítása, öntözőrendszer, festés)</t>
  </si>
  <si>
    <t>XV/10. Kontyfa utcai Bölcsőde főbejárat akadálymentesítése, pincei alapvezeték cseréje</t>
  </si>
  <si>
    <t>Budai II. Stadion mosógépek, szárítógépek, vasalógépek cseréje</t>
  </si>
  <si>
    <t>Budai II. Stadion tanszálló felújítása</t>
  </si>
  <si>
    <t>Vasgolyó utcai Sporttelep új öltöző és vizesblokk kialakítása</t>
  </si>
  <si>
    <t>Tanuszoda szellőzőrendszerének korszerűsítése</t>
  </si>
  <si>
    <t>Tanuszoda akklimatizációs tér bővítése</t>
  </si>
  <si>
    <t>Bernecebaráti Üdülő homokozó és játszótér kialakítása</t>
  </si>
  <si>
    <t>Bernecebaráti Üdülő központi épület vizesblokk kialakítása</t>
  </si>
  <si>
    <t>Bernecebaráti Üdülő kúria épület szigetelése, festése</t>
  </si>
  <si>
    <t>Agárdi Üdülő konyha felújítás, felszerelés korszerűsítése</t>
  </si>
  <si>
    <t>Agárdi Üdülő játszótér kialakítása, kerti bútor telepítése</t>
  </si>
  <si>
    <t>Árendás Tagóvoda épületen belüli esőcsatorna feltárása és cseréje, beép.szekrények cseréje</t>
  </si>
  <si>
    <t>Szövőgyár utcai Tagóvoda nyílászárók cseréje, fsz-i irodák ablakainak cseréje</t>
  </si>
  <si>
    <t>Aulich Tagóvoda udvari csatorna alapvezeték felújítása</t>
  </si>
  <si>
    <t>Czabán Ált.Isk. lapostető szigetelés, vakolat javítás, angolakna felújítása</t>
  </si>
  <si>
    <t>Hubay hiányzó homlokzati díszek pótlása</t>
  </si>
  <si>
    <t>Szociális foglalkoztatási támogatás (ESZI)</t>
  </si>
  <si>
    <t>Neptun Iskola felújítás (Magyar-Kínai Kéttannyelvű)</t>
  </si>
  <si>
    <t>RUP-15 Városfejleszhtési Kft. de minimis támogatása</t>
  </si>
  <si>
    <t>Start Plusz XV. Kiegészítő támogatás</t>
  </si>
  <si>
    <t>Csapadékvíz tározó edények pályázat</t>
  </si>
  <si>
    <t>Palota szociális kamatmentes kölcsön</t>
  </si>
  <si>
    <t>Társasházak felúj. Pályázat (Kamera rendszer is)</t>
  </si>
  <si>
    <t>Társasházak felújítási pályázat</t>
  </si>
  <si>
    <t>Közművelődési, sport célú pályázati keret és Intézmények által szervezett rendezvények kerete 5 000 eFt</t>
  </si>
  <si>
    <t xml:space="preserve">Intézményi felmentés, végkielégítés </t>
  </si>
  <si>
    <t>Egyházak felhalm.célú tám. - ebből Újpalotai Református Missziói Egyházközség 20 000 eFt</t>
  </si>
  <si>
    <t>Fűtés korszerűsítés, fűtési rendszer szakaszolása,vezeték cserék</t>
  </si>
  <si>
    <t>Járda felújítási pályázat</t>
  </si>
  <si>
    <t>Járda felújítás általános</t>
  </si>
  <si>
    <t>Járda felújítás parkokban és lakótelepeken</t>
  </si>
  <si>
    <t>Útfelújítás: Bercsényi u. ( Szerencs-Wesselényi között)</t>
  </si>
  <si>
    <t>Útfelújítás: Jánoshida u. ( Szerencs-Nádastó között)</t>
  </si>
  <si>
    <t>Közlekedési korrekciók</t>
  </si>
  <si>
    <t>Parkoló felújítások (Páskomliget u. folytatás)</t>
  </si>
  <si>
    <t>Játszótér feljújítás</t>
  </si>
  <si>
    <t>Sportpályák, dühöngők felújítása</t>
  </si>
  <si>
    <t>Kontyfa u. 3. idősek nappali ellátója</t>
  </si>
  <si>
    <t>Lakás felújítási alap</t>
  </si>
  <si>
    <t>Egyéb kisértékű tárgyi eszköz beszerzés</t>
  </si>
  <si>
    <t>Kisértékű butórbeszerzés</t>
  </si>
  <si>
    <t>Légkondícionáló berendezések C. ép. I. em. 103-109.</t>
  </si>
  <si>
    <t>Légkondícionáló berendezések A. ép. fsz.1-25.</t>
  </si>
  <si>
    <t>Légkondícionáló berendezések (fejlesztésekből kimaradt helyiségek,cserék)</t>
  </si>
  <si>
    <t>Skoda Fabia gépkocsik cseréje JEP-017,JUZ-015</t>
  </si>
  <si>
    <t>Illyés Gyula u. 28. Ingatlan álmennyezet és szélfogó kialakítása</t>
  </si>
  <si>
    <t>Rákos úti szakrendelő terveztetése</t>
  </si>
  <si>
    <t>Tervezői művezetés</t>
  </si>
  <si>
    <t>Térfigyelő kamerák bővítése (7 új egység)</t>
  </si>
  <si>
    <t>Út- járdaépítések terveztetése</t>
  </si>
  <si>
    <t>Külső Fóti úti- és rekreációs kerékpárút terv</t>
  </si>
  <si>
    <t>Útépítés, útfelújítás terveztetése</t>
  </si>
  <si>
    <t>Parkoló építések teveztetése</t>
  </si>
  <si>
    <t>Szilas park parkoló terv</t>
  </si>
  <si>
    <t>Erdőkerülő u.-Páskom park véderdő telepítés terv</t>
  </si>
  <si>
    <t>Útépítés (Csillagos köz)</t>
  </si>
  <si>
    <t xml:space="preserve">Járda építés </t>
  </si>
  <si>
    <t>Tempo 30 övezet építés</t>
  </si>
  <si>
    <t>Parkoló építés ( Sárfű u., Zsókavár u. vége)</t>
  </si>
  <si>
    <t>Nyirpalota u.  parkoló építés</t>
  </si>
  <si>
    <t>Hiányzó közműszakszok kiépítése</t>
  </si>
  <si>
    <t>Régifóti u.-Csobogós u. csapadékvíz csatorna építés</t>
  </si>
  <si>
    <t>Kovácsi K. tér  vízügyi létesítési engedély</t>
  </si>
  <si>
    <t>Zöldfelület, parkosítás, faültetés</t>
  </si>
  <si>
    <t>Fasor rekonstrukció (Eötvös u.,Dugonics u.- Wysocki u.)</t>
  </si>
  <si>
    <t>Közvilágítási hálózat (Rákosmező u.Hadipark)</t>
  </si>
  <si>
    <t>Kontyfa u. rekreációs park I. ütem</t>
  </si>
  <si>
    <t>Közműfejlesztési hozzájárulás (ÉPK., Deák u.)</t>
  </si>
  <si>
    <t>Spirál Ház klíma berendezés kiegészítő beruh.</t>
  </si>
  <si>
    <t xml:space="preserve">Kerületi tanulmányi versenyek szervezése </t>
  </si>
  <si>
    <t>"Tiszta porta" pályázat</t>
  </si>
  <si>
    <t>Klapka utcai Tagóvoda felújítása (terasz és tálalókonyha felújítása)</t>
  </si>
  <si>
    <t>Bocskai utcai Tagóvoda folyosó, csop.szoba padlóburkolat cseréje</t>
  </si>
  <si>
    <t>Kossuth Ált.Isk. bejárati portál komplett cseréje, folyosói mosdók felújítása, lapostető szigetelés,
tantermek PVC cseréje, tisztasági festés</t>
  </si>
  <si>
    <t>Egyéb gép, berendezés beszerzés (GMK - porelszívó, kertészeti gépek, ipari hűtő, fénymásoló)</t>
  </si>
  <si>
    <t>László Gyula Gimnázium felújítása (tantermek tisztasági festése, parketta csiszolás és lakkozás, fsz-i vizesblokkok felújítása, nyílászáró csere, pályázati terveztetés)</t>
  </si>
  <si>
    <t>Kolozsvár Ált.Isk. felújítása (magastető héjazat cseréje, kazánház lapostető szigetelése, betonfelületek javítása, nyílászárók cseréje, PVC burkolatok cseréje, fűtési csövek állagfelmérése, tisztasági festés)</t>
  </si>
  <si>
    <t>Kerületi Nevelési Tanácsadó felújítása (nyílászárók cseréje, gépészeti felújítás)</t>
  </si>
  <si>
    <t>Meixner Iskola csatorna alapvezeték csere, tetőkarbantartás (GMK)</t>
  </si>
  <si>
    <t>Kisértékű gép, berendezés beszerzés (GMK)</t>
  </si>
  <si>
    <t>Jármű beszerzés (GMK - Ford Tranzit)</t>
  </si>
  <si>
    <t>Meixner Iskola műfüves pályához vezető beton térburkolatú járda kialakítása, tornaterem előtti bejárat burkolása (GMK)</t>
  </si>
  <si>
    <t>Nyílászárók cseréje</t>
  </si>
  <si>
    <t>Spirál Ház garanciális javítási kiadásai</t>
  </si>
  <si>
    <t>Észak-Pesti Környezetvédelmi, Kulturális és Szabadidősport Egyesület</t>
  </si>
  <si>
    <t>Arany J.u.Ingatlan felújítása</t>
  </si>
  <si>
    <t>Illyés Gyula u. 28. Ingatlan felújítás</t>
  </si>
  <si>
    <t>56-os emlékmű (szobor)</t>
  </si>
  <si>
    <t>Rákospalotai múzeum tervpályázat</t>
  </si>
  <si>
    <t>Grosics Alapítny</t>
  </si>
  <si>
    <t>Neptun Iskola (Magyar-Kínai Kéttannyelvű)</t>
  </si>
  <si>
    <t>Rákospalotai Kossuth Lajos Általános Isk.</t>
  </si>
  <si>
    <t>Szervezeti egységek (I)</t>
  </si>
  <si>
    <t>Bogáncs utcai Iskolásokat Segítő Alapítvány</t>
  </si>
  <si>
    <t>Együtt a Gyermekekért az Egészségért Alapítvány</t>
  </si>
  <si>
    <t>Nyújtsd a Kezed Alapítvány</t>
  </si>
  <si>
    <t xml:space="preserve">Közfoglalkoztatottak létszáma 2016.01.01-től (fő)  </t>
  </si>
  <si>
    <t xml:space="preserve">Közfoglalkoztatottak létszáma 2016.03.01-től (fő)  </t>
  </si>
  <si>
    <t>forintban</t>
  </si>
  <si>
    <t>19. Felhalmozási c. átvett pénzeszk. ÁHT-n kívülről</t>
  </si>
  <si>
    <t xml:space="preserve"> forintban</t>
  </si>
  <si>
    <t xml:space="preserve">összesen (-Jegyzői Iroda-) </t>
  </si>
  <si>
    <t xml:space="preserve"> korrigált összesen</t>
  </si>
  <si>
    <t>Szervezeti egység azonosító szám</t>
  </si>
  <si>
    <t>Útfelújítás: Klebelsberg K. u. (Pestújhelyi tér -Ady E. között)</t>
  </si>
  <si>
    <t>Közfoglalkoztatás beruházási célú tám. (10115/26/00373.sz.szerződés alapján)</t>
  </si>
  <si>
    <t>Engedélyezett álláshelyek száma (fő)  2016.04.01-től</t>
  </si>
  <si>
    <t>Pestújhelyi iskoláért Alapítvány</t>
  </si>
  <si>
    <r>
      <t xml:space="preserve">Intézményi játszóeszköz és sporteszközök cseréje </t>
    </r>
    <r>
      <rPr>
        <b/>
        <sz val="10"/>
        <color indexed="8"/>
        <rFont val="Times New Roman"/>
        <family val="1"/>
        <charset val="238"/>
      </rPr>
      <t>SzM</t>
    </r>
  </si>
  <si>
    <r>
      <t>Óvoda belső udvarrész rekonstrukció</t>
    </r>
    <r>
      <rPr>
        <b/>
        <sz val="10"/>
        <color indexed="8"/>
        <rFont val="Times New Roman"/>
        <family val="1"/>
        <charset val="238"/>
      </rPr>
      <t xml:space="preserve"> SzM</t>
    </r>
  </si>
  <si>
    <r>
      <t xml:space="preserve">Belső udvar kialakítása </t>
    </r>
    <r>
      <rPr>
        <b/>
        <sz val="10"/>
        <color indexed="8"/>
        <rFont val="Times New Roman"/>
        <family val="1"/>
        <charset val="238"/>
      </rPr>
      <t>SzM</t>
    </r>
  </si>
  <si>
    <r>
      <t xml:space="preserve">Czabán Ált.Isk. fényzáró függöny </t>
    </r>
    <r>
      <rPr>
        <b/>
        <sz val="10"/>
        <color indexed="8"/>
        <rFont val="Times New Roman"/>
        <family val="1"/>
        <charset val="238"/>
      </rPr>
      <t>SzM</t>
    </r>
  </si>
  <si>
    <r>
      <t xml:space="preserve">László Gy.Gimn. térelválasztó függöny </t>
    </r>
    <r>
      <rPr>
        <b/>
        <sz val="10"/>
        <color indexed="8"/>
        <rFont val="Times New Roman"/>
        <family val="1"/>
        <charset val="238"/>
      </rPr>
      <t>SzM</t>
    </r>
  </si>
  <si>
    <r>
      <t xml:space="preserve">Új nőgyógyászati UH </t>
    </r>
    <r>
      <rPr>
        <b/>
        <sz val="10"/>
        <color indexed="8"/>
        <rFont val="Times New Roman"/>
        <family val="1"/>
        <charset val="238"/>
      </rPr>
      <t>SzM</t>
    </r>
  </si>
  <si>
    <r>
      <t>Rákos út 77/A homlokzatfelújítás</t>
    </r>
    <r>
      <rPr>
        <b/>
        <sz val="10"/>
        <color indexed="8"/>
        <rFont val="Times New Roman"/>
        <family val="1"/>
        <charset val="238"/>
      </rPr>
      <t xml:space="preserve"> SzM</t>
    </r>
  </si>
  <si>
    <t xml:space="preserve">Czabán nyári napközis tábor-kisértékű T.Eszk. Besz. </t>
  </si>
  <si>
    <t>Műtárgyak vásárlása (NKA-tól)</t>
  </si>
  <si>
    <t>Illyés Gyula u. 28. ingatlan felújítás</t>
  </si>
  <si>
    <t>Bp-i Rendőr-főkap.XV.ker.Rendőrkapitányság tám.</t>
  </si>
  <si>
    <t>Répszolg Kft. de minimis támogatása</t>
  </si>
  <si>
    <t>GARBO Könyvkiadó Kft.</t>
  </si>
  <si>
    <t>"Együtt, Egymásért" alapítvány</t>
  </si>
  <si>
    <t>Siketek Sport Clubja</t>
  </si>
  <si>
    <t>Csomópont Egyesület</t>
  </si>
  <si>
    <t>Sport- és rendezvényközpont kiviteli terveinek elkészítése</t>
  </si>
  <si>
    <t>Népszavazás kiadásai</t>
  </si>
  <si>
    <t>Szabadon felhasználható maradvány tartalék</t>
  </si>
  <si>
    <t>Aprháza u. 61. ingatlan ablakcsere</t>
  </si>
  <si>
    <t>Útfelújítás: Őrjárat u. ( Gergő - Nadastó között)</t>
  </si>
  <si>
    <t>Parkoló felújítások (Pákompark,Páskomliget 47-49., Énekes út 1.)</t>
  </si>
  <si>
    <t>Nagy Sándor "Fal" című festmény</t>
  </si>
  <si>
    <t>Papp Olívia "Zenész III." c. zománc festmény</t>
  </si>
  <si>
    <t>Egyéb TE - Hivatali dolg. Egészségmegőrzés</t>
  </si>
  <si>
    <t>Kutyafuttatók létesítése (1+2 db.)</t>
  </si>
  <si>
    <t>KEHOP-5.2.9 pályázat Fő út 70. épülettel kapcsolatos tervezés</t>
  </si>
  <si>
    <t>VEKOP-6.2.1-15 pály. Projekt előkészítő tanulmány</t>
  </si>
  <si>
    <t>Deák u. háziorvosi rendelő tervezői művezetés</t>
  </si>
  <si>
    <t>Útépítés (Szántóföld u.)</t>
  </si>
  <si>
    <t>Közvilágítási hálózat (Városkapu u. 8 lámpatest)</t>
  </si>
  <si>
    <t>Közvilágítási hálózat (Fő u. - Kossuth u. zebra)</t>
  </si>
  <si>
    <t>Parkoló felújítás teveztetése (Zsókavár, Nyírpalota zöldsáv, Kossuth 9-31.)</t>
  </si>
  <si>
    <t>ÉPK parkoló építés 13. ép. mellett</t>
  </si>
  <si>
    <t>Szerencs Bánkút jelzőlámpás forgalomirányítás</t>
  </si>
  <si>
    <t>Kolzsvár - Széchenyi lámpás forgalom irányítás</t>
  </si>
  <si>
    <t>Living Road - balesetmentes felület (Kolozsvár u- Csillagfűrt u-nál, Széchenyi u - Vasuttelep u-nál, Károlyi S.u - Árokhát kereszteződésnél, Kossuth-Neptun-Pestujhelyi Iskoláknál)</t>
  </si>
  <si>
    <t>Nem lakás c. helyiség eszközbeszerzések (Dugonics u. 22. képv. Iroda berendezése; Kontyfa rendőrörs klíma)</t>
  </si>
  <si>
    <t>Rákos u. fejlesztés koncepció terv</t>
  </si>
  <si>
    <t xml:space="preserve">InSpirál Ház bútorozás, belsőépítészet, kiegészítő munkák - Zsókavár III. ütem (RUP-15) </t>
  </si>
  <si>
    <r>
      <t xml:space="preserve">ÉPK nővérszálló tervei </t>
    </r>
    <r>
      <rPr>
        <b/>
        <sz val="10"/>
        <color indexed="10"/>
        <rFont val="Times New Roman"/>
        <family val="1"/>
        <charset val="238"/>
      </rPr>
      <t xml:space="preserve"> M</t>
    </r>
  </si>
  <si>
    <r>
      <t xml:space="preserve">Árendásköz 4-6 eng. és kivitelezési tervek 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</si>
  <si>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ÉPK 3 épület terveinek elkészítése 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</si>
  <si>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Deák u. háziorvosi rendelő engedélyezési tervek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</si>
  <si>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Új Kerületi Építési Szabályzat terveztetése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</si>
  <si>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Fő tér művelődési ház tervezése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</si>
  <si>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Hősök úti rendelő lift tervei és tervaktualizálás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</si>
  <si>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Sport- és Rendezvény Központ tervezése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</si>
  <si>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Újpalotai futókör tervezése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</si>
  <si>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Csatorna építés - Hősök útja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</si>
  <si>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Hiányzó közműszakaszok építése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</si>
  <si>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Kontyfa u. 10. parkoló építés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</si>
  <si>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InSpirál Ház bútorozás, belsőépítészet, kiegészítő munkák - Zsókavár III. ütem (RUP-15)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</si>
  <si>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Haditechnikai Park kerítés, villágítás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</si>
  <si>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ÉPK 13. jelű épület házi orvosi és szakrendelővé alakítása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</si>
  <si>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Bútorok vásárlása a Nyugdíjasházba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</si>
  <si>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Számítógépes hálózat </t>
    </r>
    <r>
      <rPr>
        <b/>
        <sz val="11"/>
        <color indexed="10"/>
        <rFont val="Times New Roman"/>
        <family val="1"/>
        <charset val="238"/>
      </rPr>
      <t>M</t>
    </r>
  </si>
  <si>
    <r>
      <t xml:space="preserve">Kisértékű szellemi termék beszerzése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</si>
  <si>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Liva malom felújítása </t>
    </r>
    <r>
      <rPr>
        <b/>
        <sz val="10"/>
        <color indexed="10"/>
        <rFont val="Times New Roman"/>
        <family val="1"/>
        <charset val="238"/>
      </rPr>
      <t>M</t>
    </r>
  </si>
  <si>
    <r>
      <t>Járda felújítás pályzat</t>
    </r>
    <r>
      <rPr>
        <b/>
        <sz val="10"/>
        <color indexed="10"/>
        <rFont val="Times New Roman"/>
        <family val="1"/>
        <charset val="238"/>
      </rPr>
      <t xml:space="preserve"> M</t>
    </r>
  </si>
  <si>
    <r>
      <t xml:space="preserve">Bácska u. parkoló felújítása 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</si>
  <si>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Út- és csatorna felújítás - Hősök útja 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</si>
  <si>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Civil és nemzetiségi ház kialakítása (Népfelkelő u. 96.) 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</si>
  <si>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Hagyományos épületek taljavíz elleni szigetelése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</si>
  <si>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Lakás felújítási alap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</si>
  <si>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Nyugdíjas ház nyílászáró csere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</si>
  <si>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Iktatóprogram beszerzés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</si>
  <si>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Mikrohull. Kapcs. Kiép. + eszközök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</si>
  <si>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Hardver, szoftver beszezés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</si>
  <si>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Szeméyi számítógépek, nyomtatók beszerzés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</si>
  <si>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Szemészeti réslámpa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</si>
  <si>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Audiométer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</si>
  <si>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Elektromos vizsgálószék </t>
    </r>
    <r>
      <rPr>
        <b/>
        <sz val="10"/>
        <color indexed="10"/>
        <rFont val="Times New Roman"/>
        <family val="1"/>
        <charset val="238"/>
      </rPr>
      <t>M</t>
    </r>
  </si>
  <si>
    <r>
      <t>Mennyezeti műtőlámpa</t>
    </r>
    <r>
      <rPr>
        <b/>
        <sz val="10"/>
        <color indexed="10"/>
        <rFont val="Times New Roman"/>
        <family val="1"/>
        <charset val="238"/>
      </rPr>
      <t xml:space="preserve"> M</t>
    </r>
  </si>
  <si>
    <r>
      <t xml:space="preserve">Kisértékű orvosi műszerek beszerzése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</si>
  <si>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Csoportszobák beépített szekrényeinak cseréje (XV/10 Kontyfa)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</si>
  <si>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Kisértékű egyéb gép berendezés beszerzése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</si>
  <si>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Árendás köz 4-6. ép.irodák kialakítása </t>
    </r>
    <r>
      <rPr>
        <b/>
        <sz val="10"/>
        <color indexed="10"/>
        <rFont val="Times New Roman"/>
        <family val="1"/>
        <charset val="238"/>
      </rPr>
      <t>M</t>
    </r>
  </si>
  <si>
    <r>
      <t>Betegemelő (alapítványi tám.)</t>
    </r>
    <r>
      <rPr>
        <b/>
        <sz val="10"/>
        <color indexed="10"/>
        <rFont val="Times New Roman"/>
        <family val="1"/>
        <charset val="238"/>
      </rPr>
      <t xml:space="preserve"> M</t>
    </r>
  </si>
  <si>
    <r>
      <t xml:space="preserve">Család és gyermekjóléti központ eszk.besz.(BMÖGF/615-2/2015 tám.okirat)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</si>
  <si>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Kertészeti gépek beszerzése </t>
    </r>
    <r>
      <rPr>
        <b/>
        <sz val="10"/>
        <color indexed="10"/>
        <rFont val="Times New Roman"/>
        <family val="1"/>
        <charset val="238"/>
      </rPr>
      <t>M</t>
    </r>
  </si>
  <si>
    <r>
      <t>Műtárgyak vásárlása</t>
    </r>
    <r>
      <rPr>
        <b/>
        <sz val="10"/>
        <color indexed="10"/>
        <rFont val="Times New Roman"/>
        <family val="1"/>
        <charset val="238"/>
      </rPr>
      <t xml:space="preserve"> M</t>
    </r>
  </si>
  <si>
    <r>
      <t xml:space="preserve">Árendás köz 4. telephely vizesblokk kialakítása </t>
    </r>
    <r>
      <rPr>
        <b/>
        <sz val="10"/>
        <color indexed="10"/>
        <rFont val="Times New Roman"/>
        <family val="1"/>
        <charset val="238"/>
      </rPr>
      <t>M</t>
    </r>
  </si>
  <si>
    <r>
      <t>Kisértékű egyéb gép, berendezés beszerzés</t>
    </r>
    <r>
      <rPr>
        <b/>
        <sz val="10"/>
        <color indexed="10"/>
        <rFont val="Times New Roman"/>
        <family val="1"/>
        <charset val="238"/>
      </rPr>
      <t xml:space="preserve"> M</t>
    </r>
  </si>
  <si>
    <r>
      <t xml:space="preserve">Pestújhelyi Ált.Isk. Kazáncsere jogsz.előírástól eltérő rendszer helyreállítása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</si>
  <si>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Dózsa Gimnázium volt gondnoki lakás tanári szobává alakítása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</si>
  <si>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Konytyfa Isk. fénymásoló alkatrész csere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</si>
  <si>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Vonalkód leolvasó készülék (GMK) </t>
    </r>
    <r>
      <rPr>
        <b/>
        <sz val="10"/>
        <color indexed="10"/>
        <rFont val="Times New Roman"/>
        <family val="1"/>
        <charset val="238"/>
      </rPr>
      <t>M</t>
    </r>
  </si>
  <si>
    <r>
      <t>Hartyán Ált.Isk. udvari honlokzat burkolata</t>
    </r>
    <r>
      <rPr>
        <b/>
        <sz val="10"/>
        <color indexed="10"/>
        <rFont val="Times New Roman"/>
        <family val="1"/>
        <charset val="238"/>
      </rPr>
      <t xml:space="preserve"> M</t>
    </r>
  </si>
  <si>
    <t>XV/12. Nádastó park 1. Bölcsőde felújítása (tejkonyha és átadó felúj., nyílászárók cseréje, csop.szobák felújítása és festése)</t>
  </si>
  <si>
    <t>XV/6. Wesselényi úti Bölcsőde felújítása (tálaló és tejkonyha felúj., nyílászárók cseréje, radiátorélvédők és beép.szekrények cseréje, festés, padlóburkolat csere)</t>
  </si>
  <si>
    <t>XV/2. Bezsilla utcai Bölcsőde felújítása (nyílászárók cseréje, bejárati előtér, homlokzat, magastető felújítása, festés)</t>
  </si>
  <si>
    <t>Fejlesztő Gondozó Központ felújítása (tetőszigetelése, bejárati előtető, burkolat, szennyvíz alap-vezeték felújítása, tisztasági festés, homlokzati nyílászárók cseréje)</t>
  </si>
  <si>
    <t>Régi Fóti úti Tagóvoda felújítása (3 db csop.szobában parketta padlóburkolt komplett felújítása, gyermekfürdők és tálalókonyha komplett felúj., elektromos vezetékek felújítása, udvari homlokzat vakolat javítása és festése, világítás korszerűsítés)</t>
  </si>
  <si>
    <t>Bújócska Tagóvoda felújítása (elektromos felújítás, világosítás korszerűsítés, nyílászárók cseréje, betonkerítés cseréje)</t>
  </si>
  <si>
    <t>Nyílászárók cseréje, külső terasz vízszigetelésének javítása, felnőtt vizesblokkok komplett felújítása, konyha és fürdők tisztasági festése, fűtés korszerűsítés, hőmennyiség mérésének kialakítása, bekötő csatorna felújítása, tornafolyosó felújítása</t>
  </si>
  <si>
    <t>Tisztasági festés, külső nyílászárók cseréje, gépészeti felújítás, nyomó- és lefolyóvezetékek feltárása és cseréje, terasz felújítás, lapostető szigetelés, hőközpont és szek.fűtés korszerűsítése</t>
  </si>
  <si>
    <t>GMK Központ (Karbantartó Műhely) magastető felújítás, kéményfejek visszabontása, udvari homlokzatok, gépkocsi tároló felújítása</t>
  </si>
  <si>
    <t>Szent Korona Ált.Isk. felújítása (csapadékvíz elvezető cseréje, tisztasági festés, beépített szekrények cseréje, burkolatok cseréje, homlokzati nyílászáró portálok cseréje, lépcső balesetmentesítése, vizesblokkok felújítása, PVC padló leragasztása)</t>
  </si>
  <si>
    <t>Pestújhelyi Ált.Isk. felújítása (tantermek PVC burkolatának cseréje, tornaöltöző és mosdó, valamint világítás korszerűsítése, tisztasági festés)</t>
  </si>
  <si>
    <r>
      <t xml:space="preserve">Csokonai Művház színpad </t>
    </r>
    <r>
      <rPr>
        <b/>
        <sz val="10"/>
        <color indexed="10"/>
        <rFont val="Times New Roman"/>
        <family val="1"/>
        <charset val="238"/>
      </rPr>
      <t>M</t>
    </r>
  </si>
  <si>
    <r>
      <t>FENO 25.évforduló</t>
    </r>
    <r>
      <rPr>
        <sz val="10"/>
        <color indexed="9"/>
        <rFont val="Times New Roman"/>
        <family val="1"/>
        <charset val="238"/>
      </rPr>
      <t>ra hintaágy</t>
    </r>
  </si>
  <si>
    <r>
      <t xml:space="preserve">Hartyán köz 3. - Palota Polg.Őr. Egy. helyiség kialakítás  </t>
    </r>
    <r>
      <rPr>
        <b/>
        <sz val="10"/>
        <color indexed="8"/>
        <rFont val="Times New Roman"/>
        <family val="1"/>
        <charset val="238"/>
      </rPr>
      <t>SzM</t>
    </r>
  </si>
  <si>
    <r>
      <t xml:space="preserve">Czabán Ált.Isk.Intézményi játszóeszköz és sporteszközök cseréje </t>
    </r>
    <r>
      <rPr>
        <b/>
        <sz val="10"/>
        <color indexed="8"/>
        <rFont val="Times New Roman"/>
        <family val="1"/>
        <charset val="238"/>
      </rPr>
      <t>SzM</t>
    </r>
  </si>
  <si>
    <t>Terc-silver szoftverkulcs vásárlás</t>
  </si>
  <si>
    <t>Dózsa Gy. Gimnázium Fő út 70. épülettel kapcsolatos tervezési költségek</t>
  </si>
  <si>
    <t>GMK kavicsos főzőkonyha új bejárat kialakítása</t>
  </si>
  <si>
    <t>Takarítógép</t>
  </si>
  <si>
    <t>Raklapemelő 2,5 T</t>
  </si>
  <si>
    <t>Bútorok</t>
  </si>
  <si>
    <t>Állvány (3 db)</t>
  </si>
  <si>
    <t>Létrák (3 db)</t>
  </si>
  <si>
    <t>Sörpad (10 garnitúra)</t>
  </si>
  <si>
    <t xml:space="preserve">Vérnyomásmérő </t>
  </si>
  <si>
    <t>Kávéfőző (2 db)</t>
  </si>
  <si>
    <t>Porszívó (2 db)</t>
  </si>
  <si>
    <t>Monitor (10 db)</t>
  </si>
  <si>
    <t>Flipchart tábla (3 db)</t>
  </si>
  <si>
    <t>Mikrohullámú sütő (3 db)</t>
  </si>
  <si>
    <t xml:space="preserve">Számítógép konfiguráció (10 db) </t>
  </si>
  <si>
    <t>Karbantartási szerszámok</t>
  </si>
  <si>
    <t>Színpadi berendezések</t>
  </si>
  <si>
    <t>Nyomtató (3 db)</t>
  </si>
  <si>
    <t>Projektor vetítővászonnal (2 db)</t>
  </si>
  <si>
    <t>Hűtőszekrény (2 db)</t>
  </si>
  <si>
    <t>Notebook (2 db)</t>
  </si>
  <si>
    <t>Konyhai gépek (táborokba)</t>
  </si>
  <si>
    <t>Tűzhelyek (2 db)</t>
  </si>
  <si>
    <t>Asztali telefonkészülék (6 db)</t>
  </si>
  <si>
    <t>Számológép (5 db)</t>
  </si>
  <si>
    <t>Kavicsos köz 6. - emeleti tornaszoba kialakítása</t>
  </si>
  <si>
    <t>A. MŰKÖDÉSI BEVÉTELEK</t>
  </si>
  <si>
    <t>B. FELHALMOZÁSI BEVÉTELEK</t>
  </si>
  <si>
    <t xml:space="preserve">C. FINANSZÍROZÁSI BEVÉTELEK </t>
  </si>
  <si>
    <t>C. FINANSZÍROZÁSI KIADÁSOK</t>
  </si>
  <si>
    <t>Csokonai Kulturális és Sport Központ</t>
  </si>
  <si>
    <t>Erdőkerülő u. dühöngő burkolatfelújítása</t>
  </si>
  <si>
    <r>
      <t>Czabán Ált.Isk. kazánház rekonstrukció</t>
    </r>
    <r>
      <rPr>
        <b/>
        <sz val="10"/>
        <color indexed="10"/>
        <rFont val="Times New Roman"/>
        <family val="1"/>
        <charset val="238"/>
      </rPr>
      <t xml:space="preserve"> M</t>
    </r>
  </si>
  <si>
    <r>
      <t>Kossuth Ált.Isk. udvar burkolat felújítása</t>
    </r>
    <r>
      <rPr>
        <b/>
        <sz val="10"/>
        <color indexed="10"/>
        <rFont val="Times New Roman"/>
        <family val="1"/>
        <charset val="238"/>
      </rPr>
      <t xml:space="preserve"> M</t>
    </r>
  </si>
  <si>
    <r>
      <t xml:space="preserve">GMK kavicsos főzőkonyha-főzőüst felújítás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</si>
  <si>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Nyílászáró csere és tisztasági festés </t>
    </r>
    <r>
      <rPr>
        <b/>
        <sz val="10"/>
        <color indexed="10"/>
        <rFont val="Times New Roman"/>
        <family val="1"/>
        <charset val="238"/>
      </rPr>
      <t>M</t>
    </r>
  </si>
  <si>
    <r>
      <t xml:space="preserve">Bernecebaráti Gyermektábor felújítása </t>
    </r>
    <r>
      <rPr>
        <b/>
        <sz val="10"/>
        <color indexed="10"/>
        <rFont val="Times New Roman"/>
        <family val="1"/>
        <charset val="238"/>
      </rPr>
      <t>M</t>
    </r>
  </si>
  <si>
    <r>
      <t>Agárdi üdülő nyílászáró csere és vizesblokk felújítás</t>
    </r>
    <r>
      <rPr>
        <b/>
        <sz val="10"/>
        <color indexed="10"/>
        <rFont val="Times New Roman"/>
        <family val="1"/>
        <charset val="238"/>
      </rPr>
      <t xml:space="preserve"> M</t>
    </r>
  </si>
  <si>
    <t>Száraznád Iskola felújítási munkálatai</t>
  </si>
  <si>
    <t>Működési célú költségvetési és kiegegészítő támogatások</t>
  </si>
  <si>
    <t>Pestújhelyi Iskola kisértékű tárgyi eszköz beszerzés</t>
  </si>
  <si>
    <t>Czabán Iskola kisértékű tárgyi eszköz beszerzés</t>
  </si>
  <si>
    <t>Károly Róbert Iskola kisértékű tárgyi eszköz beszerzés</t>
  </si>
  <si>
    <t>Hartyán  Ált.Iskola kiséértékű tárgyi eszköz beserzése</t>
  </si>
  <si>
    <t>László Gyula Gimnázium kisértékű tárgyi eszköz beszerzése</t>
  </si>
  <si>
    <t>Száraznád Iskola kisértékű tárgyi eszköz beszerzése</t>
  </si>
  <si>
    <t>Dózsa György Gimnázium kisértékű tárgyi eszköz beszerzése</t>
  </si>
  <si>
    <t>Hartyán főzőkonyha felújítása</t>
  </si>
  <si>
    <t xml:space="preserve">Intézményi esővédő gumiburkolatok kialakítása és játszóeszköz cseréje </t>
  </si>
  <si>
    <t xml:space="preserve"> NKA - Műtárgy vásárlás</t>
  </si>
  <si>
    <t>Fő úti Bölcsőde fejlesztés KMOP-4.5.2-09</t>
  </si>
  <si>
    <t>Hartyán Alapítvány az Iskoláért</t>
  </si>
  <si>
    <t>Tavasz Kórus Alapítvány</t>
  </si>
  <si>
    <t>Maroshévizi Református Egyházközösség</t>
  </si>
  <si>
    <t>Budapesti Városvédő Egyesület</t>
  </si>
  <si>
    <t>Dózsa Diáksport Egyesület</t>
  </si>
  <si>
    <t>Kavicsos Diáksport Egyesület</t>
  </si>
  <si>
    <t>Magyar Politikai Foglyok Országos Szövetsége</t>
  </si>
  <si>
    <t>Mozgássérültek Budapesti Egyesülete</t>
  </si>
  <si>
    <t>Vakok és Gyengénlátók Közép-Mo-i Regionális Egyesülete</t>
  </si>
  <si>
    <t>YBL Water Polo Club Egyesület</t>
  </si>
  <si>
    <t>Önk.pály.önrész - szakosított szoc.ellátást és a gyermekek átmeneti gondozását szolgáló önkormányzati intézményk fejlesztése és felúj.</t>
  </si>
  <si>
    <t>Önk.pály.önrész - önkormányzati feladatellátást szolgáló fejlesztések támogatása</t>
  </si>
  <si>
    <t>"TÉR-KÖZ 2016.városrehabilitációs pályázat" pályázati dokumentáció összeállítás, tervezés</t>
  </si>
  <si>
    <t>Nyári tábor Budai II.Stadion mosdók felújítása</t>
  </si>
  <si>
    <t>XV/5. Kavicsos közi Bölcsőde-automata öntözőrendszer kialakítása</t>
  </si>
  <si>
    <t>Család és gyermekjóléti központ kliensnyilvántartó program szoftverfejlesztése</t>
  </si>
  <si>
    <t>Nemzeti Szabadidős - Egészség Sportpark programban való pályázat  önrész ( Nyírpalota út 1-21 sz. mögötti futópálya)</t>
  </si>
  <si>
    <t>Magyar Kínai Kéttannyelvű Általános Iskola
2016. 08. 01 - 2016. 12.31.</t>
  </si>
  <si>
    <t>Siemens  Zrt. - adomány</t>
  </si>
  <si>
    <t>Hungarovox Kiadó Kft. (Pomogáts Béla: "Kihívások. Tanulmányok az erdélyi magyar irodalomról" c. könyv)</t>
  </si>
  <si>
    <t>Háztartásoknak</t>
  </si>
  <si>
    <t>Rákospalotai REACTOR Sportegyesület</t>
  </si>
  <si>
    <t>XV. Kerületi Bűnmegelőzési Polgárőrség</t>
  </si>
  <si>
    <t>Trappancs Szervátültetett Gyermekek Rehab.és Sportegy.</t>
  </si>
  <si>
    <t>Budapest, Pestújhelyi Református Egyházközség</t>
  </si>
  <si>
    <t>Budapest-Rákospalota-Újvárosi Református Egyházközség</t>
  </si>
  <si>
    <t>Siemens által bérelt lakások felújítása</t>
  </si>
  <si>
    <t>Bácska utcai parkoló sorompó építés</t>
  </si>
  <si>
    <t>Hősök úti szakrendelő lift építéshez telekalakítás</t>
  </si>
  <si>
    <t>KEHOP-5.2.9 pályázat Rákospalotai Kertvárosi Összevont Óvoda Vácrátóth téri Tagóvodája épülettel kapcs. tervezés</t>
  </si>
  <si>
    <t>Spirál Ház - Pajtás étterem klímatizálás</t>
  </si>
  <si>
    <t>Issimo Sportegyesület</t>
  </si>
  <si>
    <t>Palotai Titánok Sportegyesület</t>
  </si>
  <si>
    <r>
      <t>Zsókavár III.ütem KMOP-5.1.1/B-12k-2012-0003</t>
    </r>
    <r>
      <rPr>
        <b/>
        <sz val="11"/>
        <rFont val="Times New Roman"/>
        <family val="1"/>
        <charset val="238"/>
      </rPr>
      <t xml:space="preserve"> M</t>
    </r>
  </si>
  <si>
    <t>Neptun Általános Iskola
(Neptun utca 57. iskolaépület)
2016. 01. 01 - 2016. 07. 31.</t>
  </si>
  <si>
    <t>Közvilágítási hálózat fejlesztése (napelemes lámpatestek)
(Zsókavár-Erdőkerülő u., Karácsony Benő park, Bánkút utca, Rákos úti lakótelep)</t>
  </si>
  <si>
    <t>ÉPK 13. jelű épület kiviteli terveinek aktualizálása</t>
  </si>
  <si>
    <t>Spirálház Zsókavár u. 24-26. - Víz-csatorna rendszer felújítása (Palota Holding)</t>
  </si>
  <si>
    <t>2016.évi ktv               IV. mód.</t>
  </si>
  <si>
    <t>2016.évi ktv. IV. mód.</t>
  </si>
  <si>
    <t>Engedélyezett álláshelyek száma (fő)  2016.07.01-től</t>
  </si>
  <si>
    <t>Engedélyezett álláshelyek száma (fő)  2016.09.01-től</t>
  </si>
  <si>
    <t>Engedélyezett álláshelyek száma (fő)  2016.08.01-től</t>
  </si>
  <si>
    <t>Országos és helyi népszavazással kapcsolatos tevékenységek</t>
  </si>
  <si>
    <t>199</t>
  </si>
  <si>
    <r>
      <t xml:space="preserve">KIADÁSOK         </t>
    </r>
    <r>
      <rPr>
        <i/>
        <sz val="11"/>
        <rFont val="Times New Roman"/>
        <family val="1"/>
        <charset val="238"/>
      </rPr>
      <t xml:space="preserve"> </t>
    </r>
    <r>
      <rPr>
        <b/>
        <i/>
        <sz val="11"/>
        <rFont val="Times New Roman"/>
        <family val="1"/>
        <charset val="238"/>
      </rPr>
      <t xml:space="preserve"> forintban</t>
    </r>
  </si>
  <si>
    <r>
      <t xml:space="preserve">BEVÉTELEK         </t>
    </r>
    <r>
      <rPr>
        <b/>
        <i/>
        <sz val="11"/>
        <color indexed="8"/>
        <rFont val="Times New Roman"/>
        <family val="1"/>
        <charset val="238"/>
      </rPr>
      <t>forintban</t>
    </r>
  </si>
  <si>
    <r>
      <t xml:space="preserve">KIADÁSOK          </t>
    </r>
    <r>
      <rPr>
        <b/>
        <i/>
        <sz val="11"/>
        <color indexed="8"/>
        <rFont val="Times New Roman"/>
        <family val="1"/>
        <charset val="238"/>
      </rPr>
      <t>forintban</t>
    </r>
  </si>
  <si>
    <r>
      <t xml:space="preserve">BEVÉTELEK      </t>
    </r>
    <r>
      <rPr>
        <b/>
        <i/>
        <sz val="11"/>
        <rFont val="Times New Roman"/>
        <family val="1"/>
        <charset val="238"/>
      </rPr>
      <t xml:space="preserve">   forintban</t>
    </r>
  </si>
  <si>
    <r>
      <t xml:space="preserve">KIADÁSOK           </t>
    </r>
    <r>
      <rPr>
        <b/>
        <i/>
        <sz val="11"/>
        <rFont val="Times New Roman"/>
        <family val="1"/>
        <charset val="238"/>
      </rPr>
      <t>forintban</t>
    </r>
  </si>
  <si>
    <r>
      <t xml:space="preserve">KIADÁSOK           </t>
    </r>
    <r>
      <rPr>
        <b/>
        <i/>
        <sz val="11"/>
        <color indexed="8"/>
        <rFont val="Times New Roman"/>
        <family val="1"/>
        <charset val="238"/>
      </rPr>
      <t>forintban</t>
    </r>
  </si>
  <si>
    <r>
      <t xml:space="preserve">BEVÉTELEK         </t>
    </r>
    <r>
      <rPr>
        <b/>
        <i/>
        <sz val="11"/>
        <rFont val="Times New Roman"/>
        <family val="1"/>
        <charset val="238"/>
      </rPr>
      <t>forintban</t>
    </r>
  </si>
  <si>
    <t>Páskom Park 37.sz telephelyén udvari sportburkolat kialakítása</t>
  </si>
  <si>
    <t>Árendás Tagóvoda, beép.szekrények cseréje</t>
  </si>
  <si>
    <t>Klapka utcai Tagóvoda riasztó rendszer átépítése</t>
  </si>
  <si>
    <t>Kontyfa u.5 iskola udvarán a földben lévő víz főnyomócső javítása</t>
  </si>
  <si>
    <t xml:space="preserve">Kossuth Lajos Ált.Isk. földszinti lány wc blokk csatorna bekötésének gyakori dugulása miatt, a csatornaszakasz cseréje </t>
  </si>
  <si>
    <t>Meixner Ált.IskPerczel Mór utcafronti tetőszerkezet beázás miatti legszükségesebb javítása</t>
  </si>
  <si>
    <t>Egyedi karácsonyi lámpatestek (Fő tér és Karácsony B.park)</t>
  </si>
  <si>
    <t>Magyar Diabetes Társaság - pályázat</t>
  </si>
  <si>
    <t>Virusírtó licensz</t>
  </si>
  <si>
    <t>Meixner Iskola ereszdeszkázat és esőcsatorna csere</t>
  </si>
  <si>
    <t>Kossuth Iskola kisértkű tárgyi eszköz beszerzés</t>
  </si>
  <si>
    <t>Magyar-Kínai Iskola kisértékű tárgyi eszköz beszerzése</t>
  </si>
  <si>
    <t>XV/12. Nádastó park Bőlcsőde lapostető szigetelés felújítása</t>
  </si>
  <si>
    <t xml:space="preserve">XV/6. Wesswlényi úti Bölcsőde udvari előtetők felújítása </t>
  </si>
  <si>
    <t>Klapka Gy u. két fűtésköri szivattyú cseréje</t>
  </si>
  <si>
    <t>Klapka Gy. U. drótüveg előtető cseréje, ereszcsatorna</t>
  </si>
  <si>
    <t>Hattyán köz 3.-Palota-15 Kft.Foglalkoztató központ feletti lapostető szigetelése</t>
  </si>
  <si>
    <t>Szövőgyár utcai homlokzaton 2 db ablak csere, földszinten távnyitók elhelyezése</t>
  </si>
  <si>
    <t>Külső terasz vízszigetelés javítása</t>
  </si>
  <si>
    <t>Kavicsos közi Tagóvoda hidegburkolat csere</t>
  </si>
  <si>
    <t>Árnyékoló lamellák beépítése, árnyékoló hálók, ajtócsere</t>
  </si>
  <si>
    <t>Patolat u.eresz ejtővezető megépítése, tetőföld cseréje kavics ágyazatra</t>
  </si>
  <si>
    <t>Nádastó park 1. terasz előtető készítése</t>
  </si>
  <si>
    <t>Vácrátót téri Tagóvoda folyosói állmennyezet csere</t>
  </si>
  <si>
    <t>Vácrátót téri Tagóvoda teraszon lévő napernyők</t>
  </si>
  <si>
    <t>Árnyékolók felszerelése</t>
  </si>
  <si>
    <t>Érdekeltségnövelő pályázat (Önkormányzati rész)</t>
  </si>
  <si>
    <t>Kis terek fejlesztése, Széchenyi tér fejlesztése (Páskomliget u. 2-8., Karatna tér, Nádastó park, Nyírpalota 105-111., 79/AD, Mézeskalács tér 5., Rákos út 94-106., Széchenyi tér) Répszolg</t>
  </si>
  <si>
    <t>Kpi-ktv-i szervtől műk.c.tám. - Népszavazás 2016.</t>
  </si>
  <si>
    <t>Ellátottak pénzbeli juttatásainak visszafizetése</t>
  </si>
  <si>
    <t>Munkaügyi Központ - nyári diákmunka</t>
  </si>
  <si>
    <t>Nonprofit szervezettől korábbi évek támogatásai visszafizetése</t>
  </si>
  <si>
    <t>SzSzB tagok távolléti díja (népszavazás saját)</t>
  </si>
  <si>
    <t>Egyéb elvonások és befizetések (2015. maradvány korrekció)</t>
  </si>
  <si>
    <t>Bp-i Rendőrfőkapitányság XV.ker. Rendőrkapitányság (eszközfejl.)</t>
  </si>
  <si>
    <t>Fővárosi Katasztrófavédelmi Igazgatóság  (eszközfejl.)</t>
  </si>
  <si>
    <t>Önk.pály.önrész - "Kábítószerügyi Egyeztető Fórumok működési feltételeinek biztosítására és programjainak támogatására" kiírt KAB-KEF-16-B25489 sz.pályázat</t>
  </si>
  <si>
    <t>Önk.pály.önrész - "Kábítószerproblémával kapcsolatos vizsgálatok, kutatások támogatására" kiírt KAB-KT-16-25490 sz.pályázat</t>
  </si>
  <si>
    <t>Önk.pály.önrész - "Öko-turisztikai infrastruktúra-fejlesztése a határ mentén" SKHU/1601 pályázat</t>
  </si>
  <si>
    <t>Egyéb kisértékű tárgyi eszköz beszerzés - népszavazás saját</t>
  </si>
  <si>
    <t>Laptop beszerzés - népszavazás saját</t>
  </si>
  <si>
    <t>Széchenyi téri szobor csoport megvilágítása</t>
  </si>
  <si>
    <t>Központi tám.-Kubinyi Ágoston Program - kiállítások korszerűsítése - (muzeális intézmények szakmai támogatása)</t>
  </si>
  <si>
    <t>Érdekeltség növelő támogatás ( műszaki technikai eszköz bőv., berend. tárgyak gyarapítása, ép. felújítás, karbantartás ) Önkormányzati rész</t>
  </si>
  <si>
    <t>Agárdi Üdülő téliesítése</t>
  </si>
  <si>
    <t>Agárdi Üdülő kerítés csere, felújítása</t>
  </si>
  <si>
    <t>Budapest Főváros  XV. ker. Önkormányzat 2016. évi költségvetés V. számú módosítás bevételi és kiadási előirányzatainak mérlegszerű bemutatása</t>
  </si>
  <si>
    <t>2016.évi ktv               V. mód.</t>
  </si>
  <si>
    <t>Bp. Főváros  XV. ker. Önkormányzat 2016. évi költségvetés V. számú módosítás bevételi előirányzatai</t>
  </si>
  <si>
    <t>Bp. Főváros XV. ker. Önkormányzata 2016.évi költségvetés  V. számú módosítás átvett pénzeszközök  és támogatások, kölcsönök visszatérülésének előirányzata</t>
  </si>
  <si>
    <t>Bp. Főváros XV. ker. Önkormányzata 2016. évi költségvetés V. számú módosítás központi támogatási előirányzatai a támogatást felhasználó költségvetési szervek szerint</t>
  </si>
  <si>
    <t>Bp. Főváros  XV. ker. Önkormányzat 2016. évi költségvetés V. számú módosítás kiadási előirányzatai</t>
  </si>
  <si>
    <t>Bp. Főváros XV. ker. Önkormányzata 2016. évi költségvetés V. számú módosítás támogatásértékű kiadások, pénzeszközátadás és kölcsönök előirányzatai</t>
  </si>
  <si>
    <t>Deák utca orvosi rendelő építés  (RUP-15)</t>
  </si>
  <si>
    <r>
      <t xml:space="preserve">Deák utca orvosi rendelő építés  (RUP-15) </t>
    </r>
    <r>
      <rPr>
        <b/>
        <sz val="10"/>
        <color indexed="10"/>
        <rFont val="Times New Roman"/>
        <family val="1"/>
        <charset val="238"/>
      </rPr>
      <t>M</t>
    </r>
  </si>
  <si>
    <t>Bp.Főváros XV.ker. Önkormányzata 2016. évi költségvetés V. számú módosítás működési és felhalmozási céltartalékainak előirányzatai</t>
  </si>
  <si>
    <t xml:space="preserve">Bp. Főváros  XV. ker. Önkormányzat  2016.évi ktv. V. számú módosítás felújítási előirányzatai feladatonként és forrásonként bruttó összegben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</si>
  <si>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2016.évi ktv. V. mód.</t>
  </si>
  <si>
    <t>Bp. Főváros  XV. ker. Önkormányzat 2016.évi ktv. V. számú módosítás fejlesztési előirányzatai feladatonként és forrásonként bruttó összegben</t>
  </si>
  <si>
    <t xml:space="preserve">Bp. Főváros  XV. ker. Önkormányzat 2016.évi ktv. V. számú módosítás előirányzat kiemelt pályázatok előirányzatai feladatonként és forrásonként bruttó összegben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</si>
  <si>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Szoftver licenszdíj Multischool3 étkezésmegrendelő és számlázó program</t>
  </si>
  <si>
    <t>Kossuth Iskola melegvíztározó cseréje</t>
  </si>
  <si>
    <t>Szoftver beszerzés (win7, NOD32)</t>
  </si>
  <si>
    <t>Intézményi weboldal tervezése</t>
  </si>
  <si>
    <t>Aulich Tagóvoda elektromos kapunyitó kiépítése</t>
  </si>
  <si>
    <t>Magyar-Kínai Általános Iskola</t>
  </si>
  <si>
    <t>NRSZH által jóváhagyott fejlesztés-szociális foglalkozás</t>
  </si>
  <si>
    <t>Szocionet program bővítése</t>
  </si>
  <si>
    <t>Nagyértékű besorolású eszk.beszerzés</t>
  </si>
  <si>
    <t>Főzőkonyhák riasztórendszere</t>
  </si>
  <si>
    <t>Irodaszoftverek</t>
  </si>
  <si>
    <t xml:space="preserve"> -  XV. Polgármesteri Hivatal (népszavazás - távolléti díj)</t>
  </si>
  <si>
    <t>Gazdasági  Működtetési Központ</t>
  </si>
  <si>
    <t xml:space="preserve"> - KLIK - Hubay tandíj </t>
  </si>
  <si>
    <t>Egyesített szociális Intézmény</t>
  </si>
  <si>
    <t>VEKOP 5.3.1-15/2016-00010 Kerékpárút építéshez Ingatlan vétel</t>
  </si>
  <si>
    <t>ALDI - Játszótér felújítás - Erdőkerülő u. "Szirom játszótér"</t>
  </si>
  <si>
    <t>SzSzB tagok távolléti díja (népszavazás Kp-i)</t>
  </si>
  <si>
    <t>Háztartások támogatása</t>
  </si>
  <si>
    <t>Egyéb (profitorientált) vállalkozások támogatása</t>
  </si>
  <si>
    <t>L.M.J. Kft. Dani Gergely atya domborművének öntési költségeinek támogatása</t>
  </si>
  <si>
    <t>Véghelyzet Kft. (hagyományápoló verseskötet és Antal György költő verseskötetének kiadásához támogatás)</t>
  </si>
  <si>
    <t>Egyéb civil szervezettámogatása</t>
  </si>
  <si>
    <t xml:space="preserve">Önk.pály.önrész - "Komplex sportcsarnok-felújítási program - Pattogós utca 6-8. ingatlanon lévő tornacsarnok felújítása" </t>
  </si>
  <si>
    <t xml:space="preserve">Önk.pály.önrész - "Tornaterem felújítási program - Sződliget utca 24-30. ingatlanon lévő tornaterem felújítása" </t>
  </si>
  <si>
    <t xml:space="preserve">Önk.pály.önrész - "Bűnmegelőzési projektek megvalósítása" </t>
  </si>
  <si>
    <t>Játszótér felújítás - Erdőkerülő u. "Szirom játszótér"</t>
  </si>
  <si>
    <t>24. Központi támogatás Nettó finasz.előleg</t>
  </si>
  <si>
    <t>V. Központi, irányító szervi támogatás folyósítása</t>
  </si>
  <si>
    <t>VI. Külföldi finanszírozás bevételei</t>
  </si>
  <si>
    <t>C. Finanszírozási bevételek összesen (I+…+VI)</t>
  </si>
  <si>
    <t>IV. Központi támogatás Nettó finasz.előleg</t>
  </si>
  <si>
    <t>1658</t>
  </si>
  <si>
    <t xml:space="preserve">Kerékpárút építéshez Ingatlan vétel VEKOP 5.3.1-15/2016-00010 </t>
  </si>
  <si>
    <t xml:space="preserve"> - </t>
  </si>
  <si>
    <t xml:space="preserve"> - NKA 3909/00722-Rákospalotai Múzeum-műtárgy beszerzés</t>
  </si>
  <si>
    <t xml:space="preserve"> - NKA 105106/07064- Palota galéria kiállításainak rendezése</t>
  </si>
  <si>
    <t xml:space="preserve"> - NKA786104/00024-rendhagyó népzenei tanórák kisiskolásoknak</t>
  </si>
  <si>
    <t xml:space="preserve"> - NKA 786108/00115-gyermek és felnőtt táncházak megrendezése</t>
  </si>
  <si>
    <t xml:space="preserve"> - NKA 89271/16 Speci Art Fesztivál rendezése</t>
  </si>
  <si>
    <t xml:space="preserve"> - Ecseri Önk. Tám.CD kiadás</t>
  </si>
  <si>
    <t xml:space="preserve"> - XVII.ker.tám."Rákos-mente népdalkincse"</t>
  </si>
  <si>
    <t xml:space="preserve"> - Emberi Er.Forr.Min.támogatás "Kulissza alkotó klub"</t>
  </si>
  <si>
    <r>
      <t xml:space="preserve"> - NKA3437/0227- A XV.kerületi temető történetekönyv</t>
    </r>
    <r>
      <rPr>
        <sz val="10"/>
        <rFont val="Times New Roman"/>
        <family val="1"/>
        <charset val="238"/>
      </rPr>
      <t xml:space="preserve"> kiadás</t>
    </r>
  </si>
  <si>
    <t>Önkormányzati többségi tulajdonú nem pü.vállalkozások tám.</t>
  </si>
</sst>
</file>

<file path=xl/styles.xml><?xml version="1.0" encoding="utf-8"?>
<styleSheet xmlns="http://schemas.openxmlformats.org/spreadsheetml/2006/main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0.0"/>
    <numFmt numFmtId="165" formatCode="#,##0_ ;\-#,##0\ "/>
  </numFmts>
  <fonts count="8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u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3"/>
      <color indexed="8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5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8.5"/>
      <color indexed="8"/>
      <name val="Times New Roman"/>
      <family val="1"/>
      <charset val="238"/>
    </font>
    <font>
      <b/>
      <sz val="13.5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b/>
      <sz val="13.5"/>
      <color indexed="8"/>
      <name val="Times New Roman"/>
      <family val="1"/>
      <charset val="238"/>
    </font>
    <font>
      <b/>
      <u/>
      <sz val="10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name val="Times New Roman"/>
      <family val="1"/>
      <charset val="238"/>
    </font>
    <font>
      <b/>
      <u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8.5"/>
      <color indexed="8"/>
      <name val="Times New Roman"/>
      <family val="1"/>
      <charset val="238"/>
    </font>
    <font>
      <sz val="14"/>
      <name val="Arial CE"/>
      <charset val="238"/>
    </font>
    <font>
      <sz val="11"/>
      <color indexed="10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i/>
      <u/>
      <sz val="11"/>
      <color indexed="8"/>
      <name val="Times New Roman"/>
      <family val="1"/>
      <charset val="238"/>
    </font>
    <font>
      <b/>
      <i/>
      <u/>
      <sz val="11"/>
      <color indexed="8"/>
      <name val="Times New Roman"/>
      <family val="1"/>
      <charset val="238"/>
    </font>
    <font>
      <sz val="13"/>
      <name val="Times New Roman"/>
      <family val="1"/>
      <charset val="238"/>
    </font>
    <font>
      <i/>
      <u/>
      <sz val="11"/>
      <name val="Times New Roman"/>
      <family val="1"/>
      <charset val="238"/>
    </font>
    <font>
      <b/>
      <sz val="10"/>
      <name val="MS Sans Serif"/>
      <family val="2"/>
      <charset val="238"/>
    </font>
    <font>
      <b/>
      <sz val="10"/>
      <color indexed="1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i/>
      <sz val="10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rgb="FFFF000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theme="6" tint="-0.499984740745262"/>
      <name val="Times New Roman"/>
      <family val="1"/>
      <charset val="23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5" tint="0.79998168889431442"/>
        <bgColor indexed="64"/>
      </patternFill>
    </fill>
  </fills>
  <borders count="8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8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7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16" borderId="5" applyNumberFormat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8" fillId="17" borderId="7" applyNumberFormat="0" applyFont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22" fillId="4" borderId="0" applyNumberFormat="0" applyBorder="0" applyAlignment="0" applyProtection="0"/>
    <xf numFmtId="0" fontId="23" fillId="22" borderId="8" applyNumberFormat="0" applyAlignment="0" applyProtection="0"/>
    <xf numFmtId="0" fontId="24" fillId="0" borderId="0" applyNumberFormat="0" applyFill="0" applyBorder="0" applyAlignment="0" applyProtection="0"/>
    <xf numFmtId="0" fontId="5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25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23" borderId="0" applyNumberFormat="0" applyBorder="0" applyAlignment="0" applyProtection="0"/>
    <xf numFmtId="0" fontId="28" fillId="22" borderId="1" applyNumberFormat="0" applyAlignment="0" applyProtection="0"/>
  </cellStyleXfs>
  <cellXfs count="2041">
    <xf numFmtId="0" fontId="0" fillId="0" borderId="0" xfId="0"/>
    <xf numFmtId="0" fontId="6" fillId="0" borderId="0" xfId="0" applyFont="1"/>
    <xf numFmtId="3" fontId="9" fillId="0" borderId="0" xfId="0" applyNumberFormat="1" applyFont="1" applyBorder="1"/>
    <xf numFmtId="0" fontId="9" fillId="0" borderId="0" xfId="0" applyFont="1" applyFill="1" applyBorder="1" applyAlignment="1">
      <alignment wrapText="1"/>
    </xf>
    <xf numFmtId="3" fontId="9" fillId="0" borderId="0" xfId="0" applyNumberFormat="1" applyFont="1" applyFill="1" applyBorder="1" applyAlignment="1">
      <alignment wrapText="1"/>
    </xf>
    <xf numFmtId="0" fontId="11" fillId="0" borderId="0" xfId="42" applyFont="1" applyFill="1" applyBorder="1" applyAlignment="1" applyProtection="1">
      <alignment wrapText="1"/>
      <protection locked="0"/>
    </xf>
    <xf numFmtId="0" fontId="11" fillId="0" borderId="0" xfId="42" applyFont="1" applyFill="1" applyBorder="1" applyAlignment="1" applyProtection="1">
      <alignment horizontal="left" wrapText="1"/>
      <protection locked="0"/>
    </xf>
    <xf numFmtId="0" fontId="30" fillId="0" borderId="0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0" xfId="0" applyFont="1" applyAlignment="1"/>
    <xf numFmtId="0" fontId="9" fillId="0" borderId="0" xfId="0" applyFont="1"/>
    <xf numFmtId="3" fontId="9" fillId="0" borderId="0" xfId="0" applyNumberFormat="1" applyFont="1"/>
    <xf numFmtId="3" fontId="6" fillId="0" borderId="0" xfId="0" applyNumberFormat="1" applyFont="1"/>
    <xf numFmtId="3" fontId="31" fillId="0" borderId="0" xfId="0" applyNumberFormat="1" applyFont="1"/>
    <xf numFmtId="0" fontId="31" fillId="0" borderId="0" xfId="0" applyFont="1"/>
    <xf numFmtId="0" fontId="9" fillId="0" borderId="0" xfId="0" applyFont="1" applyBorder="1"/>
    <xf numFmtId="0" fontId="11" fillId="0" borderId="0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left" wrapText="1"/>
    </xf>
    <xf numFmtId="3" fontId="11" fillId="0" borderId="0" xfId="0" applyNumberFormat="1" applyFont="1" applyFill="1" applyBorder="1" applyProtection="1">
      <protection locked="0"/>
    </xf>
    <xf numFmtId="3" fontId="11" fillId="0" borderId="0" xfId="0" applyNumberFormat="1" applyFont="1" applyFill="1" applyBorder="1"/>
    <xf numFmtId="3" fontId="11" fillId="0" borderId="10" xfId="0" applyNumberFormat="1" applyFont="1" applyFill="1" applyBorder="1"/>
    <xf numFmtId="0" fontId="31" fillId="0" borderId="0" xfId="0" applyFont="1" applyBorder="1"/>
    <xf numFmtId="0" fontId="36" fillId="0" borderId="0" xfId="0" applyFont="1" applyBorder="1" applyAlignment="1">
      <alignment wrapText="1"/>
    </xf>
    <xf numFmtId="0" fontId="36" fillId="0" borderId="0" xfId="0" applyFont="1"/>
    <xf numFmtId="0" fontId="36" fillId="0" borderId="0" xfId="0" applyFont="1" applyAlignment="1">
      <alignment wrapText="1"/>
    </xf>
    <xf numFmtId="0" fontId="36" fillId="0" borderId="0" xfId="0" applyFont="1" applyBorder="1" applyAlignment="1">
      <alignment horizontal="left" wrapText="1"/>
    </xf>
    <xf numFmtId="0" fontId="36" fillId="0" borderId="0" xfId="0" applyFont="1" applyBorder="1" applyAlignment="1">
      <alignment horizontal="centerContinuous"/>
    </xf>
    <xf numFmtId="0" fontId="36" fillId="0" borderId="0" xfId="0" applyFont="1" applyFill="1" applyBorder="1" applyAlignment="1">
      <alignment horizontal="centerContinuous"/>
    </xf>
    <xf numFmtId="0" fontId="37" fillId="0" borderId="0" xfId="0" applyFont="1" applyAlignment="1">
      <alignment wrapText="1"/>
    </xf>
    <xf numFmtId="0" fontId="37" fillId="0" borderId="0" xfId="0" applyFont="1"/>
    <xf numFmtId="0" fontId="36" fillId="0" borderId="0" xfId="0" applyFont="1" applyAlignment="1">
      <alignment horizontal="left" wrapText="1"/>
    </xf>
    <xf numFmtId="0" fontId="36" fillId="0" borderId="0" xfId="0" applyFont="1" applyAlignment="1">
      <alignment horizontal="left" indent="2"/>
    </xf>
    <xf numFmtId="0" fontId="11" fillId="0" borderId="0" xfId="0" applyFont="1"/>
    <xf numFmtId="41" fontId="36" fillId="0" borderId="0" xfId="0" applyNumberFormat="1" applyFont="1" applyFill="1" applyBorder="1" applyAlignment="1">
      <alignment horizontal="center"/>
    </xf>
    <xf numFmtId="41" fontId="11" fillId="0" borderId="0" xfId="0" applyNumberFormat="1" applyFont="1" applyFill="1" applyBorder="1"/>
    <xf numFmtId="3" fontId="11" fillId="0" borderId="0" xfId="0" applyNumberFormat="1" applyFont="1"/>
    <xf numFmtId="3" fontId="11" fillId="0" borderId="0" xfId="0" applyNumberFormat="1" applyFont="1" applyFill="1"/>
    <xf numFmtId="0" fontId="11" fillId="0" borderId="0" xfId="0" applyFont="1" applyFill="1"/>
    <xf numFmtId="3" fontId="11" fillId="0" borderId="0" xfId="0" applyNumberFormat="1" applyFont="1" applyProtection="1">
      <protection locked="0"/>
    </xf>
    <xf numFmtId="0" fontId="11" fillId="0" borderId="0" xfId="0" applyFont="1" applyBorder="1" applyAlignment="1">
      <alignment horizontal="left" wrapText="1" indent="2"/>
    </xf>
    <xf numFmtId="41" fontId="11" fillId="0" borderId="0" xfId="0" applyNumberFormat="1" applyFont="1" applyBorder="1"/>
    <xf numFmtId="0" fontId="11" fillId="0" borderId="0" xfId="0" applyFont="1" applyAlignment="1">
      <alignment horizontal="left" wrapText="1" indent="2"/>
    </xf>
    <xf numFmtId="0" fontId="36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wrapText="1"/>
    </xf>
    <xf numFmtId="41" fontId="11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 applyProtection="1">
      <alignment horizontal="left" wrapText="1" indent="2"/>
      <protection locked="0"/>
    </xf>
    <xf numFmtId="0" fontId="11" fillId="0" borderId="0" xfId="0" applyFont="1" applyFill="1" applyAlignment="1">
      <alignment horizontal="center"/>
    </xf>
    <xf numFmtId="0" fontId="38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3" fontId="36" fillId="0" borderId="11" xfId="0" applyNumberFormat="1" applyFont="1" applyBorder="1" applyAlignment="1">
      <alignment vertical="center"/>
    </xf>
    <xf numFmtId="3" fontId="11" fillId="0" borderId="0" xfId="0" applyNumberFormat="1" applyFont="1" applyBorder="1"/>
    <xf numFmtId="0" fontId="36" fillId="0" borderId="0" xfId="0" applyFont="1" applyBorder="1"/>
    <xf numFmtId="0" fontId="38" fillId="0" borderId="0" xfId="0" applyFont="1" applyBorder="1" applyAlignment="1">
      <alignment wrapText="1"/>
    </xf>
    <xf numFmtId="3" fontId="36" fillId="0" borderId="0" xfId="0" applyNumberFormat="1" applyFont="1" applyBorder="1" applyAlignment="1">
      <alignment vertical="center"/>
    </xf>
    <xf numFmtId="0" fontId="38" fillId="0" borderId="0" xfId="0" applyFont="1" applyBorder="1" applyAlignment="1">
      <alignment vertical="center" wrapText="1"/>
    </xf>
    <xf numFmtId="0" fontId="11" fillId="0" borderId="0" xfId="0" applyFont="1" applyAlignment="1"/>
    <xf numFmtId="0" fontId="36" fillId="0" borderId="0" xfId="0" applyFont="1" applyAlignment="1">
      <alignment horizontal="center" vertical="center" wrapText="1"/>
    </xf>
    <xf numFmtId="3" fontId="36" fillId="0" borderId="0" xfId="0" applyNumberFormat="1" applyFont="1" applyBorder="1"/>
    <xf numFmtId="0" fontId="36" fillId="0" borderId="0" xfId="0" applyFont="1" applyAlignment="1">
      <alignment vertical="center" wrapText="1"/>
    </xf>
    <xf numFmtId="0" fontId="36" fillId="0" borderId="0" xfId="0" applyFont="1" applyBorder="1" applyAlignment="1">
      <alignment horizontal="left"/>
    </xf>
    <xf numFmtId="3" fontId="36" fillId="0" borderId="12" xfId="0" applyNumberFormat="1" applyFont="1" applyBorder="1"/>
    <xf numFmtId="3" fontId="11" fillId="0" borderId="0" xfId="0" applyNumberFormat="1" applyFont="1" applyAlignment="1">
      <alignment vertical="center"/>
    </xf>
    <xf numFmtId="3" fontId="11" fillId="0" borderId="0" xfId="0" applyNumberFormat="1" applyFont="1" applyBorder="1" applyAlignment="1">
      <alignment vertical="center"/>
    </xf>
    <xf numFmtId="3" fontId="36" fillId="0" borderId="11" xfId="0" applyNumberFormat="1" applyFont="1" applyBorder="1"/>
    <xf numFmtId="0" fontId="11" fillId="0" borderId="0" xfId="0" applyFont="1" applyFill="1" applyAlignment="1">
      <alignment wrapText="1"/>
    </xf>
    <xf numFmtId="0" fontId="11" fillId="0" borderId="0" xfId="0" applyFont="1" applyFill="1" applyBorder="1" applyAlignment="1" applyProtection="1">
      <alignment wrapText="1"/>
      <protection locked="0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wrapText="1"/>
    </xf>
    <xf numFmtId="0" fontId="11" fillId="0" borderId="0" xfId="0" applyFont="1" applyBorder="1"/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3" fontId="36" fillId="0" borderId="0" xfId="0" applyNumberFormat="1" applyFont="1" applyFill="1" applyBorder="1" applyAlignment="1">
      <alignment horizontal="center"/>
    </xf>
    <xf numFmtId="0" fontId="36" fillId="24" borderId="0" xfId="0" applyFont="1" applyFill="1" applyBorder="1" applyAlignment="1">
      <alignment horizontal="center" vertical="center" wrapText="1"/>
    </xf>
    <xf numFmtId="3" fontId="11" fillId="0" borderId="0" xfId="0" applyNumberFormat="1" applyFont="1" applyBorder="1" applyProtection="1">
      <protection locked="0"/>
    </xf>
    <xf numFmtId="3" fontId="36" fillId="0" borderId="13" xfId="0" applyNumberFormat="1" applyFont="1" applyBorder="1" applyAlignment="1">
      <alignment vertical="center"/>
    </xf>
    <xf numFmtId="3" fontId="11" fillId="0" borderId="0" xfId="0" applyNumberFormat="1" applyFont="1" applyAlignment="1">
      <alignment wrapText="1"/>
    </xf>
    <xf numFmtId="0" fontId="11" fillId="0" borderId="0" xfId="0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 vertical="center"/>
    </xf>
    <xf numFmtId="41" fontId="11" fillId="0" borderId="0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3" fontId="36" fillId="0" borderId="0" xfId="0" applyNumberFormat="1" applyFont="1" applyFill="1" applyAlignment="1">
      <alignment horizontal="center"/>
    </xf>
    <xf numFmtId="165" fontId="36" fillId="0" borderId="0" xfId="0" applyNumberFormat="1" applyFont="1" applyFill="1" applyAlignment="1">
      <alignment horizontal="center"/>
    </xf>
    <xf numFmtId="0" fontId="36" fillId="0" borderId="0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/>
    </xf>
    <xf numFmtId="0" fontId="29" fillId="0" borderId="10" xfId="0" applyFont="1" applyFill="1" applyBorder="1" applyAlignment="1">
      <alignment wrapText="1"/>
    </xf>
    <xf numFmtId="3" fontId="31" fillId="0" borderId="0" xfId="0" applyNumberFormat="1" applyFont="1" applyBorder="1"/>
    <xf numFmtId="3" fontId="11" fillId="25" borderId="0" xfId="0" applyNumberFormat="1" applyFont="1" applyFill="1" applyProtection="1">
      <protection locked="0"/>
    </xf>
    <xf numFmtId="3" fontId="36" fillId="25" borderId="11" xfId="0" applyNumberFormat="1" applyFont="1" applyFill="1" applyBorder="1" applyAlignment="1">
      <alignment vertical="center"/>
    </xf>
    <xf numFmtId="3" fontId="36" fillId="0" borderId="11" xfId="0" applyNumberFormat="1" applyFont="1" applyFill="1" applyBorder="1" applyAlignment="1">
      <alignment vertical="center"/>
    </xf>
    <xf numFmtId="3" fontId="11" fillId="0" borderId="0" xfId="0" applyNumberFormat="1" applyFont="1" applyFill="1" applyProtection="1">
      <protection locked="0"/>
    </xf>
    <xf numFmtId="3" fontId="36" fillId="0" borderId="0" xfId="0" applyNumberFormat="1" applyFont="1" applyFill="1" applyBorder="1" applyAlignment="1">
      <alignment vertical="center"/>
    </xf>
    <xf numFmtId="3" fontId="11" fillId="0" borderId="0" xfId="0" applyNumberFormat="1" applyFont="1" applyFill="1" applyBorder="1" applyAlignment="1">
      <alignment vertical="center"/>
    </xf>
    <xf numFmtId="3" fontId="11" fillId="25" borderId="0" xfId="0" applyNumberFormat="1" applyFont="1" applyFill="1" applyBorder="1" applyAlignment="1">
      <alignment vertical="center"/>
    </xf>
    <xf numFmtId="3" fontId="36" fillId="25" borderId="11" xfId="0" applyNumberFormat="1" applyFont="1" applyFill="1" applyBorder="1" applyProtection="1">
      <protection locked="0"/>
    </xf>
    <xf numFmtId="3" fontId="36" fillId="25" borderId="12" xfId="0" applyNumberFormat="1" applyFont="1" applyFill="1" applyBorder="1"/>
    <xf numFmtId="3" fontId="36" fillId="25" borderId="11" xfId="0" applyNumberFormat="1" applyFont="1" applyFill="1" applyBorder="1"/>
    <xf numFmtId="3" fontId="11" fillId="26" borderId="0" xfId="0" applyNumberFormat="1" applyFont="1" applyFill="1" applyProtection="1">
      <protection locked="0"/>
    </xf>
    <xf numFmtId="3" fontId="36" fillId="26" borderId="11" xfId="0" applyNumberFormat="1" applyFont="1" applyFill="1" applyBorder="1" applyAlignment="1">
      <alignment vertical="center"/>
    </xf>
    <xf numFmtId="3" fontId="36" fillId="0" borderId="14" xfId="0" applyNumberFormat="1" applyFont="1" applyBorder="1"/>
    <xf numFmtId="0" fontId="36" fillId="0" borderId="15" xfId="0" applyFont="1" applyBorder="1" applyAlignment="1">
      <alignment vertical="center"/>
    </xf>
    <xf numFmtId="3" fontId="36" fillId="26" borderId="12" xfId="0" applyNumberFormat="1" applyFont="1" applyFill="1" applyBorder="1"/>
    <xf numFmtId="3" fontId="36" fillId="0" borderId="0" xfId="0" applyNumberFormat="1" applyFont="1" applyFill="1" applyBorder="1" applyProtection="1">
      <protection locked="0"/>
    </xf>
    <xf numFmtId="3" fontId="11" fillId="25" borderId="0" xfId="0" applyNumberFormat="1" applyFont="1" applyFill="1" applyBorder="1" applyProtection="1">
      <protection locked="0"/>
    </xf>
    <xf numFmtId="3" fontId="36" fillId="0" borderId="12" xfId="0" applyNumberFormat="1" applyFont="1" applyFill="1" applyBorder="1"/>
    <xf numFmtId="3" fontId="36" fillId="0" borderId="0" xfId="0" applyNumberFormat="1" applyFont="1" applyFill="1" applyBorder="1"/>
    <xf numFmtId="41" fontId="36" fillId="0" borderId="0" xfId="0" applyNumberFormat="1" applyFont="1" applyBorder="1" applyAlignment="1">
      <alignment horizontal="center"/>
    </xf>
    <xf numFmtId="3" fontId="36" fillId="0" borderId="0" xfId="0" applyNumberFormat="1" applyFont="1" applyAlignment="1">
      <alignment horizontal="center"/>
    </xf>
    <xf numFmtId="3" fontId="9" fillId="0" borderId="0" xfId="0" applyNumberFormat="1" applyFont="1" applyFill="1" applyBorder="1"/>
    <xf numFmtId="3" fontId="36" fillId="0" borderId="0" xfId="0" applyNumberFormat="1" applyFont="1" applyAlignment="1">
      <alignment vertical="center"/>
    </xf>
    <xf numFmtId="3" fontId="11" fillId="0" borderId="0" xfId="0" applyNumberFormat="1" applyFont="1" applyAlignment="1"/>
    <xf numFmtId="3" fontId="36" fillId="0" borderId="0" xfId="0" applyNumberFormat="1" applyFont="1" applyAlignment="1">
      <alignment horizontal="center" vertical="center"/>
    </xf>
    <xf numFmtId="3" fontId="36" fillId="0" borderId="0" xfId="0" applyNumberFormat="1" applyFont="1" applyBorder="1" applyAlignment="1">
      <alignment horizontal="left"/>
    </xf>
    <xf numFmtId="3" fontId="36" fillId="0" borderId="0" xfId="0" applyNumberFormat="1" applyFont="1"/>
    <xf numFmtId="3" fontId="36" fillId="0" borderId="0" xfId="0" applyNumberFormat="1" applyFont="1" applyBorder="1" applyAlignment="1">
      <alignment horizontal="centerContinuous"/>
    </xf>
    <xf numFmtId="3" fontId="36" fillId="0" borderId="0" xfId="0" applyNumberFormat="1" applyFont="1" applyFill="1" applyBorder="1" applyAlignment="1">
      <alignment horizontal="centerContinuous"/>
    </xf>
    <xf numFmtId="3" fontId="37" fillId="0" borderId="0" xfId="0" applyNumberFormat="1" applyFont="1"/>
    <xf numFmtId="3" fontId="36" fillId="0" borderId="0" xfId="0" applyNumberFormat="1" applyFont="1" applyAlignment="1">
      <alignment horizontal="left" indent="2"/>
    </xf>
    <xf numFmtId="0" fontId="35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3" fontId="36" fillId="0" borderId="16" xfId="0" applyNumberFormat="1" applyFont="1" applyBorder="1" applyAlignment="1">
      <alignment horizontal="center" vertical="center"/>
    </xf>
    <xf numFmtId="0" fontId="30" fillId="0" borderId="17" xfId="0" applyFont="1" applyBorder="1" applyAlignment="1"/>
    <xf numFmtId="3" fontId="36" fillId="0" borderId="11" xfId="0" applyNumberFormat="1" applyFont="1" applyBorder="1" applyAlignment="1">
      <alignment horizontal="center" vertical="center"/>
    </xf>
    <xf numFmtId="3" fontId="36" fillId="0" borderId="16" xfId="0" applyNumberFormat="1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0" fillId="0" borderId="18" xfId="0" applyFont="1" applyBorder="1" applyAlignment="1"/>
    <xf numFmtId="0" fontId="36" fillId="0" borderId="19" xfId="0" applyFont="1" applyBorder="1" applyAlignment="1">
      <alignment wrapText="1"/>
    </xf>
    <xf numFmtId="3" fontId="35" fillId="0" borderId="19" xfId="0" applyNumberFormat="1" applyFont="1" applyBorder="1" applyAlignment="1">
      <alignment horizontal="center" vertical="center"/>
    </xf>
    <xf numFmtId="3" fontId="35" fillId="0" borderId="18" xfId="0" applyNumberFormat="1" applyFont="1" applyBorder="1" applyAlignment="1">
      <alignment horizontal="center" vertical="center"/>
    </xf>
    <xf numFmtId="3" fontId="35" fillId="0" borderId="19" xfId="0" applyNumberFormat="1" applyFont="1" applyBorder="1" applyAlignment="1">
      <alignment horizontal="center" vertical="center" wrapText="1"/>
    </xf>
    <xf numFmtId="0" fontId="35" fillId="0" borderId="20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 wrapText="1"/>
    </xf>
    <xf numFmtId="0" fontId="11" fillId="0" borderId="10" xfId="0" applyFont="1" applyBorder="1" applyAlignment="1">
      <alignment wrapText="1"/>
    </xf>
    <xf numFmtId="3" fontId="35" fillId="0" borderId="10" xfId="0" applyNumberFormat="1" applyFont="1" applyBorder="1" applyAlignment="1">
      <alignment horizontal="center" vertical="center"/>
    </xf>
    <xf numFmtId="0" fontId="39" fillId="0" borderId="17" xfId="0" applyFont="1" applyBorder="1" applyAlignment="1"/>
    <xf numFmtId="3" fontId="35" fillId="0" borderId="10" xfId="0" applyNumberFormat="1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/>
    </xf>
    <xf numFmtId="0" fontId="30" fillId="0" borderId="21" xfId="0" applyFont="1" applyFill="1" applyBorder="1" applyAlignment="1">
      <alignment horizontal="left" vertical="center"/>
    </xf>
    <xf numFmtId="0" fontId="11" fillId="0" borderId="22" xfId="0" applyFont="1" applyFill="1" applyBorder="1" applyAlignment="1">
      <alignment wrapText="1"/>
    </xf>
    <xf numFmtId="3" fontId="36" fillId="0" borderId="22" xfId="0" applyNumberFormat="1" applyFont="1" applyBorder="1"/>
    <xf numFmtId="3" fontId="36" fillId="0" borderId="21" xfId="0" applyNumberFormat="1" applyFont="1" applyBorder="1"/>
    <xf numFmtId="3" fontId="36" fillId="0" borderId="23" xfId="0" applyNumberFormat="1" applyFont="1" applyBorder="1"/>
    <xf numFmtId="0" fontId="31" fillId="0" borderId="10" xfId="0" applyFont="1" applyFill="1" applyBorder="1" applyAlignment="1" applyProtection="1">
      <alignment wrapText="1"/>
      <protection locked="0"/>
    </xf>
    <xf numFmtId="3" fontId="11" fillId="0" borderId="10" xfId="0" applyNumberFormat="1" applyFont="1" applyBorder="1"/>
    <xf numFmtId="3" fontId="11" fillId="0" borderId="17" xfId="0" applyNumberFormat="1" applyFont="1" applyBorder="1"/>
    <xf numFmtId="3" fontId="9" fillId="0" borderId="10" xfId="0" applyNumberFormat="1" applyFont="1" applyBorder="1"/>
    <xf numFmtId="3" fontId="36" fillId="0" borderId="10" xfId="0" applyNumberFormat="1" applyFont="1" applyBorder="1" applyAlignment="1">
      <alignment horizontal="center" vertical="center"/>
    </xf>
    <xf numFmtId="0" fontId="11" fillId="0" borderId="17" xfId="0" applyFont="1" applyBorder="1" applyAlignment="1"/>
    <xf numFmtId="3" fontId="36" fillId="0" borderId="10" xfId="0" applyNumberFormat="1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3" fontId="40" fillId="0" borderId="17" xfId="0" applyNumberFormat="1" applyFont="1" applyBorder="1" applyAlignment="1"/>
    <xf numFmtId="3" fontId="40" fillId="0" borderId="17" xfId="0" applyNumberFormat="1" applyFont="1" applyBorder="1"/>
    <xf numFmtId="0" fontId="30" fillId="0" borderId="17" xfId="0" applyFont="1" applyFill="1" applyBorder="1" applyAlignment="1">
      <alignment horizontal="left" vertical="center"/>
    </xf>
    <xf numFmtId="0" fontId="31" fillId="0" borderId="10" xfId="0" applyFont="1" applyFill="1" applyBorder="1" applyAlignment="1">
      <alignment wrapText="1"/>
    </xf>
    <xf numFmtId="0" fontId="9" fillId="0" borderId="17" xfId="0" applyFont="1" applyBorder="1"/>
    <xf numFmtId="0" fontId="31" fillId="0" borderId="22" xfId="0" applyFont="1" applyFill="1" applyBorder="1" applyAlignment="1" applyProtection="1">
      <alignment wrapText="1"/>
      <protection locked="0"/>
    </xf>
    <xf numFmtId="0" fontId="34" fillId="0" borderId="10" xfId="0" applyFont="1" applyFill="1" applyBorder="1" applyAlignment="1" applyProtection="1">
      <alignment wrapText="1"/>
      <protection locked="0"/>
    </xf>
    <xf numFmtId="0" fontId="6" fillId="0" borderId="24" xfId="0" applyFont="1" applyBorder="1"/>
    <xf numFmtId="0" fontId="31" fillId="0" borderId="25" xfId="0" applyFont="1" applyFill="1" applyBorder="1" applyAlignment="1" applyProtection="1">
      <alignment wrapText="1"/>
      <protection locked="0"/>
    </xf>
    <xf numFmtId="3" fontId="11" fillId="0" borderId="25" xfId="0" applyNumberFormat="1" applyFont="1" applyBorder="1"/>
    <xf numFmtId="3" fontId="11" fillId="0" borderId="24" xfId="0" applyNumberFormat="1" applyFont="1" applyBorder="1"/>
    <xf numFmtId="3" fontId="11" fillId="0" borderId="26" xfId="0" applyNumberFormat="1" applyFont="1" applyBorder="1"/>
    <xf numFmtId="0" fontId="30" fillId="24" borderId="13" xfId="0" applyFont="1" applyFill="1" applyBorder="1" applyAlignment="1">
      <alignment vertical="center"/>
    </xf>
    <xf numFmtId="0" fontId="36" fillId="24" borderId="15" xfId="0" applyFont="1" applyFill="1" applyBorder="1" applyAlignment="1">
      <alignment vertical="center" wrapText="1"/>
    </xf>
    <xf numFmtId="3" fontId="36" fillId="24" borderId="16" xfId="0" applyNumberFormat="1" applyFont="1" applyFill="1" applyBorder="1" applyAlignment="1">
      <alignment vertical="center"/>
    </xf>
    <xf numFmtId="3" fontId="36" fillId="24" borderId="27" xfId="0" applyNumberFormat="1" applyFont="1" applyFill="1" applyBorder="1" applyAlignment="1">
      <alignment vertical="center"/>
    </xf>
    <xf numFmtId="3" fontId="36" fillId="24" borderId="13" xfId="0" applyNumberFormat="1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6" fillId="0" borderId="18" xfId="0" applyFont="1" applyBorder="1"/>
    <xf numFmtId="0" fontId="31" fillId="0" borderId="19" xfId="0" applyFont="1" applyBorder="1" applyAlignment="1">
      <alignment wrapText="1"/>
    </xf>
    <xf numFmtId="3" fontId="31" fillId="0" borderId="28" xfId="0" applyNumberFormat="1" applyFont="1" applyBorder="1"/>
    <xf numFmtId="3" fontId="31" fillId="0" borderId="20" xfId="0" applyNumberFormat="1" applyFont="1" applyBorder="1"/>
    <xf numFmtId="3" fontId="31" fillId="0" borderId="19" xfId="0" applyNumberFormat="1" applyFont="1" applyBorder="1"/>
    <xf numFmtId="3" fontId="31" fillId="0" borderId="18" xfId="0" applyNumberFormat="1" applyFont="1" applyBorder="1"/>
    <xf numFmtId="0" fontId="36" fillId="0" borderId="22" xfId="0" applyFont="1" applyBorder="1" applyAlignment="1">
      <alignment wrapText="1"/>
    </xf>
    <xf numFmtId="3" fontId="36" fillId="0" borderId="29" xfId="0" applyNumberFormat="1" applyFont="1" applyBorder="1"/>
    <xf numFmtId="3" fontId="11" fillId="0" borderId="30" xfId="0" applyNumberFormat="1" applyFont="1" applyBorder="1"/>
    <xf numFmtId="0" fontId="11" fillId="0" borderId="10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wrapText="1"/>
    </xf>
    <xf numFmtId="3" fontId="11" fillId="0" borderId="30" xfId="0" applyNumberFormat="1" applyFont="1" applyFill="1" applyBorder="1"/>
    <xf numFmtId="3" fontId="11" fillId="0" borderId="18" xfId="0" applyNumberFormat="1" applyFont="1" applyBorder="1"/>
    <xf numFmtId="3" fontId="11" fillId="0" borderId="20" xfId="0" applyNumberFormat="1" applyFont="1" applyBorder="1"/>
    <xf numFmtId="0" fontId="31" fillId="0" borderId="10" xfId="0" applyFont="1" applyFill="1" applyBorder="1" applyAlignment="1">
      <alignment horizontal="left"/>
    </xf>
    <xf numFmtId="0" fontId="9" fillId="0" borderId="24" xfId="0" applyFont="1" applyBorder="1"/>
    <xf numFmtId="0" fontId="41" fillId="0" borderId="25" xfId="0" applyFont="1" applyFill="1" applyBorder="1"/>
    <xf numFmtId="3" fontId="11" fillId="0" borderId="31" xfId="0" applyNumberFormat="1" applyFont="1" applyBorder="1"/>
    <xf numFmtId="0" fontId="36" fillId="24" borderId="15" xfId="0" applyFont="1" applyFill="1" applyBorder="1" applyAlignment="1">
      <alignment vertical="center"/>
    </xf>
    <xf numFmtId="0" fontId="6" fillId="0" borderId="17" xfId="0" applyFont="1" applyBorder="1"/>
    <xf numFmtId="0" fontId="31" fillId="0" borderId="30" xfId="0" applyFont="1" applyFill="1" applyBorder="1"/>
    <xf numFmtId="3" fontId="11" fillId="0" borderId="18" xfId="0" applyNumberFormat="1" applyFont="1" applyFill="1" applyBorder="1"/>
    <xf numFmtId="3" fontId="11" fillId="0" borderId="20" xfId="0" applyNumberFormat="1" applyFont="1" applyFill="1" applyBorder="1"/>
    <xf numFmtId="3" fontId="11" fillId="0" borderId="19" xfId="0" applyNumberFormat="1" applyFont="1" applyFill="1" applyBorder="1"/>
    <xf numFmtId="0" fontId="42" fillId="0" borderId="13" xfId="0" applyFont="1" applyFill="1" applyBorder="1" applyAlignment="1">
      <alignment vertical="center"/>
    </xf>
    <xf numFmtId="0" fontId="31" fillId="0" borderId="13" xfId="0" applyFont="1" applyFill="1" applyBorder="1" applyAlignment="1">
      <alignment vertical="center"/>
    </xf>
    <xf numFmtId="3" fontId="36" fillId="0" borderId="12" xfId="0" applyNumberFormat="1" applyFont="1" applyFill="1" applyBorder="1" applyAlignment="1">
      <alignment vertical="center"/>
    </xf>
    <xf numFmtId="3" fontId="36" fillId="0" borderId="27" xfId="0" applyNumberFormat="1" applyFont="1" applyFill="1" applyBorder="1" applyAlignment="1">
      <alignment vertical="center"/>
    </xf>
    <xf numFmtId="3" fontId="36" fillId="0" borderId="32" xfId="0" applyNumberFormat="1" applyFont="1" applyFill="1" applyBorder="1" applyAlignment="1">
      <alignment horizontal="right" vertical="center"/>
    </xf>
    <xf numFmtId="3" fontId="36" fillId="0" borderId="12" xfId="0" applyNumberFormat="1" applyFont="1" applyFill="1" applyBorder="1" applyAlignment="1">
      <alignment horizontal="right" vertical="center"/>
    </xf>
    <xf numFmtId="3" fontId="36" fillId="0" borderId="27" xfId="0" applyNumberFormat="1" applyFont="1" applyFill="1" applyBorder="1" applyAlignment="1">
      <alignment horizontal="right" vertical="center"/>
    </xf>
    <xf numFmtId="0" fontId="33" fillId="0" borderId="0" xfId="0" applyFont="1" applyFill="1"/>
    <xf numFmtId="0" fontId="6" fillId="0" borderId="0" xfId="0" applyFont="1" applyFill="1"/>
    <xf numFmtId="3" fontId="11" fillId="0" borderId="0" xfId="0" applyNumberFormat="1" applyFont="1" applyFill="1" applyAlignment="1">
      <alignment wrapText="1"/>
    </xf>
    <xf numFmtId="3" fontId="30" fillId="0" borderId="0" xfId="0" applyNumberFormat="1" applyFont="1" applyBorder="1" applyAlignment="1">
      <alignment horizontal="center" vertical="center"/>
    </xf>
    <xf numFmtId="0" fontId="30" fillId="25" borderId="11" xfId="0" applyFont="1" applyFill="1" applyBorder="1" applyAlignment="1">
      <alignment horizontal="center" vertical="center" wrapText="1"/>
    </xf>
    <xf numFmtId="0" fontId="30" fillId="25" borderId="13" xfId="0" applyFont="1" applyFill="1" applyBorder="1" applyAlignment="1">
      <alignment horizontal="center" vertical="center" wrapText="1"/>
    </xf>
    <xf numFmtId="3" fontId="30" fillId="0" borderId="15" xfId="0" applyNumberFormat="1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 wrapText="1"/>
    </xf>
    <xf numFmtId="0" fontId="30" fillId="27" borderId="24" xfId="0" applyFont="1" applyFill="1" applyBorder="1" applyAlignment="1">
      <alignment horizontal="center" vertical="center" wrapText="1"/>
    </xf>
    <xf numFmtId="0" fontId="43" fillId="27" borderId="33" xfId="0" applyFont="1" applyFill="1" applyBorder="1" applyAlignment="1">
      <alignment horizontal="center" vertical="center" wrapText="1"/>
    </xf>
    <xf numFmtId="0" fontId="43" fillId="27" borderId="20" xfId="0" applyFont="1" applyFill="1" applyBorder="1" applyAlignment="1">
      <alignment horizontal="center" vertical="center"/>
    </xf>
    <xf numFmtId="0" fontId="43" fillId="27" borderId="20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27" borderId="34" xfId="0" applyFont="1" applyFill="1" applyBorder="1" applyAlignment="1">
      <alignment horizontal="center" vertical="center" wrapText="1"/>
    </xf>
    <xf numFmtId="0" fontId="43" fillId="27" borderId="0" xfId="0" applyFont="1" applyFill="1" applyBorder="1" applyAlignment="1">
      <alignment horizontal="center" vertical="center"/>
    </xf>
    <xf numFmtId="0" fontId="43" fillId="27" borderId="0" xfId="0" applyFont="1" applyFill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/>
    </xf>
    <xf numFmtId="0" fontId="43" fillId="0" borderId="10" xfId="0" applyFont="1" applyBorder="1" applyAlignment="1">
      <alignment horizontal="center" vertical="center" wrapText="1"/>
    </xf>
    <xf numFmtId="3" fontId="30" fillId="25" borderId="35" xfId="0" applyNumberFormat="1" applyFont="1" applyFill="1" applyBorder="1"/>
    <xf numFmtId="3" fontId="30" fillId="25" borderId="23" xfId="0" applyNumberFormat="1" applyFont="1" applyFill="1" applyBorder="1"/>
    <xf numFmtId="3" fontId="30" fillId="25" borderId="22" xfId="0" applyNumberFormat="1" applyFont="1" applyFill="1" applyBorder="1"/>
    <xf numFmtId="3" fontId="30" fillId="0" borderId="22" xfId="0" applyNumberFormat="1" applyFont="1" applyBorder="1"/>
    <xf numFmtId="3" fontId="30" fillId="0" borderId="23" xfId="0" applyNumberFormat="1" applyFont="1" applyBorder="1"/>
    <xf numFmtId="3" fontId="30" fillId="0" borderId="21" xfId="0" applyNumberFormat="1" applyFont="1" applyBorder="1"/>
    <xf numFmtId="3" fontId="30" fillId="25" borderId="34" xfId="0" applyNumberFormat="1" applyFont="1" applyFill="1" applyBorder="1"/>
    <xf numFmtId="3" fontId="9" fillId="25" borderId="0" xfId="0" applyNumberFormat="1" applyFont="1" applyFill="1" applyBorder="1"/>
    <xf numFmtId="3" fontId="9" fillId="25" borderId="10" xfId="0" applyNumberFormat="1" applyFont="1" applyFill="1" applyBorder="1"/>
    <xf numFmtId="3" fontId="9" fillId="0" borderId="17" xfId="0" applyNumberFormat="1" applyFont="1" applyBorder="1"/>
    <xf numFmtId="0" fontId="30" fillId="27" borderId="34" xfId="0" applyFont="1" applyFill="1" applyBorder="1" applyAlignment="1">
      <alignment horizontal="center" vertical="center" wrapText="1"/>
    </xf>
    <xf numFmtId="0" fontId="30" fillId="27" borderId="0" xfId="0" applyFont="1" applyFill="1" applyBorder="1" applyAlignment="1">
      <alignment horizontal="center" vertical="center"/>
    </xf>
    <xf numFmtId="0" fontId="30" fillId="27" borderId="0" xfId="0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3" fontId="30" fillId="25" borderId="0" xfId="0" applyNumberFormat="1" applyFont="1" applyFill="1" applyBorder="1"/>
    <xf numFmtId="3" fontId="30" fillId="0" borderId="34" xfId="0" applyNumberFormat="1" applyFont="1" applyFill="1" applyBorder="1"/>
    <xf numFmtId="3" fontId="9" fillId="0" borderId="10" xfId="0" applyNumberFormat="1" applyFont="1" applyFill="1" applyBorder="1"/>
    <xf numFmtId="0" fontId="6" fillId="0" borderId="17" xfId="0" applyFont="1" applyFill="1" applyBorder="1" applyAlignment="1" applyProtection="1">
      <alignment horizontal="center" wrapText="1"/>
      <protection locked="0"/>
    </xf>
    <xf numFmtId="0" fontId="6" fillId="0" borderId="36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6" fillId="0" borderId="34" xfId="0" applyFont="1" applyFill="1" applyBorder="1" applyAlignment="1" applyProtection="1">
      <alignment wrapText="1"/>
      <protection locked="0"/>
    </xf>
    <xf numFmtId="3" fontId="30" fillId="25" borderId="21" xfId="0" applyNumberFormat="1" applyFont="1" applyFill="1" applyBorder="1"/>
    <xf numFmtId="3" fontId="30" fillId="25" borderId="37" xfId="0" applyNumberFormat="1" applyFont="1" applyFill="1" applyBorder="1"/>
    <xf numFmtId="3" fontId="30" fillId="0" borderId="17" xfId="0" applyNumberFormat="1" applyFont="1" applyFill="1" applyBorder="1"/>
    <xf numFmtId="3" fontId="9" fillId="0" borderId="36" xfId="0" applyNumberFormat="1" applyFont="1" applyFill="1" applyBorder="1"/>
    <xf numFmtId="3" fontId="30" fillId="25" borderId="17" xfId="0" applyNumberFormat="1" applyFont="1" applyFill="1" applyBorder="1"/>
    <xf numFmtId="3" fontId="9" fillId="25" borderId="36" xfId="0" applyNumberFormat="1" applyFont="1" applyFill="1" applyBorder="1"/>
    <xf numFmtId="0" fontId="6" fillId="0" borderId="17" xfId="0" applyFont="1" applyFill="1" applyBorder="1" applyAlignment="1" applyProtection="1">
      <alignment wrapText="1"/>
      <protection locked="0"/>
    </xf>
    <xf numFmtId="3" fontId="30" fillId="27" borderId="17" xfId="0" applyNumberFormat="1" applyFont="1" applyFill="1" applyBorder="1"/>
    <xf numFmtId="3" fontId="9" fillId="27" borderId="36" xfId="0" applyNumberFormat="1" applyFont="1" applyFill="1" applyBorder="1"/>
    <xf numFmtId="3" fontId="9" fillId="27" borderId="0" xfId="0" applyNumberFormat="1" applyFont="1" applyFill="1" applyBorder="1"/>
    <xf numFmtId="3" fontId="9" fillId="0" borderId="38" xfId="0" applyNumberFormat="1" applyFont="1" applyBorder="1"/>
    <xf numFmtId="3" fontId="30" fillId="0" borderId="24" xfId="0" applyNumberFormat="1" applyFont="1" applyBorder="1"/>
    <xf numFmtId="3" fontId="9" fillId="0" borderId="39" xfId="0" applyNumberFormat="1" applyFont="1" applyBorder="1"/>
    <xf numFmtId="3" fontId="9" fillId="0" borderId="26" xfId="0" applyNumberFormat="1" applyFont="1" applyBorder="1"/>
    <xf numFmtId="3" fontId="9" fillId="0" borderId="25" xfId="0" applyNumberFormat="1" applyFont="1" applyBorder="1"/>
    <xf numFmtId="3" fontId="9" fillId="0" borderId="24" xfId="0" applyNumberFormat="1" applyFont="1" applyBorder="1"/>
    <xf numFmtId="3" fontId="30" fillId="24" borderId="12" xfId="0" applyNumberFormat="1" applyFont="1" applyFill="1" applyBorder="1" applyAlignment="1">
      <alignment vertical="center"/>
    </xf>
    <xf numFmtId="3" fontId="30" fillId="24" borderId="16" xfId="0" applyNumberFormat="1" applyFont="1" applyFill="1" applyBorder="1" applyAlignment="1">
      <alignment vertical="center"/>
    </xf>
    <xf numFmtId="3" fontId="30" fillId="24" borderId="27" xfId="0" applyNumberFormat="1" applyFont="1" applyFill="1" applyBorder="1" applyAlignment="1">
      <alignment vertical="center"/>
    </xf>
    <xf numFmtId="3" fontId="30" fillId="24" borderId="14" xfId="0" applyNumberFormat="1" applyFont="1" applyFill="1" applyBorder="1" applyAlignment="1">
      <alignment vertical="center"/>
    </xf>
    <xf numFmtId="3" fontId="30" fillId="24" borderId="15" xfId="0" applyNumberFormat="1" applyFont="1" applyFill="1" applyBorder="1" applyAlignment="1">
      <alignment vertical="center"/>
    </xf>
    <xf numFmtId="3" fontId="30" fillId="24" borderId="40" xfId="0" applyNumberFormat="1" applyFont="1" applyFill="1" applyBorder="1" applyAlignment="1">
      <alignment vertical="center"/>
    </xf>
    <xf numFmtId="3" fontId="30" fillId="24" borderId="13" xfId="0" applyNumberFormat="1" applyFont="1" applyFill="1" applyBorder="1" applyAlignment="1">
      <alignment vertical="center"/>
    </xf>
    <xf numFmtId="3" fontId="33" fillId="0" borderId="33" xfId="0" applyNumberFormat="1" applyFont="1" applyBorder="1"/>
    <xf numFmtId="3" fontId="6" fillId="0" borderId="20" xfId="0" applyNumberFormat="1" applyFont="1" applyBorder="1"/>
    <xf numFmtId="3" fontId="6" fillId="0" borderId="19" xfId="0" applyNumberFormat="1" applyFont="1" applyBorder="1"/>
    <xf numFmtId="3" fontId="6" fillId="0" borderId="18" xfId="0" applyNumberFormat="1" applyFont="1" applyBorder="1"/>
    <xf numFmtId="3" fontId="9" fillId="0" borderId="17" xfId="0" applyNumberFormat="1" applyFont="1" applyFill="1" applyBorder="1"/>
    <xf numFmtId="3" fontId="9" fillId="0" borderId="28" xfId="0" applyNumberFormat="1" applyFont="1" applyBorder="1"/>
    <xf numFmtId="3" fontId="30" fillId="0" borderId="29" xfId="0" applyNumberFormat="1" applyFont="1" applyBorder="1"/>
    <xf numFmtId="3" fontId="9" fillId="0" borderId="30" xfId="0" applyNumberFormat="1" applyFont="1" applyBorder="1"/>
    <xf numFmtId="3" fontId="30" fillId="0" borderId="12" xfId="0" applyNumberFormat="1" applyFont="1" applyFill="1" applyBorder="1" applyAlignment="1">
      <alignment horizontal="right" vertical="center"/>
    </xf>
    <xf numFmtId="3" fontId="30" fillId="0" borderId="27" xfId="0" applyNumberFormat="1" applyFont="1" applyFill="1" applyBorder="1" applyAlignment="1">
      <alignment horizontal="right" vertical="center"/>
    </xf>
    <xf numFmtId="3" fontId="30" fillId="0" borderId="14" xfId="0" applyNumberFormat="1" applyFont="1" applyFill="1" applyBorder="1" applyAlignment="1">
      <alignment horizontal="right" vertical="center"/>
    </xf>
    <xf numFmtId="3" fontId="30" fillId="0" borderId="40" xfId="0" applyNumberFormat="1" applyFont="1" applyFill="1" applyBorder="1" applyAlignment="1">
      <alignment horizontal="right" vertical="center"/>
    </xf>
    <xf numFmtId="3" fontId="30" fillId="0" borderId="32" xfId="0" applyNumberFormat="1" applyFont="1" applyFill="1" applyBorder="1" applyAlignment="1">
      <alignment horizontal="right" vertical="center"/>
    </xf>
    <xf numFmtId="3" fontId="33" fillId="0" borderId="0" xfId="0" applyNumberFormat="1" applyFont="1"/>
    <xf numFmtId="0" fontId="33" fillId="0" borderId="0" xfId="0" applyFont="1"/>
    <xf numFmtId="0" fontId="36" fillId="34" borderId="0" xfId="0" applyFont="1" applyFill="1" applyBorder="1" applyAlignment="1">
      <alignment horizontal="left" wrapText="1"/>
    </xf>
    <xf numFmtId="3" fontId="30" fillId="0" borderId="13" xfId="0" applyNumberFormat="1" applyFont="1" applyBorder="1" applyAlignment="1">
      <alignment horizontal="center" vertical="center"/>
    </xf>
    <xf numFmtId="3" fontId="30" fillId="0" borderId="18" xfId="0" applyNumberFormat="1" applyFont="1" applyBorder="1" applyAlignment="1">
      <alignment horizontal="center" vertical="center"/>
    </xf>
    <xf numFmtId="3" fontId="30" fillId="0" borderId="11" xfId="0" applyNumberFormat="1" applyFont="1" applyBorder="1" applyAlignment="1">
      <alignment horizontal="center" vertical="center"/>
    </xf>
    <xf numFmtId="3" fontId="30" fillId="0" borderId="15" xfId="0" applyNumberFormat="1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/>
    </xf>
    <xf numFmtId="0" fontId="30" fillId="25" borderId="26" xfId="0" applyFont="1" applyFill="1" applyBorder="1" applyAlignment="1">
      <alignment horizontal="center" vertical="center" wrapText="1"/>
    </xf>
    <xf numFmtId="0" fontId="30" fillId="25" borderId="24" xfId="0" applyFont="1" applyFill="1" applyBorder="1" applyAlignment="1">
      <alignment horizontal="center" vertical="center" wrapText="1"/>
    </xf>
    <xf numFmtId="0" fontId="30" fillId="0" borderId="11" xfId="0" applyFont="1" applyBorder="1" applyAlignment="1">
      <alignment horizontal="center" vertical="center" wrapText="1"/>
    </xf>
    <xf numFmtId="3" fontId="30" fillId="0" borderId="28" xfId="0" applyNumberFormat="1" applyFont="1" applyBorder="1" applyAlignment="1">
      <alignment horizontal="center" vertical="center"/>
    </xf>
    <xf numFmtId="0" fontId="9" fillId="0" borderId="18" xfId="0" applyFont="1" applyBorder="1" applyAlignment="1"/>
    <xf numFmtId="3" fontId="30" fillId="0" borderId="19" xfId="0" applyNumberFormat="1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30" fillId="27" borderId="33" xfId="0" applyFont="1" applyFill="1" applyBorder="1" applyAlignment="1">
      <alignment horizontal="center" vertical="center" wrapText="1"/>
    </xf>
    <xf numFmtId="0" fontId="30" fillId="27" borderId="20" xfId="0" applyFont="1" applyFill="1" applyBorder="1" applyAlignment="1">
      <alignment horizontal="center" vertical="center"/>
    </xf>
    <xf numFmtId="0" fontId="30" fillId="27" borderId="20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 wrapText="1"/>
    </xf>
    <xf numFmtId="0" fontId="9" fillId="0" borderId="22" xfId="0" applyFont="1" applyFill="1" applyBorder="1"/>
    <xf numFmtId="0" fontId="45" fillId="0" borderId="17" xfId="0" applyFont="1" applyBorder="1" applyAlignment="1">
      <alignment horizontal="left" vertical="center"/>
    </xf>
    <xf numFmtId="0" fontId="6" fillId="0" borderId="0" xfId="0" applyFont="1" applyFill="1" applyBorder="1" applyAlignment="1" applyProtection="1">
      <alignment wrapText="1"/>
      <protection locked="0"/>
    </xf>
    <xf numFmtId="3" fontId="9" fillId="0" borderId="30" xfId="0" applyNumberFormat="1" applyFont="1" applyFill="1" applyBorder="1"/>
    <xf numFmtId="0" fontId="30" fillId="0" borderId="0" xfId="0" applyFont="1"/>
    <xf numFmtId="0" fontId="36" fillId="0" borderId="17" xfId="0" applyFont="1" applyBorder="1" applyAlignment="1"/>
    <xf numFmtId="0" fontId="31" fillId="0" borderId="0" xfId="0" applyFont="1" applyFill="1" applyBorder="1" applyAlignment="1" applyProtection="1">
      <alignment wrapText="1"/>
      <protection locked="0"/>
    </xf>
    <xf numFmtId="0" fontId="30" fillId="24" borderId="16" xfId="0" applyFont="1" applyFill="1" applyBorder="1" applyAlignment="1">
      <alignment vertical="center"/>
    </xf>
    <xf numFmtId="0" fontId="36" fillId="34" borderId="0" xfId="0" applyFont="1" applyFill="1" applyBorder="1" applyAlignment="1">
      <alignment vertical="center" wrapText="1"/>
    </xf>
    <xf numFmtId="0" fontId="38" fillId="0" borderId="0" xfId="0" applyFont="1" applyAlignment="1">
      <alignment horizontal="left" wrapText="1"/>
    </xf>
    <xf numFmtId="0" fontId="36" fillId="34" borderId="0" xfId="0" applyFont="1" applyFill="1" applyBorder="1" applyAlignment="1">
      <alignment wrapText="1"/>
    </xf>
    <xf numFmtId="0" fontId="36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wrapText="1" indent="2"/>
    </xf>
    <xf numFmtId="0" fontId="36" fillId="0" borderId="0" xfId="0" applyFont="1" applyFill="1" applyBorder="1" applyAlignment="1">
      <alignment horizontal="left" wrapText="1" indent="1"/>
    </xf>
    <xf numFmtId="0" fontId="36" fillId="0" borderId="0" xfId="0" applyFont="1" applyBorder="1" applyAlignment="1">
      <alignment horizontal="centerContinuous" vertical="center" wrapText="1"/>
    </xf>
    <xf numFmtId="0" fontId="36" fillId="0" borderId="0" xfId="0" applyFont="1" applyFill="1" applyBorder="1" applyAlignment="1">
      <alignment horizontal="center" vertical="center" wrapText="1"/>
    </xf>
    <xf numFmtId="3" fontId="36" fillId="0" borderId="0" xfId="0" applyNumberFormat="1" applyFont="1" applyBorder="1" applyAlignment="1">
      <alignment horizontal="centerContinuous" vertical="center" wrapText="1"/>
    </xf>
    <xf numFmtId="0" fontId="11" fillId="0" borderId="0" xfId="0" applyFont="1" applyAlignment="1">
      <alignment horizontal="centerContinuous" vertical="center" wrapText="1"/>
    </xf>
    <xf numFmtId="0" fontId="41" fillId="0" borderId="0" xfId="0" applyFont="1" applyAlignment="1">
      <alignment horizontal="right"/>
    </xf>
    <xf numFmtId="0" fontId="11" fillId="0" borderId="13" xfId="0" applyFont="1" applyBorder="1"/>
    <xf numFmtId="0" fontId="36" fillId="0" borderId="16" xfId="0" applyFont="1" applyBorder="1" applyAlignment="1">
      <alignment horizontal="centerContinuous" vertical="center" wrapText="1"/>
    </xf>
    <xf numFmtId="0" fontId="36" fillId="0" borderId="16" xfId="0" applyFont="1" applyFill="1" applyBorder="1" applyAlignment="1">
      <alignment horizontal="center" vertical="center" wrapText="1"/>
    </xf>
    <xf numFmtId="3" fontId="36" fillId="0" borderId="11" xfId="0" applyNumberFormat="1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left"/>
    </xf>
    <xf numFmtId="0" fontId="36" fillId="0" borderId="0" xfId="0" applyFont="1" applyBorder="1" applyAlignment="1">
      <alignment horizontal="center"/>
    </xf>
    <xf numFmtId="0" fontId="37" fillId="0" borderId="0" xfId="0" applyFont="1" applyBorder="1" applyAlignment="1">
      <alignment horizontal="left" wrapText="1"/>
    </xf>
    <xf numFmtId="0" fontId="37" fillId="0" borderId="0" xfId="0" applyFont="1" applyFill="1" applyBorder="1" applyAlignment="1">
      <alignment horizontal="center"/>
    </xf>
    <xf numFmtId="3" fontId="37" fillId="0" borderId="0" xfId="0" applyNumberFormat="1" applyFont="1" applyBorder="1" applyAlignment="1">
      <alignment horizontal="left"/>
    </xf>
    <xf numFmtId="0" fontId="36" fillId="0" borderId="0" xfId="0" applyFont="1" applyAlignment="1">
      <alignment horizontal="center"/>
    </xf>
    <xf numFmtId="0" fontId="30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37" fillId="0" borderId="0" xfId="0" applyFont="1" applyFill="1" applyBorder="1" applyAlignment="1">
      <alignment wrapText="1"/>
    </xf>
    <xf numFmtId="0" fontId="37" fillId="0" borderId="0" xfId="0" applyFont="1" applyFill="1" applyBorder="1"/>
    <xf numFmtId="3" fontId="37" fillId="0" borderId="0" xfId="0" applyNumberFormat="1" applyFont="1" applyFill="1" applyBorder="1"/>
    <xf numFmtId="3" fontId="36" fillId="25" borderId="0" xfId="0" applyNumberFormat="1" applyFont="1" applyFill="1" applyBorder="1"/>
    <xf numFmtId="0" fontId="11" fillId="24" borderId="0" xfId="0" applyFont="1" applyFill="1"/>
    <xf numFmtId="3" fontId="36" fillId="24" borderId="11" xfId="0" applyNumberFormat="1" applyFont="1" applyFill="1" applyBorder="1" applyAlignment="1">
      <alignment horizontal="right" vertical="center"/>
    </xf>
    <xf numFmtId="0" fontId="30" fillId="24" borderId="0" xfId="0" applyFont="1" applyFill="1" applyAlignment="1">
      <alignment vertical="center"/>
    </xf>
    <xf numFmtId="3" fontId="30" fillId="34" borderId="11" xfId="0" applyNumberFormat="1" applyFont="1" applyFill="1" applyBorder="1" applyAlignment="1">
      <alignment vertical="center"/>
    </xf>
    <xf numFmtId="3" fontId="36" fillId="34" borderId="16" xfId="0" applyNumberFormat="1" applyFont="1" applyFill="1" applyBorder="1" applyAlignment="1">
      <alignment vertical="center"/>
    </xf>
    <xf numFmtId="3" fontId="36" fillId="34" borderId="11" xfId="0" applyNumberFormat="1" applyFont="1" applyFill="1" applyBorder="1" applyAlignment="1">
      <alignment vertical="center"/>
    </xf>
    <xf numFmtId="0" fontId="36" fillId="34" borderId="15" xfId="0" applyFont="1" applyFill="1" applyBorder="1"/>
    <xf numFmtId="3" fontId="43" fillId="0" borderId="28" xfId="0" applyNumberFormat="1" applyFont="1" applyBorder="1" applyAlignment="1">
      <alignment horizontal="center" vertical="center"/>
    </xf>
    <xf numFmtId="3" fontId="43" fillId="0" borderId="19" xfId="0" applyNumberFormat="1" applyFont="1" applyBorder="1" applyAlignment="1">
      <alignment horizontal="center" vertical="center" wrapText="1"/>
    </xf>
    <xf numFmtId="3" fontId="43" fillId="0" borderId="30" xfId="0" applyNumberFormat="1" applyFont="1" applyBorder="1" applyAlignment="1">
      <alignment horizontal="center" vertical="center"/>
    </xf>
    <xf numFmtId="3" fontId="43" fillId="0" borderId="10" xfId="0" applyNumberFormat="1" applyFont="1" applyBorder="1" applyAlignment="1">
      <alignment horizontal="center" vertical="center" wrapText="1"/>
    </xf>
    <xf numFmtId="3" fontId="30" fillId="0" borderId="30" xfId="0" applyNumberFormat="1" applyFont="1" applyBorder="1" applyAlignment="1">
      <alignment horizontal="center" vertical="center"/>
    </xf>
    <xf numFmtId="3" fontId="30" fillId="0" borderId="10" xfId="0" applyNumberFormat="1" applyFont="1" applyBorder="1" applyAlignment="1">
      <alignment horizontal="center" vertical="center" wrapText="1"/>
    </xf>
    <xf numFmtId="3" fontId="9" fillId="0" borderId="31" xfId="0" applyNumberFormat="1" applyFont="1" applyBorder="1"/>
    <xf numFmtId="3" fontId="30" fillId="24" borderId="11" xfId="0" applyNumberFormat="1" applyFont="1" applyFill="1" applyBorder="1" applyAlignment="1">
      <alignment vertical="center"/>
    </xf>
    <xf numFmtId="3" fontId="6" fillId="0" borderId="28" xfId="0" applyNumberFormat="1" applyFont="1" applyBorder="1"/>
    <xf numFmtId="3" fontId="9" fillId="0" borderId="31" xfId="0" applyNumberFormat="1" applyFont="1" applyFill="1" applyBorder="1"/>
    <xf numFmtId="3" fontId="9" fillId="0" borderId="26" xfId="0" applyNumberFormat="1" applyFont="1" applyFill="1" applyBorder="1"/>
    <xf numFmtId="3" fontId="9" fillId="0" borderId="25" xfId="0" applyNumberFormat="1" applyFont="1" applyFill="1" applyBorder="1"/>
    <xf numFmtId="0" fontId="46" fillId="0" borderId="0" xfId="0" applyFont="1" applyBorder="1" applyAlignment="1">
      <alignment wrapText="1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right"/>
    </xf>
    <xf numFmtId="0" fontId="11" fillId="0" borderId="0" xfId="0" applyFont="1" applyAlignment="1">
      <alignment horizontal="right"/>
    </xf>
    <xf numFmtId="0" fontId="29" fillId="0" borderId="0" xfId="0" applyFont="1" applyBorder="1" applyAlignment="1">
      <alignment wrapText="1"/>
    </xf>
    <xf numFmtId="3" fontId="30" fillId="0" borderId="2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left" wrapText="1" indent="1"/>
    </xf>
    <xf numFmtId="0" fontId="11" fillId="0" borderId="0" xfId="0" applyFont="1" applyBorder="1" applyAlignment="1"/>
    <xf numFmtId="0" fontId="11" fillId="0" borderId="22" xfId="0" applyFont="1" applyFill="1" applyBorder="1"/>
    <xf numFmtId="0" fontId="40" fillId="0" borderId="17" xfId="0" applyFont="1" applyFill="1" applyBorder="1"/>
    <xf numFmtId="3" fontId="30" fillId="27" borderId="34" xfId="0" applyNumberFormat="1" applyFont="1" applyFill="1" applyBorder="1"/>
    <xf numFmtId="0" fontId="34" fillId="0" borderId="0" xfId="0" applyFont="1" applyFill="1" applyBorder="1" applyAlignment="1" applyProtection="1">
      <alignment wrapText="1"/>
      <protection locked="0"/>
    </xf>
    <xf numFmtId="0" fontId="6" fillId="0" borderId="34" xfId="0" applyFont="1" applyBorder="1"/>
    <xf numFmtId="0" fontId="6" fillId="0" borderId="0" xfId="0" applyFont="1" applyBorder="1"/>
    <xf numFmtId="0" fontId="6" fillId="0" borderId="10" xfId="0" applyFont="1" applyBorder="1"/>
    <xf numFmtId="0" fontId="6" fillId="0" borderId="30" xfId="0" applyFont="1" applyBorder="1"/>
    <xf numFmtId="0" fontId="30" fillId="0" borderId="0" xfId="0" applyFont="1" applyFill="1" applyBorder="1" applyAlignment="1">
      <alignment horizontal="center" vertical="center" wrapText="1"/>
    </xf>
    <xf numFmtId="0" fontId="31" fillId="0" borderId="23" xfId="0" applyFont="1" applyFill="1" applyBorder="1" applyAlignment="1" applyProtection="1">
      <alignment wrapText="1"/>
      <protection locked="0"/>
    </xf>
    <xf numFmtId="3" fontId="30" fillId="0" borderId="23" xfId="0" applyNumberFormat="1" applyFont="1" applyFill="1" applyBorder="1"/>
    <xf numFmtId="3" fontId="30" fillId="0" borderId="22" xfId="0" applyNumberFormat="1" applyFont="1" applyFill="1" applyBorder="1"/>
    <xf numFmtId="3" fontId="30" fillId="0" borderId="17" xfId="0" applyNumberFormat="1" applyFont="1" applyBorder="1"/>
    <xf numFmtId="3" fontId="30" fillId="0" borderId="41" xfId="0" applyNumberFormat="1" applyFont="1" applyBorder="1"/>
    <xf numFmtId="0" fontId="9" fillId="0" borderId="10" xfId="0" applyFont="1" applyBorder="1"/>
    <xf numFmtId="0" fontId="36" fillId="24" borderId="16" xfId="0" applyFont="1" applyFill="1" applyBorder="1" applyAlignment="1">
      <alignment vertical="center"/>
    </xf>
    <xf numFmtId="0" fontId="31" fillId="0" borderId="19" xfId="0" applyFont="1" applyBorder="1"/>
    <xf numFmtId="3" fontId="33" fillId="0" borderId="18" xfId="0" applyNumberFormat="1" applyFont="1" applyBorder="1"/>
    <xf numFmtId="3" fontId="6" fillId="0" borderId="42" xfId="0" applyNumberFormat="1" applyFont="1" applyBorder="1"/>
    <xf numFmtId="0" fontId="36" fillId="0" borderId="22" xfId="0" applyFont="1" applyBorder="1"/>
    <xf numFmtId="0" fontId="9" fillId="0" borderId="17" xfId="0" applyFont="1" applyFill="1" applyBorder="1" applyAlignment="1">
      <alignment horizontal="left" vertical="center"/>
    </xf>
    <xf numFmtId="3" fontId="30" fillId="0" borderId="41" xfId="0" applyNumberFormat="1" applyFont="1" applyFill="1" applyBorder="1"/>
    <xf numFmtId="3" fontId="9" fillId="28" borderId="26" xfId="0" applyNumberFormat="1" applyFont="1" applyFill="1" applyBorder="1"/>
    <xf numFmtId="0" fontId="36" fillId="24" borderId="11" xfId="0" applyFont="1" applyFill="1" applyBorder="1" applyAlignment="1">
      <alignment vertical="center"/>
    </xf>
    <xf numFmtId="3" fontId="9" fillId="0" borderId="18" xfId="0" applyNumberFormat="1" applyFont="1" applyBorder="1"/>
    <xf numFmtId="3" fontId="9" fillId="0" borderId="20" xfId="0" applyNumberFormat="1" applyFont="1" applyBorder="1"/>
    <xf numFmtId="3" fontId="9" fillId="0" borderId="19" xfId="0" applyNumberFormat="1" applyFont="1" applyBorder="1"/>
    <xf numFmtId="3" fontId="30" fillId="0" borderId="43" xfId="0" applyNumberFormat="1" applyFont="1" applyFill="1" applyBorder="1"/>
    <xf numFmtId="3" fontId="30" fillId="25" borderId="44" xfId="0" applyNumberFormat="1" applyFont="1" applyFill="1" applyBorder="1"/>
    <xf numFmtId="3" fontId="30" fillId="25" borderId="43" xfId="0" applyNumberFormat="1" applyFont="1" applyFill="1" applyBorder="1"/>
    <xf numFmtId="0" fontId="30" fillId="0" borderId="21" xfId="0" applyFont="1" applyFill="1" applyBorder="1"/>
    <xf numFmtId="0" fontId="11" fillId="0" borderId="22" xfId="0" applyFont="1" applyBorder="1"/>
    <xf numFmtId="0" fontId="11" fillId="0" borderId="10" xfId="0" applyFont="1" applyFill="1" applyBorder="1"/>
    <xf numFmtId="0" fontId="31" fillId="0" borderId="10" xfId="0" applyFont="1" applyBorder="1" applyAlignment="1">
      <alignment horizontal="left"/>
    </xf>
    <xf numFmtId="0" fontId="11" fillId="0" borderId="10" xfId="0" applyFont="1" applyBorder="1" applyAlignment="1">
      <alignment horizontal="left"/>
    </xf>
    <xf numFmtId="0" fontId="30" fillId="0" borderId="18" xfId="0" applyFont="1" applyFill="1" applyBorder="1" applyAlignment="1">
      <alignment vertical="center"/>
    </xf>
    <xf numFmtId="0" fontId="36" fillId="0" borderId="20" xfId="0" applyFont="1" applyFill="1" applyBorder="1" applyAlignment="1">
      <alignment vertical="center"/>
    </xf>
    <xf numFmtId="3" fontId="30" fillId="0" borderId="20" xfId="0" applyNumberFormat="1" applyFont="1" applyFill="1" applyBorder="1" applyAlignment="1">
      <alignment vertical="center"/>
    </xf>
    <xf numFmtId="3" fontId="30" fillId="0" borderId="18" xfId="0" applyNumberFormat="1" applyFont="1" applyFill="1" applyBorder="1" applyAlignment="1">
      <alignment vertical="center"/>
    </xf>
    <xf numFmtId="3" fontId="30" fillId="0" borderId="19" xfId="0" applyNumberFormat="1" applyFont="1" applyFill="1" applyBorder="1" applyAlignment="1">
      <alignment vertical="center"/>
    </xf>
    <xf numFmtId="3" fontId="30" fillId="0" borderId="13" xfId="0" applyNumberFormat="1" applyFont="1" applyFill="1" applyBorder="1" applyAlignment="1">
      <alignment vertical="center"/>
    </xf>
    <xf numFmtId="3" fontId="30" fillId="0" borderId="16" xfId="0" applyNumberFormat="1" applyFont="1" applyFill="1" applyBorder="1" applyAlignment="1">
      <alignment vertical="center"/>
    </xf>
    <xf numFmtId="3" fontId="30" fillId="0" borderId="28" xfId="0" applyNumberFormat="1" applyFont="1" applyFill="1" applyBorder="1" applyAlignment="1">
      <alignment vertical="center"/>
    </xf>
    <xf numFmtId="0" fontId="30" fillId="0" borderId="0" xfId="0" applyFont="1" applyFill="1" applyAlignment="1">
      <alignment vertical="center"/>
    </xf>
    <xf numFmtId="0" fontId="31" fillId="0" borderId="11" xfId="0" applyFont="1" applyFill="1" applyBorder="1" applyAlignment="1">
      <alignment vertical="center"/>
    </xf>
    <xf numFmtId="3" fontId="30" fillId="0" borderId="11" xfId="0" applyNumberFormat="1" applyFont="1" applyFill="1" applyBorder="1" applyAlignment="1">
      <alignment vertical="center"/>
    </xf>
    <xf numFmtId="3" fontId="30" fillId="0" borderId="13" xfId="0" applyNumberFormat="1" applyFont="1" applyBorder="1"/>
    <xf numFmtId="3" fontId="9" fillId="0" borderId="16" xfId="0" applyNumberFormat="1" applyFont="1" applyBorder="1"/>
    <xf numFmtId="0" fontId="45" fillId="0" borderId="18" xfId="0" applyFont="1" applyBorder="1" applyAlignment="1">
      <alignment horizontal="left" vertical="center"/>
    </xf>
    <xf numFmtId="0" fontId="32" fillId="0" borderId="19" xfId="0" applyFont="1" applyBorder="1" applyAlignment="1">
      <alignment horizontal="left"/>
    </xf>
    <xf numFmtId="3" fontId="30" fillId="0" borderId="45" xfId="0" applyNumberFormat="1" applyFont="1" applyBorder="1"/>
    <xf numFmtId="3" fontId="30" fillId="0" borderId="46" xfId="0" applyNumberFormat="1" applyFont="1" applyBorder="1"/>
    <xf numFmtId="3" fontId="30" fillId="0" borderId="47" xfId="0" applyNumberFormat="1" applyFont="1" applyBorder="1"/>
    <xf numFmtId="3" fontId="30" fillId="0" borderId="48" xfId="0" applyNumberFormat="1" applyFont="1" applyBorder="1"/>
    <xf numFmtId="3" fontId="30" fillId="25" borderId="49" xfId="0" applyNumberFormat="1" applyFont="1" applyFill="1" applyBorder="1"/>
    <xf numFmtId="3" fontId="30" fillId="25" borderId="46" xfId="0" applyNumberFormat="1" applyFont="1" applyFill="1" applyBorder="1"/>
    <xf numFmtId="0" fontId="31" fillId="0" borderId="10" xfId="0" applyFont="1" applyFill="1" applyBorder="1" applyAlignment="1" applyProtection="1">
      <protection locked="0"/>
    </xf>
    <xf numFmtId="3" fontId="6" fillId="0" borderId="0" xfId="0" applyNumberFormat="1" applyFont="1" applyBorder="1"/>
    <xf numFmtId="0" fontId="30" fillId="27" borderId="31" xfId="0" applyFont="1" applyFill="1" applyBorder="1" applyAlignment="1">
      <alignment horizontal="center" vertical="center" wrapText="1"/>
    </xf>
    <xf numFmtId="3" fontId="9" fillId="0" borderId="50" xfId="0" applyNumberFormat="1" applyFont="1" applyBorder="1"/>
    <xf numFmtId="3" fontId="30" fillId="25" borderId="51" xfId="0" applyNumberFormat="1" applyFont="1" applyFill="1" applyBorder="1"/>
    <xf numFmtId="3" fontId="30" fillId="25" borderId="48" xfId="0" applyNumberFormat="1" applyFont="1" applyFill="1" applyBorder="1"/>
    <xf numFmtId="0" fontId="30" fillId="0" borderId="19" xfId="0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wrapText="1" indent="2"/>
    </xf>
    <xf numFmtId="3" fontId="6" fillId="0" borderId="0" xfId="0" applyNumberFormat="1" applyFont="1" applyFill="1"/>
    <xf numFmtId="3" fontId="47" fillId="0" borderId="0" xfId="0" applyNumberFormat="1" applyFont="1" applyFill="1" applyBorder="1" applyAlignment="1">
      <alignment horizontal="right"/>
    </xf>
    <xf numFmtId="3" fontId="47" fillId="0" borderId="0" xfId="0" applyNumberFormat="1" applyFont="1" applyBorder="1" applyAlignment="1">
      <alignment horizontal="right"/>
    </xf>
    <xf numFmtId="0" fontId="31" fillId="0" borderId="0" xfId="0" applyFont="1" applyFill="1"/>
    <xf numFmtId="0" fontId="48" fillId="0" borderId="0" xfId="0" applyFont="1" applyFill="1" applyBorder="1" applyAlignment="1">
      <alignment horizontal="centerContinuous" vertical="center" wrapText="1"/>
    </xf>
    <xf numFmtId="3" fontId="42" fillId="0" borderId="0" xfId="0" applyNumberFormat="1" applyFont="1" applyFill="1" applyAlignment="1">
      <alignment horizontal="centerContinuous" vertical="center" wrapText="1"/>
    </xf>
    <xf numFmtId="3" fontId="49" fillId="0" borderId="0" xfId="0" applyNumberFormat="1" applyFont="1" applyAlignment="1">
      <alignment horizontal="centerContinuous" vertical="center" wrapText="1"/>
    </xf>
    <xf numFmtId="3" fontId="49" fillId="0" borderId="0" xfId="0" applyNumberFormat="1" applyFont="1" applyFill="1" applyAlignment="1">
      <alignment horizontal="centerContinuous" vertical="center" wrapText="1"/>
    </xf>
    <xf numFmtId="0" fontId="7" fillId="0" borderId="30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31" fillId="0" borderId="0" xfId="0" applyFont="1" applyFill="1" applyBorder="1"/>
    <xf numFmtId="3" fontId="31" fillId="0" borderId="0" xfId="0" applyNumberFormat="1" applyFont="1" applyFill="1" applyBorder="1"/>
    <xf numFmtId="3" fontId="31" fillId="0" borderId="0" xfId="0" applyNumberFormat="1" applyFont="1" applyFill="1" applyBorder="1" applyAlignment="1">
      <alignment vertical="center"/>
    </xf>
    <xf numFmtId="0" fontId="7" fillId="0" borderId="26" xfId="0" applyFont="1" applyFill="1" applyBorder="1" applyAlignment="1">
      <alignment horizontal="center" vertical="center"/>
    </xf>
    <xf numFmtId="3" fontId="31" fillId="25" borderId="52" xfId="0" applyNumberFormat="1" applyFont="1" applyFill="1" applyBorder="1"/>
    <xf numFmtId="3" fontId="31" fillId="0" borderId="52" xfId="0" applyNumberFormat="1" applyFont="1" applyFill="1" applyBorder="1"/>
    <xf numFmtId="3" fontId="31" fillId="0" borderId="53" xfId="0" applyNumberFormat="1" applyFont="1" applyFill="1" applyBorder="1"/>
    <xf numFmtId="3" fontId="31" fillId="25" borderId="53" xfId="0" applyNumberFormat="1" applyFont="1" applyFill="1" applyBorder="1"/>
    <xf numFmtId="0" fontId="7" fillId="0" borderId="0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3" fontId="31" fillId="0" borderId="0" xfId="0" applyNumberFormat="1" applyFont="1" applyFill="1"/>
    <xf numFmtId="0" fontId="10" fillId="0" borderId="0" xfId="0" applyFont="1"/>
    <xf numFmtId="0" fontId="10" fillId="0" borderId="17" xfId="0" applyFont="1" applyFill="1" applyBorder="1" applyAlignment="1">
      <alignment horizontal="center" vertical="center" wrapText="1"/>
    </xf>
    <xf numFmtId="3" fontId="10" fillId="0" borderId="17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Border="1"/>
    <xf numFmtId="3" fontId="46" fillId="0" borderId="11" xfId="0" applyNumberFormat="1" applyFont="1" applyFill="1" applyBorder="1" applyAlignment="1">
      <alignment horizontal="center" vertical="center" wrapText="1"/>
    </xf>
    <xf numFmtId="0" fontId="46" fillId="0" borderId="1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/>
    </xf>
    <xf numFmtId="0" fontId="10" fillId="0" borderId="24" xfId="0" applyFont="1" applyFill="1" applyBorder="1" applyAlignment="1">
      <alignment horizontal="center"/>
    </xf>
    <xf numFmtId="3" fontId="10" fillId="0" borderId="0" xfId="0" applyNumberFormat="1" applyFont="1" applyFill="1" applyBorder="1" applyAlignment="1">
      <alignment horizontal="center"/>
    </xf>
    <xf numFmtId="3" fontId="29" fillId="0" borderId="0" xfId="0" applyNumberFormat="1" applyFont="1" applyFill="1" applyBorder="1" applyAlignment="1">
      <alignment horizontal="center"/>
    </xf>
    <xf numFmtId="3" fontId="29" fillId="0" borderId="10" xfId="0" applyNumberFormat="1" applyFont="1" applyFill="1" applyBorder="1" applyAlignment="1">
      <alignment horizontal="center"/>
    </xf>
    <xf numFmtId="3" fontId="29" fillId="0" borderId="24" xfId="0" applyNumberFormat="1" applyFont="1" applyFill="1" applyBorder="1" applyAlignment="1">
      <alignment horizontal="center"/>
    </xf>
    <xf numFmtId="3" fontId="29" fillId="0" borderId="26" xfId="0" applyNumberFormat="1" applyFont="1" applyFill="1" applyBorder="1" applyAlignment="1">
      <alignment horizontal="center"/>
    </xf>
    <xf numFmtId="3" fontId="29" fillId="0" borderId="17" xfId="0" applyNumberFormat="1" applyFont="1" applyFill="1" applyBorder="1" applyAlignment="1">
      <alignment horizontal="center"/>
    </xf>
    <xf numFmtId="0" fontId="29" fillId="0" borderId="0" xfId="0" applyFont="1" applyFill="1" applyBorder="1"/>
    <xf numFmtId="0" fontId="7" fillId="0" borderId="11" xfId="0" applyFont="1" applyFill="1" applyBorder="1"/>
    <xf numFmtId="3" fontId="29" fillId="0" borderId="40" xfId="0" applyNumberFormat="1" applyFont="1" applyFill="1" applyBorder="1"/>
    <xf numFmtId="3" fontId="29" fillId="0" borderId="15" xfId="0" applyNumberFormat="1" applyFont="1" applyFill="1" applyBorder="1"/>
    <xf numFmtId="3" fontId="29" fillId="0" borderId="12" xfId="0" applyNumberFormat="1" applyFont="1" applyFill="1" applyBorder="1" applyAlignment="1">
      <alignment horizontal="right"/>
    </xf>
    <xf numFmtId="3" fontId="29" fillId="0" borderId="40" xfId="0" applyNumberFormat="1" applyFont="1" applyFill="1" applyBorder="1" applyAlignment="1">
      <alignment horizontal="right"/>
    </xf>
    <xf numFmtId="3" fontId="29" fillId="0" borderId="27" xfId="0" applyNumberFormat="1" applyFont="1" applyFill="1" applyBorder="1"/>
    <xf numFmtId="3" fontId="29" fillId="0" borderId="32" xfId="0" applyNumberFormat="1" applyFont="1" applyFill="1" applyBorder="1"/>
    <xf numFmtId="0" fontId="10" fillId="29" borderId="0" xfId="0" applyFont="1" applyFill="1"/>
    <xf numFmtId="0" fontId="10" fillId="0" borderId="30" xfId="0" applyFont="1" applyFill="1" applyBorder="1"/>
    <xf numFmtId="0" fontId="10" fillId="0" borderId="33" xfId="0" applyFont="1" applyFill="1" applyBorder="1"/>
    <xf numFmtId="3" fontId="10" fillId="0" borderId="43" xfId="0" applyNumberFormat="1" applyFont="1" applyFill="1" applyBorder="1" applyAlignment="1">
      <alignment horizontal="right"/>
    </xf>
    <xf numFmtId="3" fontId="29" fillId="25" borderId="53" xfId="0" applyNumberFormat="1" applyFont="1" applyFill="1" applyBorder="1" applyAlignment="1">
      <alignment horizontal="right"/>
    </xf>
    <xf numFmtId="3" fontId="29" fillId="0" borderId="54" xfId="0" applyNumberFormat="1" applyFont="1" applyFill="1" applyBorder="1" applyAlignment="1">
      <alignment horizontal="right"/>
    </xf>
    <xf numFmtId="3" fontId="29" fillId="0" borderId="0" xfId="0" applyNumberFormat="1" applyFont="1" applyFill="1" applyBorder="1" applyAlignment="1">
      <alignment horizontal="right"/>
    </xf>
    <xf numFmtId="3" fontId="29" fillId="0" borderId="33" xfId="0" applyNumberFormat="1" applyFont="1" applyFill="1" applyBorder="1" applyAlignment="1">
      <alignment horizontal="right"/>
    </xf>
    <xf numFmtId="3" fontId="29" fillId="25" borderId="54" xfId="0" applyNumberFormat="1" applyFont="1" applyFill="1" applyBorder="1" applyProtection="1">
      <protection locked="0"/>
    </xf>
    <xf numFmtId="3" fontId="29" fillId="0" borderId="55" xfId="0" applyNumberFormat="1" applyFont="1" applyFill="1" applyBorder="1"/>
    <xf numFmtId="3" fontId="29" fillId="0" borderId="0" xfId="0" applyNumberFormat="1" applyFont="1" applyFill="1" applyBorder="1"/>
    <xf numFmtId="3" fontId="29" fillId="0" borderId="34" xfId="0" applyNumberFormat="1" applyFont="1" applyFill="1" applyBorder="1" applyAlignment="1">
      <alignment horizontal="right"/>
    </xf>
    <xf numFmtId="3" fontId="29" fillId="0" borderId="43" xfId="0" applyNumberFormat="1" applyFont="1" applyFill="1" applyBorder="1" applyAlignment="1">
      <alignment horizontal="right"/>
    </xf>
    <xf numFmtId="3" fontId="29" fillId="25" borderId="43" xfId="0" applyNumberFormat="1" applyFont="1" applyFill="1" applyBorder="1"/>
    <xf numFmtId="3" fontId="29" fillId="0" borderId="43" xfId="0" applyNumberFormat="1" applyFont="1" applyFill="1" applyBorder="1"/>
    <xf numFmtId="0" fontId="10" fillId="0" borderId="34" xfId="0" applyFont="1" applyFill="1" applyBorder="1"/>
    <xf numFmtId="3" fontId="29" fillId="0" borderId="53" xfId="0" applyNumberFormat="1" applyFont="1" applyFill="1" applyBorder="1" applyAlignment="1">
      <alignment horizontal="right"/>
    </xf>
    <xf numFmtId="3" fontId="29" fillId="25" borderId="53" xfId="0" applyNumberFormat="1" applyFont="1" applyFill="1" applyBorder="1" applyProtection="1">
      <protection locked="0"/>
    </xf>
    <xf numFmtId="3" fontId="29" fillId="0" borderId="52" xfId="0" applyNumberFormat="1" applyFont="1" applyFill="1" applyBorder="1" applyAlignment="1">
      <alignment horizontal="right"/>
    </xf>
    <xf numFmtId="3" fontId="29" fillId="0" borderId="41" xfId="0" applyNumberFormat="1" applyFont="1" applyFill="1" applyBorder="1" applyAlignment="1">
      <alignment horizontal="right"/>
    </xf>
    <xf numFmtId="3" fontId="29" fillId="25" borderId="56" xfId="0" applyNumberFormat="1" applyFont="1" applyFill="1" applyBorder="1" applyProtection="1">
      <protection locked="0"/>
    </xf>
    <xf numFmtId="3" fontId="29" fillId="0" borderId="56" xfId="0" applyNumberFormat="1" applyFont="1" applyFill="1" applyBorder="1"/>
    <xf numFmtId="0" fontId="7" fillId="0" borderId="11" xfId="0" applyFont="1" applyFill="1" applyBorder="1" applyAlignment="1">
      <alignment horizontal="left"/>
    </xf>
    <xf numFmtId="3" fontId="29" fillId="0" borderId="16" xfId="0" applyNumberFormat="1" applyFont="1" applyFill="1" applyBorder="1" applyAlignment="1">
      <alignment horizontal="right"/>
    </xf>
    <xf numFmtId="3" fontId="29" fillId="0" borderId="12" xfId="0" applyNumberFormat="1" applyFont="1" applyFill="1" applyBorder="1"/>
    <xf numFmtId="3" fontId="7" fillId="29" borderId="0" xfId="0" applyNumberFormat="1" applyFont="1" applyFill="1"/>
    <xf numFmtId="0" fontId="10" fillId="0" borderId="28" xfId="0" applyFont="1" applyFill="1" applyBorder="1"/>
    <xf numFmtId="3" fontId="29" fillId="0" borderId="43" xfId="0" applyNumberFormat="1" applyFont="1" applyFill="1" applyBorder="1" applyAlignment="1" applyProtection="1">
      <alignment horizontal="right"/>
    </xf>
    <xf numFmtId="3" fontId="29" fillId="25" borderId="53" xfId="0" applyNumberFormat="1" applyFont="1" applyFill="1" applyBorder="1" applyAlignment="1" applyProtection="1">
      <alignment horizontal="right"/>
    </xf>
    <xf numFmtId="3" fontId="29" fillId="0" borderId="33" xfId="0" applyNumberFormat="1" applyFont="1" applyFill="1" applyBorder="1" applyAlignment="1" applyProtection="1">
      <alignment horizontal="right"/>
    </xf>
    <xf numFmtId="3" fontId="29" fillId="0" borderId="54" xfId="0" applyNumberFormat="1" applyFont="1" applyFill="1" applyBorder="1" applyAlignment="1" applyProtection="1">
      <alignment horizontal="right"/>
    </xf>
    <xf numFmtId="3" fontId="29" fillId="0" borderId="0" xfId="0" applyNumberFormat="1" applyFont="1" applyFill="1" applyBorder="1" applyAlignment="1" applyProtection="1">
      <alignment horizontal="right"/>
    </xf>
    <xf numFmtId="3" fontId="29" fillId="25" borderId="43" xfId="0" applyNumberFormat="1" applyFont="1" applyFill="1" applyBorder="1" applyAlignment="1">
      <alignment horizontal="right"/>
    </xf>
    <xf numFmtId="0" fontId="50" fillId="0" borderId="30" xfId="0" applyFont="1" applyFill="1" applyBorder="1"/>
    <xf numFmtId="3" fontId="50" fillId="0" borderId="43" xfId="0" applyNumberFormat="1" applyFont="1" applyFill="1" applyBorder="1" applyAlignment="1">
      <alignment horizontal="right"/>
    </xf>
    <xf numFmtId="3" fontId="51" fillId="29" borderId="53" xfId="0" applyNumberFormat="1" applyFont="1" applyFill="1" applyBorder="1" applyAlignment="1">
      <alignment horizontal="right"/>
    </xf>
    <xf numFmtId="3" fontId="51" fillId="0" borderId="43" xfId="0" applyNumberFormat="1" applyFont="1" applyFill="1" applyBorder="1" applyAlignment="1">
      <alignment horizontal="right"/>
    </xf>
    <xf numFmtId="3" fontId="51" fillId="0" borderId="0" xfId="0" applyNumberFormat="1" applyFont="1" applyFill="1" applyBorder="1" applyAlignment="1">
      <alignment horizontal="right"/>
    </xf>
    <xf numFmtId="3" fontId="51" fillId="35" borderId="34" xfId="0" applyNumberFormat="1" applyFont="1" applyFill="1" applyBorder="1" applyProtection="1"/>
    <xf numFmtId="3" fontId="29" fillId="29" borderId="53" xfId="0" applyNumberFormat="1" applyFont="1" applyFill="1" applyBorder="1" applyProtection="1">
      <protection locked="0"/>
    </xf>
    <xf numFmtId="3" fontId="51" fillId="0" borderId="43" xfId="0" applyNumberFormat="1" applyFont="1" applyFill="1" applyBorder="1" applyProtection="1"/>
    <xf numFmtId="3" fontId="51" fillId="0" borderId="0" xfId="0" applyNumberFormat="1" applyFont="1" applyFill="1" applyBorder="1" applyProtection="1"/>
    <xf numFmtId="3" fontId="51" fillId="0" borderId="34" xfId="0" applyNumberFormat="1" applyFont="1" applyFill="1" applyBorder="1" applyAlignment="1">
      <alignment horizontal="right"/>
    </xf>
    <xf numFmtId="3" fontId="51" fillId="25" borderId="43" xfId="0" applyNumberFormat="1" applyFont="1" applyFill="1" applyBorder="1"/>
    <xf numFmtId="3" fontId="29" fillId="29" borderId="53" xfId="0" applyNumberFormat="1" applyFont="1" applyFill="1" applyBorder="1" applyAlignment="1">
      <alignment horizontal="right"/>
    </xf>
    <xf numFmtId="3" fontId="29" fillId="35" borderId="34" xfId="0" applyNumberFormat="1" applyFont="1" applyFill="1" applyBorder="1" applyProtection="1"/>
    <xf numFmtId="3" fontId="29" fillId="0" borderId="43" xfId="0" applyNumberFormat="1" applyFont="1" applyFill="1" applyBorder="1" applyProtection="1"/>
    <xf numFmtId="3" fontId="29" fillId="0" borderId="0" xfId="0" applyNumberFormat="1" applyFont="1" applyFill="1" applyBorder="1" applyProtection="1"/>
    <xf numFmtId="0" fontId="10" fillId="0" borderId="31" xfId="0" applyFont="1" applyFill="1" applyBorder="1"/>
    <xf numFmtId="3" fontId="29" fillId="35" borderId="41" xfId="0" applyNumberFormat="1" applyFont="1" applyFill="1" applyBorder="1" applyProtection="1"/>
    <xf numFmtId="0" fontId="10" fillId="0" borderId="0" xfId="0" applyFont="1" applyFill="1" applyBorder="1"/>
    <xf numFmtId="3" fontId="29" fillId="0" borderId="27" xfId="0" applyNumberFormat="1" applyFont="1" applyFill="1" applyBorder="1" applyAlignment="1">
      <alignment horizontal="right"/>
    </xf>
    <xf numFmtId="3" fontId="29" fillId="0" borderId="55" xfId="0" applyNumberFormat="1" applyFont="1" applyFill="1" applyBorder="1" applyAlignment="1">
      <alignment horizontal="right"/>
    </xf>
    <xf numFmtId="3" fontId="29" fillId="0" borderId="20" xfId="0" applyNumberFormat="1" applyFont="1" applyFill="1" applyBorder="1" applyAlignment="1">
      <alignment horizontal="right"/>
    </xf>
    <xf numFmtId="3" fontId="10" fillId="0" borderId="55" xfId="0" applyNumberFormat="1" applyFont="1" applyFill="1" applyBorder="1" applyAlignment="1">
      <alignment horizontal="right"/>
    </xf>
    <xf numFmtId="3" fontId="29" fillId="25" borderId="55" xfId="0" applyNumberFormat="1" applyFont="1" applyFill="1" applyBorder="1" applyAlignment="1">
      <alignment horizontal="right"/>
    </xf>
    <xf numFmtId="3" fontId="29" fillId="25" borderId="42" xfId="0" applyNumberFormat="1" applyFont="1" applyFill="1" applyBorder="1" applyAlignment="1">
      <alignment horizontal="right"/>
    </xf>
    <xf numFmtId="3" fontId="29" fillId="25" borderId="44" xfId="0" applyNumberFormat="1" applyFont="1" applyFill="1" applyBorder="1" applyAlignment="1">
      <alignment horizontal="right"/>
    </xf>
    <xf numFmtId="3" fontId="29" fillId="0" borderId="44" xfId="0" applyNumberFormat="1" applyFont="1" applyFill="1" applyBorder="1" applyAlignment="1">
      <alignment horizontal="right"/>
    </xf>
    <xf numFmtId="3" fontId="29" fillId="0" borderId="23" xfId="0" applyNumberFormat="1" applyFont="1" applyFill="1" applyBorder="1" applyAlignment="1">
      <alignment horizontal="right"/>
    </xf>
    <xf numFmtId="3" fontId="29" fillId="0" borderId="35" xfId="0" applyNumberFormat="1" applyFont="1" applyFill="1" applyBorder="1" applyAlignment="1">
      <alignment horizontal="right"/>
    </xf>
    <xf numFmtId="3" fontId="29" fillId="0" borderId="57" xfId="0" applyNumberFormat="1" applyFont="1" applyFill="1" applyBorder="1" applyAlignment="1">
      <alignment horizontal="right"/>
    </xf>
    <xf numFmtId="3" fontId="29" fillId="25" borderId="57" xfId="0" applyNumberFormat="1" applyFont="1" applyFill="1" applyBorder="1" applyAlignment="1">
      <alignment horizontal="right"/>
    </xf>
    <xf numFmtId="3" fontId="10" fillId="0" borderId="58" xfId="0" applyNumberFormat="1" applyFont="1" applyFill="1" applyBorder="1" applyAlignment="1">
      <alignment horizontal="right"/>
    </xf>
    <xf numFmtId="3" fontId="29" fillId="25" borderId="58" xfId="0" applyNumberFormat="1" applyFont="1" applyFill="1" applyBorder="1" applyAlignment="1">
      <alignment horizontal="right"/>
    </xf>
    <xf numFmtId="3" fontId="29" fillId="0" borderId="59" xfId="0" applyNumberFormat="1" applyFont="1" applyFill="1" applyBorder="1" applyAlignment="1">
      <alignment horizontal="right"/>
    </xf>
    <xf numFmtId="3" fontId="29" fillId="0" borderId="60" xfId="0" applyNumberFormat="1" applyFont="1" applyFill="1" applyBorder="1" applyAlignment="1">
      <alignment horizontal="right"/>
    </xf>
    <xf numFmtId="3" fontId="29" fillId="0" borderId="61" xfId="0" applyNumberFormat="1" applyFont="1" applyFill="1" applyBorder="1" applyAlignment="1">
      <alignment horizontal="right"/>
    </xf>
    <xf numFmtId="3" fontId="29" fillId="25" borderId="59" xfId="0" applyNumberFormat="1" applyFont="1" applyFill="1" applyBorder="1" applyAlignment="1">
      <alignment horizontal="right"/>
    </xf>
    <xf numFmtId="3" fontId="29" fillId="0" borderId="62" xfId="0" applyNumberFormat="1" applyFont="1" applyFill="1" applyBorder="1" applyAlignment="1">
      <alignment horizontal="right"/>
    </xf>
    <xf numFmtId="3" fontId="29" fillId="0" borderId="58" xfId="0" applyNumberFormat="1" applyFont="1" applyFill="1" applyBorder="1" applyAlignment="1">
      <alignment horizontal="right"/>
    </xf>
    <xf numFmtId="3" fontId="29" fillId="0" borderId="63" xfId="0" applyNumberFormat="1" applyFont="1" applyFill="1" applyBorder="1" applyAlignment="1">
      <alignment horizontal="right"/>
    </xf>
    <xf numFmtId="0" fontId="10" fillId="0" borderId="41" xfId="0" applyFont="1" applyFill="1" applyBorder="1"/>
    <xf numFmtId="3" fontId="10" fillId="0" borderId="0" xfId="0" applyNumberFormat="1" applyFont="1" applyFill="1" applyBorder="1" applyAlignment="1">
      <alignment horizontal="right"/>
    </xf>
    <xf numFmtId="3" fontId="29" fillId="25" borderId="64" xfId="0" applyNumberFormat="1" applyFont="1" applyFill="1" applyBorder="1" applyAlignment="1">
      <alignment horizontal="right"/>
    </xf>
    <xf numFmtId="3" fontId="29" fillId="0" borderId="64" xfId="0" applyNumberFormat="1" applyFont="1" applyFill="1" applyBorder="1" applyAlignment="1">
      <alignment horizontal="right"/>
    </xf>
    <xf numFmtId="3" fontId="29" fillId="0" borderId="38" xfId="0" applyNumberFormat="1" applyFont="1" applyFill="1" applyBorder="1" applyAlignment="1">
      <alignment horizontal="right"/>
    </xf>
    <xf numFmtId="3" fontId="29" fillId="0" borderId="65" xfId="0" applyNumberFormat="1" applyFont="1" applyFill="1" applyBorder="1" applyAlignment="1">
      <alignment horizontal="right"/>
    </xf>
    <xf numFmtId="3" fontId="29" fillId="25" borderId="55" xfId="0" applyNumberFormat="1" applyFont="1" applyFill="1" applyBorder="1" applyProtection="1">
      <protection locked="0"/>
    </xf>
    <xf numFmtId="3" fontId="29" fillId="0" borderId="56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/>
    </xf>
    <xf numFmtId="3" fontId="7" fillId="0" borderId="11" xfId="0" applyNumberFormat="1" applyFont="1" applyFill="1" applyBorder="1" applyAlignment="1">
      <alignment vertical="center"/>
    </xf>
    <xf numFmtId="3" fontId="7" fillId="0" borderId="16" xfId="0" applyNumberFormat="1" applyFont="1" applyFill="1" applyBorder="1" applyAlignment="1">
      <alignment vertical="center"/>
    </xf>
    <xf numFmtId="3" fontId="46" fillId="0" borderId="13" xfId="0" applyNumberFormat="1" applyFont="1" applyFill="1" applyBorder="1" applyAlignment="1">
      <alignment vertical="center"/>
    </xf>
    <xf numFmtId="3" fontId="46" fillId="0" borderId="12" xfId="0" applyNumberFormat="1" applyFont="1" applyFill="1" applyBorder="1" applyAlignment="1">
      <alignment vertical="center"/>
    </xf>
    <xf numFmtId="3" fontId="7" fillId="0" borderId="13" xfId="0" applyNumberFormat="1" applyFont="1" applyFill="1" applyBorder="1" applyAlignment="1">
      <alignment vertical="center"/>
    </xf>
    <xf numFmtId="3" fontId="46" fillId="0" borderId="16" xfId="0" applyNumberFormat="1" applyFont="1" applyFill="1" applyBorder="1" applyAlignment="1">
      <alignment vertical="center"/>
    </xf>
    <xf numFmtId="3" fontId="46" fillId="0" borderId="11" xfId="0" applyNumberFormat="1" applyFont="1" applyFill="1" applyBorder="1" applyAlignment="1">
      <alignment vertical="center"/>
    </xf>
    <xf numFmtId="0" fontId="7" fillId="0" borderId="17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3" fontId="10" fillId="0" borderId="0" xfId="0" applyNumberFormat="1" applyFont="1" applyFill="1" applyBorder="1" applyAlignment="1">
      <alignment vertical="center"/>
    </xf>
    <xf numFmtId="3" fontId="29" fillId="0" borderId="0" xfId="0" applyNumberFormat="1" applyFont="1" applyFill="1" applyBorder="1" applyAlignment="1">
      <alignment vertical="center"/>
    </xf>
    <xf numFmtId="3" fontId="10" fillId="0" borderId="0" xfId="0" applyNumberFormat="1" applyFont="1" applyBorder="1"/>
    <xf numFmtId="3" fontId="10" fillId="0" borderId="26" xfId="0" applyNumberFormat="1" applyFont="1" applyFill="1" applyBorder="1"/>
    <xf numFmtId="3" fontId="29" fillId="0" borderId="26" xfId="0" applyNumberFormat="1" applyFont="1" applyFill="1" applyBorder="1"/>
    <xf numFmtId="3" fontId="10" fillId="0" borderId="26" xfId="0" applyNumberFormat="1" applyFont="1" applyBorder="1"/>
    <xf numFmtId="3" fontId="10" fillId="0" borderId="41" xfId="0" applyNumberFormat="1" applyFont="1" applyFill="1" applyBorder="1" applyAlignment="1">
      <alignment horizontal="right"/>
    </xf>
    <xf numFmtId="3" fontId="10" fillId="0" borderId="56" xfId="0" applyNumberFormat="1" applyFont="1" applyFill="1" applyBorder="1" applyAlignment="1">
      <alignment horizontal="right"/>
    </xf>
    <xf numFmtId="3" fontId="29" fillId="25" borderId="52" xfId="0" applyNumberFormat="1" applyFont="1" applyFill="1" applyBorder="1"/>
    <xf numFmtId="3" fontId="29" fillId="0" borderId="25" xfId="0" applyNumberFormat="1" applyFont="1" applyFill="1" applyBorder="1"/>
    <xf numFmtId="3" fontId="29" fillId="25" borderId="56" xfId="0" applyNumberFormat="1" applyFont="1" applyFill="1" applyBorder="1"/>
    <xf numFmtId="3" fontId="29" fillId="0" borderId="52" xfId="0" applyNumberFormat="1" applyFont="1" applyFill="1" applyBorder="1"/>
    <xf numFmtId="3" fontId="10" fillId="0" borderId="33" xfId="0" applyNumberFormat="1" applyFont="1" applyFill="1" applyBorder="1" applyAlignment="1">
      <alignment horizontal="right"/>
    </xf>
    <xf numFmtId="3" fontId="29" fillId="25" borderId="54" xfId="0" applyNumberFormat="1" applyFont="1" applyFill="1" applyBorder="1"/>
    <xf numFmtId="3" fontId="29" fillId="0" borderId="10" xfId="0" applyNumberFormat="1" applyFont="1" applyFill="1" applyBorder="1" applyAlignment="1">
      <alignment horizontal="right"/>
    </xf>
    <xf numFmtId="3" fontId="29" fillId="25" borderId="43" xfId="0" applyNumberFormat="1" applyFont="1" applyFill="1" applyBorder="1" applyProtection="1">
      <protection locked="0"/>
    </xf>
    <xf numFmtId="3" fontId="29" fillId="0" borderId="10" xfId="0" applyNumberFormat="1" applyFont="1" applyFill="1" applyBorder="1"/>
    <xf numFmtId="3" fontId="29" fillId="0" borderId="34" xfId="0" applyNumberFormat="1" applyFont="1" applyFill="1" applyBorder="1"/>
    <xf numFmtId="3" fontId="29" fillId="0" borderId="53" xfId="0" applyNumberFormat="1" applyFont="1" applyFill="1" applyBorder="1"/>
    <xf numFmtId="3" fontId="10" fillId="0" borderId="0" xfId="0" applyNumberFormat="1" applyFont="1"/>
    <xf numFmtId="3" fontId="10" fillId="0" borderId="34" xfId="0" applyNumberFormat="1" applyFont="1" applyFill="1" applyBorder="1" applyAlignment="1">
      <alignment horizontal="right"/>
    </xf>
    <xf numFmtId="3" fontId="29" fillId="25" borderId="53" xfId="0" applyNumberFormat="1" applyFont="1" applyFill="1" applyBorder="1"/>
    <xf numFmtId="3" fontId="29" fillId="0" borderId="25" xfId="0" applyNumberFormat="1" applyFont="1" applyFill="1" applyBorder="1" applyAlignment="1">
      <alignment horizontal="right"/>
    </xf>
    <xf numFmtId="3" fontId="10" fillId="0" borderId="33" xfId="0" applyNumberFormat="1" applyFont="1" applyFill="1" applyBorder="1"/>
    <xf numFmtId="3" fontId="10" fillId="0" borderId="55" xfId="0" applyNumberFormat="1" applyFont="1" applyFill="1" applyBorder="1"/>
    <xf numFmtId="3" fontId="29" fillId="0" borderId="54" xfId="0" applyNumberFormat="1" applyFont="1" applyFill="1" applyBorder="1"/>
    <xf numFmtId="3" fontId="29" fillId="0" borderId="19" xfId="0" applyNumberFormat="1" applyFont="1" applyFill="1" applyBorder="1"/>
    <xf numFmtId="3" fontId="29" fillId="0" borderId="66" xfId="0" applyNumberFormat="1" applyFont="1" applyFill="1" applyBorder="1"/>
    <xf numFmtId="3" fontId="10" fillId="0" borderId="54" xfId="0" applyNumberFormat="1" applyFont="1" applyFill="1" applyBorder="1"/>
    <xf numFmtId="3" fontId="29" fillId="25" borderId="55" xfId="0" applyNumberFormat="1" applyFont="1" applyFill="1" applyBorder="1"/>
    <xf numFmtId="3" fontId="10" fillId="0" borderId="41" xfId="0" applyNumberFormat="1" applyFont="1" applyFill="1" applyBorder="1"/>
    <xf numFmtId="3" fontId="10" fillId="0" borderId="56" xfId="0" applyNumberFormat="1" applyFont="1" applyFill="1" applyBorder="1"/>
    <xf numFmtId="3" fontId="10" fillId="0" borderId="52" xfId="0" applyNumberFormat="1" applyFont="1" applyFill="1" applyBorder="1"/>
    <xf numFmtId="3" fontId="7" fillId="0" borderId="12" xfId="0" applyNumberFormat="1" applyFont="1" applyFill="1" applyBorder="1" applyAlignment="1">
      <alignment vertical="center"/>
    </xf>
    <xf numFmtId="3" fontId="7" fillId="0" borderId="27" xfId="0" applyNumberFormat="1" applyFont="1" applyFill="1" applyBorder="1" applyAlignment="1">
      <alignment vertical="center"/>
    </xf>
    <xf numFmtId="3" fontId="46" fillId="0" borderId="27" xfId="0" applyNumberFormat="1" applyFont="1" applyFill="1" applyBorder="1" applyAlignment="1">
      <alignment vertical="center"/>
    </xf>
    <xf numFmtId="3" fontId="46" fillId="0" borderId="15" xfId="0" applyNumberFormat="1" applyFont="1" applyFill="1" applyBorder="1" applyAlignment="1">
      <alignment vertical="center"/>
    </xf>
    <xf numFmtId="3" fontId="46" fillId="0" borderId="40" xfId="0" applyNumberFormat="1" applyFont="1" applyFill="1" applyBorder="1" applyAlignment="1">
      <alignment vertical="center"/>
    </xf>
    <xf numFmtId="3" fontId="7" fillId="0" borderId="15" xfId="0" applyNumberFormat="1" applyFont="1" applyFill="1" applyBorder="1" applyAlignment="1">
      <alignment vertical="center"/>
    </xf>
    <xf numFmtId="3" fontId="10" fillId="0" borderId="0" xfId="0" applyNumberFormat="1" applyFont="1" applyFill="1" applyBorder="1"/>
    <xf numFmtId="3" fontId="29" fillId="0" borderId="0" xfId="0" applyNumberFormat="1" applyFont="1" applyBorder="1"/>
    <xf numFmtId="3" fontId="29" fillId="0" borderId="0" xfId="0" applyNumberFormat="1" applyFont="1" applyBorder="1" applyAlignment="1">
      <alignment vertical="center"/>
    </xf>
    <xf numFmtId="0" fontId="29" fillId="0" borderId="0" xfId="0" applyFont="1" applyBorder="1"/>
    <xf numFmtId="0" fontId="46" fillId="0" borderId="0" xfId="0" applyFont="1" applyBorder="1"/>
    <xf numFmtId="3" fontId="10" fillId="0" borderId="27" xfId="0" applyNumberFormat="1" applyFont="1" applyFill="1" applyBorder="1"/>
    <xf numFmtId="0" fontId="29" fillId="0" borderId="0" xfId="0" applyFont="1" applyFill="1" applyAlignment="1">
      <alignment vertical="center"/>
    </xf>
    <xf numFmtId="3" fontId="29" fillId="25" borderId="54" xfId="0" applyNumberFormat="1" applyFont="1" applyFill="1" applyBorder="1" applyAlignment="1">
      <alignment horizontal="right"/>
    </xf>
    <xf numFmtId="0" fontId="7" fillId="0" borderId="28" xfId="0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right" vertical="center"/>
    </xf>
    <xf numFmtId="3" fontId="7" fillId="0" borderId="40" xfId="0" applyNumberFormat="1" applyFont="1" applyFill="1" applyBorder="1" applyAlignment="1">
      <alignment horizontal="right" vertical="center"/>
    </xf>
    <xf numFmtId="3" fontId="46" fillId="25" borderId="27" xfId="0" applyNumberFormat="1" applyFont="1" applyFill="1" applyBorder="1" applyAlignment="1">
      <alignment horizontal="right" vertical="center"/>
    </xf>
    <xf numFmtId="3" fontId="46" fillId="0" borderId="40" xfId="0" applyNumberFormat="1" applyFont="1" applyFill="1" applyBorder="1" applyAlignment="1">
      <alignment horizontal="right" vertical="center"/>
    </xf>
    <xf numFmtId="3" fontId="46" fillId="0" borderId="15" xfId="0" applyNumberFormat="1" applyFont="1" applyFill="1" applyBorder="1" applyAlignment="1">
      <alignment horizontal="right" vertical="center"/>
    </xf>
    <xf numFmtId="3" fontId="46" fillId="0" borderId="27" xfId="0" applyNumberFormat="1" applyFont="1" applyFill="1" applyBorder="1" applyAlignment="1">
      <alignment horizontal="right" vertical="center"/>
    </xf>
    <xf numFmtId="3" fontId="46" fillId="0" borderId="1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8" xfId="0" applyFont="1" applyFill="1" applyBorder="1" applyAlignment="1">
      <alignment horizontal="left" indent="2"/>
    </xf>
    <xf numFmtId="0" fontId="7" fillId="0" borderId="31" xfId="0" applyFont="1" applyFill="1" applyBorder="1" applyAlignment="1">
      <alignment horizontal="left" indent="2"/>
    </xf>
    <xf numFmtId="3" fontId="29" fillId="25" borderId="52" xfId="0" applyNumberFormat="1" applyFont="1" applyFill="1" applyBorder="1" applyAlignment="1">
      <alignment horizontal="right"/>
    </xf>
    <xf numFmtId="3" fontId="46" fillId="0" borderId="14" xfId="0" applyNumberFormat="1" applyFont="1" applyFill="1" applyBorder="1" applyAlignment="1">
      <alignment vertical="center"/>
    </xf>
    <xf numFmtId="0" fontId="50" fillId="0" borderId="30" xfId="0" applyFont="1" applyFill="1" applyBorder="1" applyAlignment="1">
      <alignment vertical="center"/>
    </xf>
    <xf numFmtId="3" fontId="50" fillId="0" borderId="33" xfId="0" applyNumberFormat="1" applyFont="1" applyFill="1" applyBorder="1" applyAlignment="1">
      <alignment vertical="center"/>
    </xf>
    <xf numFmtId="3" fontId="50" fillId="0" borderId="54" xfId="0" applyNumberFormat="1" applyFont="1" applyFill="1" applyBorder="1" applyAlignment="1">
      <alignment vertical="center"/>
    </xf>
    <xf numFmtId="3" fontId="51" fillId="25" borderId="52" xfId="0" applyNumberFormat="1" applyFont="1" applyFill="1" applyBorder="1" applyAlignment="1">
      <alignment vertical="center"/>
    </xf>
    <xf numFmtId="3" fontId="51" fillId="0" borderId="43" xfId="0" applyNumberFormat="1" applyFont="1" applyFill="1" applyBorder="1" applyAlignment="1">
      <alignment vertical="center"/>
    </xf>
    <xf numFmtId="3" fontId="51" fillId="0" borderId="10" xfId="0" applyNumberFormat="1" applyFont="1" applyFill="1" applyBorder="1" applyAlignment="1">
      <alignment vertical="center"/>
    </xf>
    <xf numFmtId="3" fontId="51" fillId="0" borderId="34" xfId="0" applyNumberFormat="1" applyFont="1" applyFill="1" applyBorder="1" applyAlignment="1">
      <alignment vertical="center"/>
    </xf>
    <xf numFmtId="3" fontId="51" fillId="0" borderId="0" xfId="0" applyNumberFormat="1" applyFont="1" applyFill="1" applyBorder="1" applyAlignment="1">
      <alignment vertical="center"/>
    </xf>
    <xf numFmtId="3" fontId="51" fillId="25" borderId="67" xfId="0" applyNumberFormat="1" applyFont="1" applyFill="1" applyBorder="1" applyAlignment="1">
      <alignment vertical="center"/>
    </xf>
    <xf numFmtId="3" fontId="51" fillId="0" borderId="67" xfId="0" applyNumberFormat="1" applyFont="1" applyFill="1" applyBorder="1" applyAlignment="1">
      <alignment vertical="center"/>
    </xf>
    <xf numFmtId="3" fontId="51" fillId="0" borderId="68" xfId="0" applyNumberFormat="1" applyFont="1" applyFill="1" applyBorder="1" applyAlignment="1">
      <alignment vertical="center"/>
    </xf>
    <xf numFmtId="3" fontId="51" fillId="0" borderId="65" xfId="0" applyNumberFormat="1" applyFont="1" applyFill="1" applyBorder="1" applyAlignment="1">
      <alignment vertical="center"/>
    </xf>
    <xf numFmtId="3" fontId="51" fillId="0" borderId="27" xfId="0" applyNumberFormat="1" applyFont="1" applyFill="1" applyBorder="1" applyAlignment="1">
      <alignment vertical="center"/>
    </xf>
    <xf numFmtId="3" fontId="51" fillId="0" borderId="69" xfId="0" applyNumberFormat="1" applyFont="1" applyFill="1" applyBorder="1" applyAlignment="1">
      <alignment vertical="center"/>
    </xf>
    <xf numFmtId="0" fontId="50" fillId="0" borderId="11" xfId="0" applyFont="1" applyFill="1" applyBorder="1" applyAlignment="1">
      <alignment vertical="center"/>
    </xf>
    <xf numFmtId="3" fontId="10" fillId="0" borderId="12" xfId="0" applyNumberFormat="1" applyFont="1" applyFill="1" applyBorder="1" applyAlignment="1">
      <alignment vertical="center"/>
    </xf>
    <xf numFmtId="3" fontId="10" fillId="0" borderId="27" xfId="0" applyNumberFormat="1" applyFont="1" applyFill="1" applyBorder="1" applyAlignment="1">
      <alignment vertical="center"/>
    </xf>
    <xf numFmtId="3" fontId="29" fillId="25" borderId="27" xfId="0" applyNumberFormat="1" applyFont="1" applyFill="1" applyBorder="1" applyAlignment="1">
      <alignment vertical="center"/>
    </xf>
    <xf numFmtId="3" fontId="29" fillId="0" borderId="40" xfId="0" applyNumberFormat="1" applyFont="1" applyFill="1" applyBorder="1" applyAlignment="1">
      <alignment vertical="center"/>
    </xf>
    <xf numFmtId="3" fontId="29" fillId="0" borderId="15" xfId="0" applyNumberFormat="1" applyFont="1" applyFill="1" applyBorder="1" applyAlignment="1">
      <alignment vertical="center"/>
    </xf>
    <xf numFmtId="3" fontId="51" fillId="0" borderId="12" xfId="0" applyNumberFormat="1" applyFont="1" applyFill="1" applyBorder="1" applyAlignment="1">
      <alignment vertical="center"/>
    </xf>
    <xf numFmtId="3" fontId="51" fillId="0" borderId="16" xfId="0" applyNumberFormat="1" applyFont="1" applyFill="1" applyBorder="1" applyAlignment="1">
      <alignment vertical="center"/>
    </xf>
    <xf numFmtId="3" fontId="51" fillId="25" borderId="27" xfId="0" applyNumberFormat="1" applyFont="1" applyFill="1" applyBorder="1" applyAlignment="1">
      <alignment vertical="center"/>
    </xf>
    <xf numFmtId="3" fontId="51" fillId="0" borderId="14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50" fillId="0" borderId="31" xfId="0" applyFont="1" applyFill="1" applyBorder="1" applyAlignment="1">
      <alignment vertical="center"/>
    </xf>
    <xf numFmtId="0" fontId="10" fillId="0" borderId="0" xfId="0" applyFont="1" applyFill="1"/>
    <xf numFmtId="3" fontId="10" fillId="0" borderId="0" xfId="0" applyNumberFormat="1" applyFont="1" applyFill="1"/>
    <xf numFmtId="3" fontId="29" fillId="0" borderId="0" xfId="0" applyNumberFormat="1" applyFont="1"/>
    <xf numFmtId="3" fontId="29" fillId="0" borderId="0" xfId="0" applyNumberFormat="1" applyFont="1" applyFill="1"/>
    <xf numFmtId="0" fontId="29" fillId="0" borderId="0" xfId="0" applyFont="1"/>
    <xf numFmtId="0" fontId="29" fillId="0" borderId="0" xfId="0" applyFont="1" applyFill="1"/>
    <xf numFmtId="0" fontId="52" fillId="0" borderId="0" xfId="0" applyFont="1" applyBorder="1" applyAlignment="1">
      <alignment horizontal="centerContinuous" vertical="center" wrapText="1"/>
    </xf>
    <xf numFmtId="0" fontId="31" fillId="0" borderId="0" xfId="0" applyFont="1" applyAlignment="1">
      <alignment horizontal="centerContinuous" vertical="center" wrapText="1"/>
    </xf>
    <xf numFmtId="0" fontId="46" fillId="0" borderId="13" xfId="0" applyFont="1" applyFill="1" applyBorder="1" applyAlignment="1">
      <alignment horizontal="centerContinuous" vertical="center"/>
    </xf>
    <xf numFmtId="0" fontId="46" fillId="0" borderId="11" xfId="0" applyFont="1" applyFill="1" applyBorder="1" applyAlignment="1">
      <alignment horizontal="centerContinuous" vertical="center"/>
    </xf>
    <xf numFmtId="0" fontId="36" fillId="0" borderId="13" xfId="0" applyFont="1" applyFill="1" applyBorder="1" applyAlignment="1">
      <alignment horizontal="centerContinuous" vertical="center"/>
    </xf>
    <xf numFmtId="0" fontId="31" fillId="0" borderId="34" xfId="0" applyFont="1" applyFill="1" applyBorder="1"/>
    <xf numFmtId="0" fontId="31" fillId="0" borderId="17" xfId="0" applyFont="1" applyFill="1" applyBorder="1"/>
    <xf numFmtId="3" fontId="31" fillId="0" borderId="52" xfId="0" applyNumberFormat="1" applyFont="1" applyFill="1" applyBorder="1" applyAlignment="1">
      <alignment vertical="center"/>
    </xf>
    <xf numFmtId="3" fontId="31" fillId="0" borderId="26" xfId="0" applyNumberFormat="1" applyFont="1" applyFill="1" applyBorder="1" applyAlignment="1">
      <alignment vertical="center"/>
    </xf>
    <xf numFmtId="3" fontId="31" fillId="0" borderId="57" xfId="0" applyNumberFormat="1" applyFont="1" applyFill="1" applyBorder="1"/>
    <xf numFmtId="0" fontId="53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53" fillId="0" borderId="0" xfId="0" applyFont="1"/>
    <xf numFmtId="0" fontId="36" fillId="0" borderId="51" xfId="0" applyFont="1" applyFill="1" applyBorder="1" applyAlignment="1">
      <alignment vertical="center"/>
    </xf>
    <xf numFmtId="0" fontId="36" fillId="0" borderId="46" xfId="0" applyFont="1" applyFill="1" applyBorder="1" applyAlignment="1">
      <alignment vertical="center"/>
    </xf>
    <xf numFmtId="3" fontId="31" fillId="0" borderId="46" xfId="0" applyNumberFormat="1" applyFont="1" applyFill="1" applyBorder="1" applyAlignment="1">
      <alignment vertical="center"/>
    </xf>
    <xf numFmtId="3" fontId="31" fillId="0" borderId="70" xfId="0" applyNumberFormat="1" applyFont="1" applyFill="1" applyBorder="1" applyAlignment="1">
      <alignment vertical="center"/>
    </xf>
    <xf numFmtId="3" fontId="31" fillId="0" borderId="71" xfId="0" applyNumberFormat="1" applyFont="1" applyFill="1" applyBorder="1" applyAlignment="1">
      <alignment vertical="center"/>
    </xf>
    <xf numFmtId="3" fontId="31" fillId="0" borderId="20" xfId="0" applyNumberFormat="1" applyFont="1" applyFill="1" applyBorder="1" applyAlignment="1">
      <alignment vertical="center"/>
    </xf>
    <xf numFmtId="0" fontId="53" fillId="0" borderId="18" xfId="0" applyFont="1" applyBorder="1" applyAlignment="1">
      <alignment horizontal="left" indent="3"/>
    </xf>
    <xf numFmtId="3" fontId="31" fillId="0" borderId="54" xfId="0" applyNumberFormat="1" applyFont="1" applyFill="1" applyBorder="1" applyAlignment="1">
      <alignment vertical="center"/>
    </xf>
    <xf numFmtId="3" fontId="31" fillId="25" borderId="54" xfId="0" applyNumberFormat="1" applyFont="1" applyFill="1" applyBorder="1" applyAlignment="1">
      <alignment vertical="center"/>
    </xf>
    <xf numFmtId="3" fontId="31" fillId="0" borderId="19" xfId="0" applyNumberFormat="1" applyFont="1" applyFill="1" applyBorder="1" applyAlignment="1">
      <alignment vertical="center"/>
    </xf>
    <xf numFmtId="3" fontId="31" fillId="0" borderId="36" xfId="0" applyNumberFormat="1" applyFont="1" applyFill="1" applyBorder="1" applyAlignment="1">
      <alignment vertical="center"/>
    </xf>
    <xf numFmtId="0" fontId="31" fillId="0" borderId="17" xfId="0" applyFont="1" applyBorder="1"/>
    <xf numFmtId="3" fontId="31" fillId="0" borderId="17" xfId="0" applyNumberFormat="1" applyFont="1" applyBorder="1"/>
    <xf numFmtId="3" fontId="31" fillId="0" borderId="10" xfId="0" applyNumberFormat="1" applyFont="1" applyFill="1" applyBorder="1" applyProtection="1"/>
    <xf numFmtId="3" fontId="31" fillId="0" borderId="10" xfId="0" applyNumberFormat="1" applyFont="1" applyBorder="1"/>
    <xf numFmtId="0" fontId="31" fillId="0" borderId="35" xfId="0" applyFont="1" applyFill="1" applyBorder="1"/>
    <xf numFmtId="0" fontId="31" fillId="0" borderId="23" xfId="0" applyFont="1" applyFill="1" applyBorder="1"/>
    <xf numFmtId="3" fontId="31" fillId="0" borderId="37" xfId="0" applyNumberFormat="1" applyFont="1" applyFill="1" applyBorder="1"/>
    <xf numFmtId="3" fontId="31" fillId="0" borderId="37" xfId="0" applyNumberFormat="1" applyFont="1" applyFill="1" applyBorder="1" applyAlignment="1">
      <alignment vertical="center"/>
    </xf>
    <xf numFmtId="0" fontId="53" fillId="0" borderId="17" xfId="0" applyFont="1" applyBorder="1" applyAlignment="1">
      <alignment horizontal="left" indent="3"/>
    </xf>
    <xf numFmtId="3" fontId="31" fillId="0" borderId="53" xfId="0" applyNumberFormat="1" applyFont="1" applyFill="1" applyBorder="1" applyAlignment="1">
      <alignment vertical="center"/>
    </xf>
    <xf numFmtId="0" fontId="31" fillId="0" borderId="24" xfId="0" applyFont="1" applyFill="1" applyBorder="1"/>
    <xf numFmtId="0" fontId="31" fillId="0" borderId="26" xfId="0" applyFont="1" applyFill="1" applyBorder="1"/>
    <xf numFmtId="3" fontId="31" fillId="0" borderId="39" xfId="0" applyNumberFormat="1" applyFont="1" applyFill="1" applyBorder="1" applyAlignment="1">
      <alignment vertical="center"/>
    </xf>
    <xf numFmtId="3" fontId="31" fillId="0" borderId="25" xfId="0" applyNumberFormat="1" applyFont="1" applyFill="1" applyBorder="1" applyProtection="1"/>
    <xf numFmtId="0" fontId="31" fillId="0" borderId="0" xfId="0" applyFont="1" applyFill="1" applyBorder="1" applyAlignment="1">
      <alignment horizontal="right"/>
    </xf>
    <xf numFmtId="0" fontId="54" fillId="0" borderId="0" xfId="0" applyFont="1"/>
    <xf numFmtId="0" fontId="54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30" xfId="0" applyFont="1" applyFill="1" applyBorder="1"/>
    <xf numFmtId="3" fontId="36" fillId="0" borderId="15" xfId="0" applyNumberFormat="1" applyFont="1" applyFill="1" applyBorder="1" applyAlignment="1">
      <alignment vertical="center"/>
    </xf>
    <xf numFmtId="3" fontId="11" fillId="25" borderId="53" xfId="0" applyNumberFormat="1" applyFont="1" applyFill="1" applyBorder="1"/>
    <xf numFmtId="0" fontId="36" fillId="0" borderId="11" xfId="0" applyFont="1" applyFill="1" applyBorder="1"/>
    <xf numFmtId="3" fontId="11" fillId="0" borderId="15" xfId="0" applyNumberFormat="1" applyFont="1" applyFill="1" applyBorder="1" applyAlignment="1">
      <alignment vertical="center"/>
    </xf>
    <xf numFmtId="3" fontId="36" fillId="0" borderId="40" xfId="0" applyNumberFormat="1" applyFont="1" applyFill="1" applyBorder="1" applyAlignment="1">
      <alignment vertical="center"/>
    </xf>
    <xf numFmtId="0" fontId="55" fillId="0" borderId="31" xfId="0" applyFont="1" applyFill="1" applyBorder="1" applyAlignment="1">
      <alignment vertical="center"/>
    </xf>
    <xf numFmtId="0" fontId="55" fillId="0" borderId="30" xfId="0" applyFont="1" applyFill="1" applyBorder="1" applyAlignment="1">
      <alignment vertical="center"/>
    </xf>
    <xf numFmtId="0" fontId="29" fillId="0" borderId="16" xfId="0" applyFont="1" applyFill="1" applyBorder="1" applyAlignment="1">
      <alignment horizontal="centerContinuous" vertical="center"/>
    </xf>
    <xf numFmtId="0" fontId="29" fillId="0" borderId="11" xfId="0" applyFont="1" applyFill="1" applyBorder="1" applyAlignment="1">
      <alignment horizontal="centerContinuous" vertical="center"/>
    </xf>
    <xf numFmtId="0" fontId="29" fillId="0" borderId="15" xfId="0" applyFont="1" applyFill="1" applyBorder="1" applyAlignment="1">
      <alignment horizontal="centerContinuous" vertical="center"/>
    </xf>
    <xf numFmtId="0" fontId="46" fillId="0" borderId="45" xfId="0" applyFont="1" applyFill="1" applyBorder="1" applyAlignment="1">
      <alignment vertical="center"/>
    </xf>
    <xf numFmtId="0" fontId="46" fillId="0" borderId="46" xfId="0" applyFont="1" applyFill="1" applyBorder="1" applyAlignment="1">
      <alignment vertical="center"/>
    </xf>
    <xf numFmtId="0" fontId="29" fillId="0" borderId="46" xfId="0" applyFont="1" applyFill="1" applyBorder="1" applyAlignment="1">
      <alignment vertical="center"/>
    </xf>
    <xf numFmtId="0" fontId="46" fillId="0" borderId="47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29" fillId="0" borderId="72" xfId="0" applyFont="1" applyFill="1" applyBorder="1"/>
    <xf numFmtId="0" fontId="29" fillId="0" borderId="30" xfId="0" applyFont="1" applyFill="1" applyBorder="1"/>
    <xf numFmtId="3" fontId="29" fillId="0" borderId="36" xfId="0" applyNumberFormat="1" applyFont="1" applyFill="1" applyBorder="1" applyProtection="1"/>
    <xf numFmtId="0" fontId="29" fillId="0" borderId="17" xfId="0" applyFont="1" applyFill="1" applyBorder="1"/>
    <xf numFmtId="0" fontId="46" fillId="0" borderId="11" xfId="0" applyFont="1" applyFill="1" applyBorder="1" applyAlignment="1">
      <alignment vertical="center"/>
    </xf>
    <xf numFmtId="3" fontId="46" fillId="0" borderId="32" xfId="0" applyNumberFormat="1" applyFont="1" applyFill="1" applyBorder="1" applyAlignment="1">
      <alignment vertical="center"/>
    </xf>
    <xf numFmtId="0" fontId="29" fillId="0" borderId="11" xfId="0" applyFont="1" applyFill="1" applyBorder="1"/>
    <xf numFmtId="0" fontId="29" fillId="0" borderId="16" xfId="0" applyFont="1" applyFill="1" applyBorder="1"/>
    <xf numFmtId="0" fontId="51" fillId="0" borderId="11" xfId="0" applyFont="1" applyFill="1" applyBorder="1" applyAlignment="1">
      <alignment horizontal="left" vertical="center" indent="2"/>
    </xf>
    <xf numFmtId="3" fontId="51" fillId="0" borderId="15" xfId="0" applyNumberFormat="1" applyFont="1" applyFill="1" applyBorder="1"/>
    <xf numFmtId="0" fontId="46" fillId="0" borderId="28" xfId="0" applyFont="1" applyFill="1" applyBorder="1" applyAlignment="1">
      <alignment horizontal="centerContinuous" vertical="center"/>
    </xf>
    <xf numFmtId="0" fontId="46" fillId="0" borderId="20" xfId="0" applyFont="1" applyFill="1" applyBorder="1" applyAlignment="1">
      <alignment horizontal="centerContinuous" vertical="center"/>
    </xf>
    <xf numFmtId="0" fontId="29" fillId="0" borderId="20" xfId="0" applyFont="1" applyFill="1" applyBorder="1" applyAlignment="1">
      <alignment horizontal="centerContinuous" vertical="center"/>
    </xf>
    <xf numFmtId="0" fontId="29" fillId="0" borderId="28" xfId="0" applyFont="1" applyFill="1" applyBorder="1" applyAlignment="1">
      <alignment horizontal="centerContinuous" vertical="center"/>
    </xf>
    <xf numFmtId="0" fontId="29" fillId="0" borderId="18" xfId="0" applyFont="1" applyFill="1" applyBorder="1" applyAlignment="1">
      <alignment horizontal="centerContinuous" vertical="center"/>
    </xf>
    <xf numFmtId="0" fontId="29" fillId="0" borderId="46" xfId="0" applyFont="1" applyFill="1" applyBorder="1"/>
    <xf numFmtId="0" fontId="46" fillId="0" borderId="11" xfId="0" applyFont="1" applyFill="1" applyBorder="1"/>
    <xf numFmtId="3" fontId="46" fillId="0" borderId="40" xfId="0" applyNumberFormat="1" applyFont="1" applyFill="1" applyBorder="1"/>
    <xf numFmtId="3" fontId="46" fillId="0" borderId="15" xfId="0" applyNumberFormat="1" applyFont="1" applyFill="1" applyBorder="1"/>
    <xf numFmtId="0" fontId="46" fillId="0" borderId="31" xfId="0" applyFont="1" applyFill="1" applyBorder="1" applyAlignment="1">
      <alignment vertical="center"/>
    </xf>
    <xf numFmtId="3" fontId="29" fillId="0" borderId="26" xfId="0" applyNumberFormat="1" applyFont="1" applyFill="1" applyBorder="1" applyAlignment="1">
      <alignment vertical="center"/>
    </xf>
    <xf numFmtId="0" fontId="46" fillId="0" borderId="73" xfId="0" applyFont="1" applyFill="1" applyBorder="1" applyAlignment="1">
      <alignment horizontal="center"/>
    </xf>
    <xf numFmtId="3" fontId="29" fillId="0" borderId="62" xfId="0" applyNumberFormat="1" applyFont="1" applyFill="1" applyBorder="1"/>
    <xf numFmtId="3" fontId="29" fillId="0" borderId="63" xfId="0" applyNumberFormat="1" applyFont="1" applyFill="1" applyBorder="1"/>
    <xf numFmtId="3" fontId="29" fillId="0" borderId="36" xfId="0" applyNumberFormat="1" applyFont="1" applyFill="1" applyBorder="1"/>
    <xf numFmtId="3" fontId="29" fillId="0" borderId="74" xfId="0" applyNumberFormat="1" applyFont="1" applyFill="1" applyBorder="1"/>
    <xf numFmtId="0" fontId="46" fillId="0" borderId="60" xfId="0" applyFont="1" applyFill="1" applyBorder="1" applyAlignment="1">
      <alignment horizontal="center"/>
    </xf>
    <xf numFmtId="0" fontId="46" fillId="0" borderId="75" xfId="0" applyFont="1" applyFill="1" applyBorder="1" applyAlignment="1">
      <alignment horizontal="center"/>
    </xf>
    <xf numFmtId="0" fontId="46" fillId="0" borderId="16" xfId="0" applyFont="1" applyFill="1" applyBorder="1" applyAlignment="1">
      <alignment vertical="center"/>
    </xf>
    <xf numFmtId="3" fontId="29" fillId="0" borderId="56" xfId="0" applyNumberFormat="1" applyFont="1" applyFill="1" applyBorder="1" applyAlignment="1">
      <alignment vertical="center"/>
    </xf>
    <xf numFmtId="3" fontId="29" fillId="0" borderId="25" xfId="0" applyNumberFormat="1" applyFont="1" applyFill="1" applyBorder="1" applyAlignment="1">
      <alignment vertical="center"/>
    </xf>
    <xf numFmtId="3" fontId="46" fillId="0" borderId="40" xfId="0" applyNumberFormat="1" applyFont="1" applyBorder="1"/>
    <xf numFmtId="3" fontId="46" fillId="0" borderId="13" xfId="0" applyNumberFormat="1" applyFont="1" applyBorder="1"/>
    <xf numFmtId="3" fontId="46" fillId="0" borderId="15" xfId="0" applyNumberFormat="1" applyFont="1" applyBorder="1"/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30" fillId="0" borderId="0" xfId="0" applyFont="1" applyBorder="1" applyAlignment="1">
      <alignment horizontal="right" vertical="center"/>
    </xf>
    <xf numFmtId="0" fontId="6" fillId="0" borderId="0" xfId="0" applyFont="1" applyAlignment="1">
      <alignment wrapText="1"/>
    </xf>
    <xf numFmtId="0" fontId="9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42" fillId="0" borderId="0" xfId="0" applyFont="1"/>
    <xf numFmtId="0" fontId="56" fillId="0" borderId="0" xfId="0" applyFont="1"/>
    <xf numFmtId="0" fontId="10" fillId="0" borderId="0" xfId="0" applyFont="1" applyAlignment="1">
      <alignment wrapText="1"/>
    </xf>
    <xf numFmtId="0" fontId="30" fillId="0" borderId="0" xfId="0" applyFont="1" applyBorder="1" applyAlignment="1">
      <alignment horizontal="centerContinuous" vertical="center" wrapText="1"/>
    </xf>
    <xf numFmtId="0" fontId="9" fillId="0" borderId="0" xfId="0" applyFont="1" applyAlignment="1">
      <alignment horizontal="centerContinuous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7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3" fontId="36" fillId="0" borderId="0" xfId="0" applyNumberFormat="1" applyFont="1" applyBorder="1" applyAlignment="1">
      <alignment horizontal="center" vertical="center"/>
    </xf>
    <xf numFmtId="0" fontId="30" fillId="0" borderId="0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3" fontId="9" fillId="0" borderId="0" xfId="0" applyNumberFormat="1" applyFont="1" applyAlignment="1" applyProtection="1">
      <alignment vertical="center"/>
      <protection locked="0"/>
    </xf>
    <xf numFmtId="3" fontId="11" fillId="25" borderId="0" xfId="0" applyNumberFormat="1" applyFont="1" applyFill="1" applyAlignment="1" applyProtection="1">
      <alignment vertical="center"/>
      <protection locked="0"/>
    </xf>
    <xf numFmtId="49" fontId="9" fillId="0" borderId="0" xfId="0" applyNumberFormat="1" applyFont="1" applyAlignment="1">
      <alignment vertical="center"/>
    </xf>
    <xf numFmtId="3" fontId="11" fillId="0" borderId="0" xfId="0" applyNumberFormat="1" applyFont="1" applyFill="1" applyAlignment="1" applyProtection="1">
      <alignment vertical="center"/>
      <protection locked="0"/>
    </xf>
    <xf numFmtId="3" fontId="30" fillId="0" borderId="11" xfId="0" applyNumberFormat="1" applyFont="1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55" fillId="0" borderId="0" xfId="0" applyFont="1" applyAlignment="1">
      <alignment horizontal="center" vertical="center" wrapText="1"/>
    </xf>
    <xf numFmtId="0" fontId="30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3" fontId="36" fillId="25" borderId="11" xfId="0" applyNumberFormat="1" applyFont="1" applyFill="1" applyBorder="1" applyAlignment="1" applyProtection="1">
      <alignment vertical="center"/>
      <protection locked="0"/>
    </xf>
    <xf numFmtId="0" fontId="9" fillId="0" borderId="0" xfId="0" applyFont="1" applyBorder="1" applyAlignment="1">
      <alignment vertical="center" wrapText="1"/>
    </xf>
    <xf numFmtId="3" fontId="30" fillId="0" borderId="0" xfId="0" applyNumberFormat="1" applyFont="1" applyBorder="1" applyAlignment="1">
      <alignment vertical="center"/>
    </xf>
    <xf numFmtId="0" fontId="9" fillId="24" borderId="0" xfId="0" applyFont="1" applyFill="1" applyAlignment="1">
      <alignment vertical="center" wrapText="1"/>
    </xf>
    <xf numFmtId="3" fontId="30" fillId="27" borderId="11" xfId="0" applyNumberFormat="1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3" fontId="30" fillId="0" borderId="13" xfId="0" applyNumberFormat="1" applyFont="1" applyBorder="1" applyAlignment="1">
      <alignment vertical="center"/>
    </xf>
    <xf numFmtId="3" fontId="36" fillId="25" borderId="16" xfId="0" applyNumberFormat="1" applyFont="1" applyFill="1" applyBorder="1" applyAlignment="1">
      <alignment vertical="center"/>
    </xf>
    <xf numFmtId="0" fontId="57" fillId="0" borderId="0" xfId="0" applyFont="1" applyAlignment="1">
      <alignment vertical="center"/>
    </xf>
    <xf numFmtId="3" fontId="11" fillId="26" borderId="0" xfId="0" applyNumberFormat="1" applyFont="1" applyFill="1" applyAlignment="1" applyProtection="1">
      <alignment vertical="center"/>
      <protection locked="0"/>
    </xf>
    <xf numFmtId="0" fontId="30" fillId="0" borderId="0" xfId="0" applyFont="1" applyAlignment="1">
      <alignment wrapText="1"/>
    </xf>
    <xf numFmtId="3" fontId="11" fillId="0" borderId="0" xfId="0" applyNumberFormat="1" applyFont="1" applyFill="1" applyAlignment="1">
      <alignment vertical="center"/>
    </xf>
    <xf numFmtId="0" fontId="30" fillId="0" borderId="0" xfId="0" applyFont="1" applyAlignment="1">
      <alignment horizontal="left" vertical="center" wrapText="1"/>
    </xf>
    <xf numFmtId="0" fontId="58" fillId="0" borderId="0" xfId="0" applyFont="1" applyAlignment="1">
      <alignment horizontal="center" vertical="center"/>
    </xf>
    <xf numFmtId="0" fontId="58" fillId="0" borderId="0" xfId="0" applyFont="1" applyBorder="1" applyAlignment="1">
      <alignment vertical="center"/>
    </xf>
    <xf numFmtId="3" fontId="11" fillId="25" borderId="0" xfId="0" applyNumberFormat="1" applyFont="1" applyFill="1" applyAlignment="1">
      <alignment vertical="center"/>
    </xf>
    <xf numFmtId="3" fontId="30" fillId="0" borderId="11" xfId="0" applyNumberFormat="1" applyFont="1" applyBorder="1" applyAlignment="1" applyProtection="1">
      <alignment vertical="center"/>
      <protection locked="0"/>
    </xf>
    <xf numFmtId="3" fontId="36" fillId="27" borderId="11" xfId="0" applyNumberFormat="1" applyFont="1" applyFill="1" applyBorder="1" applyAlignment="1">
      <alignment vertical="center"/>
    </xf>
    <xf numFmtId="3" fontId="30" fillId="0" borderId="0" xfId="0" applyNumberFormat="1" applyFont="1" applyAlignment="1">
      <alignment vertical="center"/>
    </xf>
    <xf numFmtId="3" fontId="36" fillId="0" borderId="15" xfId="0" applyNumberFormat="1" applyFont="1" applyBorder="1" applyAlignment="1">
      <alignment vertical="center"/>
    </xf>
    <xf numFmtId="3" fontId="9" fillId="0" borderId="0" xfId="0" applyNumberFormat="1" applyFont="1" applyBorder="1" applyAlignment="1">
      <alignment vertical="center"/>
    </xf>
    <xf numFmtId="0" fontId="58" fillId="0" borderId="0" xfId="0" applyFont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 wrapText="1"/>
    </xf>
    <xf numFmtId="3" fontId="30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3" fontId="9" fillId="0" borderId="0" xfId="0" applyNumberFormat="1" applyFont="1" applyFill="1" applyAlignment="1" applyProtection="1">
      <alignment vertical="center"/>
      <protection locked="0"/>
    </xf>
    <xf numFmtId="3" fontId="11" fillId="0" borderId="0" xfId="0" applyNumberFormat="1" applyFont="1" applyFill="1" applyAlignment="1"/>
    <xf numFmtId="3" fontId="11" fillId="25" borderId="0" xfId="0" applyNumberFormat="1" applyFont="1" applyFill="1" applyAlignment="1" applyProtection="1">
      <protection locked="0"/>
    </xf>
    <xf numFmtId="3" fontId="9" fillId="0" borderId="0" xfId="0" applyNumberFormat="1" applyFont="1" applyFill="1" applyAlignment="1">
      <alignment vertical="center"/>
    </xf>
    <xf numFmtId="3" fontId="9" fillId="0" borderId="0" xfId="0" applyNumberFormat="1" applyFont="1" applyFill="1" applyAlignment="1" applyProtection="1">
      <protection locked="0"/>
    </xf>
    <xf numFmtId="0" fontId="58" fillId="0" borderId="0" xfId="0" applyFont="1" applyBorder="1" applyAlignment="1">
      <alignment horizontal="right" vertical="center"/>
    </xf>
    <xf numFmtId="0" fontId="58" fillId="0" borderId="0" xfId="0" applyFont="1" applyAlignment="1">
      <alignment horizontal="right" vertical="center"/>
    </xf>
    <xf numFmtId="0" fontId="9" fillId="34" borderId="0" xfId="0" applyFont="1" applyFill="1" applyAlignment="1">
      <alignment vertical="center"/>
    </xf>
    <xf numFmtId="3" fontId="11" fillId="24" borderId="0" xfId="0" applyNumberFormat="1" applyFont="1" applyFill="1" applyAlignment="1">
      <alignment vertical="center"/>
    </xf>
    <xf numFmtId="3" fontId="9" fillId="0" borderId="0" xfId="0" applyNumberFormat="1" applyFont="1" applyFill="1" applyBorder="1" applyAlignment="1">
      <alignment vertical="center"/>
    </xf>
    <xf numFmtId="0" fontId="9" fillId="24" borderId="0" xfId="0" applyFont="1" applyFill="1" applyAlignment="1">
      <alignment vertical="center"/>
    </xf>
    <xf numFmtId="3" fontId="36" fillId="24" borderId="11" xfId="0" applyNumberFormat="1" applyFont="1" applyFill="1" applyBorder="1" applyAlignment="1">
      <alignment vertical="center"/>
    </xf>
    <xf numFmtId="0" fontId="9" fillId="0" borderId="0" xfId="0" applyFont="1" applyFill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0" fontId="55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32" fillId="0" borderId="0" xfId="0" applyFont="1"/>
    <xf numFmtId="0" fontId="36" fillId="24" borderId="0" xfId="0" applyFont="1" applyFill="1" applyBorder="1" applyAlignment="1">
      <alignment vertical="center"/>
    </xf>
    <xf numFmtId="3" fontId="32" fillId="0" borderId="0" xfId="0" applyNumberFormat="1" applyFont="1"/>
    <xf numFmtId="3" fontId="32" fillId="0" borderId="0" xfId="0" applyNumberFormat="1" applyFont="1" applyAlignment="1"/>
    <xf numFmtId="3" fontId="36" fillId="0" borderId="0" xfId="0" applyNumberFormat="1" applyFont="1" applyFill="1" applyBorder="1" applyAlignment="1">
      <alignment horizontal="center" vertical="center"/>
    </xf>
    <xf numFmtId="3" fontId="36" fillId="0" borderId="0" xfId="0" applyNumberFormat="1" applyFont="1" applyFill="1" applyBorder="1" applyAlignment="1" applyProtection="1">
      <protection locked="0"/>
    </xf>
    <xf numFmtId="3" fontId="36" fillId="0" borderId="0" xfId="0" applyNumberFormat="1" applyFont="1" applyBorder="1" applyAlignment="1"/>
    <xf numFmtId="0" fontId="36" fillId="0" borderId="0" xfId="0" applyFont="1" applyBorder="1" applyAlignment="1">
      <alignment vertical="center"/>
    </xf>
    <xf numFmtId="3" fontId="36" fillId="25" borderId="0" xfId="0" applyNumberFormat="1" applyFont="1" applyFill="1" applyBorder="1" applyAlignment="1" applyProtection="1">
      <protection locked="0"/>
    </xf>
    <xf numFmtId="3" fontId="9" fillId="0" borderId="0" xfId="0" applyNumberFormat="1" applyFont="1" applyFill="1" applyBorder="1" applyProtection="1">
      <protection locked="0"/>
    </xf>
    <xf numFmtId="0" fontId="11" fillId="0" borderId="0" xfId="0" applyFont="1" applyFill="1" applyBorder="1" applyAlignment="1">
      <alignment horizontal="left" indent="2"/>
    </xf>
    <xf numFmtId="3" fontId="11" fillId="0" borderId="0" xfId="0" applyNumberFormat="1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vertical="center" wrapText="1"/>
    </xf>
    <xf numFmtId="3" fontId="36" fillId="0" borderId="0" xfId="0" applyNumberFormat="1" applyFont="1" applyFill="1" applyBorder="1" applyAlignment="1">
      <alignment horizontal="center" wrapText="1"/>
    </xf>
    <xf numFmtId="3" fontId="11" fillId="36" borderId="0" xfId="0" applyNumberFormat="1" applyFont="1" applyFill="1" applyBorder="1" applyAlignment="1"/>
    <xf numFmtId="3" fontId="11" fillId="0" borderId="0" xfId="0" applyNumberFormat="1" applyFont="1" applyFill="1" applyBorder="1" applyAlignment="1"/>
    <xf numFmtId="3" fontId="11" fillId="25" borderId="0" xfId="0" applyNumberFormat="1" applyFont="1" applyFill="1" applyBorder="1" applyAlignment="1" applyProtection="1">
      <protection locked="0"/>
    </xf>
    <xf numFmtId="3" fontId="11" fillId="0" borderId="0" xfId="0" applyNumberFormat="1" applyFont="1" applyBorder="1" applyAlignment="1"/>
    <xf numFmtId="3" fontId="11" fillId="0" borderId="0" xfId="0" applyNumberFormat="1" applyFont="1" applyFill="1" applyBorder="1" applyAlignment="1">
      <alignment horizontal="center" wrapText="1"/>
    </xf>
    <xf numFmtId="0" fontId="11" fillId="24" borderId="0" xfId="0" applyFont="1" applyFill="1" applyBorder="1" applyAlignment="1">
      <alignment vertical="center"/>
    </xf>
    <xf numFmtId="3" fontId="11" fillId="25" borderId="0" xfId="0" applyNumberFormat="1" applyFont="1" applyFill="1" applyBorder="1" applyAlignment="1" applyProtection="1">
      <alignment vertical="center"/>
      <protection locked="0"/>
    </xf>
    <xf numFmtId="3" fontId="11" fillId="0" borderId="0" xfId="0" applyNumberFormat="1" applyFont="1" applyFill="1" applyBorder="1" applyAlignment="1">
      <alignment wrapText="1"/>
    </xf>
    <xf numFmtId="3" fontId="36" fillId="0" borderId="0" xfId="0" applyNumberFormat="1" applyFont="1" applyFill="1" applyBorder="1" applyAlignment="1">
      <alignment wrapText="1"/>
    </xf>
    <xf numFmtId="0" fontId="36" fillId="0" borderId="0" xfId="0" applyFont="1" applyFill="1" applyBorder="1" applyAlignment="1">
      <alignment wrapText="1"/>
    </xf>
    <xf numFmtId="0" fontId="38" fillId="0" borderId="0" xfId="0" applyFont="1" applyFill="1" applyBorder="1" applyAlignment="1">
      <alignment vertical="center"/>
    </xf>
    <xf numFmtId="0" fontId="41" fillId="0" borderId="0" xfId="0" applyFont="1" applyBorder="1"/>
    <xf numFmtId="3" fontId="41" fillId="0" borderId="0" xfId="0" applyNumberFormat="1" applyFont="1" applyBorder="1"/>
    <xf numFmtId="0" fontId="38" fillId="0" borderId="0" xfId="0" applyFont="1" applyBorder="1"/>
    <xf numFmtId="3" fontId="38" fillId="0" borderId="0" xfId="0" applyNumberFormat="1" applyFont="1" applyBorder="1"/>
    <xf numFmtId="3" fontId="38" fillId="0" borderId="0" xfId="0" applyNumberFormat="1" applyFont="1" applyAlignment="1"/>
    <xf numFmtId="0" fontId="38" fillId="0" borderId="0" xfId="0" applyFont="1"/>
    <xf numFmtId="0" fontId="41" fillId="0" borderId="0" xfId="0" applyFont="1"/>
    <xf numFmtId="3" fontId="41" fillId="25" borderId="0" xfId="0" applyNumberFormat="1" applyFont="1" applyFill="1" applyBorder="1" applyProtection="1">
      <protection locked="0"/>
    </xf>
    <xf numFmtId="3" fontId="38" fillId="25" borderId="0" xfId="0" applyNumberFormat="1" applyFont="1" applyFill="1" applyBorder="1" applyAlignment="1" applyProtection="1">
      <protection locked="0"/>
    </xf>
    <xf numFmtId="3" fontId="38" fillId="0" borderId="0" xfId="0" applyNumberFormat="1" applyFont="1" applyBorder="1" applyAlignment="1"/>
    <xf numFmtId="0" fontId="41" fillId="0" borderId="0" xfId="0" applyFont="1" applyFill="1" applyBorder="1"/>
    <xf numFmtId="3" fontId="41" fillId="0" borderId="0" xfId="0" applyNumberFormat="1" applyFont="1"/>
    <xf numFmtId="3" fontId="38" fillId="0" borderId="0" xfId="0" applyNumberFormat="1" applyFont="1"/>
    <xf numFmtId="0" fontId="38" fillId="24" borderId="11" xfId="0" applyFont="1" applyFill="1" applyBorder="1"/>
    <xf numFmtId="0" fontId="41" fillId="24" borderId="11" xfId="0" applyFont="1" applyFill="1" applyBorder="1"/>
    <xf numFmtId="3" fontId="38" fillId="0" borderId="11" xfId="0" applyNumberFormat="1" applyFont="1" applyBorder="1"/>
    <xf numFmtId="3" fontId="38" fillId="0" borderId="11" xfId="0" applyNumberFormat="1" applyFont="1" applyBorder="1" applyAlignment="1"/>
    <xf numFmtId="3" fontId="36" fillId="0" borderId="0" xfId="0" applyNumberFormat="1" applyFont="1" applyAlignment="1"/>
    <xf numFmtId="3" fontId="11" fillId="0" borderId="0" xfId="0" applyNumberFormat="1" applyFont="1" applyFill="1" applyBorder="1" applyAlignment="1">
      <alignment horizontal="right" wrapText="1"/>
    </xf>
    <xf numFmtId="0" fontId="52" fillId="0" borderId="0" xfId="0" applyFont="1" applyFill="1" applyBorder="1" applyAlignment="1">
      <alignment horizontal="centerContinuous" vertical="center" wrapText="1"/>
    </xf>
    <xf numFmtId="0" fontId="49" fillId="0" borderId="0" xfId="0" applyFont="1" applyFill="1" applyBorder="1" applyAlignment="1">
      <alignment horizontal="centerContinuous" vertical="center" wrapText="1"/>
    </xf>
    <xf numFmtId="0" fontId="59" fillId="0" borderId="26" xfId="0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centerContinuous" vertical="center" wrapText="1"/>
    </xf>
    <xf numFmtId="0" fontId="36" fillId="0" borderId="60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Continuous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/>
    </xf>
    <xf numFmtId="0" fontId="11" fillId="0" borderId="24" xfId="0" applyFont="1" applyFill="1" applyBorder="1" applyAlignment="1">
      <alignment horizontal="center"/>
    </xf>
    <xf numFmtId="0" fontId="11" fillId="0" borderId="26" xfId="0" applyFont="1" applyFill="1" applyBorder="1" applyAlignment="1">
      <alignment horizontal="center"/>
    </xf>
    <xf numFmtId="0" fontId="11" fillId="0" borderId="30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36" fillId="0" borderId="30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Continuous"/>
    </xf>
    <xf numFmtId="0" fontId="36" fillId="0" borderId="28" xfId="0" applyFont="1" applyFill="1" applyBorder="1" applyAlignment="1">
      <alignment horizontal="left"/>
    </xf>
    <xf numFmtId="3" fontId="36" fillId="0" borderId="33" xfId="0" applyNumberFormat="1" applyFont="1" applyFill="1" applyBorder="1" applyAlignment="1">
      <alignment horizontal="right"/>
    </xf>
    <xf numFmtId="3" fontId="11" fillId="0" borderId="54" xfId="0" applyNumberFormat="1" applyFont="1" applyFill="1" applyBorder="1" applyAlignment="1">
      <alignment horizontal="right" vertical="center"/>
    </xf>
    <xf numFmtId="3" fontId="11" fillId="0" borderId="55" xfId="0" applyNumberFormat="1" applyFont="1" applyFill="1" applyBorder="1" applyAlignment="1">
      <alignment horizontal="right" vertical="center"/>
    </xf>
    <xf numFmtId="3" fontId="11" fillId="0" borderId="19" xfId="0" applyNumberFormat="1" applyFont="1" applyFill="1" applyBorder="1" applyAlignment="1">
      <alignment horizontal="right" vertical="center"/>
    </xf>
    <xf numFmtId="3" fontId="11" fillId="0" borderId="33" xfId="0" applyNumberFormat="1" applyFont="1" applyFill="1" applyBorder="1" applyAlignment="1">
      <alignment horizontal="right" vertical="center"/>
    </xf>
    <xf numFmtId="3" fontId="11" fillId="0" borderId="20" xfId="0" applyNumberFormat="1" applyFont="1" applyFill="1" applyBorder="1" applyAlignment="1">
      <alignment horizontal="right" vertical="center"/>
    </xf>
    <xf numFmtId="0" fontId="11" fillId="0" borderId="28" xfId="0" applyFont="1" applyFill="1" applyBorder="1" applyAlignment="1">
      <alignment vertical="center"/>
    </xf>
    <xf numFmtId="3" fontId="11" fillId="25" borderId="54" xfId="0" applyNumberFormat="1" applyFont="1" applyFill="1" applyBorder="1" applyAlignment="1">
      <alignment horizontal="right" vertical="center"/>
    </xf>
    <xf numFmtId="3" fontId="11" fillId="25" borderId="55" xfId="0" applyNumberFormat="1" applyFont="1" applyFill="1" applyBorder="1" applyAlignment="1">
      <alignment horizontal="right" vertical="center"/>
    </xf>
    <xf numFmtId="3" fontId="11" fillId="0" borderId="66" xfId="0" applyNumberFormat="1" applyFont="1" applyFill="1" applyBorder="1" applyAlignment="1">
      <alignment horizontal="right" vertical="center"/>
    </xf>
    <xf numFmtId="0" fontId="11" fillId="0" borderId="31" xfId="0" applyFont="1" applyFill="1" applyBorder="1"/>
    <xf numFmtId="3" fontId="11" fillId="0" borderId="41" xfId="0" applyNumberFormat="1" applyFont="1" applyFill="1" applyBorder="1" applyAlignment="1">
      <alignment horizontal="right"/>
    </xf>
    <xf numFmtId="3" fontId="11" fillId="0" borderId="52" xfId="0" applyNumberFormat="1" applyFont="1" applyFill="1" applyBorder="1" applyAlignment="1">
      <alignment horizontal="right" vertical="center"/>
    </xf>
    <xf numFmtId="3" fontId="11" fillId="25" borderId="52" xfId="0" applyNumberFormat="1" applyFont="1" applyFill="1" applyBorder="1" applyAlignment="1">
      <alignment horizontal="right" vertical="center"/>
    </xf>
    <xf numFmtId="3" fontId="11" fillId="0" borderId="56" xfId="0" applyNumberFormat="1" applyFont="1" applyFill="1" applyBorder="1" applyAlignment="1">
      <alignment horizontal="right" vertical="center"/>
    </xf>
    <xf numFmtId="3" fontId="11" fillId="0" borderId="25" xfId="0" applyNumberFormat="1" applyFont="1" applyFill="1" applyBorder="1" applyAlignment="1">
      <alignment horizontal="right" vertical="center"/>
    </xf>
    <xf numFmtId="3" fontId="11" fillId="0" borderId="41" xfId="0" applyNumberFormat="1" applyFont="1" applyFill="1" applyBorder="1" applyAlignment="1">
      <alignment horizontal="right" vertical="center"/>
    </xf>
    <xf numFmtId="3" fontId="11" fillId="25" borderId="56" xfId="0" applyNumberFormat="1" applyFont="1" applyFill="1" applyBorder="1" applyAlignment="1">
      <alignment horizontal="right" vertical="center"/>
    </xf>
    <xf numFmtId="3" fontId="11" fillId="0" borderId="76" xfId="0" applyNumberFormat="1" applyFont="1" applyFill="1" applyBorder="1" applyAlignment="1">
      <alignment horizontal="right" vertical="center"/>
    </xf>
    <xf numFmtId="0" fontId="36" fillId="0" borderId="31" xfId="0" applyFont="1" applyFill="1" applyBorder="1" applyAlignment="1">
      <alignment horizontal="left"/>
    </xf>
    <xf numFmtId="3" fontId="36" fillId="0" borderId="41" xfId="0" applyNumberFormat="1" applyFont="1" applyFill="1" applyBorder="1" applyAlignment="1">
      <alignment horizontal="right"/>
    </xf>
    <xf numFmtId="0" fontId="36" fillId="0" borderId="11" xfId="0" applyFont="1" applyFill="1" applyBorder="1" applyAlignment="1">
      <alignment horizontal="left"/>
    </xf>
    <xf numFmtId="3" fontId="36" fillId="0" borderId="12" xfId="0" applyNumberFormat="1" applyFont="1" applyFill="1" applyBorder="1" applyAlignment="1">
      <alignment horizontal="right"/>
    </xf>
    <xf numFmtId="3" fontId="11" fillId="0" borderId="34" xfId="0" applyNumberFormat="1" applyFont="1" applyFill="1" applyBorder="1" applyAlignment="1">
      <alignment horizontal="right"/>
    </xf>
    <xf numFmtId="3" fontId="11" fillId="0" borderId="53" xfId="0" applyNumberFormat="1" applyFont="1" applyFill="1" applyBorder="1" applyAlignment="1">
      <alignment horizontal="right" vertical="center"/>
    </xf>
    <xf numFmtId="3" fontId="11" fillId="25" borderId="43" xfId="0" applyNumberFormat="1" applyFont="1" applyFill="1" applyBorder="1"/>
    <xf numFmtId="3" fontId="11" fillId="0" borderId="10" xfId="0" applyNumberFormat="1" applyFont="1" applyFill="1" applyBorder="1" applyAlignment="1">
      <alignment horizontal="right" vertical="center"/>
    </xf>
    <xf numFmtId="3" fontId="11" fillId="0" borderId="34" xfId="0" applyNumberFormat="1" applyFont="1" applyFill="1" applyBorder="1" applyAlignment="1">
      <alignment horizontal="right" vertical="center"/>
    </xf>
    <xf numFmtId="3" fontId="11" fillId="25" borderId="54" xfId="0" applyNumberFormat="1" applyFont="1" applyFill="1" applyBorder="1"/>
    <xf numFmtId="3" fontId="11" fillId="25" borderId="43" xfId="0" applyNumberFormat="1" applyFont="1" applyFill="1" applyBorder="1" applyAlignment="1">
      <alignment horizontal="right" vertical="center"/>
    </xf>
    <xf numFmtId="3" fontId="11" fillId="25" borderId="53" xfId="0" applyNumberFormat="1" applyFont="1" applyFill="1" applyBorder="1" applyAlignment="1">
      <alignment horizontal="right" vertical="center"/>
    </xf>
    <xf numFmtId="0" fontId="11" fillId="0" borderId="30" xfId="0" applyFont="1" applyFill="1" applyBorder="1" applyAlignment="1">
      <alignment horizontal="left"/>
    </xf>
    <xf numFmtId="3" fontId="11" fillId="25" borderId="55" xfId="0" applyNumberFormat="1" applyFont="1" applyFill="1" applyBorder="1"/>
    <xf numFmtId="3" fontId="11" fillId="0" borderId="17" xfId="0" applyNumberFormat="1" applyFont="1" applyFill="1" applyBorder="1" applyAlignment="1">
      <alignment horizontal="right"/>
    </xf>
    <xf numFmtId="3" fontId="11" fillId="0" borderId="43" xfId="0" applyNumberFormat="1" applyFont="1" applyFill="1" applyBorder="1" applyAlignment="1">
      <alignment horizontal="right" vertical="center"/>
    </xf>
    <xf numFmtId="3" fontId="11" fillId="0" borderId="18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0" fontId="11" fillId="0" borderId="34" xfId="0" applyFont="1" applyFill="1" applyBorder="1" applyAlignment="1">
      <alignment horizontal="left"/>
    </xf>
    <xf numFmtId="0" fontId="11" fillId="0" borderId="31" xfId="0" applyFont="1" applyFill="1" applyBorder="1" applyAlignment="1">
      <alignment horizontal="left"/>
    </xf>
    <xf numFmtId="0" fontId="11" fillId="0" borderId="41" xfId="0" applyFont="1" applyFill="1" applyBorder="1" applyAlignment="1">
      <alignment horizontal="left"/>
    </xf>
    <xf numFmtId="3" fontId="11" fillId="0" borderId="52" xfId="0" applyNumberFormat="1" applyFont="1" applyFill="1" applyBorder="1"/>
    <xf numFmtId="3" fontId="11" fillId="25" borderId="56" xfId="0" applyNumberFormat="1" applyFont="1" applyFill="1" applyBorder="1"/>
    <xf numFmtId="3" fontId="11" fillId="0" borderId="41" xfId="0" applyNumberFormat="1" applyFont="1" applyFill="1" applyBorder="1"/>
    <xf numFmtId="3" fontId="11" fillId="25" borderId="52" xfId="0" applyNumberFormat="1" applyFont="1" applyFill="1" applyBorder="1"/>
    <xf numFmtId="3" fontId="36" fillId="0" borderId="11" xfId="0" applyNumberFormat="1" applyFont="1" applyFill="1" applyBorder="1" applyAlignment="1">
      <alignment horizontal="right" vertical="center"/>
    </xf>
    <xf numFmtId="0" fontId="36" fillId="0" borderId="0" xfId="0" applyFont="1" applyFill="1" applyBorder="1" applyAlignment="1">
      <alignment horizontal="centerContinuous" vertical="center"/>
    </xf>
    <xf numFmtId="3" fontId="11" fillId="0" borderId="0" xfId="0" applyNumberFormat="1" applyFont="1" applyFill="1" applyBorder="1" applyAlignment="1">
      <alignment horizontal="centerContinuous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13" xfId="0" applyFont="1" applyFill="1" applyBorder="1"/>
    <xf numFmtId="0" fontId="36" fillId="0" borderId="18" xfId="0" applyFont="1" applyFill="1" applyBorder="1"/>
    <xf numFmtId="3" fontId="11" fillId="25" borderId="36" xfId="0" applyNumberFormat="1" applyFont="1" applyFill="1" applyBorder="1" applyAlignment="1">
      <alignment horizontal="right" vertical="center"/>
    </xf>
    <xf numFmtId="0" fontId="11" fillId="29" borderId="0" xfId="0" applyFont="1" applyFill="1"/>
    <xf numFmtId="0" fontId="11" fillId="0" borderId="28" xfId="0" applyFont="1" applyFill="1" applyBorder="1"/>
    <xf numFmtId="3" fontId="11" fillId="25" borderId="42" xfId="0" applyNumberFormat="1" applyFont="1" applyFill="1" applyBorder="1" applyAlignment="1">
      <alignment horizontal="right" vertical="center"/>
    </xf>
    <xf numFmtId="3" fontId="11" fillId="0" borderId="17" xfId="0" applyNumberFormat="1" applyFont="1" applyFill="1" applyBorder="1" applyAlignment="1">
      <alignment horizontal="right" vertical="center"/>
    </xf>
    <xf numFmtId="3" fontId="11" fillId="25" borderId="0" xfId="0" applyNumberFormat="1" applyFont="1" applyFill="1" applyBorder="1" applyAlignment="1">
      <alignment horizontal="right" vertical="center"/>
    </xf>
    <xf numFmtId="3" fontId="11" fillId="0" borderId="24" xfId="0" applyNumberFormat="1" applyFont="1" applyFill="1" applyBorder="1" applyAlignment="1">
      <alignment horizontal="right" vertical="center"/>
    </xf>
    <xf numFmtId="3" fontId="11" fillId="25" borderId="39" xfId="0" applyNumberFormat="1" applyFont="1" applyFill="1" applyBorder="1" applyAlignment="1">
      <alignment horizontal="right" vertical="center"/>
    </xf>
    <xf numFmtId="0" fontId="36" fillId="0" borderId="13" xfId="0" applyFont="1" applyFill="1" applyBorder="1" applyAlignment="1">
      <alignment horizontal="center" vertical="center"/>
    </xf>
    <xf numFmtId="3" fontId="9" fillId="0" borderId="0" xfId="0" applyNumberFormat="1" applyFont="1" applyFill="1"/>
    <xf numFmtId="0" fontId="30" fillId="0" borderId="11" xfId="0" applyFont="1" applyFill="1" applyBorder="1"/>
    <xf numFmtId="0" fontId="9" fillId="29" borderId="0" xfId="0" applyFont="1" applyFill="1"/>
    <xf numFmtId="0" fontId="9" fillId="0" borderId="28" xfId="0" applyFont="1" applyFill="1" applyBorder="1"/>
    <xf numFmtId="3" fontId="9" fillId="0" borderId="33" xfId="0" applyNumberFormat="1" applyFont="1" applyFill="1" applyBorder="1" applyAlignment="1">
      <alignment horizontal="right"/>
    </xf>
    <xf numFmtId="3" fontId="9" fillId="0" borderId="55" xfId="0" applyNumberFormat="1" applyFont="1" applyFill="1" applyBorder="1" applyAlignment="1">
      <alignment horizontal="right"/>
    </xf>
    <xf numFmtId="3" fontId="11" fillId="25" borderId="54" xfId="0" applyNumberFormat="1" applyFont="1" applyFill="1" applyBorder="1" applyAlignment="1">
      <alignment horizontal="right"/>
    </xf>
    <xf numFmtId="3" fontId="11" fillId="0" borderId="55" xfId="0" applyNumberFormat="1" applyFont="1" applyFill="1" applyBorder="1" applyAlignment="1">
      <alignment horizontal="right"/>
    </xf>
    <xf numFmtId="3" fontId="11" fillId="0" borderId="19" xfId="0" applyNumberFormat="1" applyFont="1" applyFill="1" applyBorder="1" applyAlignment="1">
      <alignment horizontal="right"/>
    </xf>
    <xf numFmtId="3" fontId="11" fillId="0" borderId="33" xfId="0" applyNumberFormat="1" applyFont="1" applyFill="1" applyBorder="1" applyAlignment="1">
      <alignment horizontal="right"/>
    </xf>
    <xf numFmtId="3" fontId="11" fillId="0" borderId="54" xfId="0" applyNumberFormat="1" applyFont="1" applyFill="1" applyBorder="1" applyAlignment="1">
      <alignment horizontal="right"/>
    </xf>
    <xf numFmtId="3" fontId="11" fillId="25" borderId="55" xfId="0" applyNumberFormat="1" applyFont="1" applyFill="1" applyBorder="1" applyProtection="1">
      <protection locked="0"/>
    </xf>
    <xf numFmtId="3" fontId="11" fillId="0" borderId="55" xfId="0" applyNumberFormat="1" applyFont="1" applyFill="1" applyBorder="1"/>
    <xf numFmtId="0" fontId="9" fillId="0" borderId="30" xfId="0" applyFont="1" applyFill="1" applyBorder="1"/>
    <xf numFmtId="3" fontId="9" fillId="0" borderId="34" xfId="0" applyNumberFormat="1" applyFont="1" applyFill="1" applyBorder="1" applyAlignment="1">
      <alignment horizontal="right"/>
    </xf>
    <xf numFmtId="3" fontId="9" fillId="0" borderId="43" xfId="0" applyNumberFormat="1" applyFont="1" applyFill="1" applyBorder="1" applyAlignment="1">
      <alignment horizontal="right"/>
    </xf>
    <xf numFmtId="3" fontId="11" fillId="25" borderId="53" xfId="0" applyNumberFormat="1" applyFont="1" applyFill="1" applyBorder="1" applyAlignment="1">
      <alignment horizontal="right"/>
    </xf>
    <xf numFmtId="3" fontId="11" fillId="0" borderId="43" xfId="0" applyNumberFormat="1" applyFont="1" applyFill="1" applyBorder="1" applyAlignment="1">
      <alignment horizontal="right"/>
    </xf>
    <xf numFmtId="3" fontId="11" fillId="0" borderId="10" xfId="0" applyNumberFormat="1" applyFont="1" applyFill="1" applyBorder="1" applyAlignment="1">
      <alignment horizontal="right"/>
    </xf>
    <xf numFmtId="3" fontId="11" fillId="0" borderId="53" xfId="0" applyNumberFormat="1" applyFont="1" applyFill="1" applyBorder="1" applyAlignment="1">
      <alignment horizontal="right"/>
    </xf>
    <xf numFmtId="3" fontId="11" fillId="25" borderId="43" xfId="0" applyNumberFormat="1" applyFont="1" applyFill="1" applyBorder="1" applyProtection="1">
      <protection locked="0"/>
    </xf>
    <xf numFmtId="3" fontId="11" fillId="0" borderId="43" xfId="0" applyNumberFormat="1" applyFont="1" applyFill="1" applyBorder="1"/>
    <xf numFmtId="3" fontId="11" fillId="25" borderId="43" xfId="0" applyNumberFormat="1" applyFont="1" applyFill="1" applyBorder="1" applyAlignment="1">
      <alignment horizontal="right"/>
    </xf>
    <xf numFmtId="0" fontId="30" fillId="0" borderId="28" xfId="0" applyFont="1" applyFill="1" applyBorder="1" applyAlignment="1">
      <alignment horizontal="center" vertical="center"/>
    </xf>
    <xf numFmtId="3" fontId="30" fillId="0" borderId="15" xfId="0" applyNumberFormat="1" applyFont="1" applyFill="1" applyBorder="1" applyAlignment="1">
      <alignment horizontal="right" vertical="center"/>
    </xf>
    <xf numFmtId="3" fontId="30" fillId="0" borderId="11" xfId="0" applyNumberFormat="1" applyFont="1" applyFill="1" applyBorder="1" applyAlignment="1">
      <alignment horizontal="right" vertical="center"/>
    </xf>
    <xf numFmtId="3" fontId="36" fillId="0" borderId="15" xfId="0" applyNumberFormat="1" applyFont="1" applyFill="1" applyBorder="1" applyAlignment="1">
      <alignment horizontal="right" vertical="center"/>
    </xf>
    <xf numFmtId="0" fontId="30" fillId="0" borderId="28" xfId="0" applyFont="1" applyFill="1" applyBorder="1" applyAlignment="1">
      <alignment horizontal="left" indent="2"/>
    </xf>
    <xf numFmtId="0" fontId="30" fillId="0" borderId="34" xfId="0" applyFont="1" applyFill="1" applyBorder="1" applyAlignment="1">
      <alignment horizontal="left" indent="2"/>
    </xf>
    <xf numFmtId="0" fontId="30" fillId="0" borderId="31" xfId="0" applyFont="1" applyFill="1" applyBorder="1" applyAlignment="1">
      <alignment horizontal="left" indent="2"/>
    </xf>
    <xf numFmtId="0" fontId="30" fillId="0" borderId="41" xfId="0" applyFont="1" applyFill="1" applyBorder="1" applyAlignment="1">
      <alignment horizontal="left" indent="2"/>
    </xf>
    <xf numFmtId="3" fontId="9" fillId="0" borderId="56" xfId="0" applyNumberFormat="1" applyFont="1" applyFill="1" applyBorder="1" applyAlignment="1">
      <alignment horizontal="right"/>
    </xf>
    <xf numFmtId="3" fontId="11" fillId="25" borderId="56" xfId="0" applyNumberFormat="1" applyFont="1" applyFill="1" applyBorder="1" applyAlignment="1">
      <alignment horizontal="right"/>
    </xf>
    <xf numFmtId="3" fontId="11" fillId="0" borderId="56" xfId="0" applyNumberFormat="1" applyFont="1" applyFill="1" applyBorder="1" applyAlignment="1">
      <alignment horizontal="right"/>
    </xf>
    <xf numFmtId="3" fontId="11" fillId="0" borderId="25" xfId="0" applyNumberFormat="1" applyFont="1" applyFill="1" applyBorder="1" applyAlignment="1">
      <alignment horizontal="right"/>
    </xf>
    <xf numFmtId="3" fontId="9" fillId="0" borderId="41" xfId="0" applyNumberFormat="1" applyFont="1" applyFill="1" applyBorder="1" applyAlignment="1">
      <alignment horizontal="right"/>
    </xf>
    <xf numFmtId="3" fontId="30" fillId="0" borderId="12" xfId="0" applyNumberFormat="1" applyFont="1" applyFill="1" applyBorder="1" applyAlignment="1">
      <alignment vertical="center"/>
    </xf>
    <xf numFmtId="3" fontId="30" fillId="0" borderId="40" xfId="0" applyNumberFormat="1" applyFont="1" applyFill="1" applyBorder="1" applyAlignment="1">
      <alignment vertical="center"/>
    </xf>
    <xf numFmtId="3" fontId="55" fillId="0" borderId="33" xfId="0" applyNumberFormat="1" applyFont="1" applyFill="1" applyBorder="1" applyAlignment="1">
      <alignment vertical="center"/>
    </xf>
    <xf numFmtId="3" fontId="55" fillId="0" borderId="55" xfId="0" applyNumberFormat="1" applyFont="1" applyFill="1" applyBorder="1" applyAlignment="1">
      <alignment vertical="center"/>
    </xf>
    <xf numFmtId="3" fontId="41" fillId="25" borderId="40" xfId="0" applyNumberFormat="1" applyFont="1" applyFill="1" applyBorder="1" applyAlignment="1">
      <alignment vertical="center"/>
    </xf>
    <xf numFmtId="3" fontId="41" fillId="0" borderId="55" xfId="0" applyNumberFormat="1" applyFont="1" applyFill="1" applyBorder="1" applyAlignment="1">
      <alignment vertical="center"/>
    </xf>
    <xf numFmtId="3" fontId="41" fillId="0" borderId="19" xfId="0" applyNumberFormat="1" applyFont="1" applyFill="1" applyBorder="1" applyAlignment="1">
      <alignment vertical="center"/>
    </xf>
    <xf numFmtId="3" fontId="41" fillId="0" borderId="34" xfId="0" applyNumberFormat="1" applyFont="1" applyFill="1" applyBorder="1" applyAlignment="1">
      <alignment vertical="center"/>
    </xf>
    <xf numFmtId="3" fontId="41" fillId="25" borderId="77" xfId="0" applyNumberFormat="1" applyFont="1" applyFill="1" applyBorder="1" applyAlignment="1">
      <alignment vertical="center"/>
    </xf>
    <xf numFmtId="3" fontId="41" fillId="0" borderId="69" xfId="0" applyNumberFormat="1" applyFont="1" applyFill="1" applyBorder="1" applyAlignment="1">
      <alignment vertical="center"/>
    </xf>
    <xf numFmtId="3" fontId="41" fillId="0" borderId="65" xfId="0" applyNumberFormat="1" applyFont="1" applyFill="1" applyBorder="1" applyAlignment="1">
      <alignment vertical="center"/>
    </xf>
    <xf numFmtId="0" fontId="55" fillId="0" borderId="11" xfId="0" applyFont="1" applyFill="1" applyBorder="1" applyAlignment="1">
      <alignment vertical="center"/>
    </xf>
    <xf numFmtId="3" fontId="9" fillId="0" borderId="12" xfId="0" applyNumberFormat="1" applyFont="1" applyFill="1" applyBorder="1" applyAlignment="1">
      <alignment vertical="center"/>
    </xf>
    <xf numFmtId="3" fontId="9" fillId="0" borderId="40" xfId="0" applyNumberFormat="1" applyFont="1" applyFill="1" applyBorder="1" applyAlignment="1">
      <alignment vertical="center"/>
    </xf>
    <xf numFmtId="3" fontId="11" fillId="25" borderId="40" xfId="0" applyNumberFormat="1" applyFont="1" applyFill="1" applyBorder="1" applyAlignment="1">
      <alignment vertical="center"/>
    </xf>
    <xf numFmtId="3" fontId="11" fillId="0" borderId="40" xfId="0" applyNumberFormat="1" applyFont="1" applyFill="1" applyBorder="1" applyAlignment="1">
      <alignment vertical="center"/>
    </xf>
    <xf numFmtId="3" fontId="41" fillId="0" borderId="12" xfId="0" applyNumberFormat="1" applyFont="1" applyFill="1" applyBorder="1" applyAlignment="1">
      <alignment vertical="center"/>
    </xf>
    <xf numFmtId="3" fontId="41" fillId="25" borderId="16" xfId="0" applyNumberFormat="1" applyFont="1" applyFill="1" applyBorder="1" applyAlignment="1">
      <alignment vertical="center"/>
    </xf>
    <xf numFmtId="3" fontId="41" fillId="0" borderId="15" xfId="0" applyNumberFormat="1" applyFont="1" applyFill="1" applyBorder="1" applyAlignment="1">
      <alignment vertical="center"/>
    </xf>
    <xf numFmtId="3" fontId="55" fillId="0" borderId="41" xfId="0" applyNumberFormat="1" applyFont="1" applyFill="1" applyBorder="1" applyAlignment="1">
      <alignment vertical="center"/>
    </xf>
    <xf numFmtId="3" fontId="55" fillId="0" borderId="56" xfId="0" applyNumberFormat="1" applyFont="1" applyFill="1" applyBorder="1" applyAlignment="1">
      <alignment vertical="center"/>
    </xf>
    <xf numFmtId="3" fontId="41" fillId="25" borderId="56" xfId="0" applyNumberFormat="1" applyFont="1" applyFill="1" applyBorder="1" applyAlignment="1">
      <alignment vertical="center"/>
    </xf>
    <xf numFmtId="3" fontId="41" fillId="0" borderId="56" xfId="0" applyNumberFormat="1" applyFont="1" applyFill="1" applyBorder="1" applyAlignment="1">
      <alignment vertical="center"/>
    </xf>
    <xf numFmtId="3" fontId="41" fillId="0" borderId="25" xfId="0" applyNumberFormat="1" applyFont="1" applyFill="1" applyBorder="1" applyAlignment="1">
      <alignment vertical="center"/>
    </xf>
    <xf numFmtId="3" fontId="41" fillId="0" borderId="41" xfId="0" applyNumberFormat="1" applyFont="1" applyFill="1" applyBorder="1" applyAlignment="1">
      <alignment vertical="center"/>
    </xf>
    <xf numFmtId="0" fontId="36" fillId="0" borderId="59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0" fontId="11" fillId="0" borderId="60" xfId="0" applyFont="1" applyBorder="1"/>
    <xf numFmtId="0" fontId="11" fillId="0" borderId="60" xfId="0" applyFont="1" applyBorder="1" applyAlignment="1">
      <alignment horizontal="center"/>
    </xf>
    <xf numFmtId="0" fontId="36" fillId="0" borderId="59" xfId="0" applyFont="1" applyFill="1" applyBorder="1"/>
    <xf numFmtId="0" fontId="11" fillId="0" borderId="62" xfId="0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 vertical="center" wrapText="1"/>
    </xf>
    <xf numFmtId="0" fontId="61" fillId="0" borderId="59" xfId="0" applyFont="1" applyFill="1" applyBorder="1" applyAlignment="1">
      <alignment horizontal="center" vertical="center" wrapText="1"/>
    </xf>
    <xf numFmtId="0" fontId="62" fillId="0" borderId="59" xfId="0" applyFont="1" applyFill="1" applyBorder="1" applyAlignment="1">
      <alignment horizontal="center" vertical="center" wrapText="1"/>
    </xf>
    <xf numFmtId="0" fontId="36" fillId="0" borderId="59" xfId="0" applyFont="1" applyFill="1" applyBorder="1" applyAlignment="1">
      <alignment vertical="center"/>
    </xf>
    <xf numFmtId="0" fontId="11" fillId="0" borderId="64" xfId="0" applyFont="1" applyFill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0" xfId="0" applyFont="1" applyFill="1"/>
    <xf numFmtId="3" fontId="11" fillId="0" borderId="59" xfId="0" applyNumberFormat="1" applyFont="1" applyFill="1" applyBorder="1" applyAlignment="1">
      <alignment horizontal="center" vertical="center" wrapText="1"/>
    </xf>
    <xf numFmtId="3" fontId="36" fillId="0" borderId="59" xfId="0" applyNumberFormat="1" applyFont="1" applyFill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/>
    </xf>
    <xf numFmtId="0" fontId="36" fillId="0" borderId="57" xfId="0" applyFont="1" applyBorder="1" applyAlignment="1">
      <alignment horizontal="center" vertical="center"/>
    </xf>
    <xf numFmtId="2" fontId="63" fillId="0" borderId="0" xfId="0" applyNumberFormat="1" applyFont="1" applyFill="1" applyBorder="1"/>
    <xf numFmtId="2" fontId="11" fillId="0" borderId="0" xfId="0" applyNumberFormat="1" applyFont="1"/>
    <xf numFmtId="2" fontId="11" fillId="29" borderId="0" xfId="0" applyNumberFormat="1" applyFont="1" applyFill="1"/>
    <xf numFmtId="2" fontId="11" fillId="0" borderId="0" xfId="0" applyNumberFormat="1" applyFont="1" applyFill="1"/>
    <xf numFmtId="2" fontId="11" fillId="0" borderId="0" xfId="0" applyNumberFormat="1" applyFont="1" applyFill="1" applyProtection="1">
      <protection locked="0"/>
    </xf>
    <xf numFmtId="2" fontId="36" fillId="0" borderId="0" xfId="0" applyNumberFormat="1" applyFont="1" applyFill="1"/>
    <xf numFmtId="2" fontId="36" fillId="0" borderId="0" xfId="0" applyNumberFormat="1" applyFont="1" applyFill="1" applyProtection="1"/>
    <xf numFmtId="2" fontId="63" fillId="0" borderId="0" xfId="0" applyNumberFormat="1" applyFont="1" applyBorder="1"/>
    <xf numFmtId="2" fontId="11" fillId="0" borderId="0" xfId="0" applyNumberFormat="1" applyFont="1" applyProtection="1">
      <protection locked="0"/>
    </xf>
    <xf numFmtId="2" fontId="11" fillId="29" borderId="0" xfId="0" applyNumberFormat="1" applyFont="1" applyFill="1" applyProtection="1">
      <protection locked="0"/>
    </xf>
    <xf numFmtId="2" fontId="36" fillId="0" borderId="0" xfId="0" applyNumberFormat="1" applyFont="1"/>
    <xf numFmtId="2" fontId="11" fillId="0" borderId="0" xfId="0" applyNumberFormat="1" applyFont="1" applyBorder="1"/>
    <xf numFmtId="3" fontId="36" fillId="0" borderId="0" xfId="0" applyNumberFormat="1" applyFont="1" applyFill="1"/>
    <xf numFmtId="3" fontId="36" fillId="0" borderId="0" xfId="0" applyNumberFormat="1" applyFont="1" applyFill="1" applyProtection="1"/>
    <xf numFmtId="3" fontId="11" fillId="0" borderId="0" xfId="0" applyNumberFormat="1" applyFont="1" applyAlignment="1">
      <alignment horizontal="right" vertical="center"/>
    </xf>
    <xf numFmtId="3" fontId="11" fillId="29" borderId="0" xfId="0" applyNumberFormat="1" applyFont="1" applyFill="1" applyAlignment="1">
      <alignment horizontal="right" vertical="center"/>
    </xf>
    <xf numFmtId="3" fontId="11" fillId="0" borderId="0" xfId="0" applyNumberFormat="1" applyFont="1" applyFill="1" applyAlignment="1">
      <alignment horizontal="right" vertical="center"/>
    </xf>
    <xf numFmtId="3" fontId="11" fillId="0" borderId="0" xfId="0" applyNumberFormat="1" applyFont="1" applyAlignment="1" applyProtection="1">
      <alignment horizontal="right" vertical="center"/>
      <protection locked="0"/>
    </xf>
    <xf numFmtId="3" fontId="11" fillId="29" borderId="0" xfId="0" applyNumberFormat="1" applyFont="1" applyFill="1" applyAlignment="1" applyProtection="1">
      <alignment horizontal="right" vertical="center"/>
      <protection locked="0"/>
    </xf>
    <xf numFmtId="3" fontId="36" fillId="0" borderId="0" xfId="0" applyNumberFormat="1" applyFont="1" applyAlignment="1">
      <alignment horizontal="right" vertical="center"/>
    </xf>
    <xf numFmtId="3" fontId="36" fillId="30" borderId="0" xfId="0" applyNumberFormat="1" applyFont="1" applyFill="1" applyProtection="1"/>
    <xf numFmtId="3" fontId="36" fillId="0" borderId="0" xfId="0" applyNumberFormat="1" applyFont="1" applyAlignment="1" applyProtection="1">
      <alignment horizontal="right" vertical="center"/>
    </xf>
    <xf numFmtId="3" fontId="36" fillId="31" borderId="0" xfId="0" applyNumberFormat="1" applyFont="1" applyFill="1" applyProtection="1"/>
    <xf numFmtId="3" fontId="36" fillId="0" borderId="0" xfId="0" applyNumberFormat="1" applyFont="1" applyFill="1" applyAlignment="1" applyProtection="1">
      <alignment horizontal="right" vertical="center"/>
    </xf>
    <xf numFmtId="49" fontId="11" fillId="0" borderId="0" xfId="0" applyNumberFormat="1" applyFont="1" applyFill="1" applyBorder="1" applyAlignment="1">
      <alignment vertical="center"/>
    </xf>
    <xf numFmtId="49" fontId="11" fillId="32" borderId="0" xfId="0" applyNumberFormat="1" applyFont="1" applyFill="1" applyBorder="1" applyAlignment="1">
      <alignment vertical="center"/>
    </xf>
    <xf numFmtId="0" fontId="36" fillId="0" borderId="59" xfId="0" applyFont="1" applyBorder="1"/>
    <xf numFmtId="3" fontId="11" fillId="27" borderId="59" xfId="0" applyNumberFormat="1" applyFont="1" applyFill="1" applyBorder="1" applyAlignment="1" applyProtection="1">
      <alignment horizontal="right" vertical="center"/>
    </xf>
    <xf numFmtId="3" fontId="36" fillId="27" borderId="59" xfId="0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Alignment="1" applyProtection="1">
      <alignment horizontal="right" vertical="center"/>
    </xf>
    <xf numFmtId="3" fontId="11" fillId="29" borderId="0" xfId="0" applyNumberFormat="1" applyFont="1" applyFill="1" applyAlignment="1" applyProtection="1">
      <alignment horizontal="right" vertical="center"/>
    </xf>
    <xf numFmtId="3" fontId="11" fillId="0" borderId="0" xfId="0" applyNumberFormat="1" applyFont="1" applyFill="1" applyAlignment="1" applyProtection="1">
      <alignment horizontal="right" vertical="center"/>
    </xf>
    <xf numFmtId="0" fontId="36" fillId="0" borderId="59" xfId="0" applyFont="1" applyBorder="1" applyAlignment="1">
      <alignment vertical="center"/>
    </xf>
    <xf numFmtId="3" fontId="11" fillId="0" borderId="59" xfId="0" applyNumberFormat="1" applyFont="1" applyFill="1" applyBorder="1" applyAlignment="1" applyProtection="1">
      <alignment horizontal="right" vertical="center"/>
    </xf>
    <xf numFmtId="3" fontId="36" fillId="0" borderId="59" xfId="0" applyNumberFormat="1" applyFont="1" applyFill="1" applyBorder="1" applyAlignment="1" applyProtection="1">
      <alignment horizontal="right" vertical="center"/>
    </xf>
    <xf numFmtId="3" fontId="11" fillId="27" borderId="0" xfId="0" applyNumberFormat="1" applyFont="1" applyFill="1" applyAlignment="1" applyProtection="1">
      <alignment horizontal="right" vertical="center"/>
      <protection locked="0"/>
    </xf>
    <xf numFmtId="0" fontId="36" fillId="0" borderId="0" xfId="0" applyFont="1" applyFill="1" applyBorder="1"/>
    <xf numFmtId="0" fontId="36" fillId="0" borderId="12" xfId="0" applyFont="1" applyBorder="1" applyAlignment="1">
      <alignment horizontal="center" vertical="center"/>
    </xf>
    <xf numFmtId="3" fontId="36" fillId="0" borderId="27" xfId="0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Fill="1" applyAlignment="1" applyProtection="1">
      <alignment horizontal="right" vertical="center"/>
      <protection locked="0"/>
    </xf>
    <xf numFmtId="49" fontId="11" fillId="0" borderId="0" xfId="0" applyNumberFormat="1" applyFont="1" applyFill="1"/>
    <xf numFmtId="3" fontId="11" fillId="0" borderId="0" xfId="0" applyNumberFormat="1" applyFont="1" applyBorder="1" applyAlignment="1" applyProtection="1">
      <alignment horizontal="right" vertical="center"/>
    </xf>
    <xf numFmtId="3" fontId="11" fillId="29" borderId="0" xfId="0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Fill="1" applyBorder="1" applyAlignment="1" applyProtection="1">
      <alignment horizontal="right" vertical="center"/>
    </xf>
    <xf numFmtId="3" fontId="11" fillId="0" borderId="0" xfId="0" applyNumberFormat="1" applyFont="1" applyFill="1" applyBorder="1" applyAlignment="1" applyProtection="1">
      <alignment horizontal="right" vertical="center"/>
      <protection locked="0"/>
    </xf>
    <xf numFmtId="3" fontId="11" fillId="29" borderId="0" xfId="0" applyNumberFormat="1" applyFont="1" applyFill="1" applyBorder="1" applyAlignment="1" applyProtection="1">
      <alignment horizontal="right" vertical="center"/>
      <protection locked="0"/>
    </xf>
    <xf numFmtId="3" fontId="36" fillId="0" borderId="0" xfId="0" applyNumberFormat="1" applyFont="1" applyBorder="1" applyAlignment="1" applyProtection="1">
      <alignment horizontal="right" vertical="center"/>
    </xf>
    <xf numFmtId="0" fontId="11" fillId="0" borderId="0" xfId="0" applyFont="1" applyFill="1" applyBorder="1" applyAlignment="1">
      <alignment vertical="center"/>
    </xf>
    <xf numFmtId="0" fontId="36" fillId="0" borderId="12" xfId="0" applyFont="1" applyFill="1" applyBorder="1" applyAlignment="1">
      <alignment horizontal="center" vertical="center"/>
    </xf>
    <xf numFmtId="0" fontId="41" fillId="0" borderId="0" xfId="0" applyFont="1" applyFill="1"/>
    <xf numFmtId="3" fontId="41" fillId="0" borderId="0" xfId="0" applyNumberFormat="1" applyFont="1" applyFill="1" applyAlignment="1">
      <alignment horizontal="right" vertical="center"/>
    </xf>
    <xf numFmtId="3" fontId="38" fillId="0" borderId="0" xfId="0" applyNumberFormat="1" applyFont="1" applyFill="1" applyProtection="1"/>
    <xf numFmtId="3" fontId="38" fillId="0" borderId="0" xfId="0" applyNumberFormat="1" applyFont="1" applyFill="1" applyAlignment="1" applyProtection="1">
      <alignment horizontal="right" vertical="center"/>
    </xf>
    <xf numFmtId="0" fontId="41" fillId="0" borderId="0" xfId="0" applyFont="1" applyFill="1" applyAlignment="1">
      <alignment vertical="center"/>
    </xf>
    <xf numFmtId="3" fontId="41" fillId="0" borderId="0" xfId="0" applyNumberFormat="1" applyFont="1" applyFill="1"/>
    <xf numFmtId="0" fontId="11" fillId="0" borderId="62" xfId="0" applyFont="1" applyBorder="1" applyAlignment="1">
      <alignment horizontal="centerContinuous"/>
    </xf>
    <xf numFmtId="0" fontId="11" fillId="0" borderId="58" xfId="0" applyFont="1" applyBorder="1" applyAlignment="1">
      <alignment horizontal="centerContinuous"/>
    </xf>
    <xf numFmtId="0" fontId="11" fillId="0" borderId="60" xfId="0" applyFont="1" applyBorder="1" applyAlignment="1">
      <alignment horizontal="centerContinuous"/>
    </xf>
    <xf numFmtId="0" fontId="9" fillId="0" borderId="59" xfId="0" applyFont="1" applyBorder="1" applyAlignment="1">
      <alignment horizontal="center" vertical="center" wrapText="1"/>
    </xf>
    <xf numFmtId="0" fontId="9" fillId="0" borderId="59" xfId="0" applyFont="1" applyBorder="1" applyAlignment="1"/>
    <xf numFmtId="0" fontId="30" fillId="0" borderId="59" xfId="0" applyFont="1" applyBorder="1" applyAlignment="1">
      <alignment horizontal="center" vertical="center"/>
    </xf>
    <xf numFmtId="0" fontId="11" fillId="0" borderId="79" xfId="0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2" fontId="36" fillId="0" borderId="0" xfId="0" applyNumberFormat="1" applyFont="1" applyFill="1" applyProtection="1">
      <protection locked="0"/>
    </xf>
    <xf numFmtId="3" fontId="36" fillId="0" borderId="0" xfId="0" applyNumberFormat="1" applyFont="1" applyFill="1" applyAlignment="1">
      <alignment horizontal="right" vertical="center"/>
    </xf>
    <xf numFmtId="4" fontId="63" fillId="0" borderId="0" xfId="0" applyNumberFormat="1" applyFont="1" applyBorder="1"/>
    <xf numFmtId="4" fontId="11" fillId="0" borderId="0" xfId="0" applyNumberFormat="1" applyFont="1" applyProtection="1">
      <protection locked="0"/>
    </xf>
    <xf numFmtId="4" fontId="11" fillId="29" borderId="0" xfId="0" applyNumberFormat="1" applyFont="1" applyFill="1" applyProtection="1">
      <protection locked="0"/>
    </xf>
    <xf numFmtId="4" fontId="11" fillId="0" borderId="0" xfId="0" applyNumberFormat="1" applyFont="1"/>
    <xf numFmtId="4" fontId="11" fillId="0" borderId="0" xfId="0" applyNumberFormat="1" applyFont="1" applyAlignment="1">
      <alignment horizontal="right" vertical="center"/>
    </xf>
    <xf numFmtId="4" fontId="11" fillId="29" borderId="0" xfId="0" applyNumberFormat="1" applyFont="1" applyFill="1"/>
    <xf numFmtId="4" fontId="36" fillId="31" borderId="0" xfId="0" applyNumberFormat="1" applyFont="1" applyFill="1" applyProtection="1">
      <protection locked="0"/>
    </xf>
    <xf numFmtId="4" fontId="36" fillId="0" borderId="0" xfId="0" applyNumberFormat="1" applyFont="1"/>
    <xf numFmtId="4" fontId="36" fillId="0" borderId="0" xfId="0" applyNumberFormat="1" applyFont="1" applyFill="1"/>
    <xf numFmtId="3" fontId="36" fillId="0" borderId="0" xfId="0" applyNumberFormat="1" applyFont="1" applyFill="1" applyProtection="1">
      <protection locked="0"/>
    </xf>
    <xf numFmtId="3" fontId="36" fillId="29" borderId="0" xfId="0" applyNumberFormat="1" applyFont="1" applyFill="1" applyAlignment="1" applyProtection="1">
      <alignment horizontal="right" vertical="center"/>
      <protection locked="0"/>
    </xf>
    <xf numFmtId="3" fontId="36" fillId="0" borderId="0" xfId="0" applyNumberFormat="1" applyFont="1" applyFill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center"/>
    </xf>
    <xf numFmtId="3" fontId="36" fillId="0" borderId="40" xfId="0" applyNumberFormat="1" applyFont="1" applyFill="1" applyBorder="1" applyAlignment="1" applyProtection="1">
      <alignment horizontal="right" vertical="center"/>
    </xf>
    <xf numFmtId="0" fontId="9" fillId="0" borderId="60" xfId="0" applyFont="1" applyBorder="1" applyAlignment="1">
      <alignment horizontal="center" vertical="center" wrapText="1"/>
    </xf>
    <xf numFmtId="0" fontId="11" fillId="0" borderId="59" xfId="0" applyFont="1" applyFill="1" applyBorder="1"/>
    <xf numFmtId="0" fontId="11" fillId="33" borderId="64" xfId="0" applyFont="1" applyFill="1" applyBorder="1" applyAlignment="1">
      <alignment horizontal="center" vertical="center" wrapText="1"/>
    </xf>
    <xf numFmtId="0" fontId="11" fillId="0" borderId="64" xfId="0" applyFont="1" applyFill="1" applyBorder="1" applyAlignment="1">
      <alignment horizontal="center" vertical="center"/>
    </xf>
    <xf numFmtId="0" fontId="11" fillId="0" borderId="64" xfId="0" applyFont="1" applyFill="1" applyBorder="1"/>
    <xf numFmtId="0" fontId="11" fillId="0" borderId="57" xfId="0" applyFont="1" applyBorder="1" applyAlignment="1">
      <alignment horizontal="center"/>
    </xf>
    <xf numFmtId="4" fontId="11" fillId="0" borderId="0" xfId="0" applyNumberFormat="1" applyFont="1" applyFill="1"/>
    <xf numFmtId="4" fontId="11" fillId="0" borderId="0" xfId="0" applyNumberFormat="1" applyFont="1" applyFill="1" applyProtection="1">
      <protection locked="0"/>
    </xf>
    <xf numFmtId="0" fontId="36" fillId="0" borderId="0" xfId="0" applyFont="1" applyFill="1" applyAlignment="1">
      <alignment vertical="center"/>
    </xf>
    <xf numFmtId="3" fontId="11" fillId="0" borderId="0" xfId="0" applyNumberFormat="1" applyFont="1" applyBorder="1" applyAlignment="1" applyProtection="1">
      <alignment horizontal="right" vertical="center"/>
      <protection locked="0"/>
    </xf>
    <xf numFmtId="3" fontId="11" fillId="0" borderId="0" xfId="0" applyNumberFormat="1" applyFont="1" applyBorder="1" applyAlignment="1">
      <alignment horizontal="right" vertical="center"/>
    </xf>
    <xf numFmtId="3" fontId="36" fillId="0" borderId="64" xfId="0" applyNumberFormat="1" applyFont="1" applyFill="1" applyBorder="1" applyAlignment="1" applyProtection="1">
      <alignment horizontal="right" vertical="center"/>
    </xf>
    <xf numFmtId="0" fontId="36" fillId="0" borderId="38" xfId="0" applyFont="1" applyFill="1" applyBorder="1" applyAlignment="1">
      <alignment horizontal="center" vertical="center" wrapText="1"/>
    </xf>
    <xf numFmtId="0" fontId="36" fillId="0" borderId="79" xfId="0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11" fillId="33" borderId="79" xfId="0" applyFont="1" applyFill="1" applyBorder="1" applyAlignment="1">
      <alignment horizontal="center" vertical="center" wrapText="1"/>
    </xf>
    <xf numFmtId="0" fontId="11" fillId="27" borderId="38" xfId="0" applyFont="1" applyFill="1" applyBorder="1" applyAlignment="1">
      <alignment horizontal="center"/>
    </xf>
    <xf numFmtId="0" fontId="36" fillId="33" borderId="36" xfId="0" applyFont="1" applyFill="1" applyBorder="1" applyAlignment="1">
      <alignment horizontal="center" vertical="center"/>
    </xf>
    <xf numFmtId="0" fontId="36" fillId="33" borderId="0" xfId="0" applyFont="1" applyFill="1" applyBorder="1" applyAlignment="1">
      <alignment horizontal="center" vertical="center"/>
    </xf>
    <xf numFmtId="0" fontId="36" fillId="33" borderId="43" xfId="0" applyFont="1" applyFill="1" applyBorder="1" applyAlignment="1">
      <alignment horizontal="center" vertical="center"/>
    </xf>
    <xf numFmtId="0" fontId="36" fillId="0" borderId="57" xfId="0" applyFont="1" applyBorder="1" applyAlignment="1">
      <alignment horizontal="center"/>
    </xf>
    <xf numFmtId="2" fontId="11" fillId="0" borderId="0" xfId="0" applyNumberFormat="1" applyFont="1" applyFill="1" applyBorder="1" applyProtection="1">
      <protection locked="0"/>
    </xf>
    <xf numFmtId="2" fontId="11" fillId="0" borderId="0" xfId="0" applyNumberFormat="1" applyFont="1" applyFill="1" applyBorder="1" applyProtection="1"/>
    <xf numFmtId="2" fontId="11" fillId="0" borderId="0" xfId="0" applyNumberFormat="1" applyFont="1" applyFill="1" applyBorder="1"/>
    <xf numFmtId="4" fontId="36" fillId="0" borderId="0" xfId="0" applyNumberFormat="1" applyFont="1" applyFill="1" applyProtection="1"/>
    <xf numFmtId="2" fontId="11" fillId="29" borderId="0" xfId="0" applyNumberFormat="1" applyFont="1" applyFill="1" applyBorder="1" applyProtection="1">
      <protection locked="0"/>
    </xf>
    <xf numFmtId="2" fontId="11" fillId="0" borderId="0" xfId="0" applyNumberFormat="1" applyFont="1" applyBorder="1" applyProtection="1">
      <protection locked="0"/>
    </xf>
    <xf numFmtId="2" fontId="11" fillId="0" borderId="0" xfId="0" applyNumberFormat="1" applyFont="1" applyBorder="1" applyProtection="1"/>
    <xf numFmtId="2" fontId="11" fillId="29" borderId="0" xfId="0" applyNumberFormat="1" applyFont="1" applyFill="1" applyBorder="1"/>
    <xf numFmtId="4" fontId="36" fillId="0" borderId="0" xfId="0" applyNumberFormat="1" applyFont="1" applyProtection="1"/>
    <xf numFmtId="4" fontId="36" fillId="31" borderId="0" xfId="0" applyNumberFormat="1" applyFont="1" applyFill="1" applyProtection="1"/>
    <xf numFmtId="2" fontId="36" fillId="0" borderId="0" xfId="0" applyNumberFormat="1" applyFont="1" applyBorder="1" applyProtection="1">
      <protection locked="0"/>
    </xf>
    <xf numFmtId="4" fontId="36" fillId="0" borderId="0" xfId="0" applyNumberFormat="1" applyFont="1" applyBorder="1" applyProtection="1"/>
    <xf numFmtId="2" fontId="36" fillId="0" borderId="0" xfId="0" applyNumberFormat="1" applyFont="1" applyProtection="1">
      <protection locked="0"/>
    </xf>
    <xf numFmtId="164" fontId="11" fillId="0" borderId="0" xfId="0" applyNumberFormat="1" applyFont="1" applyFill="1" applyProtection="1">
      <protection locked="0"/>
    </xf>
    <xf numFmtId="1" fontId="11" fillId="0" borderId="0" xfId="0" applyNumberFormat="1" applyFont="1"/>
    <xf numFmtId="4" fontId="36" fillId="0" borderId="0" xfId="0" applyNumberFormat="1" applyFont="1" applyFill="1" applyBorder="1" applyProtection="1"/>
    <xf numFmtId="1" fontId="11" fillId="0" borderId="0" xfId="0" applyNumberFormat="1" applyFont="1" applyFill="1"/>
    <xf numFmtId="0" fontId="11" fillId="0" borderId="0" xfId="0" applyFont="1" applyBorder="1" applyProtection="1"/>
    <xf numFmtId="3" fontId="36" fillId="0" borderId="0" xfId="0" applyNumberFormat="1" applyFont="1" applyProtection="1"/>
    <xf numFmtId="3" fontId="11" fillId="29" borderId="0" xfId="0" applyNumberFormat="1" applyFont="1" applyFill="1" applyBorder="1"/>
    <xf numFmtId="3" fontId="36" fillId="31" borderId="0" xfId="0" applyNumberFormat="1" applyFont="1" applyFill="1" applyAlignment="1" applyProtection="1">
      <alignment horizontal="right" vertical="center"/>
    </xf>
    <xf numFmtId="3" fontId="36" fillId="0" borderId="0" xfId="0" applyNumberFormat="1" applyFont="1" applyFill="1" applyBorder="1" applyAlignment="1" applyProtection="1">
      <alignment horizontal="right" vertical="center"/>
    </xf>
    <xf numFmtId="3" fontId="36" fillId="0" borderId="59" xfId="0" applyNumberFormat="1" applyFont="1" applyBorder="1"/>
    <xf numFmtId="0" fontId="11" fillId="37" borderId="0" xfId="0" applyFont="1" applyFill="1"/>
    <xf numFmtId="3" fontId="11" fillId="0" borderId="0" xfId="0" applyNumberFormat="1" applyFont="1" applyFill="1" applyBorder="1" applyAlignment="1">
      <alignment horizontal="right"/>
    </xf>
    <xf numFmtId="3" fontId="36" fillId="27" borderId="0" xfId="0" applyNumberFormat="1" applyFont="1" applyFill="1" applyBorder="1" applyAlignment="1" applyProtection="1">
      <alignment horizontal="right" vertical="center"/>
    </xf>
    <xf numFmtId="0" fontId="11" fillId="37" borderId="0" xfId="0" applyFont="1" applyFill="1" applyAlignment="1">
      <alignment vertical="center"/>
    </xf>
    <xf numFmtId="3" fontId="36" fillId="31" borderId="0" xfId="0" applyNumberFormat="1" applyFont="1" applyFill="1" applyBorder="1" applyAlignment="1" applyProtection="1">
      <alignment horizontal="right" vertical="center"/>
    </xf>
    <xf numFmtId="49" fontId="11" fillId="37" borderId="0" xfId="0" applyNumberFormat="1" applyFont="1" applyFill="1"/>
    <xf numFmtId="49" fontId="11" fillId="37" borderId="0" xfId="0" applyNumberFormat="1" applyFont="1" applyFill="1" applyBorder="1" applyAlignment="1">
      <alignment vertical="center"/>
    </xf>
    <xf numFmtId="3" fontId="11" fillId="37" borderId="0" xfId="0" applyNumberFormat="1" applyFont="1" applyFill="1" applyBorder="1" applyAlignment="1">
      <alignment horizontal="right" vertical="center"/>
    </xf>
    <xf numFmtId="3" fontId="11" fillId="37" borderId="0" xfId="0" applyNumberFormat="1" applyFont="1" applyFill="1" applyAlignment="1">
      <alignment horizontal="right"/>
    </xf>
    <xf numFmtId="3" fontId="36" fillId="27" borderId="0" xfId="0" applyNumberFormat="1" applyFont="1" applyFill="1" applyAlignment="1" applyProtection="1">
      <alignment horizontal="right" vertical="center"/>
    </xf>
    <xf numFmtId="3" fontId="11" fillId="37" borderId="0" xfId="0" applyNumberFormat="1" applyFont="1" applyFill="1" applyAlignment="1">
      <alignment vertical="center"/>
    </xf>
    <xf numFmtId="3" fontId="11" fillId="27" borderId="0" xfId="0" applyNumberFormat="1" applyFont="1" applyFill="1" applyBorder="1" applyAlignment="1" applyProtection="1">
      <alignment horizontal="right" vertical="center"/>
    </xf>
    <xf numFmtId="4" fontId="11" fillId="0" borderId="0" xfId="0" applyNumberFormat="1" applyFont="1" applyProtection="1"/>
    <xf numFmtId="3" fontId="9" fillId="27" borderId="0" xfId="0" applyNumberFormat="1" applyFont="1" applyFill="1" applyAlignment="1" applyProtection="1">
      <alignment horizontal="right" vertical="center"/>
      <protection locked="0"/>
    </xf>
    <xf numFmtId="0" fontId="11" fillId="0" borderId="60" xfId="0" applyFont="1" applyFill="1" applyBorder="1" applyAlignment="1">
      <alignment horizontal="center"/>
    </xf>
    <xf numFmtId="0" fontId="36" fillId="0" borderId="59" xfId="0" applyFont="1" applyBorder="1" applyAlignment="1">
      <alignment horizontal="center" vertical="center" wrapText="1"/>
    </xf>
    <xf numFmtId="0" fontId="11" fillId="0" borderId="57" xfId="0" applyFont="1" applyFill="1" applyBorder="1" applyAlignment="1">
      <alignment horizontal="center" vertical="center"/>
    </xf>
    <xf numFmtId="0" fontId="36" fillId="0" borderId="57" xfId="0" applyFont="1" applyFill="1" applyBorder="1" applyAlignment="1">
      <alignment horizontal="center" vertical="center"/>
    </xf>
    <xf numFmtId="3" fontId="36" fillId="0" borderId="0" xfId="0" applyNumberFormat="1" applyFont="1" applyProtection="1">
      <protection locked="0"/>
    </xf>
    <xf numFmtId="3" fontId="36" fillId="30" borderId="0" xfId="0" applyNumberFormat="1" applyFont="1" applyFill="1" applyProtection="1">
      <protection locked="0"/>
    </xf>
    <xf numFmtId="3" fontId="36" fillId="31" borderId="0" xfId="0" applyNumberFormat="1" applyFont="1" applyFill="1" applyProtection="1">
      <protection locked="0"/>
    </xf>
    <xf numFmtId="49" fontId="11" fillId="0" borderId="60" xfId="0" applyNumberFormat="1" applyFont="1" applyBorder="1" applyAlignment="1">
      <alignment horizontal="center" vertical="center" wrapText="1"/>
    </xf>
    <xf numFmtId="2" fontId="64" fillId="0" borderId="0" xfId="0" applyNumberFormat="1" applyFont="1" applyFill="1" applyBorder="1"/>
    <xf numFmtId="4" fontId="36" fillId="0" borderId="0" xfId="0" applyNumberFormat="1" applyFont="1" applyFill="1" applyProtection="1">
      <protection locked="0"/>
    </xf>
    <xf numFmtId="4" fontId="11" fillId="0" borderId="0" xfId="0" applyNumberFormat="1" applyFont="1" applyFill="1" applyProtection="1"/>
    <xf numFmtId="3" fontId="11" fillId="0" borderId="0" xfId="0" applyNumberFormat="1" applyFont="1" applyFill="1" applyProtection="1"/>
    <xf numFmtId="4" fontId="63" fillId="0" borderId="0" xfId="0" applyNumberFormat="1" applyFont="1" applyFill="1" applyBorder="1"/>
    <xf numFmtId="3" fontId="36" fillId="0" borderId="59" xfId="0" applyNumberFormat="1" applyFont="1" applyFill="1" applyBorder="1" applyProtection="1">
      <protection locked="0"/>
    </xf>
    <xf numFmtId="3" fontId="11" fillId="0" borderId="59" xfId="0" applyNumberFormat="1" applyFont="1" applyFill="1" applyBorder="1" applyProtection="1">
      <protection locked="0"/>
    </xf>
    <xf numFmtId="0" fontId="36" fillId="0" borderId="64" xfId="0" applyFont="1" applyBorder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 wrapText="1"/>
    </xf>
    <xf numFmtId="0" fontId="30" fillId="0" borderId="11" xfId="0" applyFont="1" applyBorder="1" applyAlignment="1">
      <alignment horizontal="centerContinuous" vertical="center" wrapText="1"/>
    </xf>
    <xf numFmtId="0" fontId="30" fillId="0" borderId="13" xfId="0" applyFont="1" applyBorder="1" applyAlignment="1">
      <alignment horizontal="centerContinuous" vertical="center" wrapText="1"/>
    </xf>
    <xf numFmtId="3" fontId="9" fillId="0" borderId="0" xfId="0" applyNumberFormat="1" applyFont="1" applyFill="1" applyBorder="1" applyAlignment="1">
      <alignment horizontal="center" vertical="center" wrapText="1"/>
    </xf>
    <xf numFmtId="3" fontId="30" fillId="0" borderId="0" xfId="0" applyNumberFormat="1" applyFont="1" applyFill="1" applyAlignment="1">
      <alignment vertical="center"/>
    </xf>
    <xf numFmtId="3" fontId="30" fillId="0" borderId="0" xfId="26" applyNumberFormat="1" applyFont="1" applyAlignment="1">
      <alignment vertical="center"/>
    </xf>
    <xf numFmtId="0" fontId="9" fillId="0" borderId="0" xfId="0" applyFont="1" applyFill="1" applyBorder="1"/>
    <xf numFmtId="3" fontId="9" fillId="25" borderId="0" xfId="0" applyNumberFormat="1" applyFont="1" applyFill="1" applyBorder="1" applyAlignment="1" applyProtection="1">
      <protection locked="0"/>
    </xf>
    <xf numFmtId="3" fontId="9" fillId="0" borderId="0" xfId="0" applyNumberFormat="1" applyFont="1" applyFill="1" applyBorder="1" applyAlignment="1" applyProtection="1">
      <alignment horizontal="right"/>
      <protection locked="0"/>
    </xf>
    <xf numFmtId="3" fontId="9" fillId="25" borderId="0" xfId="0" applyNumberFormat="1" applyFont="1" applyFill="1" applyBorder="1" applyAlignment="1" applyProtection="1">
      <alignment vertical="center"/>
      <protection locked="0"/>
    </xf>
    <xf numFmtId="3" fontId="9" fillId="25" borderId="0" xfId="0" applyNumberFormat="1" applyFont="1" applyFill="1" applyBorder="1" applyAlignment="1" applyProtection="1">
      <alignment vertical="top"/>
      <protection locked="0"/>
    </xf>
    <xf numFmtId="0" fontId="9" fillId="0" borderId="0" xfId="0" applyFont="1" applyFill="1" applyBorder="1" applyAlignment="1" applyProtection="1">
      <protection locked="0"/>
    </xf>
    <xf numFmtId="3" fontId="9" fillId="0" borderId="0" xfId="0" applyNumberFormat="1" applyFont="1" applyFill="1" applyBorder="1" applyAlignment="1" applyProtection="1">
      <alignment vertical="top"/>
      <protection locked="0"/>
    </xf>
    <xf numFmtId="49" fontId="30" fillId="0" borderId="0" xfId="0" applyNumberFormat="1" applyFont="1" applyFill="1" applyBorder="1" applyAlignment="1" applyProtection="1">
      <alignment horizontal="left" indent="2"/>
      <protection locked="0"/>
    </xf>
    <xf numFmtId="3" fontId="30" fillId="0" borderId="11" xfId="0" applyNumberFormat="1" applyFont="1" applyFill="1" applyBorder="1"/>
    <xf numFmtId="49" fontId="30" fillId="0" borderId="0" xfId="0" applyNumberFormat="1" applyFont="1" applyFill="1" applyBorder="1" applyAlignment="1" applyProtection="1">
      <alignment horizontal="right"/>
      <protection locked="0"/>
    </xf>
    <xf numFmtId="3" fontId="30" fillId="0" borderId="0" xfId="0" applyNumberFormat="1" applyFont="1" applyFill="1" applyBorder="1"/>
    <xf numFmtId="3" fontId="30" fillId="0" borderId="0" xfId="0" applyNumberFormat="1" applyFont="1" applyFill="1" applyBorder="1" applyAlignment="1" applyProtection="1">
      <alignment horizontal="right"/>
      <protection locked="0"/>
    </xf>
    <xf numFmtId="3" fontId="9" fillId="0" borderId="0" xfId="0" applyNumberFormat="1" applyFont="1" applyFill="1" applyBorder="1" applyAlignment="1" applyProtection="1">
      <alignment horizontal="right" vertical="top"/>
      <protection locked="0"/>
    </xf>
    <xf numFmtId="3" fontId="9" fillId="25" borderId="0" xfId="0" applyNumberFormat="1" applyFont="1" applyFill="1" applyBorder="1" applyProtection="1">
      <protection locked="0"/>
    </xf>
    <xf numFmtId="3" fontId="9" fillId="25" borderId="0" xfId="26" applyNumberFormat="1" applyFont="1" applyFill="1"/>
    <xf numFmtId="3" fontId="9" fillId="0" borderId="0" xfId="26" applyNumberFormat="1" applyFont="1"/>
    <xf numFmtId="0" fontId="30" fillId="0" borderId="0" xfId="0" applyFont="1" applyFill="1" applyBorder="1" applyAlignment="1" applyProtection="1">
      <alignment horizontal="left" indent="2"/>
      <protection locked="0"/>
    </xf>
    <xf numFmtId="0" fontId="9" fillId="0" borderId="0" xfId="0" applyFont="1" applyFill="1"/>
    <xf numFmtId="3" fontId="30" fillId="0" borderId="59" xfId="0" applyNumberFormat="1" applyFont="1" applyBorder="1"/>
    <xf numFmtId="0" fontId="30" fillId="0" borderId="59" xfId="0" applyFont="1" applyBorder="1"/>
    <xf numFmtId="0" fontId="9" fillId="0" borderId="57" xfId="0" applyFont="1" applyBorder="1" applyAlignment="1">
      <alignment horizontal="center"/>
    </xf>
    <xf numFmtId="0" fontId="9" fillId="0" borderId="60" xfId="0" applyFont="1" applyFill="1" applyBorder="1" applyAlignment="1">
      <alignment horizontal="center" vertical="center" wrapText="1"/>
    </xf>
    <xf numFmtId="3" fontId="29" fillId="0" borderId="79" xfId="0" applyNumberFormat="1" applyFont="1" applyFill="1" applyBorder="1" applyProtection="1"/>
    <xf numFmtId="3" fontId="29" fillId="0" borderId="79" xfId="0" applyNumberFormat="1" applyFont="1" applyFill="1" applyBorder="1"/>
    <xf numFmtId="3" fontId="46" fillId="0" borderId="32" xfId="0" applyNumberFormat="1" applyFont="1" applyFill="1" applyBorder="1"/>
    <xf numFmtId="0" fontId="46" fillId="0" borderId="26" xfId="0" applyFont="1" applyFill="1" applyBorder="1" applyAlignment="1">
      <alignment vertical="center"/>
    </xf>
    <xf numFmtId="3" fontId="46" fillId="0" borderId="16" xfId="0" applyNumberFormat="1" applyFont="1" applyBorder="1"/>
    <xf numFmtId="3" fontId="29" fillId="0" borderId="60" xfId="0" applyNumberFormat="1" applyFont="1" applyFill="1" applyBorder="1"/>
    <xf numFmtId="3" fontId="46" fillId="0" borderId="14" xfId="0" applyNumberFormat="1" applyFont="1" applyFill="1" applyBorder="1"/>
    <xf numFmtId="0" fontId="30" fillId="0" borderId="60" xfId="0" applyFont="1" applyBorder="1" applyAlignment="1">
      <alignment horizontal="center" vertical="center" wrapText="1"/>
    </xf>
    <xf numFmtId="3" fontId="11" fillId="0" borderId="26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 wrapText="1"/>
    </xf>
    <xf numFmtId="3" fontId="32" fillId="0" borderId="0" xfId="0" applyNumberFormat="1" applyFont="1" applyFill="1" applyBorder="1"/>
    <xf numFmtId="3" fontId="32" fillId="0" borderId="15" xfId="0" applyNumberFormat="1" applyFont="1" applyFill="1" applyBorder="1" applyAlignment="1">
      <alignment vertical="center"/>
    </xf>
    <xf numFmtId="0" fontId="30" fillId="0" borderId="60" xfId="0" applyFont="1" applyFill="1" applyBorder="1" applyAlignment="1">
      <alignment horizontal="center" vertical="center" wrapText="1"/>
    </xf>
    <xf numFmtId="0" fontId="9" fillId="0" borderId="59" xfId="0" applyFont="1" applyFill="1" applyBorder="1" applyAlignment="1">
      <alignment horizontal="center" vertical="center" wrapText="1"/>
    </xf>
    <xf numFmtId="3" fontId="2" fillId="0" borderId="0" xfId="0" applyNumberFormat="1" applyFont="1" applyAlignment="1" applyProtection="1">
      <alignment vertical="center"/>
      <protection locked="0"/>
    </xf>
    <xf numFmtId="1" fontId="11" fillId="0" borderId="0" xfId="0" applyNumberFormat="1" applyFont="1" applyFill="1" applyBorder="1" applyAlignment="1">
      <alignment horizontal="right" wrapText="1"/>
    </xf>
    <xf numFmtId="0" fontId="9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vertical="center" wrapText="1"/>
    </xf>
    <xf numFmtId="0" fontId="30" fillId="0" borderId="0" xfId="0" applyFont="1" applyAlignment="1">
      <alignment horizontal="right" wrapText="1"/>
    </xf>
    <xf numFmtId="3" fontId="2" fillId="27" borderId="0" xfId="0" applyNumberFormat="1" applyFont="1" applyFill="1" applyAlignment="1" applyProtection="1">
      <alignment horizontal="right" vertical="center"/>
      <protection locked="0"/>
    </xf>
    <xf numFmtId="3" fontId="30" fillId="0" borderId="59" xfId="0" applyNumberFormat="1" applyFont="1" applyFill="1" applyBorder="1" applyAlignment="1">
      <alignment vertical="center"/>
    </xf>
    <xf numFmtId="0" fontId="9" fillId="0" borderId="62" xfId="0" applyFont="1" applyFill="1" applyBorder="1" applyAlignment="1">
      <alignment horizontal="center" vertical="center" wrapText="1"/>
    </xf>
    <xf numFmtId="0" fontId="30" fillId="0" borderId="59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wrapText="1"/>
    </xf>
    <xf numFmtId="0" fontId="9" fillId="33" borderId="64" xfId="0" applyFont="1" applyFill="1" applyBorder="1" applyAlignment="1">
      <alignment horizontal="center" vertical="center" wrapText="1"/>
    </xf>
    <xf numFmtId="0" fontId="9" fillId="33" borderId="79" xfId="0" applyFont="1" applyFill="1" applyBorder="1" applyAlignment="1">
      <alignment horizontal="center" vertical="center" wrapText="1"/>
    </xf>
    <xf numFmtId="0" fontId="9" fillId="33" borderId="79" xfId="0" applyFont="1" applyFill="1" applyBorder="1" applyAlignment="1">
      <alignment horizontal="center" vertical="center"/>
    </xf>
    <xf numFmtId="0" fontId="9" fillId="33" borderId="38" xfId="0" applyFont="1" applyFill="1" applyBorder="1" applyAlignment="1">
      <alignment horizontal="center" vertical="center"/>
    </xf>
    <xf numFmtId="0" fontId="9" fillId="33" borderId="78" xfId="0" applyFont="1" applyFill="1" applyBorder="1" applyAlignment="1">
      <alignment horizontal="center" vertical="center"/>
    </xf>
    <xf numFmtId="0" fontId="9" fillId="0" borderId="79" xfId="0" applyFont="1" applyFill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 vertical="center"/>
    </xf>
    <xf numFmtId="0" fontId="30" fillId="0" borderId="38" xfId="0" applyFont="1" applyBorder="1" applyAlignment="1">
      <alignment horizontal="center" vertical="center"/>
    </xf>
    <xf numFmtId="0" fontId="30" fillId="33" borderId="79" xfId="0" applyFont="1" applyFill="1" applyBorder="1" applyAlignment="1">
      <alignment horizontal="center" vertical="center"/>
    </xf>
    <xf numFmtId="0" fontId="30" fillId="33" borderId="38" xfId="0" applyFont="1" applyFill="1" applyBorder="1" applyAlignment="1">
      <alignment horizontal="center" vertical="center"/>
    </xf>
    <xf numFmtId="0" fontId="30" fillId="33" borderId="78" xfId="0" applyFont="1" applyFill="1" applyBorder="1" applyAlignment="1">
      <alignment horizontal="center" vertical="center"/>
    </xf>
    <xf numFmtId="3" fontId="9" fillId="0" borderId="59" xfId="0" applyNumberFormat="1" applyFont="1" applyFill="1" applyBorder="1" applyAlignment="1">
      <alignment horizontal="center" vertical="center" wrapText="1"/>
    </xf>
    <xf numFmtId="3" fontId="30" fillId="0" borderId="59" xfId="0" applyNumberFormat="1" applyFont="1" applyFill="1" applyBorder="1" applyAlignment="1">
      <alignment horizontal="center" vertical="center" wrapText="1"/>
    </xf>
    <xf numFmtId="0" fontId="30" fillId="0" borderId="57" xfId="0" applyFont="1" applyBorder="1" applyAlignment="1">
      <alignment horizontal="center"/>
    </xf>
    <xf numFmtId="2" fontId="66" fillId="0" borderId="0" xfId="0" applyNumberFormat="1" applyFont="1" applyFill="1" applyBorder="1"/>
    <xf numFmtId="2" fontId="9" fillId="0" borderId="0" xfId="0" applyNumberFormat="1" applyFont="1" applyFill="1" applyProtection="1">
      <protection locked="0"/>
    </xf>
    <xf numFmtId="2" fontId="9" fillId="0" borderId="0" xfId="0" applyNumberFormat="1" applyFont="1" applyFill="1" applyAlignment="1" applyProtection="1">
      <alignment horizontal="right" vertical="center"/>
      <protection locked="0"/>
    </xf>
    <xf numFmtId="2" fontId="9" fillId="0" borderId="0" xfId="0" applyNumberFormat="1" applyFont="1" applyFill="1" applyProtection="1"/>
    <xf numFmtId="2" fontId="9" fillId="0" borderId="0" xfId="0" applyNumberFormat="1" applyFont="1" applyFill="1" applyBorder="1" applyProtection="1">
      <protection locked="0"/>
    </xf>
    <xf numFmtId="2" fontId="9" fillId="0" borderId="0" xfId="0" applyNumberFormat="1" applyFont="1" applyFill="1" applyBorder="1" applyProtection="1"/>
    <xf numFmtId="2" fontId="30" fillId="0" borderId="0" xfId="0" applyNumberFormat="1" applyFont="1" applyFill="1" applyBorder="1" applyProtection="1">
      <protection locked="0"/>
    </xf>
    <xf numFmtId="4" fontId="30" fillId="0" borderId="0" xfId="0" applyNumberFormat="1" applyFont="1" applyFill="1" applyProtection="1"/>
    <xf numFmtId="2" fontId="9" fillId="0" borderId="0" xfId="0" applyNumberFormat="1" applyFont="1" applyFill="1"/>
    <xf numFmtId="4" fontId="66" fillId="0" borderId="0" xfId="0" applyNumberFormat="1" applyFont="1" applyBorder="1"/>
    <xf numFmtId="4" fontId="9" fillId="0" borderId="0" xfId="0" applyNumberFormat="1" applyFont="1" applyBorder="1"/>
    <xf numFmtId="4" fontId="9" fillId="0" borderId="0" xfId="0" applyNumberFormat="1" applyFont="1" applyProtection="1">
      <protection locked="0"/>
    </xf>
    <xf numFmtId="4" fontId="9" fillId="29" borderId="0" xfId="0" applyNumberFormat="1" applyFont="1" applyFill="1" applyAlignment="1" applyProtection="1">
      <alignment horizontal="right" vertical="center"/>
      <protection locked="0"/>
    </xf>
    <xf numFmtId="4" fontId="9" fillId="0" borderId="0" xfId="0" applyNumberFormat="1" applyFont="1" applyBorder="1" applyProtection="1">
      <protection locked="0"/>
    </xf>
    <xf numFmtId="4" fontId="9" fillId="0" borderId="0" xfId="0" applyNumberFormat="1" applyFont="1" applyFill="1" applyAlignment="1" applyProtection="1">
      <alignment horizontal="right" vertical="center"/>
    </xf>
    <xf numFmtId="4" fontId="9" fillId="29" borderId="0" xfId="0" applyNumberFormat="1" applyFont="1" applyFill="1" applyProtection="1">
      <protection locked="0"/>
    </xf>
    <xf numFmtId="4" fontId="9" fillId="0" borderId="0" xfId="0" applyNumberFormat="1" applyFont="1" applyProtection="1"/>
    <xf numFmtId="2" fontId="9" fillId="0" borderId="0" xfId="0" applyNumberFormat="1" applyFont="1" applyProtection="1">
      <protection locked="0"/>
    </xf>
    <xf numFmtId="4" fontId="9" fillId="0" borderId="0" xfId="0" applyNumberFormat="1" applyFont="1" applyFill="1" applyBorder="1" applyProtection="1">
      <protection locked="0"/>
    </xf>
    <xf numFmtId="4" fontId="9" fillId="29" borderId="0" xfId="0" applyNumberFormat="1" applyFont="1" applyFill="1" applyBorder="1" applyProtection="1">
      <protection locked="0"/>
    </xf>
    <xf numFmtId="4" fontId="9" fillId="0" borderId="0" xfId="0" applyNumberFormat="1" applyFont="1" applyBorder="1" applyProtection="1"/>
    <xf numFmtId="4" fontId="30" fillId="0" borderId="0" xfId="0" applyNumberFormat="1" applyFont="1" applyBorder="1" applyProtection="1">
      <protection locked="0"/>
    </xf>
    <xf numFmtId="4" fontId="30" fillId="0" borderId="0" xfId="0" applyNumberFormat="1" applyFont="1" applyProtection="1"/>
    <xf numFmtId="4" fontId="30" fillId="31" borderId="0" xfId="0" applyNumberFormat="1" applyFont="1" applyFill="1" applyProtection="1"/>
    <xf numFmtId="4" fontId="9" fillId="0" borderId="0" xfId="0" applyNumberFormat="1" applyFont="1"/>
    <xf numFmtId="2" fontId="66" fillId="0" borderId="0" xfId="0" applyNumberFormat="1" applyFont="1" applyBorder="1"/>
    <xf numFmtId="2" fontId="9" fillId="29" borderId="0" xfId="0" applyNumberFormat="1" applyFont="1" applyFill="1" applyAlignment="1" applyProtection="1">
      <alignment horizontal="right" vertical="center"/>
      <protection locked="0"/>
    </xf>
    <xf numFmtId="2" fontId="9" fillId="0" borderId="0" xfId="0" applyNumberFormat="1" applyFont="1" applyBorder="1" applyProtection="1">
      <protection locked="0"/>
    </xf>
    <xf numFmtId="2" fontId="9" fillId="29" borderId="0" xfId="0" applyNumberFormat="1" applyFont="1" applyFill="1" applyProtection="1">
      <protection locked="0"/>
    </xf>
    <xf numFmtId="2" fontId="9" fillId="0" borderId="0" xfId="0" applyNumberFormat="1" applyFont="1" applyProtection="1"/>
    <xf numFmtId="2" fontId="9" fillId="29" borderId="0" xfId="0" applyNumberFormat="1" applyFont="1" applyFill="1" applyBorder="1" applyProtection="1">
      <protection locked="0"/>
    </xf>
    <xf numFmtId="2" fontId="9" fillId="0" borderId="0" xfId="0" applyNumberFormat="1" applyFont="1" applyBorder="1" applyProtection="1"/>
    <xf numFmtId="2" fontId="30" fillId="0" borderId="0" xfId="0" applyNumberFormat="1" applyFont="1" applyBorder="1" applyProtection="1">
      <protection locked="0"/>
    </xf>
    <xf numFmtId="2" fontId="9" fillId="0" borderId="0" xfId="0" applyNumberFormat="1" applyFont="1"/>
    <xf numFmtId="4" fontId="30" fillId="0" borderId="0" xfId="0" applyNumberFormat="1" applyFont="1" applyBorder="1" applyProtection="1"/>
    <xf numFmtId="164" fontId="9" fillId="0" borderId="0" xfId="0" applyNumberFormat="1" applyFont="1" applyFill="1" applyProtection="1">
      <protection locked="0"/>
    </xf>
    <xf numFmtId="1" fontId="9" fillId="0" borderId="0" xfId="0" applyNumberFormat="1" applyFont="1"/>
    <xf numFmtId="2" fontId="9" fillId="27" borderId="0" xfId="0" applyNumberFormat="1" applyFont="1" applyFill="1" applyBorder="1" applyProtection="1">
      <protection locked="0"/>
    </xf>
    <xf numFmtId="4" fontId="30" fillId="0" borderId="0" xfId="0" applyNumberFormat="1" applyFont="1" applyFill="1" applyBorder="1" applyProtection="1"/>
    <xf numFmtId="1" fontId="9" fillId="0" borderId="0" xfId="0" applyNumberFormat="1" applyFont="1" applyFill="1"/>
    <xf numFmtId="3" fontId="9" fillId="27" borderId="0" xfId="0" applyNumberFormat="1" applyFont="1" applyFill="1" applyProtection="1">
      <protection locked="0"/>
    </xf>
    <xf numFmtId="3" fontId="9" fillId="0" borderId="0" xfId="0" applyNumberFormat="1" applyFont="1" applyFill="1" applyProtection="1">
      <protection locked="0"/>
    </xf>
    <xf numFmtId="0" fontId="9" fillId="0" borderId="0" xfId="0" applyFont="1" applyProtection="1"/>
    <xf numFmtId="3" fontId="9" fillId="27" borderId="0" xfId="0" applyNumberFormat="1" applyFont="1" applyFill="1" applyBorder="1" applyProtection="1">
      <protection locked="0"/>
    </xf>
    <xf numFmtId="0" fontId="9" fillId="0" borderId="0" xfId="0" applyFont="1" applyBorder="1" applyProtection="1"/>
    <xf numFmtId="0" fontId="9" fillId="0" borderId="0" xfId="0" applyFont="1" applyFill="1" applyBorder="1" applyProtection="1"/>
    <xf numFmtId="0" fontId="30" fillId="0" borderId="0" xfId="0" applyFont="1" applyFill="1" applyBorder="1" applyProtection="1"/>
    <xf numFmtId="3" fontId="30" fillId="0" borderId="0" xfId="0" applyNumberFormat="1" applyFont="1" applyFill="1" applyProtection="1"/>
    <xf numFmtId="3" fontId="30" fillId="0" borderId="0" xfId="0" applyNumberFormat="1" applyFont="1" applyProtection="1"/>
    <xf numFmtId="3" fontId="9" fillId="29" borderId="0" xfId="0" applyNumberFormat="1" applyFont="1" applyFill="1" applyAlignment="1" applyProtection="1">
      <alignment horizontal="right" vertical="center"/>
      <protection locked="0"/>
    </xf>
    <xf numFmtId="3" fontId="9" fillId="0" borderId="0" xfId="0" applyNumberFormat="1" applyFont="1" applyFill="1" applyAlignment="1" applyProtection="1">
      <alignment horizontal="right" vertical="center"/>
    </xf>
    <xf numFmtId="3" fontId="9" fillId="27" borderId="0" xfId="0" applyNumberFormat="1" applyFont="1" applyFill="1" applyBorder="1" applyAlignment="1" applyProtection="1">
      <alignment horizontal="right" vertical="center"/>
      <protection locked="0"/>
    </xf>
    <xf numFmtId="3" fontId="9" fillId="29" borderId="0" xfId="0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Fill="1" applyBorder="1" applyAlignment="1" applyProtection="1">
      <alignment horizontal="right" vertical="center"/>
    </xf>
    <xf numFmtId="3" fontId="30" fillId="0" borderId="0" xfId="0" applyNumberFormat="1" applyFont="1" applyFill="1" applyBorder="1" applyAlignment="1" applyProtection="1">
      <alignment horizontal="right" vertical="center"/>
    </xf>
    <xf numFmtId="3" fontId="30" fillId="0" borderId="0" xfId="0" applyNumberFormat="1" applyFont="1" applyFill="1" applyAlignment="1" applyProtection="1">
      <alignment horizontal="right" vertical="center"/>
    </xf>
    <xf numFmtId="3" fontId="30" fillId="31" borderId="0" xfId="0" applyNumberFormat="1" applyFont="1" applyFill="1" applyAlignment="1" applyProtection="1">
      <alignment horizontal="right" vertical="center"/>
    </xf>
    <xf numFmtId="3" fontId="2" fillId="29" borderId="0" xfId="0" applyNumberFormat="1" applyFont="1" applyFill="1" applyAlignment="1" applyProtection="1">
      <alignment horizontal="right" vertical="center"/>
      <protection locked="0"/>
    </xf>
    <xf numFmtId="3" fontId="2" fillId="27" borderId="0" xfId="0" applyNumberFormat="1" applyFont="1" applyFill="1" applyBorder="1" applyAlignment="1" applyProtection="1">
      <alignment horizontal="right" vertical="center"/>
      <protection locked="0"/>
    </xf>
    <xf numFmtId="3" fontId="2" fillId="29" borderId="0" xfId="0" applyNumberFormat="1" applyFont="1" applyFill="1" applyBorder="1" applyAlignment="1" applyProtection="1">
      <alignment horizontal="right" vertical="center"/>
      <protection locked="0"/>
    </xf>
    <xf numFmtId="3" fontId="2" fillId="36" borderId="0" xfId="0" applyNumberFormat="1" applyFont="1" applyFill="1" applyBorder="1" applyAlignment="1" applyProtection="1">
      <alignment horizontal="right" vertical="center"/>
    </xf>
    <xf numFmtId="3" fontId="2" fillId="37" borderId="0" xfId="0" applyNumberFormat="1" applyFont="1" applyFill="1" applyBorder="1" applyAlignment="1" applyProtection="1">
      <alignment horizontal="right" vertical="center"/>
      <protection locked="0"/>
    </xf>
    <xf numFmtId="49" fontId="9" fillId="0" borderId="0" xfId="0" applyNumberFormat="1" applyFont="1" applyFill="1" applyBorder="1" applyAlignment="1">
      <alignment vertical="center"/>
    </xf>
    <xf numFmtId="3" fontId="2" fillId="27" borderId="0" xfId="0" applyNumberFormat="1" applyFont="1" applyFill="1" applyAlignment="1" applyProtection="1">
      <alignment horizontal="right" vertical="center"/>
    </xf>
    <xf numFmtId="3" fontId="2" fillId="29" borderId="0" xfId="0" applyNumberFormat="1" applyFont="1" applyFill="1" applyAlignment="1" applyProtection="1">
      <alignment horizontal="right" vertical="center"/>
    </xf>
    <xf numFmtId="3" fontId="2" fillId="29" borderId="0" xfId="0" applyNumberFormat="1" applyFont="1" applyFill="1" applyBorder="1" applyAlignment="1" applyProtection="1">
      <alignment horizontal="right" vertical="center"/>
    </xf>
    <xf numFmtId="3" fontId="9" fillId="27" borderId="0" xfId="0" applyNumberFormat="1" applyFont="1" applyFill="1" applyAlignment="1" applyProtection="1">
      <alignment horizontal="right" vertical="center"/>
    </xf>
    <xf numFmtId="3" fontId="9" fillId="29" borderId="0" xfId="0" applyNumberFormat="1" applyFont="1" applyFill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right" vertical="center"/>
    </xf>
    <xf numFmtId="3" fontId="67" fillId="0" borderId="59" xfId="0" applyNumberFormat="1" applyFont="1" applyBorder="1"/>
    <xf numFmtId="3" fontId="30" fillId="0" borderId="0" xfId="0" applyNumberFormat="1" applyFont="1"/>
    <xf numFmtId="3" fontId="9" fillId="0" borderId="0" xfId="0" applyNumberFormat="1" applyFont="1" applyAlignment="1" applyProtection="1">
      <alignment horizontal="right" vertical="center"/>
    </xf>
    <xf numFmtId="3" fontId="2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Border="1" applyAlignment="1" applyProtection="1">
      <alignment horizontal="right" vertical="center"/>
    </xf>
    <xf numFmtId="3" fontId="30" fillId="0" borderId="0" xfId="0" applyNumberFormat="1" applyFont="1" applyAlignment="1" applyProtection="1">
      <alignment horizontal="right" vertical="center"/>
    </xf>
    <xf numFmtId="3" fontId="3" fillId="0" borderId="0" xfId="0" applyNumberFormat="1" applyFont="1" applyFill="1" applyBorder="1" applyAlignment="1" applyProtection="1">
      <alignment horizontal="right" vertical="center"/>
    </xf>
    <xf numFmtId="3" fontId="3" fillId="29" borderId="0" xfId="0" applyNumberFormat="1" applyFont="1" applyFill="1" applyBorder="1" applyAlignment="1" applyProtection="1">
      <alignment horizontal="right" vertical="center"/>
    </xf>
    <xf numFmtId="3" fontId="30" fillId="0" borderId="0" xfId="0" applyNumberFormat="1" applyFont="1" applyBorder="1" applyAlignment="1" applyProtection="1">
      <alignment horizontal="right" vertical="center"/>
    </xf>
    <xf numFmtId="3" fontId="30" fillId="0" borderId="59" xfId="0" applyNumberFormat="1" applyFont="1" applyBorder="1" applyAlignment="1">
      <alignment vertical="center"/>
    </xf>
    <xf numFmtId="3" fontId="67" fillId="0" borderId="59" xfId="0" applyNumberFormat="1" applyFont="1" applyBorder="1" applyAlignment="1">
      <alignment vertical="center"/>
    </xf>
    <xf numFmtId="3" fontId="30" fillId="27" borderId="0" xfId="0" applyNumberFormat="1" applyFont="1" applyFill="1" applyAlignment="1" applyProtection="1">
      <alignment horizontal="right" vertical="center"/>
    </xf>
    <xf numFmtId="3" fontId="30" fillId="0" borderId="12" xfId="0" applyNumberFormat="1" applyFont="1" applyBorder="1" applyAlignment="1">
      <alignment horizontal="center" vertical="center"/>
    </xf>
    <xf numFmtId="3" fontId="30" fillId="0" borderId="40" xfId="0" applyNumberFormat="1" applyFont="1" applyBorder="1" applyAlignment="1">
      <alignment horizontal="right" vertical="center"/>
    </xf>
    <xf numFmtId="3" fontId="67" fillId="0" borderId="40" xfId="0" applyNumberFormat="1" applyFont="1" applyBorder="1" applyAlignment="1">
      <alignment horizontal="right" vertical="center"/>
    </xf>
    <xf numFmtId="3" fontId="9" fillId="27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2" fillId="27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3" fontId="30" fillId="0" borderId="0" xfId="0" applyNumberFormat="1" applyFont="1" applyBorder="1" applyAlignment="1">
      <alignment horizontal="right" vertical="center"/>
    </xf>
    <xf numFmtId="49" fontId="9" fillId="0" borderId="0" xfId="0" applyNumberFormat="1" applyFont="1" applyFill="1"/>
    <xf numFmtId="3" fontId="30" fillId="0" borderId="59" xfId="0" applyNumberFormat="1" applyFont="1" applyFill="1" applyBorder="1"/>
    <xf numFmtId="3" fontId="67" fillId="0" borderId="59" xfId="0" applyNumberFormat="1" applyFont="1" applyFill="1" applyBorder="1"/>
    <xf numFmtId="3" fontId="67" fillId="0" borderId="59" xfId="0" applyNumberFormat="1" applyFont="1" applyFill="1" applyBorder="1" applyAlignment="1">
      <alignment vertical="center"/>
    </xf>
    <xf numFmtId="3" fontId="9" fillId="29" borderId="0" xfId="0" applyNumberFormat="1" applyFont="1" applyFill="1" applyBorder="1" applyAlignment="1" applyProtection="1">
      <alignment horizontal="right" vertical="center"/>
    </xf>
    <xf numFmtId="3" fontId="30" fillId="0" borderId="12" xfId="0" applyNumberFormat="1" applyFont="1" applyFill="1" applyBorder="1" applyAlignment="1">
      <alignment horizontal="center" vertical="center"/>
    </xf>
    <xf numFmtId="3" fontId="9" fillId="0" borderId="0" xfId="0" applyNumberFormat="1" applyFont="1" applyFill="1" applyAlignment="1" applyProtection="1">
      <alignment vertical="center"/>
    </xf>
    <xf numFmtId="3" fontId="30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/>
    <xf numFmtId="0" fontId="30" fillId="0" borderId="0" xfId="0" applyFont="1" applyBorder="1"/>
    <xf numFmtId="0" fontId="30" fillId="0" borderId="0" xfId="0" applyFont="1" applyFill="1"/>
    <xf numFmtId="0" fontId="9" fillId="0" borderId="62" xfId="0" applyFont="1" applyBorder="1"/>
    <xf numFmtId="3" fontId="9" fillId="0" borderId="0" xfId="0" applyNumberFormat="1" applyFont="1" applyAlignment="1" applyProtection="1">
      <alignment horizontal="right" vertical="center"/>
      <protection locked="0"/>
    </xf>
    <xf numFmtId="3" fontId="9" fillId="0" borderId="59" xfId="0" applyNumberFormat="1" applyFont="1" applyFill="1" applyBorder="1" applyAlignment="1" applyProtection="1">
      <alignment horizontal="right" vertical="center"/>
    </xf>
    <xf numFmtId="3" fontId="30" fillId="27" borderId="59" xfId="0" applyNumberFormat="1" applyFont="1" applyFill="1" applyBorder="1" applyAlignment="1" applyProtection="1">
      <alignment horizontal="right" vertical="center"/>
    </xf>
    <xf numFmtId="3" fontId="30" fillId="0" borderId="59" xfId="0" applyNumberFormat="1" applyFont="1" applyFill="1" applyBorder="1" applyAlignment="1" applyProtection="1">
      <alignment horizontal="right" vertical="center"/>
    </xf>
    <xf numFmtId="3" fontId="30" fillId="0" borderId="27" xfId="0" applyNumberFormat="1" applyFont="1" applyFill="1" applyBorder="1" applyAlignment="1" applyProtection="1">
      <alignment horizontal="right" vertical="center"/>
    </xf>
    <xf numFmtId="3" fontId="9" fillId="0" borderId="0" xfId="0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Fill="1" applyAlignment="1" applyProtection="1">
      <alignment horizontal="right" vertical="center"/>
      <protection locked="0"/>
    </xf>
    <xf numFmtId="3" fontId="30" fillId="0" borderId="40" xfId="0" applyNumberFormat="1" applyFont="1" applyFill="1" applyBorder="1" applyAlignment="1" applyProtection="1">
      <alignment horizontal="right" vertical="center"/>
    </xf>
    <xf numFmtId="3" fontId="55" fillId="0" borderId="0" xfId="0" applyNumberFormat="1" applyFont="1" applyFill="1" applyAlignment="1">
      <alignment horizontal="right" vertical="center"/>
    </xf>
    <xf numFmtId="3" fontId="55" fillId="0" borderId="0" xfId="0" applyNumberFormat="1" applyFont="1" applyFill="1"/>
    <xf numFmtId="3" fontId="11" fillId="32" borderId="0" xfId="0" applyNumberFormat="1" applyFont="1" applyFill="1" applyBorder="1" applyAlignment="1">
      <alignment vertical="center"/>
    </xf>
    <xf numFmtId="0" fontId="9" fillId="0" borderId="59" xfId="0" applyFont="1" applyFill="1" applyBorder="1" applyAlignment="1">
      <alignment horizontal="center" vertical="center"/>
    </xf>
    <xf numFmtId="0" fontId="9" fillId="0" borderId="62" xfId="0" applyFont="1" applyBorder="1" applyAlignment="1">
      <alignment horizontal="centerContinuous"/>
    </xf>
    <xf numFmtId="49" fontId="9" fillId="0" borderId="60" xfId="0" applyNumberFormat="1" applyFont="1" applyBorder="1" applyAlignment="1">
      <alignment horizontal="center"/>
    </xf>
    <xf numFmtId="0" fontId="9" fillId="0" borderId="58" xfId="0" applyFont="1" applyBorder="1" applyAlignment="1">
      <alignment horizontal="centerContinuous"/>
    </xf>
    <xf numFmtId="0" fontId="9" fillId="0" borderId="60" xfId="0" applyFont="1" applyBorder="1" applyAlignment="1">
      <alignment horizontal="centerContinuous"/>
    </xf>
    <xf numFmtId="0" fontId="9" fillId="0" borderId="60" xfId="0" applyFont="1" applyBorder="1" applyAlignment="1">
      <alignment horizontal="center"/>
    </xf>
    <xf numFmtId="0" fontId="9" fillId="0" borderId="58" xfId="0" applyFont="1" applyBorder="1"/>
    <xf numFmtId="0" fontId="9" fillId="0" borderId="60" xfId="0" applyFont="1" applyBorder="1"/>
    <xf numFmtId="0" fontId="9" fillId="0" borderId="58" xfId="0" applyFont="1" applyBorder="1" applyAlignment="1">
      <alignment horizontal="center"/>
    </xf>
    <xf numFmtId="0" fontId="30" fillId="0" borderId="62" xfId="0" applyFont="1" applyBorder="1"/>
    <xf numFmtId="0" fontId="30" fillId="0" borderId="60" xfId="0" applyFont="1" applyBorder="1" applyAlignment="1">
      <alignment horizontal="center"/>
    </xf>
    <xf numFmtId="0" fontId="30" fillId="0" borderId="58" xfId="0" applyFont="1" applyBorder="1" applyAlignment="1">
      <alignment horizontal="center"/>
    </xf>
    <xf numFmtId="0" fontId="30" fillId="0" borderId="38" xfId="0" applyFont="1" applyBorder="1"/>
    <xf numFmtId="0" fontId="30" fillId="0" borderId="38" xfId="0" applyFont="1" applyBorder="1" applyAlignment="1">
      <alignment horizontal="center"/>
    </xf>
    <xf numFmtId="0" fontId="30" fillId="0" borderId="59" xfId="0" applyFont="1" applyFill="1" applyBorder="1" applyAlignment="1">
      <alignment vertical="center"/>
    </xf>
    <xf numFmtId="0" fontId="9" fillId="0" borderId="64" xfId="0" applyFont="1" applyFill="1" applyBorder="1" applyAlignment="1">
      <alignment horizontal="center" vertical="center" wrapText="1"/>
    </xf>
    <xf numFmtId="0" fontId="9" fillId="0" borderId="79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/>
    </xf>
    <xf numFmtId="2" fontId="30" fillId="0" borderId="0" xfId="0" applyNumberFormat="1" applyFont="1" applyFill="1" applyProtection="1">
      <protection locked="0"/>
    </xf>
    <xf numFmtId="2" fontId="30" fillId="0" borderId="0" xfId="0" applyNumberFormat="1" applyFont="1" applyFill="1"/>
    <xf numFmtId="3" fontId="30" fillId="0" borderId="0" xfId="0" applyNumberFormat="1" applyFont="1" applyFill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4" fontId="9" fillId="29" borderId="0" xfId="0" applyNumberFormat="1" applyFont="1" applyFill="1"/>
    <xf numFmtId="4" fontId="30" fillId="0" borderId="0" xfId="0" applyNumberFormat="1" applyFont="1" applyAlignment="1" applyProtection="1">
      <alignment horizontal="right" vertical="center"/>
      <protection locked="0"/>
    </xf>
    <xf numFmtId="4" fontId="30" fillId="0" borderId="0" xfId="0" applyNumberFormat="1" applyFont="1" applyProtection="1">
      <protection locked="0"/>
    </xf>
    <xf numFmtId="4" fontId="30" fillId="31" borderId="0" xfId="0" applyNumberFormat="1" applyFont="1" applyFill="1" applyProtection="1">
      <protection locked="0"/>
    </xf>
    <xf numFmtId="4" fontId="30" fillId="0" borderId="0" xfId="0" applyNumberFormat="1" applyFont="1"/>
    <xf numFmtId="4" fontId="30" fillId="0" borderId="0" xfId="0" applyNumberFormat="1" applyFont="1" applyAlignment="1">
      <alignment horizontal="right" vertical="center"/>
    </xf>
    <xf numFmtId="4" fontId="30" fillId="30" borderId="0" xfId="0" applyNumberFormat="1" applyFont="1" applyFill="1" applyAlignment="1">
      <alignment horizontal="right" vertical="center"/>
    </xf>
    <xf numFmtId="4" fontId="30" fillId="0" borderId="0" xfId="0" applyNumberFormat="1" applyFont="1" applyFill="1"/>
    <xf numFmtId="3" fontId="30" fillId="0" borderId="0" xfId="0" applyNumberFormat="1" applyFont="1" applyFill="1"/>
    <xf numFmtId="3" fontId="30" fillId="0" borderId="0" xfId="0" applyNumberFormat="1" applyFont="1" applyFill="1" applyProtection="1">
      <protection locked="0"/>
    </xf>
    <xf numFmtId="3" fontId="9" fillId="29" borderId="0" xfId="0" applyNumberFormat="1" applyFont="1" applyFill="1" applyAlignment="1">
      <alignment horizontal="right" vertical="center"/>
    </xf>
    <xf numFmtId="3" fontId="30" fillId="0" borderId="0" xfId="0" applyNumberFormat="1" applyFont="1" applyAlignment="1" applyProtection="1">
      <alignment horizontal="right" vertical="center"/>
      <protection locked="0"/>
    </xf>
    <xf numFmtId="3" fontId="30" fillId="29" borderId="0" xfId="0" applyNumberFormat="1" applyFont="1" applyFill="1" applyAlignment="1" applyProtection="1">
      <alignment horizontal="right" vertical="center"/>
      <protection locked="0"/>
    </xf>
    <xf numFmtId="3" fontId="30" fillId="0" borderId="0" xfId="0" applyNumberFormat="1" applyFont="1" applyAlignment="1">
      <alignment horizontal="right" vertical="center"/>
    </xf>
    <xf numFmtId="3" fontId="30" fillId="30" borderId="0" xfId="0" applyNumberFormat="1" applyFont="1" applyFill="1" applyAlignment="1">
      <alignment horizontal="right" vertical="center"/>
    </xf>
    <xf numFmtId="3" fontId="30" fillId="31" borderId="0" xfId="0" applyNumberFormat="1" applyFont="1" applyFill="1" applyAlignment="1" applyProtection="1">
      <alignment horizontal="right" vertical="center"/>
      <protection locked="0"/>
    </xf>
    <xf numFmtId="49" fontId="9" fillId="32" borderId="0" xfId="0" applyNumberFormat="1" applyFont="1" applyFill="1" applyBorder="1" applyAlignment="1">
      <alignment vertical="center"/>
    </xf>
    <xf numFmtId="0" fontId="30" fillId="0" borderId="59" xfId="0" applyFont="1" applyBorder="1" applyAlignment="1">
      <alignment vertical="center"/>
    </xf>
    <xf numFmtId="3" fontId="30" fillId="30" borderId="0" xfId="0" applyNumberFormat="1" applyFont="1" applyFill="1" applyAlignment="1" applyProtection="1">
      <alignment horizontal="right" vertical="center"/>
      <protection locked="0"/>
    </xf>
    <xf numFmtId="3" fontId="30" fillId="27" borderId="0" xfId="0" applyNumberFormat="1" applyFont="1" applyFill="1" applyAlignment="1" applyProtection="1">
      <alignment horizontal="right" vertical="center"/>
      <protection locked="0"/>
    </xf>
    <xf numFmtId="0" fontId="30" fillId="0" borderId="0" xfId="0" applyFont="1" applyFill="1" applyBorder="1"/>
    <xf numFmtId="0" fontId="30" fillId="0" borderId="12" xfId="0" applyFont="1" applyBorder="1" applyAlignment="1">
      <alignment horizontal="center" vertical="center"/>
    </xf>
    <xf numFmtId="3" fontId="30" fillId="0" borderId="0" xfId="0" applyNumberFormat="1" applyFont="1" applyFill="1" applyAlignment="1" applyProtection="1">
      <alignment horizontal="right" vertical="center"/>
      <protection locked="0"/>
    </xf>
    <xf numFmtId="0" fontId="30" fillId="0" borderId="59" xfId="0" applyFont="1" applyFill="1" applyBorder="1"/>
    <xf numFmtId="3" fontId="30" fillId="31" borderId="0" xfId="0" applyNumberFormat="1" applyFont="1" applyFill="1" applyBorder="1" applyAlignment="1" applyProtection="1">
      <alignment horizontal="right" vertical="center"/>
      <protection locked="0"/>
    </xf>
    <xf numFmtId="3" fontId="30" fillId="0" borderId="0" xfId="0" applyNumberFormat="1" applyFont="1" applyBorder="1"/>
    <xf numFmtId="0" fontId="9" fillId="0" borderId="0" xfId="0" applyFont="1" applyBorder="1" applyAlignment="1">
      <alignment horizontal="center"/>
    </xf>
    <xf numFmtId="0" fontId="30" fillId="0" borderId="12" xfId="0" applyFont="1" applyFill="1" applyBorder="1" applyAlignment="1">
      <alignment horizontal="center" vertical="center"/>
    </xf>
    <xf numFmtId="0" fontId="55" fillId="0" borderId="0" xfId="0" applyFont="1" applyFill="1"/>
    <xf numFmtId="3" fontId="58" fillId="0" borderId="0" xfId="0" applyNumberFormat="1" applyFont="1" applyFill="1" applyAlignment="1">
      <alignment horizontal="right" vertical="center"/>
    </xf>
    <xf numFmtId="3" fontId="58" fillId="0" borderId="0" xfId="0" applyNumberFormat="1" applyFont="1" applyFill="1" applyAlignment="1" applyProtection="1">
      <alignment horizontal="right" vertical="center"/>
    </xf>
    <xf numFmtId="3" fontId="55" fillId="0" borderId="0" xfId="0" applyNumberFormat="1" applyFont="1" applyFill="1" applyAlignment="1" applyProtection="1">
      <alignment horizontal="right" vertical="center"/>
    </xf>
    <xf numFmtId="3" fontId="30" fillId="0" borderId="59" xfId="0" applyNumberFormat="1" applyFont="1" applyBorder="1" applyAlignment="1" applyProtection="1">
      <alignment horizontal="right" vertical="center"/>
      <protection locked="0"/>
    </xf>
    <xf numFmtId="3" fontId="36" fillId="24" borderId="14" xfId="0" applyNumberFormat="1" applyFont="1" applyFill="1" applyBorder="1" applyAlignment="1">
      <alignment vertical="center"/>
    </xf>
    <xf numFmtId="3" fontId="11" fillId="0" borderId="19" xfId="0" applyNumberFormat="1" applyFont="1" applyBorder="1"/>
    <xf numFmtId="0" fontId="30" fillId="27" borderId="19" xfId="0" applyFont="1" applyFill="1" applyBorder="1" applyAlignment="1">
      <alignment horizontal="center" vertical="center" wrapText="1"/>
    </xf>
    <xf numFmtId="0" fontId="36" fillId="0" borderId="38" xfId="0" applyFont="1" applyBorder="1" applyAlignment="1">
      <alignment horizontal="centerContinuous"/>
    </xf>
    <xf numFmtId="3" fontId="36" fillId="0" borderId="79" xfId="0" applyNumberFormat="1" applyFont="1" applyBorder="1" applyAlignment="1">
      <alignment horizontal="centerContinuous"/>
    </xf>
    <xf numFmtId="3" fontId="36" fillId="0" borderId="38" xfId="0" applyNumberFormat="1" applyFont="1" applyBorder="1" applyAlignment="1">
      <alignment horizontal="center"/>
    </xf>
    <xf numFmtId="0" fontId="36" fillId="0" borderId="78" xfId="0" applyFont="1" applyBorder="1" applyAlignment="1">
      <alignment horizontal="centerContinuous"/>
    </xf>
    <xf numFmtId="3" fontId="36" fillId="0" borderId="59" xfId="0" applyNumberFormat="1" applyFont="1" applyFill="1" applyBorder="1"/>
    <xf numFmtId="0" fontId="36" fillId="0" borderId="64" xfId="0" applyFont="1" applyFill="1" applyBorder="1" applyAlignment="1">
      <alignment horizontal="center" vertical="center"/>
    </xf>
    <xf numFmtId="0" fontId="36" fillId="0" borderId="64" xfId="0" applyFont="1" applyFill="1" applyBorder="1"/>
    <xf numFmtId="4" fontId="36" fillId="0" borderId="0" xfId="0" applyNumberFormat="1" applyFont="1" applyProtection="1">
      <protection locked="0"/>
    </xf>
    <xf numFmtId="3" fontId="36" fillId="0" borderId="0" xfId="0" applyNumberFormat="1" applyFont="1" applyAlignment="1" applyProtection="1">
      <alignment horizontal="right" vertical="center"/>
      <protection locked="0"/>
    </xf>
    <xf numFmtId="3" fontId="36" fillId="31" borderId="0" xfId="0" applyNumberFormat="1" applyFont="1" applyFill="1" applyAlignment="1" applyProtection="1">
      <alignment horizontal="right" vertical="center"/>
      <protection locked="0"/>
    </xf>
    <xf numFmtId="3" fontId="36" fillId="30" borderId="0" xfId="0" applyNumberFormat="1" applyFont="1" applyFill="1" applyAlignment="1" applyProtection="1">
      <alignment horizontal="right" vertical="center"/>
      <protection locked="0"/>
    </xf>
    <xf numFmtId="3" fontId="36" fillId="0" borderId="0" xfId="0" applyNumberFormat="1" applyFont="1" applyBorder="1" applyAlignment="1">
      <alignment horizontal="right" vertical="center"/>
    </xf>
    <xf numFmtId="3" fontId="38" fillId="0" borderId="0" xfId="0" applyNumberFormat="1" applyFont="1" applyProtection="1">
      <protection locked="0"/>
    </xf>
    <xf numFmtId="3" fontId="38" fillId="0" borderId="0" xfId="0" applyNumberFormat="1" applyFont="1" applyFill="1" applyAlignment="1">
      <alignment horizontal="right" vertical="center"/>
    </xf>
    <xf numFmtId="3" fontId="38" fillId="0" borderId="0" xfId="0" applyNumberFormat="1" applyFont="1" applyFill="1"/>
    <xf numFmtId="3" fontId="11" fillId="0" borderId="60" xfId="0" applyNumberFormat="1" applyFont="1" applyFill="1" applyBorder="1" applyAlignment="1">
      <alignment horizontal="center" vertical="center" wrapText="1"/>
    </xf>
    <xf numFmtId="3" fontId="11" fillId="0" borderId="59" xfId="0" applyNumberFormat="1" applyFont="1" applyBorder="1" applyAlignment="1">
      <alignment horizontal="center" vertical="center" wrapText="1"/>
    </xf>
    <xf numFmtId="3" fontId="11" fillId="0" borderId="79" xfId="0" applyNumberFormat="1" applyFont="1" applyFill="1" applyBorder="1" applyAlignment="1">
      <alignment horizontal="center" vertical="center" wrapText="1"/>
    </xf>
    <xf numFmtId="3" fontId="11" fillId="0" borderId="57" xfId="0" applyNumberFormat="1" applyFont="1" applyBorder="1" applyAlignment="1">
      <alignment horizontal="center" vertical="center"/>
    </xf>
    <xf numFmtId="3" fontId="63" fillId="0" borderId="0" xfId="0" applyNumberFormat="1" applyFont="1" applyFill="1" applyBorder="1"/>
    <xf numFmtId="3" fontId="63" fillId="0" borderId="0" xfId="0" applyNumberFormat="1" applyFont="1" applyBorder="1"/>
    <xf numFmtId="3" fontId="29" fillId="0" borderId="48" xfId="0" applyNumberFormat="1" applyFont="1" applyFill="1" applyBorder="1" applyAlignment="1">
      <alignment vertical="center"/>
    </xf>
    <xf numFmtId="3" fontId="29" fillId="0" borderId="10" xfId="0" applyNumberFormat="1" applyFont="1" applyBorder="1"/>
    <xf numFmtId="3" fontId="29" fillId="0" borderId="48" xfId="0" applyNumberFormat="1" applyFont="1" applyFill="1" applyBorder="1"/>
    <xf numFmtId="3" fontId="31" fillId="0" borderId="25" xfId="0" applyNumberFormat="1" applyFont="1" applyBorder="1"/>
    <xf numFmtId="3" fontId="9" fillId="0" borderId="0" xfId="0" applyNumberFormat="1" applyFont="1" applyAlignment="1"/>
    <xf numFmtId="3" fontId="11" fillId="38" borderId="0" xfId="0" applyNumberFormat="1" applyFont="1" applyFill="1" applyBorder="1"/>
    <xf numFmtId="0" fontId="10" fillId="0" borderId="17" xfId="0" applyFont="1" applyFill="1" applyBorder="1"/>
    <xf numFmtId="3" fontId="29" fillId="0" borderId="19" xfId="0" applyNumberFormat="1" applyFont="1" applyFill="1" applyBorder="1" applyAlignment="1">
      <alignment horizontal="right"/>
    </xf>
    <xf numFmtId="3" fontId="10" fillId="0" borderId="17" xfId="0" applyNumberFormat="1" applyFont="1" applyFill="1" applyBorder="1" applyAlignment="1">
      <alignment horizontal="right"/>
    </xf>
    <xf numFmtId="0" fontId="7" fillId="0" borderId="11" xfId="0" applyFont="1" applyFill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3" fontId="36" fillId="0" borderId="54" xfId="0" applyNumberFormat="1" applyFont="1" applyFill="1" applyBorder="1" applyAlignment="1">
      <alignment horizontal="right" vertical="center"/>
    </xf>
    <xf numFmtId="3" fontId="36" fillId="0" borderId="55" xfId="0" applyNumberFormat="1" applyFont="1" applyFill="1" applyBorder="1" applyAlignment="1">
      <alignment horizontal="right" vertical="center"/>
    </xf>
    <xf numFmtId="3" fontId="36" fillId="0" borderId="19" xfId="0" applyNumberFormat="1" applyFont="1" applyFill="1" applyBorder="1" applyAlignment="1">
      <alignment horizontal="right" vertical="center"/>
    </xf>
    <xf numFmtId="3" fontId="36" fillId="0" borderId="33" xfId="0" applyNumberFormat="1" applyFont="1" applyFill="1" applyBorder="1" applyAlignment="1">
      <alignment horizontal="right" vertical="center"/>
    </xf>
    <xf numFmtId="3" fontId="36" fillId="0" borderId="20" xfId="0" applyNumberFormat="1" applyFont="1" applyFill="1" applyBorder="1" applyAlignment="1">
      <alignment horizontal="right" vertical="center"/>
    </xf>
    <xf numFmtId="3" fontId="36" fillId="0" borderId="52" xfId="0" applyNumberFormat="1" applyFont="1" applyFill="1" applyBorder="1" applyAlignment="1">
      <alignment horizontal="right" vertical="center"/>
    </xf>
    <xf numFmtId="3" fontId="36" fillId="25" borderId="56" xfId="0" applyNumberFormat="1" applyFont="1" applyFill="1" applyBorder="1" applyAlignment="1">
      <alignment horizontal="right" vertical="center"/>
    </xf>
    <xf numFmtId="3" fontId="36" fillId="25" borderId="40" xfId="0" applyNumberFormat="1" applyFont="1" applyFill="1" applyBorder="1" applyAlignment="1">
      <alignment horizontal="right" vertical="center"/>
    </xf>
    <xf numFmtId="3" fontId="36" fillId="0" borderId="41" xfId="0" applyNumberFormat="1" applyFont="1" applyFill="1" applyBorder="1" applyAlignment="1">
      <alignment horizontal="right" vertical="center"/>
    </xf>
    <xf numFmtId="3" fontId="36" fillId="25" borderId="52" xfId="0" applyNumberFormat="1" applyFont="1" applyFill="1" applyBorder="1" applyAlignment="1">
      <alignment horizontal="right" vertical="center"/>
    </xf>
    <xf numFmtId="3" fontId="36" fillId="25" borderId="40" xfId="0" applyNumberFormat="1" applyFont="1" applyFill="1" applyBorder="1"/>
    <xf numFmtId="3" fontId="36" fillId="25" borderId="27" xfId="0" applyNumberFormat="1" applyFont="1" applyFill="1" applyBorder="1" applyAlignment="1">
      <alignment horizontal="right" vertical="center"/>
    </xf>
    <xf numFmtId="3" fontId="36" fillId="0" borderId="13" xfId="0" applyNumberFormat="1" applyFont="1" applyFill="1" applyBorder="1" applyAlignment="1">
      <alignment horizontal="right" vertical="center"/>
    </xf>
    <xf numFmtId="3" fontId="36" fillId="0" borderId="54" xfId="0" applyNumberFormat="1" applyFont="1" applyFill="1" applyBorder="1"/>
    <xf numFmtId="3" fontId="36" fillId="0" borderId="27" xfId="0" applyNumberFormat="1" applyFont="1" applyFill="1" applyBorder="1"/>
    <xf numFmtId="3" fontId="36" fillId="0" borderId="15" xfId="0" applyNumberFormat="1" applyFont="1" applyFill="1" applyBorder="1"/>
    <xf numFmtId="3" fontId="36" fillId="0" borderId="14" xfId="0" applyNumberFormat="1" applyFont="1" applyFill="1" applyBorder="1" applyAlignment="1">
      <alignment horizontal="right" vertical="center"/>
    </xf>
    <xf numFmtId="3" fontId="36" fillId="25" borderId="54" xfId="0" applyNumberFormat="1" applyFont="1" applyFill="1" applyBorder="1" applyAlignment="1">
      <alignment horizontal="right" vertical="center"/>
    </xf>
    <xf numFmtId="3" fontId="36" fillId="25" borderId="27" xfId="0" applyNumberFormat="1" applyFont="1" applyFill="1" applyBorder="1"/>
    <xf numFmtId="3" fontId="36" fillId="0" borderId="10" xfId="0" applyNumberFormat="1" applyFont="1" applyFill="1" applyBorder="1"/>
    <xf numFmtId="3" fontId="36" fillId="0" borderId="34" xfId="0" applyNumberFormat="1" applyFont="1" applyFill="1" applyBorder="1" applyAlignment="1">
      <alignment horizontal="right" vertical="center"/>
    </xf>
    <xf numFmtId="3" fontId="36" fillId="25" borderId="36" xfId="0" applyNumberFormat="1" applyFont="1" applyFill="1" applyBorder="1" applyAlignment="1">
      <alignment horizontal="right" vertical="center"/>
    </xf>
    <xf numFmtId="3" fontId="36" fillId="0" borderId="10" xfId="0" applyNumberFormat="1" applyFont="1" applyFill="1" applyBorder="1" applyAlignment="1">
      <alignment horizontal="right" vertical="center"/>
    </xf>
    <xf numFmtId="3" fontId="30" fillId="0" borderId="12" xfId="0" applyNumberFormat="1" applyFont="1" applyFill="1" applyBorder="1"/>
    <xf numFmtId="3" fontId="30" fillId="0" borderId="40" xfId="0" applyNumberFormat="1" applyFont="1" applyFill="1" applyBorder="1"/>
    <xf numFmtId="3" fontId="36" fillId="0" borderId="40" xfId="0" applyNumberFormat="1" applyFont="1" applyFill="1" applyBorder="1"/>
    <xf numFmtId="3" fontId="36" fillId="0" borderId="27" xfId="0" applyNumberFormat="1" applyFont="1" applyFill="1" applyBorder="1" applyAlignment="1">
      <alignment horizontal="right"/>
    </xf>
    <xf numFmtId="3" fontId="36" fillId="0" borderId="40" xfId="0" applyNumberFormat="1" applyFont="1" applyFill="1" applyBorder="1" applyAlignment="1">
      <alignment horizontal="right"/>
    </xf>
    <xf numFmtId="3" fontId="36" fillId="0" borderId="15" xfId="0" applyNumberFormat="1" applyFont="1" applyFill="1" applyBorder="1" applyAlignment="1">
      <alignment horizontal="right"/>
    </xf>
    <xf numFmtId="3" fontId="30" fillId="0" borderId="12" xfId="0" applyNumberFormat="1" applyFont="1" applyFill="1" applyBorder="1" applyAlignment="1">
      <alignment horizontal="right"/>
    </xf>
    <xf numFmtId="3" fontId="30" fillId="0" borderId="40" xfId="0" applyNumberFormat="1" applyFont="1" applyFill="1" applyBorder="1" applyAlignment="1">
      <alignment horizontal="right"/>
    </xf>
    <xf numFmtId="3" fontId="36" fillId="0" borderId="40" xfId="0" applyNumberFormat="1" applyFont="1" applyFill="1" applyBorder="1" applyProtection="1">
      <protection locked="0"/>
    </xf>
    <xf numFmtId="3" fontId="36" fillId="0" borderId="16" xfId="0" applyNumberFormat="1" applyFont="1" applyFill="1" applyBorder="1" applyAlignment="1">
      <alignment horizontal="right"/>
    </xf>
    <xf numFmtId="3" fontId="36" fillId="25" borderId="40" xfId="0" applyNumberFormat="1" applyFont="1" applyFill="1" applyBorder="1" applyAlignment="1">
      <alignment horizontal="right"/>
    </xf>
    <xf numFmtId="3" fontId="36" fillId="25" borderId="40" xfId="0" applyNumberFormat="1" applyFont="1" applyFill="1" applyBorder="1" applyProtection="1">
      <protection locked="0"/>
    </xf>
    <xf numFmtId="3" fontId="30" fillId="0" borderId="15" xfId="0" applyNumberFormat="1" applyFont="1" applyBorder="1"/>
    <xf numFmtId="3" fontId="11" fillId="0" borderId="0" xfId="0" applyNumberFormat="1" applyFont="1" applyFill="1" applyAlignment="1">
      <alignment horizontal="right"/>
    </xf>
    <xf numFmtId="3" fontId="51" fillId="35" borderId="53" xfId="0" applyNumberFormat="1" applyFont="1" applyFill="1" applyBorder="1" applyProtection="1"/>
    <xf numFmtId="3" fontId="29" fillId="35" borderId="53" xfId="0" applyNumberFormat="1" applyFont="1" applyFill="1" applyBorder="1" applyProtection="1"/>
    <xf numFmtId="3" fontId="29" fillId="35" borderId="52" xfId="0" applyNumberFormat="1" applyFont="1" applyFill="1" applyBorder="1" applyProtection="1"/>
    <xf numFmtId="0" fontId="9" fillId="0" borderId="0" xfId="0" applyFont="1" applyFill="1" applyBorder="1" applyAlignment="1" applyProtection="1">
      <alignment wrapText="1"/>
      <protection locked="0"/>
    </xf>
    <xf numFmtId="0" fontId="9" fillId="0" borderId="0" xfId="43" applyFont="1" applyFill="1" applyBorder="1" applyAlignment="1" applyProtection="1">
      <protection locked="0"/>
    </xf>
    <xf numFmtId="0" fontId="77" fillId="0" borderId="10" xfId="0" applyFont="1" applyFill="1" applyBorder="1" applyAlignment="1">
      <alignment wrapText="1"/>
    </xf>
    <xf numFmtId="3" fontId="78" fillId="0" borderId="0" xfId="0" applyNumberFormat="1" applyFont="1" applyFill="1" applyBorder="1"/>
    <xf numFmtId="3" fontId="78" fillId="0" borderId="10" xfId="0" applyNumberFormat="1" applyFont="1" applyFill="1" applyBorder="1"/>
    <xf numFmtId="3" fontId="79" fillId="0" borderId="10" xfId="0" applyNumberFormat="1" applyFont="1" applyFill="1" applyBorder="1" applyAlignment="1">
      <alignment wrapText="1"/>
    </xf>
    <xf numFmtId="0" fontId="77" fillId="0" borderId="10" xfId="0" applyFont="1" applyFill="1" applyBorder="1" applyAlignment="1" applyProtection="1">
      <alignment wrapText="1"/>
      <protection locked="0"/>
    </xf>
    <xf numFmtId="3" fontId="78" fillId="0" borderId="17" xfId="0" applyNumberFormat="1" applyFont="1" applyBorder="1"/>
    <xf numFmtId="3" fontId="78" fillId="0" borderId="0" xfId="0" applyNumberFormat="1" applyFont="1" applyBorder="1"/>
    <xf numFmtId="0" fontId="31" fillId="0" borderId="57" xfId="0" applyFont="1" applyBorder="1" applyAlignment="1">
      <alignment horizontal="center"/>
    </xf>
    <xf numFmtId="0" fontId="32" fillId="0" borderId="57" xfId="0" applyFont="1" applyBorder="1" applyAlignment="1">
      <alignment horizontal="center"/>
    </xf>
    <xf numFmtId="3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6" fillId="0" borderId="62" xfId="0" applyFont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33" fillId="0" borderId="60" xfId="0" applyFont="1" applyFill="1" applyBorder="1"/>
    <xf numFmtId="0" fontId="33" fillId="0" borderId="60" xfId="0" applyFont="1" applyFill="1" applyBorder="1" applyAlignment="1">
      <alignment horizontal="center" vertical="center" wrapText="1"/>
    </xf>
    <xf numFmtId="0" fontId="33" fillId="0" borderId="59" xfId="0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2" fillId="0" borderId="0" xfId="0" applyFont="1" applyBorder="1" applyAlignment="1">
      <alignment horizontal="center" vertical="center"/>
    </xf>
    <xf numFmtId="3" fontId="31" fillId="0" borderId="0" xfId="0" applyNumberFormat="1" applyFont="1" applyBorder="1" applyAlignment="1">
      <alignment wrapText="1"/>
    </xf>
    <xf numFmtId="0" fontId="32" fillId="0" borderId="0" xfId="0" applyFont="1" applyBorder="1"/>
    <xf numFmtId="3" fontId="32" fillId="0" borderId="15" xfId="0" applyNumberFormat="1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3" fontId="32" fillId="0" borderId="11" xfId="0" applyNumberFormat="1" applyFont="1" applyFill="1" applyBorder="1" applyAlignment="1">
      <alignment horizontal="center" vertical="center" wrapText="1"/>
    </xf>
    <xf numFmtId="3" fontId="36" fillId="0" borderId="13" xfId="0" applyNumberFormat="1" applyFont="1" applyBorder="1" applyAlignment="1">
      <alignment horizontal="right"/>
    </xf>
    <xf numFmtId="3" fontId="36" fillId="25" borderId="13" xfId="0" applyNumberFormat="1" applyFont="1" applyFill="1" applyBorder="1" applyAlignment="1">
      <alignment horizontal="right"/>
    </xf>
    <xf numFmtId="3" fontId="36" fillId="0" borderId="11" xfId="0" applyNumberFormat="1" applyFont="1" applyBorder="1" applyAlignment="1">
      <alignment horizontal="right"/>
    </xf>
    <xf numFmtId="3" fontId="36" fillId="0" borderId="13" xfId="0" applyNumberFormat="1" applyFont="1" applyBorder="1" applyAlignment="1">
      <alignment horizontal="right" wrapText="1"/>
    </xf>
    <xf numFmtId="3" fontId="36" fillId="25" borderId="11" xfId="0" applyNumberFormat="1" applyFont="1" applyFill="1" applyBorder="1" applyAlignment="1" applyProtection="1">
      <alignment horizontal="right"/>
      <protection locked="0"/>
    </xf>
    <xf numFmtId="3" fontId="36" fillId="0" borderId="15" xfId="0" applyNumberFormat="1" applyFont="1" applyBorder="1" applyAlignment="1">
      <alignment horizontal="right" wrapText="1"/>
    </xf>
    <xf numFmtId="3" fontId="36" fillId="0" borderId="11" xfId="0" applyNumberFormat="1" applyFont="1" applyBorder="1" applyAlignment="1">
      <alignment horizontal="right" wrapText="1"/>
    </xf>
    <xf numFmtId="3" fontId="36" fillId="0" borderId="15" xfId="0" applyNumberFormat="1" applyFont="1" applyFill="1" applyBorder="1" applyAlignment="1">
      <alignment horizontal="right" wrapText="1"/>
    </xf>
    <xf numFmtId="0" fontId="11" fillId="24" borderId="0" xfId="0" applyFont="1" applyFill="1" applyBorder="1" applyAlignment="1"/>
    <xf numFmtId="3" fontId="36" fillId="0" borderId="13" xfId="0" applyNumberFormat="1" applyFont="1" applyBorder="1" applyAlignment="1">
      <alignment horizontal="right" vertical="center"/>
    </xf>
    <xf numFmtId="3" fontId="36" fillId="0" borderId="11" xfId="0" applyNumberFormat="1" applyFont="1" applyBorder="1" applyAlignment="1">
      <alignment horizontal="right" vertical="center"/>
    </xf>
    <xf numFmtId="3" fontId="36" fillId="25" borderId="11" xfId="0" applyNumberFormat="1" applyFont="1" applyFill="1" applyBorder="1" applyAlignment="1" applyProtection="1">
      <alignment horizontal="right" vertical="center"/>
      <protection locked="0"/>
    </xf>
    <xf numFmtId="3" fontId="36" fillId="0" borderId="15" xfId="0" applyNumberFormat="1" applyFont="1" applyBorder="1" applyAlignment="1">
      <alignment horizontal="right" vertical="center"/>
    </xf>
    <xf numFmtId="3" fontId="32" fillId="0" borderId="15" xfId="0" applyNumberFormat="1" applyFont="1" applyBorder="1" applyAlignment="1">
      <alignment horizontal="right" vertical="center"/>
    </xf>
    <xf numFmtId="3" fontId="29" fillId="25" borderId="38" xfId="0" applyNumberFormat="1" applyFont="1" applyFill="1" applyBorder="1" applyProtection="1"/>
    <xf numFmtId="3" fontId="29" fillId="25" borderId="0" xfId="0" applyNumberFormat="1" applyFont="1" applyFill="1" applyBorder="1" applyProtection="1"/>
    <xf numFmtId="3" fontId="29" fillId="25" borderId="0" xfId="0" applyNumberFormat="1" applyFont="1" applyFill="1" applyBorder="1"/>
    <xf numFmtId="0" fontId="29" fillId="0" borderId="45" xfId="0" applyFont="1" applyFill="1" applyBorder="1" applyAlignment="1">
      <alignment vertical="center"/>
    </xf>
    <xf numFmtId="3" fontId="29" fillId="0" borderId="72" xfId="0" applyNumberFormat="1" applyFont="1" applyFill="1" applyBorder="1" applyProtection="1"/>
    <xf numFmtId="3" fontId="29" fillId="0" borderId="30" xfId="0" applyNumberFormat="1" applyFont="1" applyFill="1" applyBorder="1" applyProtection="1"/>
    <xf numFmtId="0" fontId="29" fillId="0" borderId="45" xfId="0" applyFont="1" applyFill="1" applyBorder="1"/>
    <xf numFmtId="3" fontId="29" fillId="0" borderId="72" xfId="0" applyNumberFormat="1" applyFont="1" applyFill="1" applyBorder="1"/>
    <xf numFmtId="3" fontId="29" fillId="0" borderId="30" xfId="0" applyNumberFormat="1" applyFont="1" applyFill="1" applyBorder="1"/>
    <xf numFmtId="3" fontId="46" fillId="0" borderId="11" xfId="0" applyNumberFormat="1" applyFont="1" applyFill="1" applyBorder="1"/>
    <xf numFmtId="3" fontId="29" fillId="0" borderId="31" xfId="0" applyNumberFormat="1" applyFont="1" applyFill="1" applyBorder="1" applyAlignment="1">
      <alignment vertical="center"/>
    </xf>
    <xf numFmtId="3" fontId="29" fillId="0" borderId="29" xfId="0" applyNumberFormat="1" applyFont="1" applyFill="1" applyBorder="1"/>
    <xf numFmtId="3" fontId="29" fillId="0" borderId="73" xfId="0" applyNumberFormat="1" applyFont="1" applyFill="1" applyBorder="1"/>
    <xf numFmtId="3" fontId="29" fillId="0" borderId="11" xfId="0" applyNumberFormat="1" applyFont="1" applyFill="1" applyBorder="1"/>
    <xf numFmtId="3" fontId="46" fillId="0" borderId="11" xfId="0" applyNumberFormat="1" applyFont="1" applyBorder="1"/>
    <xf numFmtId="3" fontId="51" fillId="0" borderId="13" xfId="0" applyNumberFormat="1" applyFont="1" applyFill="1" applyBorder="1"/>
    <xf numFmtId="3" fontId="46" fillId="0" borderId="13" xfId="0" applyNumberFormat="1" applyFont="1" applyFill="1" applyBorder="1"/>
    <xf numFmtId="3" fontId="29" fillId="0" borderId="37" xfId="0" applyNumberFormat="1" applyFont="1" applyFill="1" applyBorder="1"/>
    <xf numFmtId="3" fontId="29" fillId="0" borderId="32" xfId="0" applyNumberFormat="1" applyFont="1" applyFill="1" applyBorder="1" applyAlignment="1">
      <alignment vertical="center"/>
    </xf>
    <xf numFmtId="3" fontId="29" fillId="0" borderId="24" xfId="0" applyNumberFormat="1" applyFont="1" applyFill="1" applyBorder="1" applyAlignment="1">
      <alignment vertical="center"/>
    </xf>
    <xf numFmtId="3" fontId="29" fillId="25" borderId="38" xfId="0" applyNumberFormat="1" applyFont="1" applyFill="1" applyBorder="1"/>
    <xf numFmtId="3" fontId="51" fillId="0" borderId="11" xfId="0" applyNumberFormat="1" applyFont="1" applyFill="1" applyBorder="1"/>
    <xf numFmtId="3" fontId="29" fillId="0" borderId="11" xfId="0" applyNumberFormat="1" applyFont="1" applyFill="1" applyBorder="1" applyAlignment="1">
      <alignment vertical="center"/>
    </xf>
    <xf numFmtId="0" fontId="11" fillId="0" borderId="62" xfId="0" applyFont="1" applyFill="1" applyBorder="1"/>
    <xf numFmtId="0" fontId="11" fillId="0" borderId="60" xfId="0" applyFont="1" applyFill="1" applyBorder="1"/>
    <xf numFmtId="0" fontId="11" fillId="0" borderId="58" xfId="0" applyFont="1" applyFill="1" applyBorder="1"/>
    <xf numFmtId="0" fontId="36" fillId="0" borderId="60" xfId="0" applyFont="1" applyFill="1" applyBorder="1"/>
    <xf numFmtId="0" fontId="36" fillId="0" borderId="62" xfId="0" applyFont="1" applyFill="1" applyBorder="1"/>
    <xf numFmtId="0" fontId="36" fillId="0" borderId="60" xfId="0" applyFont="1" applyFill="1" applyBorder="1" applyAlignment="1">
      <alignment horizontal="center"/>
    </xf>
    <xf numFmtId="0" fontId="36" fillId="0" borderId="58" xfId="0" applyFont="1" applyFill="1" applyBorder="1"/>
    <xf numFmtId="0" fontId="36" fillId="0" borderId="38" xfId="0" applyFont="1" applyFill="1" applyBorder="1"/>
    <xf numFmtId="0" fontId="36" fillId="0" borderId="38" xfId="0" applyFont="1" applyFill="1" applyBorder="1" applyAlignment="1">
      <alignment horizontal="center"/>
    </xf>
    <xf numFmtId="0" fontId="11" fillId="0" borderId="38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4" fontId="36" fillId="0" borderId="0" xfId="0" applyNumberFormat="1" applyFont="1" applyFill="1" applyAlignment="1">
      <alignment horizontal="right" vertical="center"/>
    </xf>
    <xf numFmtId="0" fontId="6" fillId="0" borderId="10" xfId="0" applyFont="1" applyFill="1" applyBorder="1" applyAlignment="1">
      <alignment wrapText="1"/>
    </xf>
    <xf numFmtId="3" fontId="78" fillId="0" borderId="10" xfId="0" applyNumberFormat="1" applyFont="1" applyBorder="1"/>
    <xf numFmtId="0" fontId="29" fillId="0" borderId="17" xfId="0" applyFont="1" applyFill="1" applyBorder="1" applyAlignment="1">
      <alignment vertical="center"/>
    </xf>
    <xf numFmtId="0" fontId="32" fillId="0" borderId="10" xfId="0" applyFont="1" applyBorder="1"/>
    <xf numFmtId="0" fontId="11" fillId="0" borderId="17" xfId="0" applyFont="1" applyBorder="1" applyAlignment="1">
      <alignment vertical="center"/>
    </xf>
    <xf numFmtId="0" fontId="36" fillId="0" borderId="10" xfId="0" applyFont="1" applyBorder="1"/>
    <xf numFmtId="0" fontId="36" fillId="0" borderId="17" xfId="0" applyFont="1" applyBorder="1" applyAlignment="1">
      <alignment vertical="center"/>
    </xf>
    <xf numFmtId="0" fontId="11" fillId="0" borderId="17" xfId="0" applyFont="1" applyBorder="1"/>
    <xf numFmtId="3" fontId="36" fillId="0" borderId="10" xfId="0" applyNumberFormat="1" applyFont="1" applyBorder="1"/>
    <xf numFmtId="0" fontId="11" fillId="0" borderId="17" xfId="0" applyFont="1" applyFill="1" applyBorder="1"/>
    <xf numFmtId="0" fontId="11" fillId="0" borderId="17" xfId="0" applyFont="1" applyFill="1" applyBorder="1" applyAlignment="1">
      <alignment horizontal="left"/>
    </xf>
    <xf numFmtId="0" fontId="36" fillId="24" borderId="17" xfId="0" applyFont="1" applyFill="1" applyBorder="1" applyAlignment="1">
      <alignment vertical="center"/>
    </xf>
    <xf numFmtId="0" fontId="36" fillId="0" borderId="17" xfId="0" applyFont="1" applyBorder="1" applyAlignment="1">
      <alignment horizontal="center" vertical="center"/>
    </xf>
    <xf numFmtId="0" fontId="36" fillId="24" borderId="17" xfId="0" applyFont="1" applyFill="1" applyBorder="1" applyAlignment="1"/>
    <xf numFmtId="0" fontId="36" fillId="0" borderId="17" xfId="0" applyFont="1" applyBorder="1"/>
    <xf numFmtId="0" fontId="36" fillId="0" borderId="17" xfId="0" applyFont="1" applyFill="1" applyBorder="1" applyAlignment="1">
      <alignment vertical="center"/>
    </xf>
    <xf numFmtId="0" fontId="11" fillId="0" borderId="10" xfId="0" applyFont="1" applyBorder="1"/>
    <xf numFmtId="0" fontId="36" fillId="0" borderId="17" xfId="0" applyFont="1" applyFill="1" applyBorder="1" applyAlignment="1">
      <alignment horizontal="centerContinuous" vertical="center"/>
    </xf>
    <xf numFmtId="0" fontId="36" fillId="0" borderId="17" xfId="0" applyFont="1" applyFill="1" applyBorder="1" applyAlignment="1">
      <alignment horizontal="left" vertical="center"/>
    </xf>
    <xf numFmtId="0" fontId="36" fillId="0" borderId="11" xfId="0" applyFont="1" applyBorder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36" fillId="0" borderId="62" xfId="0" applyFont="1" applyFill="1" applyBorder="1" applyAlignment="1">
      <alignment horizontal="center" vertical="center" wrapText="1"/>
    </xf>
    <xf numFmtId="49" fontId="11" fillId="0" borderId="60" xfId="0" applyNumberFormat="1" applyFont="1" applyFill="1" applyBorder="1" applyAlignment="1">
      <alignment horizontal="center" vertical="center" wrapText="1"/>
    </xf>
    <xf numFmtId="4" fontId="36" fillId="0" borderId="0" xfId="0" applyNumberFormat="1" applyFont="1" applyFill="1" applyAlignment="1" applyProtection="1">
      <alignment horizontal="right" vertical="center"/>
      <protection locked="0"/>
    </xf>
    <xf numFmtId="0" fontId="0" fillId="0" borderId="15" xfId="0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58" xfId="0" applyBorder="1" applyAlignment="1"/>
    <xf numFmtId="0" fontId="30" fillId="0" borderId="62" xfId="0" applyFont="1" applyFill="1" applyBorder="1" applyAlignment="1">
      <alignment horizontal="center" vertical="center" wrapText="1"/>
    </xf>
    <xf numFmtId="0" fontId="0" fillId="0" borderId="58" xfId="0" applyBorder="1" applyAlignment="1">
      <alignment wrapText="1"/>
    </xf>
    <xf numFmtId="0" fontId="0" fillId="0" borderId="58" xfId="0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58" xfId="0" applyFill="1" applyBorder="1" applyAlignment="1"/>
    <xf numFmtId="0" fontId="0" fillId="0" borderId="58" xfId="0" applyFill="1" applyBorder="1" applyAlignment="1">
      <alignment horizontal="center" vertical="center" wrapText="1"/>
    </xf>
    <xf numFmtId="0" fontId="30" fillId="0" borderId="59" xfId="0" applyFont="1" applyBorder="1" applyAlignment="1"/>
    <xf numFmtId="0" fontId="9" fillId="0" borderId="62" xfId="0" applyFont="1" applyBorder="1" applyAlignment="1">
      <alignment horizontal="center" vertical="center"/>
    </xf>
    <xf numFmtId="0" fontId="30" fillId="27" borderId="62" xfId="0" applyFont="1" applyFill="1" applyBorder="1" applyAlignment="1">
      <alignment horizontal="center" vertical="center" wrapText="1"/>
    </xf>
    <xf numFmtId="0" fontId="0" fillId="0" borderId="58" xfId="0" applyFill="1" applyBorder="1" applyAlignment="1">
      <alignment wrapText="1"/>
    </xf>
    <xf numFmtId="0" fontId="36" fillId="0" borderId="6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36" fillId="39" borderId="0" xfId="0" applyNumberFormat="1" applyFont="1" applyFill="1" applyProtection="1"/>
    <xf numFmtId="3" fontId="36" fillId="39" borderId="0" xfId="0" applyNumberFormat="1" applyFont="1" applyFill="1" applyProtection="1"/>
    <xf numFmtId="4" fontId="36" fillId="35" borderId="0" xfId="0" applyNumberFormat="1" applyFont="1" applyFill="1" applyAlignment="1">
      <alignment horizontal="right" vertical="center"/>
    </xf>
    <xf numFmtId="3" fontId="36" fillId="35" borderId="0" xfId="0" applyNumberFormat="1" applyFont="1" applyFill="1" applyAlignment="1">
      <alignment horizontal="right" vertical="center"/>
    </xf>
    <xf numFmtId="4" fontId="36" fillId="39" borderId="0" xfId="0" applyNumberFormat="1" applyFont="1" applyFill="1" applyAlignment="1" applyProtection="1">
      <alignment horizontal="right" vertical="center"/>
      <protection locked="0"/>
    </xf>
    <xf numFmtId="3" fontId="36" fillId="39" borderId="0" xfId="0" applyNumberFormat="1" applyFont="1" applyFill="1" applyAlignment="1" applyProtection="1">
      <alignment horizontal="right" vertical="center"/>
      <protection locked="0"/>
    </xf>
    <xf numFmtId="0" fontId="9" fillId="0" borderId="10" xfId="0" applyFont="1" applyFill="1" applyBorder="1" applyAlignment="1" applyProtection="1">
      <alignment wrapText="1"/>
      <protection locked="0"/>
    </xf>
    <xf numFmtId="0" fontId="30" fillId="25" borderId="31" xfId="0" applyFont="1" applyFill="1" applyBorder="1" applyAlignment="1">
      <alignment horizontal="center" vertical="center" wrapText="1"/>
    </xf>
    <xf numFmtId="3" fontId="33" fillId="0" borderId="59" xfId="0" applyNumberFormat="1" applyFont="1" applyBorder="1"/>
    <xf numFmtId="3" fontId="33" fillId="0" borderId="40" xfId="0" applyNumberFormat="1" applyFont="1" applyBorder="1" applyAlignment="1">
      <alignment horizontal="right" vertical="center"/>
    </xf>
    <xf numFmtId="3" fontId="33" fillId="0" borderId="59" xfId="0" applyNumberFormat="1" applyFont="1" applyFill="1" applyBorder="1"/>
    <xf numFmtId="3" fontId="33" fillId="0" borderId="40" xfId="0" applyNumberFormat="1" applyFont="1" applyFill="1" applyBorder="1" applyAlignment="1">
      <alignment horizontal="right" vertical="center"/>
    </xf>
    <xf numFmtId="3" fontId="33" fillId="25" borderId="23" xfId="0" applyNumberFormat="1" applyFont="1" applyFill="1" applyBorder="1"/>
    <xf numFmtId="3" fontId="33" fillId="24" borderId="27" xfId="0" applyNumberFormat="1" applyFont="1" applyFill="1" applyBorder="1" applyAlignment="1">
      <alignment vertical="center"/>
    </xf>
    <xf numFmtId="3" fontId="33" fillId="0" borderId="13" xfId="0" applyNumberFormat="1" applyFont="1" applyFill="1" applyBorder="1" applyAlignment="1">
      <alignment vertical="center"/>
    </xf>
    <xf numFmtId="4" fontId="66" fillId="0" borderId="0" xfId="0" applyNumberFormat="1" applyFont="1" applyFill="1" applyBorder="1"/>
    <xf numFmtId="4" fontId="9" fillId="0" borderId="0" xfId="0" applyNumberFormat="1" applyFont="1" applyFill="1" applyProtection="1">
      <protection locked="0"/>
    </xf>
    <xf numFmtId="4" fontId="9" fillId="0" borderId="0" xfId="0" applyNumberFormat="1" applyFont="1" applyFill="1"/>
    <xf numFmtId="4" fontId="9" fillId="0" borderId="0" xfId="0" applyNumberFormat="1" applyFont="1" applyFill="1" applyAlignment="1">
      <alignment horizontal="right" vertical="center"/>
    </xf>
    <xf numFmtId="4" fontId="30" fillId="0" borderId="0" xfId="0" applyNumberFormat="1" applyFont="1" applyFill="1" applyAlignment="1" applyProtection="1">
      <alignment horizontal="right" vertical="center"/>
      <protection locked="0"/>
    </xf>
    <xf numFmtId="4" fontId="30" fillId="0" borderId="0" xfId="0" applyNumberFormat="1" applyFont="1" applyFill="1" applyProtection="1">
      <protection locked="0"/>
    </xf>
    <xf numFmtId="4" fontId="30" fillId="0" borderId="0" xfId="0" applyNumberFormat="1" applyFont="1" applyFill="1" applyAlignment="1">
      <alignment horizontal="right" vertical="center"/>
    </xf>
    <xf numFmtId="3" fontId="33" fillId="0" borderId="23" xfId="0" applyNumberFormat="1" applyFont="1" applyBorder="1"/>
    <xf numFmtId="0" fontId="30" fillId="0" borderId="17" xfId="0" applyFont="1" applyFill="1" applyBorder="1" applyAlignment="1"/>
    <xf numFmtId="3" fontId="11" fillId="0" borderId="17" xfId="0" applyNumberFormat="1" applyFont="1" applyFill="1" applyBorder="1"/>
    <xf numFmtId="0" fontId="77" fillId="0" borderId="10" xfId="0" quotePrefix="1" applyFont="1" applyFill="1" applyBorder="1" applyAlignment="1" applyProtection="1">
      <alignment wrapText="1"/>
      <protection locked="0"/>
    </xf>
    <xf numFmtId="0" fontId="77" fillId="0" borderId="0" xfId="0" applyFont="1"/>
    <xf numFmtId="0" fontId="77" fillId="0" borderId="0" xfId="0" applyFont="1" applyFill="1" applyBorder="1" applyAlignment="1" applyProtection="1">
      <alignment wrapText="1"/>
      <protection locked="0"/>
    </xf>
    <xf numFmtId="3" fontId="30" fillId="31" borderId="0" xfId="0" applyNumberFormat="1" applyFont="1" applyFill="1" applyBorder="1" applyAlignment="1" applyProtection="1">
      <alignment horizontal="right" vertical="center"/>
    </xf>
    <xf numFmtId="3" fontId="36" fillId="24" borderId="40" xfId="0" applyNumberFormat="1" applyFont="1" applyFill="1" applyBorder="1" applyAlignment="1">
      <alignment vertical="center"/>
    </xf>
    <xf numFmtId="3" fontId="30" fillId="0" borderId="17" xfId="0" applyNumberFormat="1" applyFont="1" applyBorder="1" applyAlignment="1">
      <alignment horizontal="center" vertical="center"/>
    </xf>
    <xf numFmtId="3" fontId="43" fillId="0" borderId="18" xfId="0" applyNumberFormat="1" applyFont="1" applyBorder="1" applyAlignment="1">
      <alignment horizontal="center" vertical="center"/>
    </xf>
    <xf numFmtId="3" fontId="43" fillId="0" borderId="17" xfId="0" applyNumberFormat="1" applyFont="1" applyBorder="1" applyAlignment="1">
      <alignment horizontal="center" vertical="center"/>
    </xf>
    <xf numFmtId="3" fontId="9" fillId="25" borderId="0" xfId="0" applyNumberFormat="1" applyFont="1" applyFill="1" applyBorder="1" applyAlignment="1">
      <alignment wrapText="1"/>
    </xf>
    <xf numFmtId="3" fontId="32" fillId="0" borderId="18" xfId="0" applyNumberFormat="1" applyFont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0" fillId="0" borderId="15" xfId="0" applyBorder="1" applyAlignment="1"/>
    <xf numFmtId="0" fontId="33" fillId="0" borderId="13" xfId="41" applyFont="1" applyBorder="1" applyAlignment="1">
      <alignment horizontal="center" vertical="center" wrapText="1"/>
    </xf>
    <xf numFmtId="0" fontId="46" fillId="0" borderId="13" xfId="0" applyFont="1" applyFill="1" applyBorder="1" applyAlignment="1">
      <alignment horizontal="center" vertical="center" wrapText="1"/>
    </xf>
    <xf numFmtId="0" fontId="6" fillId="0" borderId="25" xfId="0" applyFont="1" applyBorder="1" applyAlignment="1">
      <alignment wrapText="1"/>
    </xf>
    <xf numFmtId="0" fontId="6" fillId="0" borderId="19" xfId="0" applyFont="1" applyBorder="1" applyAlignment="1"/>
    <xf numFmtId="3" fontId="33" fillId="0" borderId="18" xfId="41" applyNumberFormat="1" applyFont="1" applyBorder="1" applyAlignment="1">
      <alignment horizontal="center" vertical="center" wrapText="1"/>
    </xf>
    <xf numFmtId="3" fontId="33" fillId="0" borderId="13" xfId="41" applyNumberFormat="1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59" xfId="0" applyBorder="1" applyAlignment="1"/>
    <xf numFmtId="0" fontId="9" fillId="0" borderId="62" xfId="0" applyFont="1" applyFill="1" applyBorder="1" applyAlignment="1">
      <alignment vertical="center" wrapText="1"/>
    </xf>
    <xf numFmtId="0" fontId="9" fillId="0" borderId="59" xfId="0" applyFont="1" applyFill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6" fillId="0" borderId="59" xfId="0" applyFont="1" applyFill="1" applyBorder="1" applyAlignment="1">
      <alignment vertical="center" wrapText="1"/>
    </xf>
    <xf numFmtId="0" fontId="30" fillId="0" borderId="59" xfId="0" applyFont="1" applyFill="1" applyBorder="1" applyAlignment="1">
      <alignment vertical="center" wrapText="1"/>
    </xf>
    <xf numFmtId="0" fontId="0" fillId="0" borderId="59" xfId="0" applyBorder="1" applyAlignment="1">
      <alignment horizontal="center" vertical="center"/>
    </xf>
    <xf numFmtId="0" fontId="0" fillId="0" borderId="59" xfId="0" applyFill="1" applyBorder="1" applyAlignment="1">
      <alignment horizontal="center" vertical="center"/>
    </xf>
    <xf numFmtId="0" fontId="0" fillId="0" borderId="59" xfId="0" applyFill="1" applyBorder="1" applyAlignment="1"/>
    <xf numFmtId="0" fontId="0" fillId="0" borderId="59" xfId="0" applyFill="1" applyBorder="1" applyAlignment="1">
      <alignment horizontal="center" vertical="center" wrapText="1"/>
    </xf>
    <xf numFmtId="0" fontId="7" fillId="0" borderId="13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46" fillId="0" borderId="13" xfId="0" applyFont="1" applyFill="1" applyBorder="1" applyAlignment="1">
      <alignment vertical="center" wrapText="1"/>
    </xf>
    <xf numFmtId="0" fontId="46" fillId="0" borderId="15" xfId="0" applyFont="1" applyFill="1" applyBorder="1" applyAlignment="1">
      <alignment horizontal="center" vertical="center" wrapText="1"/>
    </xf>
    <xf numFmtId="3" fontId="10" fillId="0" borderId="25" xfId="0" applyNumberFormat="1" applyFont="1" applyFill="1" applyBorder="1" applyAlignment="1">
      <alignment horizontal="center"/>
    </xf>
    <xf numFmtId="0" fontId="29" fillId="0" borderId="10" xfId="0" applyFont="1" applyFill="1" applyBorder="1"/>
    <xf numFmtId="3" fontId="51" fillId="0" borderId="10" xfId="0" applyNumberFormat="1" applyFont="1" applyFill="1" applyBorder="1" applyAlignment="1">
      <alignment horizontal="right"/>
    </xf>
    <xf numFmtId="3" fontId="29" fillId="0" borderId="22" xfId="0" applyNumberFormat="1" applyFont="1" applyFill="1" applyBorder="1" applyAlignment="1">
      <alignment horizontal="right"/>
    </xf>
    <xf numFmtId="3" fontId="29" fillId="0" borderId="14" xfId="0" applyNumberFormat="1" applyFont="1" applyFill="1" applyBorder="1" applyAlignment="1">
      <alignment horizontal="right"/>
    </xf>
    <xf numFmtId="3" fontId="29" fillId="0" borderId="76" xfId="0" applyNumberFormat="1" applyFont="1" applyFill="1" applyBorder="1"/>
    <xf numFmtId="0" fontId="32" fillId="0" borderId="15" xfId="0" applyFont="1" applyFill="1" applyBorder="1" applyAlignment="1">
      <alignment horizontal="center" vertical="center" wrapText="1"/>
    </xf>
    <xf numFmtId="3" fontId="36" fillId="0" borderId="10" xfId="0" applyNumberFormat="1" applyFont="1" applyBorder="1" applyAlignment="1"/>
    <xf numFmtId="3" fontId="36" fillId="0" borderId="10" xfId="0" applyNumberFormat="1" applyFont="1" applyFill="1" applyBorder="1" applyAlignment="1"/>
    <xf numFmtId="3" fontId="36" fillId="0" borderId="10" xfId="0" applyNumberFormat="1" applyFont="1" applyFill="1" applyBorder="1" applyAlignment="1">
      <alignment horizontal="center" wrapText="1"/>
    </xf>
    <xf numFmtId="3" fontId="36" fillId="0" borderId="10" xfId="0" applyNumberFormat="1" applyFont="1" applyFill="1" applyBorder="1" applyAlignment="1">
      <alignment wrapText="1"/>
    </xf>
    <xf numFmtId="3" fontId="32" fillId="0" borderId="13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24" xfId="0" applyFont="1" applyBorder="1" applyAlignment="1">
      <alignment wrapText="1"/>
    </xf>
    <xf numFmtId="3" fontId="36" fillId="0" borderId="26" xfId="0" applyNumberFormat="1" applyFont="1" applyFill="1" applyBorder="1" applyAlignment="1">
      <alignment horizontal="right" vertical="center"/>
    </xf>
    <xf numFmtId="3" fontId="36" fillId="0" borderId="16" xfId="0" applyNumberFormat="1" applyFont="1" applyFill="1" applyBorder="1" applyAlignment="1">
      <alignment horizontal="right" vertical="center"/>
    </xf>
    <xf numFmtId="3" fontId="36" fillId="0" borderId="20" xfId="0" applyNumberFormat="1" applyFont="1" applyFill="1" applyBorder="1"/>
    <xf numFmtId="3" fontId="36" fillId="0" borderId="16" xfId="0" applyNumberFormat="1" applyFont="1" applyFill="1" applyBorder="1"/>
    <xf numFmtId="3" fontId="36" fillId="0" borderId="15" xfId="0" applyNumberFormat="1" applyFont="1" applyFill="1" applyBorder="1" applyAlignment="1">
      <alignment horizontal="center" vertical="center" wrapText="1"/>
    </xf>
    <xf numFmtId="3" fontId="36" fillId="0" borderId="18" xfId="0" applyNumberFormat="1" applyFont="1" applyFill="1" applyBorder="1" applyAlignment="1">
      <alignment horizontal="right" vertical="center"/>
    </xf>
    <xf numFmtId="3" fontId="36" fillId="0" borderId="17" xfId="0" applyNumberFormat="1" applyFont="1" applyFill="1" applyBorder="1" applyAlignment="1">
      <alignment horizontal="right" vertical="center"/>
    </xf>
    <xf numFmtId="3" fontId="36" fillId="0" borderId="66" xfId="0" applyNumberFormat="1" applyFont="1" applyFill="1" applyBorder="1" applyAlignment="1">
      <alignment horizontal="right" vertical="center"/>
    </xf>
    <xf numFmtId="3" fontId="11" fillId="0" borderId="74" xfId="0" applyNumberFormat="1" applyFont="1" applyFill="1" applyBorder="1" applyAlignment="1">
      <alignment horizontal="right" vertical="center"/>
    </xf>
    <xf numFmtId="3" fontId="36" fillId="0" borderId="74" xfId="0" applyNumberFormat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center"/>
    </xf>
    <xf numFmtId="0" fontId="11" fillId="0" borderId="16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0" fontId="11" fillId="0" borderId="13" xfId="0" applyFont="1" applyFill="1" applyBorder="1"/>
    <xf numFmtId="3" fontId="11" fillId="0" borderId="26" xfId="0" applyNumberFormat="1" applyFont="1" applyFill="1" applyBorder="1"/>
    <xf numFmtId="3" fontId="36" fillId="0" borderId="76" xfId="0" applyNumberFormat="1" applyFont="1" applyFill="1" applyBorder="1" applyAlignment="1">
      <alignment horizontal="right" vertical="center"/>
    </xf>
    <xf numFmtId="3" fontId="36" fillId="0" borderId="13" xfId="0" applyNumberFormat="1" applyFont="1" applyFill="1" applyBorder="1" applyAlignment="1">
      <alignment horizontal="right"/>
    </xf>
    <xf numFmtId="3" fontId="30" fillId="0" borderId="13" xfId="0" applyNumberFormat="1" applyFont="1" applyFill="1" applyBorder="1" applyAlignment="1">
      <alignment horizontal="right" vertical="center"/>
    </xf>
    <xf numFmtId="3" fontId="9" fillId="0" borderId="17" xfId="0" applyNumberFormat="1" applyFont="1" applyFill="1" applyBorder="1" applyAlignment="1">
      <alignment horizontal="right"/>
    </xf>
    <xf numFmtId="3" fontId="9" fillId="0" borderId="24" xfId="0" applyNumberFormat="1" applyFont="1" applyFill="1" applyBorder="1" applyAlignment="1">
      <alignment horizontal="right"/>
    </xf>
    <xf numFmtId="3" fontId="41" fillId="0" borderId="17" xfId="0" applyNumberFormat="1" applyFont="1" applyFill="1" applyBorder="1" applyAlignment="1">
      <alignment vertical="center"/>
    </xf>
    <xf numFmtId="3" fontId="41" fillId="0" borderId="13" xfId="0" applyNumberFormat="1" applyFont="1" applyFill="1" applyBorder="1" applyAlignment="1">
      <alignment vertical="center"/>
    </xf>
    <xf numFmtId="3" fontId="41" fillId="0" borderId="24" xfId="0" applyNumberFormat="1" applyFont="1" applyFill="1" applyBorder="1" applyAlignment="1">
      <alignment vertical="center"/>
    </xf>
    <xf numFmtId="3" fontId="30" fillId="0" borderId="15" xfId="0" applyNumberFormat="1" applyFont="1" applyFill="1" applyBorder="1" applyAlignment="1">
      <alignment vertical="center"/>
    </xf>
    <xf numFmtId="3" fontId="30" fillId="0" borderId="14" xfId="0" applyNumberFormat="1" applyFont="1" applyFill="1" applyBorder="1" applyAlignment="1">
      <alignment vertical="center"/>
    </xf>
    <xf numFmtId="3" fontId="41" fillId="0" borderId="68" xfId="0" applyNumberFormat="1" applyFont="1" applyFill="1" applyBorder="1" applyAlignment="1">
      <alignment vertical="center"/>
    </xf>
    <xf numFmtId="3" fontId="41" fillId="0" borderId="14" xfId="0" applyNumberFormat="1" applyFont="1" applyFill="1" applyBorder="1" applyAlignment="1">
      <alignment vertical="center"/>
    </xf>
    <xf numFmtId="3" fontId="36" fillId="0" borderId="13" xfId="0" applyNumberFormat="1" applyFont="1" applyFill="1" applyBorder="1"/>
    <xf numFmtId="3" fontId="41" fillId="0" borderId="80" xfId="0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/>
    </xf>
    <xf numFmtId="0" fontId="11" fillId="27" borderId="62" xfId="0" applyFont="1" applyFill="1" applyBorder="1" applyAlignment="1">
      <alignment vertical="center" wrapText="1"/>
    </xf>
    <xf numFmtId="0" fontId="9" fillId="0" borderId="59" xfId="0" applyFont="1" applyBorder="1" applyAlignment="1">
      <alignment vertical="center" wrapText="1"/>
    </xf>
    <xf numFmtId="0" fontId="11" fillId="27" borderId="59" xfId="0" applyFont="1" applyFill="1" applyBorder="1" applyAlignment="1">
      <alignment vertical="center" wrapText="1"/>
    </xf>
    <xf numFmtId="0" fontId="36" fillId="27" borderId="59" xfId="0" applyFont="1" applyFill="1" applyBorder="1" applyAlignment="1">
      <alignment vertical="center" wrapText="1"/>
    </xf>
    <xf numFmtId="3" fontId="11" fillId="37" borderId="0" xfId="0" applyNumberFormat="1" applyFont="1" applyFill="1" applyBorder="1"/>
    <xf numFmtId="3" fontId="11" fillId="37" borderId="0" xfId="0" applyNumberFormat="1" applyFont="1" applyFill="1"/>
    <xf numFmtId="0" fontId="11" fillId="0" borderId="0" xfId="0" applyFont="1" applyAlignment="1">
      <alignment horizontal="left" indent="2"/>
    </xf>
    <xf numFmtId="0" fontId="29" fillId="0" borderId="0" xfId="43" applyFont="1" applyFill="1" applyBorder="1" applyAlignment="1" applyProtection="1">
      <alignment wrapText="1"/>
      <protection locked="0"/>
    </xf>
    <xf numFmtId="0" fontId="72" fillId="0" borderId="26" xfId="0" applyFont="1" applyFill="1" applyBorder="1" applyAlignment="1">
      <alignment horizontal="right" vertical="center"/>
    </xf>
    <xf numFmtId="0" fontId="72" fillId="0" borderId="0" xfId="0" applyFont="1" applyAlignment="1">
      <alignment horizontal="right"/>
    </xf>
    <xf numFmtId="3" fontId="11" fillId="37" borderId="0" xfId="0" applyNumberFormat="1" applyFont="1" applyFill="1" applyAlignment="1">
      <alignment horizontal="right" vertical="center"/>
    </xf>
    <xf numFmtId="3" fontId="11" fillId="37" borderId="0" xfId="0" applyNumberFormat="1" applyFont="1" applyFill="1" applyBorder="1" applyAlignment="1">
      <alignment vertical="center"/>
    </xf>
    <xf numFmtId="0" fontId="73" fillId="0" borderId="31" xfId="0" applyFont="1" applyFill="1" applyBorder="1" applyAlignment="1">
      <alignment vertical="center"/>
    </xf>
    <xf numFmtId="3" fontId="73" fillId="0" borderId="41" xfId="0" applyNumberFormat="1" applyFont="1" applyFill="1" applyBorder="1" applyAlignment="1">
      <alignment vertical="center"/>
    </xf>
    <xf numFmtId="3" fontId="73" fillId="0" borderId="52" xfId="0" applyNumberFormat="1" applyFont="1" applyFill="1" applyBorder="1" applyAlignment="1">
      <alignment vertical="center"/>
    </xf>
    <xf numFmtId="3" fontId="74" fillId="25" borderId="52" xfId="0" applyNumberFormat="1" applyFont="1" applyFill="1" applyBorder="1" applyAlignment="1">
      <alignment vertical="center"/>
    </xf>
    <xf numFmtId="3" fontId="74" fillId="0" borderId="56" xfId="0" applyNumberFormat="1" applyFont="1" applyFill="1" applyBorder="1" applyAlignment="1">
      <alignment vertical="center"/>
    </xf>
    <xf numFmtId="3" fontId="74" fillId="0" borderId="25" xfId="0" applyNumberFormat="1" applyFont="1" applyFill="1" applyBorder="1" applyAlignment="1">
      <alignment vertical="center"/>
    </xf>
    <xf numFmtId="3" fontId="74" fillId="0" borderId="41" xfId="0" applyNumberFormat="1" applyFont="1" applyFill="1" applyBorder="1" applyAlignment="1">
      <alignment vertical="center"/>
    </xf>
    <xf numFmtId="3" fontId="74" fillId="0" borderId="26" xfId="0" applyNumberFormat="1" applyFont="1" applyFill="1" applyBorder="1" applyAlignment="1">
      <alignment vertical="center"/>
    </xf>
    <xf numFmtId="3" fontId="74" fillId="0" borderId="52" xfId="0" applyNumberFormat="1" applyFont="1" applyFill="1" applyBorder="1" applyAlignment="1">
      <alignment vertical="center"/>
    </xf>
    <xf numFmtId="3" fontId="74" fillId="0" borderId="76" xfId="0" applyNumberFormat="1" applyFont="1" applyFill="1" applyBorder="1" applyAlignment="1">
      <alignment vertical="center"/>
    </xf>
    <xf numFmtId="3" fontId="7" fillId="0" borderId="12" xfId="0" applyNumberFormat="1" applyFont="1" applyFill="1" applyBorder="1"/>
    <xf numFmtId="3" fontId="46" fillId="0" borderId="40" xfId="0" applyNumberFormat="1" applyFont="1" applyFill="1" applyBorder="1" applyAlignment="1">
      <alignment horizontal="right"/>
    </xf>
    <xf numFmtId="3" fontId="46" fillId="0" borderId="15" xfId="0" applyNumberFormat="1" applyFont="1" applyFill="1" applyBorder="1" applyAlignment="1">
      <alignment horizontal="right"/>
    </xf>
    <xf numFmtId="3" fontId="7" fillId="0" borderId="27" xfId="0" applyNumberFormat="1" applyFont="1" applyFill="1" applyBorder="1"/>
    <xf numFmtId="3" fontId="7" fillId="0" borderId="40" xfId="0" applyNumberFormat="1" applyFont="1" applyFill="1" applyBorder="1"/>
    <xf numFmtId="3" fontId="46" fillId="0" borderId="16" xfId="0" applyNumberFormat="1" applyFont="1" applyFill="1" applyBorder="1" applyAlignment="1">
      <alignment horizontal="right"/>
    </xf>
    <xf numFmtId="3" fontId="46" fillId="0" borderId="27" xfId="0" applyNumberFormat="1" applyFont="1" applyFill="1" applyBorder="1"/>
    <xf numFmtId="0" fontId="7" fillId="29" borderId="0" xfId="0" applyFont="1" applyFill="1"/>
    <xf numFmtId="0" fontId="7" fillId="0" borderId="0" xfId="0" applyFont="1"/>
    <xf numFmtId="3" fontId="46" fillId="0" borderId="13" xfId="0" applyNumberFormat="1" applyFont="1" applyFill="1" applyBorder="1" applyAlignment="1">
      <alignment horizontal="right"/>
    </xf>
    <xf numFmtId="3" fontId="46" fillId="0" borderId="27" xfId="0" applyNumberFormat="1" applyFont="1" applyFill="1" applyBorder="1" applyProtection="1">
      <protection locked="0"/>
    </xf>
    <xf numFmtId="3" fontId="46" fillId="0" borderId="12" xfId="0" applyNumberFormat="1" applyFont="1" applyFill="1" applyBorder="1" applyAlignment="1">
      <alignment horizontal="right"/>
    </xf>
    <xf numFmtId="3" fontId="46" fillId="0" borderId="27" xfId="0" applyNumberFormat="1" applyFont="1" applyFill="1" applyBorder="1" applyAlignment="1">
      <alignment horizontal="right"/>
    </xf>
    <xf numFmtId="3" fontId="46" fillId="0" borderId="40" xfId="0" applyNumberFormat="1" applyFont="1" applyFill="1" applyBorder="1" applyProtection="1">
      <protection locked="0"/>
    </xf>
    <xf numFmtId="3" fontId="7" fillId="0" borderId="12" xfId="0" applyNumberFormat="1" applyFont="1" applyFill="1" applyBorder="1" applyAlignment="1">
      <alignment horizontal="right"/>
    </xf>
    <xf numFmtId="3" fontId="7" fillId="0" borderId="40" xfId="0" applyNumberFormat="1" applyFont="1" applyFill="1" applyBorder="1" applyAlignment="1">
      <alignment horizontal="right"/>
    </xf>
    <xf numFmtId="3" fontId="46" fillId="25" borderId="27" xfId="0" applyNumberFormat="1" applyFont="1" applyFill="1" applyBorder="1" applyAlignment="1">
      <alignment horizontal="right"/>
    </xf>
    <xf numFmtId="3" fontId="46" fillId="25" borderId="27" xfId="0" applyNumberFormat="1" applyFont="1" applyFill="1" applyBorder="1" applyProtection="1">
      <protection locked="0"/>
    </xf>
    <xf numFmtId="3" fontId="46" fillId="25" borderId="27" xfId="0" applyNumberFormat="1" applyFont="1" applyFill="1" applyBorder="1"/>
    <xf numFmtId="3" fontId="7" fillId="0" borderId="15" xfId="0" applyNumberFormat="1" applyFont="1" applyBorder="1"/>
    <xf numFmtId="3" fontId="7" fillId="0" borderId="55" xfId="0" applyNumberFormat="1" applyFont="1" applyFill="1" applyBorder="1"/>
    <xf numFmtId="3" fontId="46" fillId="0" borderId="55" xfId="0" applyNumberFormat="1" applyFont="1" applyFill="1" applyBorder="1"/>
    <xf numFmtId="3" fontId="46" fillId="0" borderId="19" xfId="0" applyNumberFormat="1" applyFont="1" applyFill="1" applyBorder="1"/>
    <xf numFmtId="3" fontId="46" fillId="0" borderId="54" xfId="0" applyNumberFormat="1" applyFont="1" applyFill="1" applyBorder="1"/>
    <xf numFmtId="3" fontId="46" fillId="0" borderId="66" xfId="0" applyNumberFormat="1" applyFont="1" applyFill="1" applyBorder="1"/>
    <xf numFmtId="3" fontId="46" fillId="0" borderId="12" xfId="0" applyNumberFormat="1" applyFont="1" applyFill="1" applyBorder="1"/>
    <xf numFmtId="3" fontId="46" fillId="25" borderId="40" xfId="0" applyNumberFormat="1" applyFont="1" applyFill="1" applyBorder="1"/>
    <xf numFmtId="3" fontId="46" fillId="0" borderId="41" xfId="0" applyNumberFormat="1" applyFont="1" applyFill="1" applyBorder="1"/>
    <xf numFmtId="3" fontId="46" fillId="0" borderId="52" xfId="0" applyNumberFormat="1" applyFont="1" applyFill="1" applyBorder="1"/>
    <xf numFmtId="3" fontId="46" fillId="0" borderId="56" xfId="0" applyNumberFormat="1" applyFont="1" applyFill="1" applyBorder="1"/>
    <xf numFmtId="3" fontId="46" fillId="0" borderId="25" xfId="0" applyNumberFormat="1" applyFont="1" applyFill="1" applyBorder="1"/>
    <xf numFmtId="3" fontId="46" fillId="0" borderId="32" xfId="0" applyNumberFormat="1" applyFont="1" applyFill="1" applyBorder="1" applyAlignment="1">
      <alignment horizontal="right"/>
    </xf>
    <xf numFmtId="3" fontId="46" fillId="0" borderId="33" xfId="0" applyNumberFormat="1" applyFont="1" applyFill="1" applyBorder="1" applyAlignment="1">
      <alignment horizontal="right"/>
    </xf>
    <xf numFmtId="3" fontId="46" fillId="0" borderId="55" xfId="0" applyNumberFormat="1" applyFont="1" applyFill="1" applyBorder="1" applyAlignment="1">
      <alignment horizontal="right"/>
    </xf>
    <xf numFmtId="3" fontId="46" fillId="0" borderId="54" xfId="0" applyNumberFormat="1" applyFont="1" applyFill="1" applyBorder="1" applyAlignment="1">
      <alignment horizontal="right"/>
    </xf>
    <xf numFmtId="3" fontId="46" fillId="0" borderId="20" xfId="0" applyNumberFormat="1" applyFont="1" applyFill="1" applyBorder="1" applyAlignment="1">
      <alignment horizontal="right"/>
    </xf>
    <xf numFmtId="3" fontId="7" fillId="0" borderId="13" xfId="0" applyNumberFormat="1" applyFont="1" applyFill="1" applyBorder="1"/>
    <xf numFmtId="3" fontId="7" fillId="0" borderId="16" xfId="0" applyNumberFormat="1" applyFont="1" applyFill="1" applyBorder="1"/>
    <xf numFmtId="0" fontId="10" fillId="0" borderId="0" xfId="0" applyFont="1" applyFill="1" applyBorder="1" applyAlignment="1" applyProtection="1">
      <alignment wrapText="1"/>
      <protection locked="0"/>
    </xf>
    <xf numFmtId="3" fontId="78" fillId="0" borderId="17" xfId="0" applyNumberFormat="1" applyFont="1" applyFill="1" applyBorder="1"/>
    <xf numFmtId="3" fontId="80" fillId="35" borderId="0" xfId="0" applyNumberFormat="1" applyFont="1" applyFill="1"/>
    <xf numFmtId="3" fontId="36" fillId="0" borderId="14" xfId="0" applyNumberFormat="1" applyFont="1" applyFill="1" applyBorder="1" applyAlignment="1" applyProtection="1">
      <alignment horizontal="right" vertical="center"/>
    </xf>
    <xf numFmtId="3" fontId="46" fillId="0" borderId="16" xfId="0" applyNumberFormat="1" applyFont="1" applyFill="1" applyBorder="1"/>
    <xf numFmtId="3" fontId="29" fillId="0" borderId="16" xfId="0" applyNumberFormat="1" applyFont="1" applyFill="1" applyBorder="1"/>
    <xf numFmtId="3" fontId="51" fillId="0" borderId="16" xfId="0" applyNumberFormat="1" applyFont="1" applyFill="1" applyBorder="1"/>
    <xf numFmtId="3" fontId="29" fillId="0" borderId="16" xfId="0" applyNumberFormat="1" applyFont="1" applyFill="1" applyBorder="1" applyAlignment="1">
      <alignment vertical="center"/>
    </xf>
    <xf numFmtId="3" fontId="36" fillId="0" borderId="13" xfId="0" applyNumberFormat="1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left" wrapText="1"/>
    </xf>
    <xf numFmtId="41" fontId="36" fillId="0" borderId="0" xfId="0" applyNumberFormat="1" applyFont="1" applyFill="1" applyBorder="1" applyAlignment="1">
      <alignment horizontal="center" vertical="center"/>
    </xf>
    <xf numFmtId="0" fontId="29" fillId="0" borderId="0" xfId="43" applyFont="1" applyFill="1" applyBorder="1" applyAlignment="1" applyProtection="1">
      <alignment horizontal="left" wrapText="1" indent="1"/>
      <protection locked="0"/>
    </xf>
    <xf numFmtId="0" fontId="75" fillId="0" borderId="0" xfId="0" applyFont="1" applyAlignment="1">
      <alignment horizontal="right"/>
    </xf>
    <xf numFmtId="3" fontId="46" fillId="25" borderId="40" xfId="0" applyNumberFormat="1" applyFont="1" applyFill="1" applyBorder="1" applyProtection="1">
      <protection locked="0"/>
    </xf>
    <xf numFmtId="3" fontId="7" fillId="0" borderId="10" xfId="0" applyNumberFormat="1" applyFont="1" applyBorder="1"/>
    <xf numFmtId="0" fontId="29" fillId="0" borderId="29" xfId="0" applyFont="1" applyFill="1" applyBorder="1"/>
    <xf numFmtId="3" fontId="29" fillId="25" borderId="23" xfId="0" applyNumberFormat="1" applyFont="1" applyFill="1" applyBorder="1"/>
    <xf numFmtId="3" fontId="29" fillId="0" borderId="29" xfId="0" applyNumberFormat="1" applyFont="1" applyFill="1" applyBorder="1" applyProtection="1"/>
    <xf numFmtId="3" fontId="41" fillId="40" borderId="0" xfId="0" applyNumberFormat="1" applyFont="1" applyFill="1"/>
    <xf numFmtId="3" fontId="41" fillId="40" borderId="0" xfId="0" applyNumberFormat="1" applyFont="1" applyFill="1" applyAlignment="1">
      <alignment horizontal="right" vertical="center"/>
    </xf>
    <xf numFmtId="3" fontId="30" fillId="34" borderId="15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36" fillId="0" borderId="0" xfId="0" applyFont="1" applyAlignment="1">
      <alignment horizontal="left" vertical="center"/>
    </xf>
    <xf numFmtId="0" fontId="49" fillId="0" borderId="0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0" fillId="0" borderId="0" xfId="0" applyAlignment="1"/>
    <xf numFmtId="0" fontId="46" fillId="0" borderId="13" xfId="0" applyFont="1" applyFill="1" applyBorder="1" applyAlignment="1">
      <alignment horizontal="center" vertical="center" wrapText="1"/>
    </xf>
    <xf numFmtId="0" fontId="46" fillId="0" borderId="16" xfId="0" applyFont="1" applyFill="1" applyBorder="1" applyAlignment="1">
      <alignment horizontal="center" vertical="center" wrapText="1"/>
    </xf>
    <xf numFmtId="0" fontId="46" fillId="0" borderId="15" xfId="0" applyFont="1" applyFill="1" applyBorder="1" applyAlignment="1">
      <alignment horizontal="center" vertical="center" wrapText="1"/>
    </xf>
    <xf numFmtId="0" fontId="42" fillId="0" borderId="0" xfId="0" applyFont="1" applyBorder="1" applyAlignment="1">
      <alignment horizontal="center" vertical="center" wrapText="1"/>
    </xf>
    <xf numFmtId="3" fontId="10" fillId="0" borderId="17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horizontal="center" vertical="center" wrapText="1"/>
    </xf>
    <xf numFmtId="3" fontId="10" fillId="0" borderId="10" xfId="0" applyNumberFormat="1" applyFont="1" applyFill="1" applyBorder="1" applyAlignment="1">
      <alignment horizontal="center" vertical="center" wrapText="1"/>
    </xf>
    <xf numFmtId="0" fontId="72" fillId="0" borderId="0" xfId="0" applyFont="1" applyBorder="1" applyAlignment="1">
      <alignment horizontal="right"/>
    </xf>
    <xf numFmtId="0" fontId="7" fillId="0" borderId="13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30" fillId="24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30" fillId="0" borderId="13" xfId="0" applyFont="1" applyBorder="1" applyAlignment="1">
      <alignment horizontal="center" vertical="center"/>
    </xf>
    <xf numFmtId="0" fontId="9" fillId="0" borderId="16" xfId="0" applyFont="1" applyBorder="1" applyAlignment="1"/>
    <xf numFmtId="0" fontId="9" fillId="0" borderId="15" xfId="0" applyFont="1" applyBorder="1" applyAlignment="1"/>
    <xf numFmtId="0" fontId="36" fillId="0" borderId="17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3" fontId="32" fillId="0" borderId="24" xfId="0" applyNumberFormat="1" applyFont="1" applyBorder="1" applyAlignment="1">
      <alignment horizontal="center" vertical="center" wrapText="1"/>
    </xf>
    <xf numFmtId="0" fontId="33" fillId="0" borderId="26" xfId="0" applyFont="1" applyBorder="1" applyAlignment="1">
      <alignment wrapText="1"/>
    </xf>
    <xf numFmtId="0" fontId="33" fillId="0" borderId="25" xfId="0" applyFont="1" applyBorder="1" applyAlignment="1">
      <alignment wrapText="1"/>
    </xf>
    <xf numFmtId="0" fontId="54" fillId="0" borderId="0" xfId="0" applyFont="1" applyBorder="1" applyAlignment="1">
      <alignment wrapText="1"/>
    </xf>
    <xf numFmtId="0" fontId="54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72" fillId="0" borderId="26" xfId="0" applyFont="1" applyBorder="1" applyAlignment="1">
      <alignment horizontal="right"/>
    </xf>
    <xf numFmtId="0" fontId="32" fillId="0" borderId="26" xfId="0" applyFont="1" applyBorder="1" applyAlignment="1">
      <alignment horizontal="right"/>
    </xf>
    <xf numFmtId="0" fontId="33" fillId="0" borderId="26" xfId="0" applyFont="1" applyBorder="1" applyAlignment="1"/>
    <xf numFmtId="0" fontId="33" fillId="0" borderId="13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20" xfId="0" applyFont="1" applyBorder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3" fillId="0" borderId="24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6" fillId="0" borderId="13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7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3" fontId="32" fillId="0" borderId="17" xfId="0" applyNumberFormat="1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1" fontId="32" fillId="0" borderId="17" xfId="0" applyNumberFormat="1" applyFont="1" applyBorder="1" applyAlignment="1">
      <alignment horizontal="center" vertical="center"/>
    </xf>
    <xf numFmtId="1" fontId="32" fillId="0" borderId="0" xfId="0" applyNumberFormat="1" applyFont="1" applyBorder="1" applyAlignment="1">
      <alignment horizontal="center" vertical="center"/>
    </xf>
    <xf numFmtId="1" fontId="32" fillId="0" borderId="10" xfId="0" applyNumberFormat="1" applyFont="1" applyBorder="1" applyAlignment="1">
      <alignment horizontal="center" vertical="center"/>
    </xf>
    <xf numFmtId="0" fontId="6" fillId="0" borderId="26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32" fillId="0" borderId="18" xfId="0" applyFont="1" applyBorder="1" applyAlignment="1">
      <alignment horizontal="center" vertical="center"/>
    </xf>
    <xf numFmtId="0" fontId="6" fillId="0" borderId="20" xfId="0" applyFont="1" applyBorder="1" applyAlignment="1"/>
    <xf numFmtId="0" fontId="6" fillId="0" borderId="19" xfId="0" applyFont="1" applyBorder="1" applyAlignment="1"/>
    <xf numFmtId="0" fontId="6" fillId="0" borderId="17" xfId="0" applyFont="1" applyBorder="1" applyAlignment="1"/>
    <xf numFmtId="0" fontId="6" fillId="0" borderId="0" xfId="0" applyFont="1" applyBorder="1" applyAlignment="1"/>
    <xf numFmtId="0" fontId="6" fillId="0" borderId="10" xfId="0" applyFont="1" applyBorder="1" applyAlignment="1"/>
    <xf numFmtId="0" fontId="6" fillId="0" borderId="24" xfId="0" applyFont="1" applyBorder="1" applyAlignment="1"/>
    <xf numFmtId="0" fontId="6" fillId="0" borderId="26" xfId="0" applyFont="1" applyBorder="1" applyAlignment="1"/>
    <xf numFmtId="0" fontId="6" fillId="0" borderId="25" xfId="0" applyFont="1" applyBorder="1" applyAlignment="1"/>
    <xf numFmtId="0" fontId="11" fillId="0" borderId="24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vertical="center" wrapText="1"/>
    </xf>
    <xf numFmtId="3" fontId="11" fillId="0" borderId="24" xfId="0" applyNumberFormat="1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3" fontId="11" fillId="0" borderId="26" xfId="0" applyNumberFormat="1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0" fillId="0" borderId="0" xfId="0" applyFont="1" applyAlignment="1">
      <alignment wrapText="1"/>
    </xf>
    <xf numFmtId="0" fontId="9" fillId="0" borderId="59" xfId="0" applyFont="1" applyFill="1" applyBorder="1" applyAlignment="1">
      <alignment horizontal="center" vertical="center" wrapText="1"/>
    </xf>
    <xf numFmtId="0" fontId="9" fillId="27" borderId="59" xfId="0" applyFont="1" applyFill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2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30" fillId="0" borderId="59" xfId="0" applyFont="1" applyFill="1" applyBorder="1" applyAlignment="1">
      <alignment horizontal="center" vertical="center" wrapText="1"/>
    </xf>
    <xf numFmtId="0" fontId="30" fillId="27" borderId="59" xfId="0" applyFont="1" applyFill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30" fillId="0" borderId="62" xfId="0" applyFont="1" applyFill="1" applyBorder="1" applyAlignment="1">
      <alignment horizontal="center" vertical="center" wrapText="1"/>
    </xf>
    <xf numFmtId="0" fontId="30" fillId="0" borderId="60" xfId="0" applyFont="1" applyFill="1" applyBorder="1" applyAlignment="1">
      <alignment horizontal="center" vertical="center" wrapText="1"/>
    </xf>
    <xf numFmtId="0" fontId="30" fillId="0" borderId="58" xfId="0" applyFont="1" applyFill="1" applyBorder="1" applyAlignment="1">
      <alignment horizontal="center" vertical="center" wrapText="1"/>
    </xf>
    <xf numFmtId="0" fontId="11" fillId="0" borderId="59" xfId="0" applyFont="1" applyFill="1" applyBorder="1" applyAlignment="1">
      <alignment horizontal="center" vertical="center" wrapText="1"/>
    </xf>
    <xf numFmtId="0" fontId="0" fillId="0" borderId="59" xfId="0" applyBorder="1" applyAlignment="1"/>
    <xf numFmtId="0" fontId="0" fillId="0" borderId="59" xfId="0" applyBorder="1" applyAlignment="1">
      <alignment horizontal="center" vertical="center"/>
    </xf>
    <xf numFmtId="49" fontId="11" fillId="0" borderId="59" xfId="0" applyNumberFormat="1" applyFont="1" applyFill="1" applyBorder="1" applyAlignment="1">
      <alignment horizontal="center" vertical="center" wrapText="1"/>
    </xf>
    <xf numFmtId="0" fontId="11" fillId="0" borderId="59" xfId="0" applyFont="1" applyFill="1" applyBorder="1"/>
    <xf numFmtId="0" fontId="11" fillId="0" borderId="64" xfId="0" applyFont="1" applyFill="1" applyBorder="1" applyAlignment="1">
      <alignment horizontal="center" vertical="center"/>
    </xf>
    <xf numFmtId="0" fontId="11" fillId="0" borderId="64" xfId="0" applyFont="1" applyFill="1" applyBorder="1"/>
    <xf numFmtId="0" fontId="36" fillId="0" borderId="64" xfId="0" applyFont="1" applyFill="1" applyBorder="1" applyAlignment="1">
      <alignment horizontal="center" vertical="center"/>
    </xf>
    <xf numFmtId="0" fontId="11" fillId="0" borderId="59" xfId="0" applyFont="1" applyFill="1" applyBorder="1" applyAlignment="1">
      <alignment horizontal="center" vertical="center"/>
    </xf>
    <xf numFmtId="0" fontId="36" fillId="0" borderId="59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9" fillId="0" borderId="59" xfId="0" applyFont="1" applyBorder="1" applyAlignment="1"/>
    <xf numFmtId="0" fontId="11" fillId="0" borderId="62" xfId="0" applyFont="1" applyFill="1" applyBorder="1" applyAlignment="1">
      <alignment horizontal="center" vertical="center" wrapText="1"/>
    </xf>
    <xf numFmtId="0" fontId="0" fillId="0" borderId="60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0" fillId="0" borderId="60" xfId="0" applyBorder="1" applyAlignment="1">
      <alignment wrapText="1"/>
    </xf>
    <xf numFmtId="0" fontId="0" fillId="0" borderId="58" xfId="0" applyBorder="1" applyAlignment="1">
      <alignment wrapText="1"/>
    </xf>
    <xf numFmtId="0" fontId="9" fillId="0" borderId="59" xfId="0" applyFont="1" applyFill="1" applyBorder="1" applyAlignment="1">
      <alignment horizontal="center" vertical="center"/>
    </xf>
    <xf numFmtId="0" fontId="9" fillId="0" borderId="62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30" fillId="27" borderId="62" xfId="0" applyFont="1" applyFill="1" applyBorder="1" applyAlignment="1">
      <alignment horizontal="center" vertical="center" wrapText="1"/>
    </xf>
    <xf numFmtId="0" fontId="0" fillId="0" borderId="60" xfId="0" applyBorder="1" applyAlignment="1"/>
    <xf numFmtId="0" fontId="0" fillId="0" borderId="58" xfId="0" applyBorder="1" applyAlignment="1"/>
    <xf numFmtId="49" fontId="6" fillId="0" borderId="62" xfId="0" applyNumberFormat="1" applyFont="1" applyFill="1" applyBorder="1" applyAlignment="1">
      <alignment horizontal="center" vertical="center" wrapText="1"/>
    </xf>
    <xf numFmtId="0" fontId="6" fillId="0" borderId="60" xfId="0" applyFont="1" applyFill="1" applyBorder="1" applyAlignment="1">
      <alignment horizontal="center" vertical="center" wrapText="1"/>
    </xf>
    <xf numFmtId="0" fontId="6" fillId="0" borderId="58" xfId="0" applyFont="1" applyFill="1" applyBorder="1" applyAlignment="1">
      <alignment horizontal="center" vertical="center" wrapText="1"/>
    </xf>
    <xf numFmtId="49" fontId="33" fillId="0" borderId="62" xfId="0" applyNumberFormat="1" applyFont="1" applyFill="1" applyBorder="1" applyAlignment="1">
      <alignment horizontal="center" vertical="center" wrapText="1"/>
    </xf>
    <xf numFmtId="0" fontId="33" fillId="0" borderId="60" xfId="0" applyFont="1" applyFill="1" applyBorder="1"/>
    <xf numFmtId="0" fontId="33" fillId="0" borderId="58" xfId="0" applyFont="1" applyFill="1" applyBorder="1"/>
    <xf numFmtId="0" fontId="9" fillId="0" borderId="79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78" xfId="0" applyFont="1" applyFill="1" applyBorder="1" applyAlignment="1">
      <alignment horizontal="center" vertical="center"/>
    </xf>
    <xf numFmtId="0" fontId="9" fillId="33" borderId="79" xfId="0" applyFont="1" applyFill="1" applyBorder="1" applyAlignment="1">
      <alignment horizontal="center" vertical="center"/>
    </xf>
    <xf numFmtId="0" fontId="9" fillId="33" borderId="38" xfId="0" applyFont="1" applyFill="1" applyBorder="1" applyAlignment="1">
      <alignment horizontal="center" vertical="center"/>
    </xf>
    <xf numFmtId="0" fontId="9" fillId="33" borderId="78" xfId="0" applyFont="1" applyFill="1" applyBorder="1" applyAlignment="1">
      <alignment horizontal="center" vertical="center"/>
    </xf>
    <xf numFmtId="0" fontId="30" fillId="33" borderId="79" xfId="0" applyFont="1" applyFill="1" applyBorder="1" applyAlignment="1">
      <alignment horizontal="center" vertical="center"/>
    </xf>
    <xf numFmtId="0" fontId="30" fillId="33" borderId="38" xfId="0" applyFont="1" applyFill="1" applyBorder="1" applyAlignment="1">
      <alignment horizontal="center" vertical="center"/>
    </xf>
    <xf numFmtId="0" fontId="30" fillId="33" borderId="78" xfId="0" applyFont="1" applyFill="1" applyBorder="1" applyAlignment="1">
      <alignment horizontal="center" vertical="center"/>
    </xf>
    <xf numFmtId="0" fontId="33" fillId="0" borderId="60" xfId="0" applyFont="1" applyFill="1" applyBorder="1" applyAlignment="1">
      <alignment horizontal="center" vertical="center" wrapText="1"/>
    </xf>
    <xf numFmtId="0" fontId="33" fillId="0" borderId="58" xfId="0" applyFont="1" applyFill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11" fillId="0" borderId="60" xfId="0" applyFont="1" applyFill="1" applyBorder="1" applyAlignment="1">
      <alignment horizontal="center" vertical="center" wrapText="1"/>
    </xf>
    <xf numFmtId="49" fontId="36" fillId="0" borderId="62" xfId="0" applyNumberFormat="1" applyFont="1" applyFill="1" applyBorder="1" applyAlignment="1">
      <alignment horizontal="center" vertical="center" wrapText="1"/>
    </xf>
    <xf numFmtId="0" fontId="36" fillId="0" borderId="60" xfId="0" applyFont="1" applyFill="1" applyBorder="1" applyAlignment="1">
      <alignment horizontal="center" vertical="center" wrapText="1"/>
    </xf>
    <xf numFmtId="0" fontId="36" fillId="0" borderId="58" xfId="0" applyFont="1" applyFill="1" applyBorder="1" applyAlignment="1">
      <alignment horizontal="center" vertical="center" wrapText="1"/>
    </xf>
    <xf numFmtId="0" fontId="36" fillId="0" borderId="79" xfId="0" applyFont="1" applyFill="1" applyBorder="1" applyAlignment="1">
      <alignment horizontal="center" vertical="center"/>
    </xf>
    <xf numFmtId="0" fontId="36" fillId="0" borderId="38" xfId="0" applyFont="1" applyFill="1" applyBorder="1" applyAlignment="1">
      <alignment horizontal="center" vertical="center"/>
    </xf>
    <xf numFmtId="0" fontId="36" fillId="0" borderId="78" xfId="0" applyFont="1" applyFill="1" applyBorder="1" applyAlignment="1">
      <alignment horizontal="center" vertical="center"/>
    </xf>
    <xf numFmtId="0" fontId="61" fillId="0" borderId="59" xfId="0" applyFont="1" applyFill="1" applyBorder="1" applyAlignment="1">
      <alignment horizontal="center" vertical="center"/>
    </xf>
    <xf numFmtId="0" fontId="11" fillId="0" borderId="62" xfId="0" applyFont="1" applyFill="1" applyBorder="1" applyAlignment="1">
      <alignment horizontal="center" vertical="center"/>
    </xf>
    <xf numFmtId="0" fontId="11" fillId="0" borderId="60" xfId="0" applyFont="1" applyFill="1" applyBorder="1" applyAlignment="1">
      <alignment horizontal="center" vertical="center"/>
    </xf>
    <xf numFmtId="0" fontId="11" fillId="0" borderId="58" xfId="0" applyFont="1" applyFill="1" applyBorder="1" applyAlignment="1">
      <alignment horizontal="center" vertical="center"/>
    </xf>
    <xf numFmtId="0" fontId="11" fillId="0" borderId="79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79" xfId="0" applyFont="1" applyFill="1" applyBorder="1" applyAlignment="1">
      <alignment horizontal="center" vertical="center"/>
    </xf>
    <xf numFmtId="0" fontId="11" fillId="0" borderId="38" xfId="0" applyFont="1" applyFill="1" applyBorder="1" applyAlignment="1">
      <alignment horizontal="center" vertical="center"/>
    </xf>
    <xf numFmtId="0" fontId="11" fillId="0" borderId="78" xfId="0" applyFont="1" applyFill="1" applyBorder="1" applyAlignment="1">
      <alignment horizontal="center" vertical="center"/>
    </xf>
    <xf numFmtId="49" fontId="36" fillId="0" borderId="79" xfId="0" applyNumberFormat="1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 wrapText="1"/>
    </xf>
    <xf numFmtId="0" fontId="36" fillId="0" borderId="78" xfId="0" applyFont="1" applyFill="1" applyBorder="1" applyAlignment="1">
      <alignment horizontal="center" vertical="center" wrapText="1"/>
    </xf>
    <xf numFmtId="49" fontId="61" fillId="0" borderId="59" xfId="0" applyNumberFormat="1" applyFont="1" applyFill="1" applyBorder="1" applyAlignment="1">
      <alignment horizontal="center" vertical="center" wrapText="1"/>
    </xf>
    <xf numFmtId="0" fontId="61" fillId="0" borderId="59" xfId="0" applyFont="1" applyFill="1" applyBorder="1" applyAlignment="1">
      <alignment horizontal="center" vertical="center" wrapText="1"/>
    </xf>
    <xf numFmtId="49" fontId="36" fillId="0" borderId="59" xfId="0" applyNumberFormat="1" applyFont="1" applyBorder="1" applyAlignment="1">
      <alignment horizontal="center" vertical="center" wrapText="1"/>
    </xf>
    <xf numFmtId="0" fontId="30" fillId="0" borderId="59" xfId="0" applyFont="1" applyBorder="1" applyAlignment="1">
      <alignment horizontal="center" vertical="center" wrapText="1"/>
    </xf>
    <xf numFmtId="49" fontId="36" fillId="0" borderId="62" xfId="0" applyNumberFormat="1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 vertical="center" wrapText="1"/>
    </xf>
    <xf numFmtId="0" fontId="36" fillId="0" borderId="62" xfId="0" applyFont="1" applyBorder="1" applyAlignment="1">
      <alignment horizontal="center" vertical="center" wrapText="1"/>
    </xf>
    <xf numFmtId="0" fontId="36" fillId="0" borderId="60" xfId="0" applyFont="1" applyBorder="1" applyAlignment="1">
      <alignment horizontal="center"/>
    </xf>
    <xf numFmtId="0" fontId="30" fillId="0" borderId="60" xfId="0" applyFont="1" applyBorder="1" applyAlignment="1"/>
    <xf numFmtId="0" fontId="30" fillId="0" borderId="58" xfId="0" applyFont="1" applyBorder="1" applyAlignment="1"/>
    <xf numFmtId="0" fontId="36" fillId="0" borderId="79" xfId="0" applyFont="1" applyBorder="1" applyAlignment="1">
      <alignment horizontal="center" vertical="center"/>
    </xf>
    <xf numFmtId="0" fontId="36" fillId="0" borderId="38" xfId="0" applyFont="1" applyBorder="1" applyAlignment="1">
      <alignment horizontal="center" vertical="center"/>
    </xf>
    <xf numFmtId="0" fontId="36" fillId="0" borderId="78" xfId="0" applyFont="1" applyBorder="1" applyAlignment="1">
      <alignment horizontal="center" vertical="center"/>
    </xf>
    <xf numFmtId="3" fontId="36" fillId="0" borderId="62" xfId="0" applyNumberFormat="1" applyFont="1" applyFill="1" applyBorder="1" applyAlignment="1" applyProtection="1">
      <alignment horizontal="center"/>
      <protection locked="0"/>
    </xf>
    <xf numFmtId="0" fontId="9" fillId="0" borderId="60" xfId="0" applyFont="1" applyBorder="1" applyAlignment="1"/>
    <xf numFmtId="0" fontId="11" fillId="0" borderId="60" xfId="0" applyFont="1" applyBorder="1" applyAlignment="1">
      <alignment horizontal="center"/>
    </xf>
    <xf numFmtId="0" fontId="11" fillId="0" borderId="60" xfId="0" applyFont="1" applyFill="1" applyBorder="1" applyAlignment="1">
      <alignment horizontal="center"/>
    </xf>
    <xf numFmtId="0" fontId="9" fillId="0" borderId="60" xfId="0" applyFont="1" applyFill="1" applyBorder="1" applyAlignment="1"/>
    <xf numFmtId="0" fontId="36" fillId="0" borderId="62" xfId="0" applyFont="1" applyFill="1" applyBorder="1" applyAlignment="1">
      <alignment horizontal="center" vertical="center" wrapText="1"/>
    </xf>
    <xf numFmtId="0" fontId="9" fillId="0" borderId="60" xfId="0" applyFont="1" applyFill="1" applyBorder="1" applyAlignment="1">
      <alignment horizontal="center" vertical="center"/>
    </xf>
    <xf numFmtId="0" fontId="9" fillId="0" borderId="58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3" fontId="30" fillId="0" borderId="13" xfId="0" applyNumberFormat="1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" fontId="36" fillId="0" borderId="13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3" fontId="30" fillId="25" borderId="13" xfId="0" applyNumberFormat="1" applyFont="1" applyFill="1" applyBorder="1" applyAlignment="1">
      <alignment horizontal="center" vertical="center"/>
    </xf>
    <xf numFmtId="3" fontId="30" fillId="25" borderId="16" xfId="0" applyNumberFormat="1" applyFont="1" applyFill="1" applyBorder="1" applyAlignment="1">
      <alignment horizontal="center" vertical="center"/>
    </xf>
    <xf numFmtId="3" fontId="30" fillId="0" borderId="16" xfId="0" applyNumberFormat="1" applyFont="1" applyBorder="1" applyAlignment="1">
      <alignment horizontal="center" vertical="center"/>
    </xf>
    <xf numFmtId="3" fontId="30" fillId="0" borderId="15" xfId="0" applyNumberFormat="1" applyFont="1" applyBorder="1" applyAlignment="1">
      <alignment horizontal="center" vertical="center"/>
    </xf>
    <xf numFmtId="0" fontId="6" fillId="0" borderId="36" xfId="0" applyFont="1" applyFill="1" applyBorder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center" wrapText="1"/>
      <protection locked="0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17" xfId="0" applyFont="1" applyBorder="1" applyAlignment="1"/>
    <xf numFmtId="0" fontId="30" fillId="0" borderId="10" xfId="0" applyFont="1" applyBorder="1" applyAlignment="1"/>
    <xf numFmtId="0" fontId="30" fillId="0" borderId="24" xfId="0" applyFont="1" applyBorder="1" applyAlignment="1"/>
    <xf numFmtId="0" fontId="30" fillId="0" borderId="25" xfId="0" applyFont="1" applyBorder="1" applyAlignment="1"/>
    <xf numFmtId="3" fontId="36" fillId="0" borderId="2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wrapText="1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0" fillId="31" borderId="17" xfId="0" applyFont="1" applyFill="1" applyBorder="1" applyAlignment="1">
      <alignment horizontal="left" vertical="center"/>
    </xf>
    <xf numFmtId="0" fontId="6" fillId="31" borderId="10" xfId="0" applyFont="1" applyFill="1" applyBorder="1" applyAlignment="1"/>
    <xf numFmtId="1" fontId="36" fillId="0" borderId="21" xfId="0" applyNumberFormat="1" applyFont="1" applyFill="1" applyBorder="1" applyAlignment="1">
      <alignment horizontal="left" wrapText="1"/>
    </xf>
    <xf numFmtId="0" fontId="6" fillId="0" borderId="22" xfId="0" applyFont="1" applyBorder="1" applyAlignment="1">
      <alignment horizontal="left"/>
    </xf>
    <xf numFmtId="0" fontId="7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/>
    </xf>
    <xf numFmtId="0" fontId="44" fillId="0" borderId="19" xfId="0" applyFont="1" applyBorder="1" applyAlignment="1"/>
    <xf numFmtId="0" fontId="44" fillId="0" borderId="17" xfId="0" applyFont="1" applyBorder="1" applyAlignment="1"/>
    <xf numFmtId="0" fontId="44" fillId="0" borderId="10" xfId="0" applyFont="1" applyBorder="1" applyAlignment="1"/>
    <xf numFmtId="0" fontId="44" fillId="0" borderId="24" xfId="0" applyFont="1" applyBorder="1" applyAlignment="1"/>
    <xf numFmtId="0" fontId="44" fillId="0" borderId="25" xfId="0" applyFont="1" applyBorder="1" applyAlignment="1"/>
    <xf numFmtId="3" fontId="30" fillId="0" borderId="18" xfId="0" applyNumberFormat="1" applyFont="1" applyBorder="1" applyAlignment="1">
      <alignment horizontal="center" vertical="center"/>
    </xf>
    <xf numFmtId="3" fontId="30" fillId="0" borderId="20" xfId="0" applyNumberFormat="1" applyFont="1" applyBorder="1" applyAlignment="1">
      <alignment horizontal="center" vertical="center"/>
    </xf>
    <xf numFmtId="3" fontId="30" fillId="0" borderId="19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3" fontId="30" fillId="25" borderId="15" xfId="0" applyNumberFormat="1" applyFont="1" applyFill="1" applyBorder="1" applyAlignment="1">
      <alignment horizontal="center" vertical="center"/>
    </xf>
    <xf numFmtId="3" fontId="30" fillId="0" borderId="24" xfId="0" applyNumberFormat="1" applyFont="1" applyBorder="1" applyAlignment="1">
      <alignment horizontal="center" vertical="center"/>
    </xf>
    <xf numFmtId="3" fontId="30" fillId="0" borderId="26" xfId="0" applyNumberFormat="1" applyFont="1" applyBorder="1" applyAlignment="1">
      <alignment horizontal="center" vertical="center"/>
    </xf>
    <xf numFmtId="3" fontId="30" fillId="0" borderId="25" xfId="0" applyNumberFormat="1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1" fillId="27" borderId="59" xfId="0" applyFont="1" applyFill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27" borderId="59" xfId="0" applyFont="1" applyFill="1" applyBorder="1" applyAlignment="1">
      <alignment horizontal="center" vertical="center" wrapText="1"/>
    </xf>
    <xf numFmtId="0" fontId="11" fillId="0" borderId="58" xfId="0" applyFont="1" applyFill="1" applyBorder="1" applyAlignment="1">
      <alignment horizontal="center" vertical="center" wrapText="1"/>
    </xf>
    <xf numFmtId="0" fontId="11" fillId="27" borderId="79" xfId="0" applyFont="1" applyFill="1" applyBorder="1" applyAlignment="1">
      <alignment horizontal="center"/>
    </xf>
    <xf numFmtId="0" fontId="11" fillId="27" borderId="38" xfId="0" applyFont="1" applyFill="1" applyBorder="1" applyAlignment="1">
      <alignment horizontal="center"/>
    </xf>
    <xf numFmtId="0" fontId="11" fillId="27" borderId="78" xfId="0" applyFont="1" applyFill="1" applyBorder="1" applyAlignment="1">
      <alignment horizontal="center"/>
    </xf>
    <xf numFmtId="0" fontId="36" fillId="27" borderId="59" xfId="0" applyFont="1" applyFill="1" applyBorder="1" applyAlignment="1">
      <alignment horizontal="center" vertical="center" wrapText="1"/>
    </xf>
    <xf numFmtId="0" fontId="36" fillId="27" borderId="59" xfId="0" applyFont="1" applyFill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6" fillId="0" borderId="79" xfId="0" applyFont="1" applyFill="1" applyBorder="1" applyAlignment="1">
      <alignment horizontal="center" vertical="center" wrapText="1"/>
    </xf>
  </cellXfs>
  <cellStyles count="48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Figyelmeztetés" xfId="27" builtinId="11" customBuiltin="1"/>
    <cellStyle name="Hivatkozott cella" xfId="28" builtinId="24" customBuiltin="1"/>
    <cellStyle name="Jegyzet" xfId="29" builtinId="10" customBuiltin="1"/>
    <cellStyle name="Jelölőszín (1)" xfId="30" builtinId="29" customBuiltin="1"/>
    <cellStyle name="Jelölőszín (2)" xfId="31" builtinId="33" customBuiltin="1"/>
    <cellStyle name="Jelölőszín (3)" xfId="32" builtinId="37" customBuiltin="1"/>
    <cellStyle name="Jelölőszín (4)" xfId="33" builtinId="41" customBuiltin="1"/>
    <cellStyle name="Jelölőszín (5)" xfId="34" builtinId="45" customBuiltin="1"/>
    <cellStyle name="Jelölőszín (6)" xfId="35" builtinId="49" customBuiltin="1"/>
    <cellStyle name="Jó" xfId="36" builtinId="26" customBuiltin="1"/>
    <cellStyle name="Kimenet" xfId="37" builtinId="21" customBuiltin="1"/>
    <cellStyle name="Magyarázó szöveg" xfId="38" builtinId="53" customBuiltin="1"/>
    <cellStyle name="Normál" xfId="0" builtinId="0"/>
    <cellStyle name="Normál 2" xfId="39"/>
    <cellStyle name="Normál 3" xfId="40"/>
    <cellStyle name="Normál_2 b normatíva 2012 VII mód" xfId="41"/>
    <cellStyle name="Normál_2011. évi Eredeti KIADÁS" xfId="42"/>
    <cellStyle name="Normál_2014 évi ktv I mód ELŐTERJESZTÉS" xfId="43"/>
    <cellStyle name="Összesen" xfId="44" builtinId="25" customBuiltin="1"/>
    <cellStyle name="Rossz" xfId="45" builtinId="27" customBuiltin="1"/>
    <cellStyle name="Semleges" xfId="46" builtinId="28" customBuiltin="1"/>
    <cellStyle name="Számítás" xfId="47" builtinId="22" customBuiltin="1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2286000</xdr:colOff>
      <xdr:row>51</xdr:row>
      <xdr:rowOff>0</xdr:rowOff>
    </xdr:from>
    <xdr:to>
      <xdr:col>1</xdr:col>
      <xdr:colOff>2362200</xdr:colOff>
      <xdr:row>51</xdr:row>
      <xdr:rowOff>0</xdr:rowOff>
    </xdr:to>
    <xdr:sp macro="" textlink="">
      <xdr:nvSpPr>
        <xdr:cNvPr id="48190" name="AutoShape 16"/>
        <xdr:cNvSpPr>
          <a:spLocks/>
        </xdr:cNvSpPr>
      </xdr:nvSpPr>
      <xdr:spPr bwMode="auto">
        <a:xfrm>
          <a:off x="2476500" y="4829175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2286000</xdr:colOff>
      <xdr:row>378</xdr:row>
      <xdr:rowOff>0</xdr:rowOff>
    </xdr:from>
    <xdr:to>
      <xdr:col>1</xdr:col>
      <xdr:colOff>2362200</xdr:colOff>
      <xdr:row>378</xdr:row>
      <xdr:rowOff>0</xdr:rowOff>
    </xdr:to>
    <xdr:sp macro="" textlink="">
      <xdr:nvSpPr>
        <xdr:cNvPr id="48191" name="AutoShape 96"/>
        <xdr:cNvSpPr>
          <a:spLocks/>
        </xdr:cNvSpPr>
      </xdr:nvSpPr>
      <xdr:spPr bwMode="auto">
        <a:xfrm>
          <a:off x="2476500" y="36709350"/>
          <a:ext cx="76200" cy="0"/>
        </a:xfrm>
        <a:prstGeom prst="rightBrace">
          <a:avLst>
            <a:gd name="adj1" fmla="val -2147483648"/>
            <a:gd name="adj2" fmla="val 50000"/>
          </a:avLst>
        </a:prstGeom>
        <a:noFill/>
        <a:ln w="1270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/>
  <dimension ref="A1:S50"/>
  <sheetViews>
    <sheetView view="pageBreakPreview" zoomScaleNormal="100" zoomScaleSheetLayoutView="100" workbookViewId="0">
      <selection activeCell="O25" sqref="O25"/>
    </sheetView>
  </sheetViews>
  <sheetFormatPr defaultRowHeight="12.75"/>
  <cols>
    <col min="1" max="1" width="51.42578125" style="14" customWidth="1"/>
    <col min="2" max="2" width="17" style="14" hidden="1" customWidth="1"/>
    <col min="3" max="3" width="15.7109375" style="14" customWidth="1"/>
    <col min="4" max="4" width="15" style="14" customWidth="1"/>
    <col min="5" max="5" width="15.5703125" style="14" customWidth="1"/>
    <col min="6" max="6" width="17" style="14" hidden="1" customWidth="1"/>
    <col min="7" max="7" width="49" style="14" customWidth="1"/>
    <col min="8" max="8" width="12.5703125" style="14" hidden="1" customWidth="1"/>
    <col min="9" max="11" width="15.7109375" style="14" customWidth="1"/>
    <col min="12" max="12" width="16" style="13" hidden="1" customWidth="1"/>
    <col min="13" max="13" width="9.140625" style="438"/>
    <col min="14" max="16384" width="9.140625" style="14"/>
  </cols>
  <sheetData>
    <row r="1" spans="1:13" s="701" customFormat="1" ht="42" customHeight="1">
      <c r="A1" s="1807" t="s">
        <v>1306</v>
      </c>
      <c r="B1" s="1807"/>
      <c r="C1" s="1808"/>
      <c r="D1" s="1808"/>
      <c r="E1" s="1808"/>
      <c r="F1" s="1808"/>
      <c r="G1" s="1808"/>
      <c r="H1" s="1808"/>
      <c r="I1" s="1808"/>
      <c r="J1" s="1808"/>
      <c r="K1" s="1808"/>
      <c r="L1" s="1809"/>
      <c r="M1" s="702"/>
    </row>
    <row r="2" spans="1:13" ht="15" customHeight="1" thickBot="1">
      <c r="A2" s="662"/>
      <c r="B2" s="662"/>
      <c r="C2" s="663"/>
      <c r="D2" s="663"/>
      <c r="E2" s="663"/>
      <c r="F2" s="663"/>
      <c r="G2" s="663"/>
      <c r="H2" s="663"/>
      <c r="I2" s="663"/>
      <c r="K2" s="1732" t="s">
        <v>1042</v>
      </c>
      <c r="L2" s="872" t="s">
        <v>1042</v>
      </c>
    </row>
    <row r="3" spans="1:13" s="660" customFormat="1" ht="34.5" customHeight="1" thickBot="1">
      <c r="A3" s="664" t="s">
        <v>41</v>
      </c>
      <c r="B3" s="462" t="s">
        <v>624</v>
      </c>
      <c r="C3" s="462" t="s">
        <v>1246</v>
      </c>
      <c r="D3" s="463" t="s">
        <v>15</v>
      </c>
      <c r="E3" s="462" t="s">
        <v>1307</v>
      </c>
      <c r="F3" s="463" t="s">
        <v>881</v>
      </c>
      <c r="G3" s="665" t="s">
        <v>42</v>
      </c>
      <c r="H3" s="462" t="s">
        <v>624</v>
      </c>
      <c r="I3" s="462" t="s">
        <v>1246</v>
      </c>
      <c r="J3" s="463" t="s">
        <v>15</v>
      </c>
      <c r="K3" s="462" t="s">
        <v>1307</v>
      </c>
      <c r="L3" s="462" t="s">
        <v>881</v>
      </c>
      <c r="M3" s="661"/>
    </row>
    <row r="4" spans="1:13" s="660" customFormat="1" ht="21" customHeight="1" thickBot="1">
      <c r="A4" s="664" t="s">
        <v>43</v>
      </c>
      <c r="B4" s="664"/>
      <c r="C4" s="712"/>
      <c r="D4" s="712"/>
      <c r="E4" s="712"/>
      <c r="F4" s="712"/>
      <c r="G4" s="713"/>
      <c r="H4" s="712"/>
      <c r="I4" s="712"/>
      <c r="J4" s="712"/>
      <c r="K4" s="714"/>
      <c r="L4" s="1448"/>
      <c r="M4" s="661"/>
    </row>
    <row r="5" spans="1:13" s="719" customFormat="1" ht="20.25" customHeight="1">
      <c r="A5" s="715" t="s">
        <v>44</v>
      </c>
      <c r="B5" s="716"/>
      <c r="C5" s="1541"/>
      <c r="D5" s="717"/>
      <c r="E5" s="1541"/>
      <c r="F5" s="717"/>
      <c r="G5" s="715" t="s">
        <v>384</v>
      </c>
      <c r="H5" s="718"/>
      <c r="I5" s="1541"/>
      <c r="J5" s="717"/>
      <c r="K5" s="1541"/>
      <c r="L5" s="1447"/>
      <c r="M5" s="615"/>
    </row>
    <row r="6" spans="1:13" s="660" customFormat="1" ht="14.1" customHeight="1">
      <c r="A6" s="720" t="s">
        <v>490</v>
      </c>
      <c r="B6" s="1214">
        <f>'3 m Kiad'!L9</f>
        <v>4438129</v>
      </c>
      <c r="C6" s="1542">
        <f>'3 m Kiad'!M9</f>
        <v>4824093486</v>
      </c>
      <c r="D6" s="1538">
        <f>'3 m Kiad'!N9</f>
        <v>56713013</v>
      </c>
      <c r="E6" s="1542">
        <f t="shared" ref="E6:E11" si="0">SUM(C6:D6)</f>
        <v>4880806499</v>
      </c>
      <c r="F6" s="527">
        <f>C6-B6</f>
        <v>4819655357</v>
      </c>
      <c r="G6" s="721" t="s">
        <v>541</v>
      </c>
      <c r="H6" s="722">
        <f>'2 m Bev'!L10</f>
        <v>3126638</v>
      </c>
      <c r="I6" s="1543">
        <f>'2 m Bev'!M10</f>
        <v>3474140480</v>
      </c>
      <c r="J6" s="1539">
        <f>'2 m Bev'!N10</f>
        <v>33419747</v>
      </c>
      <c r="K6" s="1542">
        <f t="shared" ref="K6:K11" si="1">SUM(I6:J6)</f>
        <v>3507560227</v>
      </c>
      <c r="L6" s="1448">
        <f>I6-H6</f>
        <v>3471013842</v>
      </c>
      <c r="M6" s="661"/>
    </row>
    <row r="7" spans="1:13" s="660" customFormat="1" ht="14.1" customHeight="1">
      <c r="A7" s="721" t="s">
        <v>510</v>
      </c>
      <c r="B7" s="722">
        <f>'3 m Kiad'!L12</f>
        <v>1286501</v>
      </c>
      <c r="C7" s="1543">
        <f>'3 m Kiad'!M12</f>
        <v>1409795994</v>
      </c>
      <c r="D7" s="1539">
        <f>'3 m Kiad'!N12</f>
        <v>2950784</v>
      </c>
      <c r="E7" s="1543">
        <f t="shared" si="0"/>
        <v>1412746778</v>
      </c>
      <c r="F7" s="527">
        <f>C7-B7</f>
        <v>1408509493</v>
      </c>
      <c r="G7" s="721" t="s">
        <v>531</v>
      </c>
      <c r="H7" s="722">
        <f>'2 m Bev'!L16</f>
        <v>7885620</v>
      </c>
      <c r="I7" s="1543">
        <f>'2 m Bev'!M16</f>
        <v>8424867000</v>
      </c>
      <c r="J7" s="1539">
        <f>'2 m Bev'!N16</f>
        <v>249804840</v>
      </c>
      <c r="K7" s="1543">
        <f t="shared" si="1"/>
        <v>8674671840</v>
      </c>
      <c r="L7" s="1448">
        <f>I7-H7</f>
        <v>8416981380</v>
      </c>
      <c r="M7" s="661"/>
    </row>
    <row r="8" spans="1:13" s="660" customFormat="1" ht="14.1" customHeight="1">
      <c r="A8" s="721" t="s">
        <v>511</v>
      </c>
      <c r="B8" s="722">
        <f>'3 m Kiad'!L13</f>
        <v>5490361</v>
      </c>
      <c r="C8" s="1543">
        <f>'3 m Kiad'!M13</f>
        <v>6182492506</v>
      </c>
      <c r="D8" s="1539">
        <f>'3 m Kiad'!N13</f>
        <v>64656344</v>
      </c>
      <c r="E8" s="1543">
        <f t="shared" si="0"/>
        <v>6247148850</v>
      </c>
      <c r="F8" s="527">
        <f>C8-B8</f>
        <v>6177002145</v>
      </c>
      <c r="G8" s="721" t="s">
        <v>532</v>
      </c>
      <c r="H8" s="722">
        <f>'2 m Bev'!L25</f>
        <v>1751293</v>
      </c>
      <c r="I8" s="1543">
        <f>'2 m Bev'!M25</f>
        <v>1345233983</v>
      </c>
      <c r="J8" s="1539">
        <f>'2 m Bev'!N25</f>
        <v>84451389</v>
      </c>
      <c r="K8" s="1543">
        <f t="shared" si="1"/>
        <v>1429685372</v>
      </c>
      <c r="L8" s="1448">
        <f>I8-H8</f>
        <v>1343482690</v>
      </c>
      <c r="M8" s="661"/>
    </row>
    <row r="9" spans="1:13" s="660" customFormat="1" ht="14.1" customHeight="1">
      <c r="A9" s="721" t="s">
        <v>131</v>
      </c>
      <c r="B9" s="722">
        <f>'3 m Kiad'!L17</f>
        <v>518171</v>
      </c>
      <c r="C9" s="1543">
        <f>'3 m Kiad'!M17</f>
        <v>339217225</v>
      </c>
      <c r="D9" s="1539">
        <f>'3 m Kiad'!N17</f>
        <v>5064514</v>
      </c>
      <c r="E9" s="1543">
        <f t="shared" si="0"/>
        <v>344281739</v>
      </c>
      <c r="F9" s="527">
        <f>C9-B9</f>
        <v>338699054</v>
      </c>
      <c r="G9" s="721" t="s">
        <v>542</v>
      </c>
      <c r="H9" s="722">
        <f>'2 m Bev'!L30</f>
        <v>0</v>
      </c>
      <c r="I9" s="1543">
        <f>'2 m Bev'!M30</f>
        <v>2516743</v>
      </c>
      <c r="J9" s="1539">
        <f>'2 m Bev'!N30</f>
        <v>0</v>
      </c>
      <c r="K9" s="1543">
        <f t="shared" si="1"/>
        <v>2516743</v>
      </c>
      <c r="L9" s="1448">
        <f>I9-H9</f>
        <v>2516743</v>
      </c>
      <c r="M9" s="661"/>
    </row>
    <row r="10" spans="1:13" s="660" customFormat="1" ht="16.5" customHeight="1" thickBot="1">
      <c r="A10" s="721" t="s">
        <v>593</v>
      </c>
      <c r="B10" s="722">
        <f>'3 m Kiad'!L18</f>
        <v>637384</v>
      </c>
      <c r="C10" s="1543">
        <f>'3 m Kiad'!M18</f>
        <v>1789088340</v>
      </c>
      <c r="D10" s="1539">
        <f>'3 m Kiad'!N18</f>
        <v>406106662</v>
      </c>
      <c r="E10" s="1543">
        <f t="shared" si="0"/>
        <v>2195195002</v>
      </c>
      <c r="F10" s="527">
        <f>C10-B10</f>
        <v>1788450956</v>
      </c>
      <c r="G10" s="721"/>
      <c r="H10" s="723"/>
      <c r="I10" s="1543"/>
      <c r="J10" s="1539"/>
      <c r="K10" s="1543">
        <f t="shared" si="1"/>
        <v>0</v>
      </c>
      <c r="L10" s="1448"/>
      <c r="M10" s="661"/>
    </row>
    <row r="11" spans="1:13" s="660" customFormat="1" ht="14.1" hidden="1" customHeight="1" thickBot="1">
      <c r="A11" s="721"/>
      <c r="B11" s="472"/>
      <c r="C11" s="1543"/>
      <c r="D11" s="1539"/>
      <c r="E11" s="1543">
        <f t="shared" si="0"/>
        <v>0</v>
      </c>
      <c r="F11" s="527"/>
      <c r="G11" s="721"/>
      <c r="H11" s="723"/>
      <c r="I11" s="1543"/>
      <c r="J11" s="1539"/>
      <c r="K11" s="1543">
        <f t="shared" si="1"/>
        <v>0</v>
      </c>
      <c r="L11" s="1448"/>
      <c r="M11" s="661"/>
    </row>
    <row r="12" spans="1:13" s="719" customFormat="1" ht="16.5" customHeight="1" thickBot="1">
      <c r="A12" s="724" t="s">
        <v>818</v>
      </c>
      <c r="B12" s="566">
        <f>SUM(B6:B11)</f>
        <v>12370546</v>
      </c>
      <c r="C12" s="567">
        <f>SUM(C6:C11)</f>
        <v>14544687551</v>
      </c>
      <c r="D12" s="566">
        <f>SUM(D6:D11)</f>
        <v>535491317</v>
      </c>
      <c r="E12" s="567">
        <f>SUM(E6:E11)</f>
        <v>15080178868</v>
      </c>
      <c r="F12" s="566">
        <f>SUM(F6:F11)</f>
        <v>14532317005</v>
      </c>
      <c r="G12" s="724" t="s">
        <v>819</v>
      </c>
      <c r="H12" s="563">
        <f>SUM(H6:H11)</f>
        <v>12763551</v>
      </c>
      <c r="I12" s="567">
        <f>SUM(I6:I11)</f>
        <v>13246758206</v>
      </c>
      <c r="J12" s="566">
        <f>SUM(J6:J11)</f>
        <v>367675976</v>
      </c>
      <c r="K12" s="567">
        <f>SUM(K6:K11)</f>
        <v>13614434182</v>
      </c>
      <c r="L12" s="606">
        <f>SUM(L6:L11)</f>
        <v>13233994655</v>
      </c>
      <c r="M12" s="615"/>
    </row>
    <row r="13" spans="1:13" s="660" customFormat="1" ht="13.5" customHeight="1" thickBot="1">
      <c r="A13" s="726"/>
      <c r="B13" s="727"/>
      <c r="C13" s="726"/>
      <c r="D13" s="727"/>
      <c r="E13" s="726">
        <f>SUM(C13:D13)</f>
        <v>0</v>
      </c>
      <c r="F13" s="727"/>
      <c r="G13" s="728" t="s">
        <v>569</v>
      </c>
      <c r="H13" s="1553">
        <f>H12-B12</f>
        <v>393005</v>
      </c>
      <c r="I13" s="1559">
        <f>I12-C12</f>
        <v>-1297929345</v>
      </c>
      <c r="J13" s="1790">
        <f>J12-D12</f>
        <v>-167815341</v>
      </c>
      <c r="K13" s="1559">
        <f>K12-E12</f>
        <v>-1465744686</v>
      </c>
      <c r="L13" s="729">
        <f>L12-F12</f>
        <v>-1298322350</v>
      </c>
      <c r="M13" s="661"/>
    </row>
    <row r="14" spans="1:13" s="660" customFormat="1" ht="19.5" customHeight="1" thickBot="1">
      <c r="A14" s="730" t="s">
        <v>133</v>
      </c>
      <c r="B14" s="731"/>
      <c r="C14" s="733"/>
      <c r="D14" s="732"/>
      <c r="E14" s="733"/>
      <c r="F14" s="732"/>
      <c r="G14" s="733"/>
      <c r="H14" s="734"/>
      <c r="I14" s="733"/>
      <c r="J14" s="732"/>
      <c r="K14" s="733"/>
      <c r="L14" s="1448"/>
      <c r="M14" s="661"/>
    </row>
    <row r="15" spans="1:13" s="660" customFormat="1" ht="17.25" customHeight="1">
      <c r="A15" s="715" t="s">
        <v>134</v>
      </c>
      <c r="B15" s="716"/>
      <c r="C15" s="1544"/>
      <c r="D15" s="735"/>
      <c r="E15" s="1544"/>
      <c r="F15" s="735"/>
      <c r="G15" s="715" t="s">
        <v>444</v>
      </c>
      <c r="H15" s="718"/>
      <c r="I15" s="1544"/>
      <c r="J15" s="735"/>
      <c r="K15" s="1544"/>
      <c r="L15" s="1449"/>
      <c r="M15" s="661"/>
    </row>
    <row r="16" spans="1:13" s="660" customFormat="1" ht="14.1" customHeight="1">
      <c r="A16" s="721" t="s">
        <v>209</v>
      </c>
      <c r="B16" s="1215">
        <f>'3 m Kiad'!L30</f>
        <v>1337531</v>
      </c>
      <c r="C16" s="1545">
        <f>'3 m Kiad'!M30</f>
        <v>2015030987</v>
      </c>
      <c r="D16" s="1558">
        <f>'3 m Kiad'!N30</f>
        <v>-117667219</v>
      </c>
      <c r="E16" s="1542">
        <f>SUM(C16:D16)</f>
        <v>1897363768</v>
      </c>
      <c r="F16" s="527">
        <f>C16-B16</f>
        <v>2013693456</v>
      </c>
      <c r="G16" s="721" t="s">
        <v>533</v>
      </c>
      <c r="H16" s="1215">
        <f>'2 m Bev'!L36</f>
        <v>200000</v>
      </c>
      <c r="I16" s="1545">
        <f>'2 m Bev'!M36</f>
        <v>306514191</v>
      </c>
      <c r="J16" s="1558">
        <f>'2 m Bev'!N36</f>
        <v>764055</v>
      </c>
      <c r="K16" s="1542">
        <f>SUM(I16:J16)</f>
        <v>307278246</v>
      </c>
      <c r="L16" s="1448">
        <f>I16-H16</f>
        <v>306314191</v>
      </c>
      <c r="M16" s="661"/>
    </row>
    <row r="17" spans="1:19" s="660" customFormat="1" ht="14.1" customHeight="1">
      <c r="A17" s="721" t="s">
        <v>210</v>
      </c>
      <c r="B17" s="744">
        <f>'3 m Kiad'!L31</f>
        <v>1019023</v>
      </c>
      <c r="C17" s="1546">
        <f>'3 m Kiad'!M31</f>
        <v>1870280578</v>
      </c>
      <c r="D17" s="1540">
        <f>'3 m Kiad'!N31</f>
        <v>18186627</v>
      </c>
      <c r="E17" s="1543">
        <f>SUM(C17:D17)</f>
        <v>1888467205</v>
      </c>
      <c r="F17" s="527">
        <f>C17-B17</f>
        <v>1869261555</v>
      </c>
      <c r="G17" s="721" t="s">
        <v>543</v>
      </c>
      <c r="H17" s="744">
        <f>'2 m Bev'!L37</f>
        <v>266200</v>
      </c>
      <c r="I17" s="1546">
        <f>'2 m Bev'!M37</f>
        <v>759132930</v>
      </c>
      <c r="J17" s="1540">
        <f>'2 m Bev'!N37</f>
        <v>6086272</v>
      </c>
      <c r="K17" s="1543">
        <f>SUM(I17:J17)</f>
        <v>765219202</v>
      </c>
      <c r="L17" s="1448">
        <f>I17-H17</f>
        <v>758866730</v>
      </c>
      <c r="M17" s="661"/>
    </row>
    <row r="18" spans="1:19" s="660" customFormat="1" ht="14.1" customHeight="1" thickBot="1">
      <c r="A18" s="721" t="s">
        <v>211</v>
      </c>
      <c r="B18" s="744">
        <f>'3 m Kiad'!L32</f>
        <v>178662</v>
      </c>
      <c r="C18" s="1546">
        <f>'3 m Kiad'!M32</f>
        <v>193998068</v>
      </c>
      <c r="D18" s="1540">
        <f>'3 m Kiad'!N32</f>
        <v>0</v>
      </c>
      <c r="E18" s="1543">
        <f>SUM(C18:D18)</f>
        <v>193998068</v>
      </c>
      <c r="F18" s="527">
        <f>C18-B18</f>
        <v>193819406</v>
      </c>
      <c r="G18" s="721" t="s">
        <v>1043</v>
      </c>
      <c r="H18" s="744">
        <f>'2 m Bev'!L42</f>
        <v>86000</v>
      </c>
      <c r="I18" s="1546">
        <f>'2 m Bev'!M42</f>
        <v>85475260</v>
      </c>
      <c r="J18" s="1540">
        <f>'2 m Bev'!N42</f>
        <v>15801641</v>
      </c>
      <c r="K18" s="1543">
        <f>SUM(I18:J18)</f>
        <v>101276901</v>
      </c>
      <c r="L18" s="1448">
        <f>I18-H18</f>
        <v>85389260</v>
      </c>
      <c r="M18" s="661"/>
    </row>
    <row r="19" spans="1:19" s="660" customFormat="1" ht="14.1" hidden="1" customHeight="1" thickBot="1">
      <c r="A19" s="721"/>
      <c r="B19" s="472"/>
      <c r="C19" s="1546"/>
      <c r="D19" s="1540"/>
      <c r="E19" s="1543">
        <f>SUM(C19:D19)</f>
        <v>0</v>
      </c>
      <c r="F19" s="527"/>
      <c r="G19" s="721"/>
      <c r="H19" s="723"/>
      <c r="I19" s="1546"/>
      <c r="J19" s="1540"/>
      <c r="K19" s="1543">
        <f>SUM(I19:J19)</f>
        <v>0</v>
      </c>
      <c r="L19" s="1448"/>
      <c r="M19" s="661"/>
    </row>
    <row r="20" spans="1:19" s="660" customFormat="1" ht="17.25" customHeight="1" thickBot="1">
      <c r="A20" s="736" t="s">
        <v>820</v>
      </c>
      <c r="B20" s="1216">
        <f>SUM(B16:B19)</f>
        <v>2535216</v>
      </c>
      <c r="C20" s="1547">
        <f>SUM(C16:C19)</f>
        <v>4079309633</v>
      </c>
      <c r="D20" s="1788">
        <f>SUM(D16:D19)</f>
        <v>-99480592</v>
      </c>
      <c r="E20" s="1547">
        <f>SUM(E16:E19)</f>
        <v>3979829041</v>
      </c>
      <c r="F20" s="737">
        <f>SUM(F16:F19)</f>
        <v>4076774417</v>
      </c>
      <c r="G20" s="724" t="s">
        <v>821</v>
      </c>
      <c r="H20" s="1554">
        <f>SUM(H16:H19)</f>
        <v>552200</v>
      </c>
      <c r="I20" s="1547">
        <f>SUM(I16:I19)</f>
        <v>1151122381</v>
      </c>
      <c r="J20" s="1788">
        <f>SUM(J16:J19)</f>
        <v>22651968</v>
      </c>
      <c r="K20" s="1547">
        <f>SUM(K16:K19)</f>
        <v>1173774349</v>
      </c>
      <c r="L20" s="738">
        <f>SUM(L16:L19)</f>
        <v>1150570181</v>
      </c>
      <c r="M20" s="661"/>
    </row>
    <row r="21" spans="1:19" s="719" customFormat="1" ht="14.1" customHeight="1" thickBot="1">
      <c r="A21" s="739"/>
      <c r="B21" s="1217"/>
      <c r="C21" s="1548"/>
      <c r="D21" s="740"/>
      <c r="E21" s="1548">
        <f>SUM(C21:D21)</f>
        <v>0</v>
      </c>
      <c r="F21" s="740"/>
      <c r="G21" s="728" t="s">
        <v>570</v>
      </c>
      <c r="H21" s="1553">
        <f>H20-B20</f>
        <v>-1983016</v>
      </c>
      <c r="I21" s="1559">
        <f>I20-C20</f>
        <v>-2928187252</v>
      </c>
      <c r="J21" s="1790">
        <f>J20-D20</f>
        <v>122132560</v>
      </c>
      <c r="K21" s="1559">
        <f>K20-E20</f>
        <v>-2806054692</v>
      </c>
      <c r="L21" s="729">
        <f>L20-F20</f>
        <v>-2926204236</v>
      </c>
      <c r="M21" s="615"/>
    </row>
    <row r="22" spans="1:19" s="660" customFormat="1" ht="18.75" customHeight="1" thickBot="1">
      <c r="A22" s="724" t="s">
        <v>530</v>
      </c>
      <c r="B22" s="725">
        <f>B12+B20</f>
        <v>14905762</v>
      </c>
      <c r="C22" s="567">
        <f>C12+C20</f>
        <v>18623997184</v>
      </c>
      <c r="D22" s="566">
        <f>D12+D20</f>
        <v>436010725</v>
      </c>
      <c r="E22" s="567">
        <f>E12+E20</f>
        <v>19060007909</v>
      </c>
      <c r="F22" s="607">
        <f>F12+F20</f>
        <v>18609091422</v>
      </c>
      <c r="G22" s="724" t="s">
        <v>571</v>
      </c>
      <c r="H22" s="563">
        <f>H12+H20</f>
        <v>13315751</v>
      </c>
      <c r="I22" s="567">
        <f>I12+I20</f>
        <v>14397880587</v>
      </c>
      <c r="J22" s="566">
        <f>J12+J20</f>
        <v>390327944</v>
      </c>
      <c r="K22" s="567">
        <f>K12+K20</f>
        <v>14788208531</v>
      </c>
      <c r="L22" s="606">
        <f>L12+L20</f>
        <v>14384564836</v>
      </c>
      <c r="M22" s="661"/>
      <c r="S22" s="660" t="s">
        <v>132</v>
      </c>
    </row>
    <row r="23" spans="1:19" s="660" customFormat="1" ht="16.5" thickBot="1">
      <c r="A23" s="730" t="s">
        <v>515</v>
      </c>
      <c r="B23" s="731"/>
      <c r="C23" s="733"/>
      <c r="D23" s="732"/>
      <c r="E23" s="733"/>
      <c r="F23" s="732"/>
      <c r="G23" s="733"/>
      <c r="H23" s="734"/>
      <c r="I23" s="733"/>
      <c r="J23" s="732"/>
      <c r="K23" s="733"/>
      <c r="L23" s="1448"/>
      <c r="M23" s="661"/>
    </row>
    <row r="24" spans="1:19" s="660" customFormat="1" ht="15.75" customHeight="1">
      <c r="A24" s="715" t="s">
        <v>514</v>
      </c>
      <c r="B24" s="716"/>
      <c r="C24" s="1544"/>
      <c r="D24" s="735"/>
      <c r="E24" s="1544"/>
      <c r="F24" s="735"/>
      <c r="G24" s="715" t="s">
        <v>519</v>
      </c>
      <c r="H24" s="718"/>
      <c r="I24" s="1544"/>
      <c r="J24" s="735"/>
      <c r="K24" s="1544"/>
      <c r="L24" s="1449"/>
      <c r="M24" s="661"/>
    </row>
    <row r="25" spans="1:19" s="660" customFormat="1" ht="15" customHeight="1">
      <c r="A25" s="721" t="s">
        <v>516</v>
      </c>
      <c r="B25" s="1215">
        <f>'3 m Kiad'!L43</f>
        <v>0</v>
      </c>
      <c r="C25" s="1545">
        <f>'3 m Kiad'!M43</f>
        <v>0</v>
      </c>
      <c r="D25" s="1558">
        <f>'3 m Kiad'!N43</f>
        <v>0</v>
      </c>
      <c r="E25" s="1542">
        <f>SUM(C25:D25)</f>
        <v>0</v>
      </c>
      <c r="F25" s="527">
        <f>C25-B25</f>
        <v>0</v>
      </c>
      <c r="G25" s="721" t="s">
        <v>747</v>
      </c>
      <c r="H25" s="1215">
        <f>'2 m Bev'!L49</f>
        <v>0</v>
      </c>
      <c r="I25" s="1545">
        <f>'2 m Bev'!M52</f>
        <v>5890000000</v>
      </c>
      <c r="J25" s="1558">
        <f>'2 m Bev'!N52</f>
        <v>0</v>
      </c>
      <c r="K25" s="1542">
        <f>SUM(I25:J25)</f>
        <v>5890000000</v>
      </c>
      <c r="L25" s="1448">
        <f>I25-H25</f>
        <v>5890000000</v>
      </c>
      <c r="M25" s="661"/>
    </row>
    <row r="26" spans="1:19" s="660" customFormat="1" ht="15" customHeight="1">
      <c r="A26" s="721" t="s">
        <v>518</v>
      </c>
      <c r="B26" s="744">
        <f>'3 m Kiad'!L49</f>
        <v>7108241</v>
      </c>
      <c r="C26" s="1546">
        <f>'3 m Kiad'!M49</f>
        <v>8358157415</v>
      </c>
      <c r="D26" s="1540">
        <f>'3 m Kiad'!N49</f>
        <v>-67220604</v>
      </c>
      <c r="E26" s="1543">
        <f>SUM(C26:D26)</f>
        <v>8290936811</v>
      </c>
      <c r="F26" s="527">
        <f>C26-B26</f>
        <v>8351049174</v>
      </c>
      <c r="G26" s="721" t="s">
        <v>535</v>
      </c>
      <c r="H26" s="744">
        <f>'2 m Bev'!L55</f>
        <v>1590011</v>
      </c>
      <c r="I26" s="1546">
        <f>'2 m Bev'!M55</f>
        <v>4226116597</v>
      </c>
      <c r="J26" s="1540">
        <f>'2 m Bev'!N55</f>
        <v>0</v>
      </c>
      <c r="K26" s="1543">
        <f>SUM(I26:J26)</f>
        <v>4226116597</v>
      </c>
      <c r="L26" s="1448">
        <f>I26-H26</f>
        <v>4224526586</v>
      </c>
      <c r="M26" s="661"/>
    </row>
    <row r="27" spans="1:19" s="660" customFormat="1" ht="15" customHeight="1">
      <c r="A27" s="721"/>
      <c r="B27" s="490"/>
      <c r="C27" s="1546"/>
      <c r="D27" s="1540"/>
      <c r="E27" s="1543"/>
      <c r="F27" s="527"/>
      <c r="G27" s="1799" t="s">
        <v>536</v>
      </c>
      <c r="H27" s="1555">
        <f>'2 m Bev'!L57</f>
        <v>1404231</v>
      </c>
      <c r="I27" s="1549">
        <f>'2 m Bev'!M59</f>
        <v>8358157415</v>
      </c>
      <c r="J27" s="1800">
        <f>'2 m Bev'!N59</f>
        <v>-67220604</v>
      </c>
      <c r="K27" s="1801">
        <f>SUM(I27:J27)</f>
        <v>8290936811</v>
      </c>
      <c r="L27" s="1448"/>
      <c r="M27" s="661"/>
    </row>
    <row r="28" spans="1:19" s="660" customFormat="1" ht="14.1" customHeight="1">
      <c r="A28" s="721"/>
      <c r="B28" s="472"/>
      <c r="C28" s="1549"/>
      <c r="D28" s="1540"/>
      <c r="E28" s="1543"/>
      <c r="F28" s="527"/>
      <c r="G28" s="721" t="s">
        <v>1347</v>
      </c>
      <c r="H28" s="1555">
        <f>'2 m Bev'!L59</f>
        <v>7108241</v>
      </c>
      <c r="I28" s="1549">
        <f>'2 m Bev'!M58</f>
        <v>0</v>
      </c>
      <c r="J28" s="1540">
        <f>'2 m Bev'!N58</f>
        <v>45682781</v>
      </c>
      <c r="K28" s="1543">
        <f>SUM(I28:J28)</f>
        <v>45682781</v>
      </c>
      <c r="L28" s="1448">
        <f>I28-H28</f>
        <v>-7108241</v>
      </c>
      <c r="M28" s="661"/>
    </row>
    <row r="29" spans="1:19" s="660" customFormat="1" ht="18" customHeight="1" thickBot="1">
      <c r="A29" s="741" t="s">
        <v>376</v>
      </c>
      <c r="B29" s="742">
        <f>SUM(B25:B28)</f>
        <v>7108241</v>
      </c>
      <c r="C29" s="1550">
        <f>SUM(C25:C28)</f>
        <v>8358157415</v>
      </c>
      <c r="D29" s="1219">
        <f>SUM(D25:D28)</f>
        <v>-67220604</v>
      </c>
      <c r="E29" s="1550">
        <f>SUM(E25:E28)</f>
        <v>8290936811</v>
      </c>
      <c r="F29" s="1219">
        <f>SUM(F25:F28)</f>
        <v>8351049174</v>
      </c>
      <c r="G29" s="741" t="s">
        <v>377</v>
      </c>
      <c r="H29" s="742">
        <f>SUM(H25:H28)</f>
        <v>10102483</v>
      </c>
      <c r="I29" s="1550">
        <f>SUM(I25:I28)</f>
        <v>18474274012</v>
      </c>
      <c r="J29" s="1219">
        <f>SUM(J25:J28)</f>
        <v>-21537823</v>
      </c>
      <c r="K29" s="1550">
        <f>SUM(K25:K28)</f>
        <v>18452736189</v>
      </c>
      <c r="L29" s="743">
        <f>SUM(L25:L28)</f>
        <v>10107418345</v>
      </c>
      <c r="M29" s="661"/>
    </row>
    <row r="30" spans="1:19" s="660" customFormat="1" ht="14.1" hidden="1" customHeight="1">
      <c r="A30" s="721" t="s">
        <v>517</v>
      </c>
      <c r="B30" s="472"/>
      <c r="C30" s="1546">
        <f>'3 m Kiad'!M46</f>
        <v>5890000000</v>
      </c>
      <c r="D30" s="490">
        <f>'3 m Kiad'!N46</f>
        <v>0</v>
      </c>
      <c r="E30" s="1546">
        <f>'3 m Kiad'!O46</f>
        <v>5890000000</v>
      </c>
      <c r="F30" s="494">
        <f>'3 m Kiad'!P46</f>
        <v>5890000000</v>
      </c>
      <c r="G30" s="721" t="s">
        <v>534</v>
      </c>
      <c r="H30" s="723"/>
      <c r="I30" s="1546">
        <f>'2 m Bev'!M49</f>
        <v>0</v>
      </c>
      <c r="J30" s="490">
        <f>'2 m Bev'!N49</f>
        <v>0</v>
      </c>
      <c r="K30" s="1546">
        <f>'2 m Bev'!O49</f>
        <v>0</v>
      </c>
      <c r="L30" s="586">
        <f>'2 m Bev'!P52</f>
        <v>5890000000</v>
      </c>
      <c r="M30" s="661"/>
    </row>
    <row r="31" spans="1:19" s="660" customFormat="1" ht="14.1" hidden="1" customHeight="1">
      <c r="A31" s="721" t="s">
        <v>520</v>
      </c>
      <c r="B31" s="472"/>
      <c r="C31" s="1546">
        <f>'3 m Kiad'!M54</f>
        <v>0</v>
      </c>
      <c r="D31" s="490">
        <f>'3 m Kiad'!N54</f>
        <v>0</v>
      </c>
      <c r="E31" s="1546">
        <f>'3 m Kiad'!O54</f>
        <v>0</v>
      </c>
      <c r="F31" s="490">
        <f>'3 m Kiad'!P54</f>
        <v>0</v>
      </c>
      <c r="G31" s="721" t="s">
        <v>537</v>
      </c>
      <c r="H31" s="723"/>
      <c r="I31" s="1546">
        <f>'2 m Bev'!M64</f>
        <v>0</v>
      </c>
      <c r="J31" s="490">
        <f>'2 m Bev'!N64</f>
        <v>0</v>
      </c>
      <c r="K31" s="1546">
        <f>'2 m Bev'!O64</f>
        <v>0</v>
      </c>
      <c r="L31" s="586">
        <f>'2 m Bev'!P64</f>
        <v>0</v>
      </c>
      <c r="M31" s="661"/>
    </row>
    <row r="32" spans="1:19" s="660" customFormat="1" ht="14.1" hidden="1" customHeight="1" thickBot="1">
      <c r="A32" s="741" t="s">
        <v>378</v>
      </c>
      <c r="B32" s="746"/>
      <c r="C32" s="1550">
        <f>SUM(C30:C31)</f>
        <v>5890000000</v>
      </c>
      <c r="D32" s="1219">
        <f>SUM(D30:D31)</f>
        <v>0</v>
      </c>
      <c r="E32" s="1550">
        <f>SUM(E30:E31)</f>
        <v>5890000000</v>
      </c>
      <c r="F32" s="1219">
        <f>SUM(F30:F31)</f>
        <v>5890000000</v>
      </c>
      <c r="G32" s="741" t="s">
        <v>379</v>
      </c>
      <c r="H32" s="747"/>
      <c r="I32" s="1550">
        <f>SUM(I30:I31)</f>
        <v>0</v>
      </c>
      <c r="J32" s="1219">
        <f>SUM(J30:J31)</f>
        <v>0</v>
      </c>
      <c r="K32" s="1550">
        <f>SUM(K30:K31)</f>
        <v>0</v>
      </c>
      <c r="L32" s="743">
        <f>SUM(L30:L31)</f>
        <v>5890000000</v>
      </c>
      <c r="M32" s="661"/>
    </row>
    <row r="33" spans="1:13" s="660" customFormat="1" ht="18" customHeight="1" thickBot="1">
      <c r="A33" s="715" t="s">
        <v>822</v>
      </c>
      <c r="B33" s="479">
        <f>SUM(B29+B32)</f>
        <v>7108241</v>
      </c>
      <c r="C33" s="1551">
        <f>SUM(C29+C32)</f>
        <v>14248157415</v>
      </c>
      <c r="D33" s="1789">
        <f>SUM(D29+D32)</f>
        <v>-67220604</v>
      </c>
      <c r="E33" s="1551">
        <f>SUM(E29+E32)</f>
        <v>14180936811</v>
      </c>
      <c r="F33" s="474">
        <f>SUM(F29+F32)</f>
        <v>14241049174</v>
      </c>
      <c r="G33" s="715" t="s">
        <v>823</v>
      </c>
      <c r="H33" s="1556">
        <f>SUM(H29+H32)</f>
        <v>10102483</v>
      </c>
      <c r="I33" s="1560">
        <f>SUM(I29+I32)</f>
        <v>18474274012</v>
      </c>
      <c r="J33" s="1791">
        <f>SUM(J29+J32)</f>
        <v>-21537823</v>
      </c>
      <c r="K33" s="1560">
        <f>SUM(K29+K32)</f>
        <v>18452736189</v>
      </c>
      <c r="L33" s="649">
        <f>SUM(L29+L32)</f>
        <v>15997418345</v>
      </c>
      <c r="M33" s="661"/>
    </row>
    <row r="34" spans="1:13" s="660" customFormat="1" ht="15" customHeight="1" thickBot="1">
      <c r="A34" s="724"/>
      <c r="B34" s="748"/>
      <c r="C34" s="567"/>
      <c r="D34" s="566"/>
      <c r="E34" s="567"/>
      <c r="F34" s="566"/>
      <c r="G34" s="724" t="s">
        <v>572</v>
      </c>
      <c r="H34" s="566">
        <f>H33-B33</f>
        <v>2994242</v>
      </c>
      <c r="I34" s="567">
        <f>I33-C33</f>
        <v>4226116597</v>
      </c>
      <c r="J34" s="566">
        <f>J33-D33</f>
        <v>45682781</v>
      </c>
      <c r="K34" s="567">
        <f>K33-E33</f>
        <v>4271799378</v>
      </c>
      <c r="L34" s="606">
        <f>L33-F33</f>
        <v>1756369171</v>
      </c>
      <c r="M34" s="661"/>
    </row>
    <row r="35" spans="1:13" s="660" customFormat="1" ht="15.75" customHeight="1" thickBot="1">
      <c r="A35" s="655" t="s">
        <v>566</v>
      </c>
      <c r="B35" s="740">
        <f>'4 c Önk Korrekció'!Q55+'4 c Önk Korrekció'!Q56+'4 c Önk Korrekció'!Q57+'4 c Önk Korrekció'!Q58</f>
        <v>-7108241</v>
      </c>
      <c r="C35" s="1548">
        <f>'4 c Önk Korrekció'!R55+'4 c Önk Korrekció'!R56+'4 c Önk Korrekció'!R57+'4 c Önk Korrekció'!R58</f>
        <v>-8358157415</v>
      </c>
      <c r="D35" s="740">
        <f>'4 c Önk Korrekció'!S55+'4 c Önk Korrekció'!S56+'4 c Önk Korrekció'!S57+'4 c Önk Korrekció'!S58</f>
        <v>67220604</v>
      </c>
      <c r="E35" s="1548">
        <f>'4 c Önk Korrekció'!T55+'4 c Önk Korrekció'!T56+'4 c Önk Korrekció'!T57+'4 c Önk Korrekció'!T58</f>
        <v>-8290936811</v>
      </c>
      <c r="F35" s="749">
        <f>'4 c Önk Korrekció'!U55+'4 c Önk Korrekció'!U56+'4 c Önk Korrekció'!U57+'4 c Önk Korrekció'!U58</f>
        <v>-8351049174</v>
      </c>
      <c r="G35" s="630" t="s">
        <v>566</v>
      </c>
      <c r="H35" s="1557">
        <f>'4 c Önk Korrekció'!Q99+'4 c Önk Korrekció'!Q100+'4 c Önk Korrekció'!Q101+'4 c Önk Korrekció'!Q102</f>
        <v>-7108241</v>
      </c>
      <c r="I35" s="1560">
        <f>'4 c Önk Korrekció'!R99+'4 c Önk Korrekció'!R100+'4 c Önk Korrekció'!R101+'4 c Önk Korrekció'!R102</f>
        <v>-8358157415</v>
      </c>
      <c r="J35" s="1791">
        <f>'4 c Önk Korrekció'!S99+'4 c Önk Korrekció'!S100+'4 c Önk Korrekció'!S101+'4 c Önk Korrekció'!S102</f>
        <v>67220604</v>
      </c>
      <c r="K35" s="1548">
        <f>'4 c Önk Korrekció'!T99+'4 c Önk Korrekció'!T100+'4 c Önk Korrekció'!T101+'4 c Önk Korrekció'!T102</f>
        <v>-8290936811</v>
      </c>
      <c r="L35" s="750">
        <f>'4 c Önk Korrekció'!U99+'4 c Önk Korrekció'!U100+'4 c Önk Korrekció'!U101+'4 c Önk Korrekció'!U102</f>
        <v>-8351049174</v>
      </c>
      <c r="M35" s="661"/>
    </row>
    <row r="36" spans="1:13" s="660" customFormat="1" ht="14.25" customHeight="1" thickBot="1">
      <c r="A36" s="724"/>
      <c r="B36" s="748"/>
      <c r="C36" s="567"/>
      <c r="D36" s="566"/>
      <c r="E36" s="567"/>
      <c r="F36" s="566"/>
      <c r="G36" s="724"/>
      <c r="H36" s="725"/>
      <c r="I36" s="567"/>
      <c r="J36" s="566"/>
      <c r="K36" s="567"/>
      <c r="L36" s="606"/>
      <c r="M36" s="661"/>
    </row>
    <row r="37" spans="1:13" s="660" customFormat="1" ht="15.75" customHeight="1" thickBot="1">
      <c r="A37" s="724" t="s">
        <v>567</v>
      </c>
      <c r="B37" s="1218">
        <f>SUM(B22+B33+B35)</f>
        <v>14905762</v>
      </c>
      <c r="C37" s="1552">
        <f>SUM(C22+C33+C35)</f>
        <v>24513997184</v>
      </c>
      <c r="D37" s="1218">
        <f>SUM(D22+D33+D35)</f>
        <v>436010725</v>
      </c>
      <c r="E37" s="1552">
        <f>SUM(E22+E33+E35)</f>
        <v>24950007909</v>
      </c>
      <c r="F37" s="751">
        <f>SUM(F22+F33+F35)</f>
        <v>24499091422</v>
      </c>
      <c r="G37" s="724" t="s">
        <v>568</v>
      </c>
      <c r="H37" s="752">
        <f>SUM(H22+H33+H35)</f>
        <v>16309993</v>
      </c>
      <c r="I37" s="1552">
        <f>SUM(I22+I33+I35)</f>
        <v>24513997184</v>
      </c>
      <c r="J37" s="1218">
        <f>SUM(J22+J33+J35)</f>
        <v>436010725</v>
      </c>
      <c r="K37" s="1552">
        <f>SUM(K22+K33+K35)</f>
        <v>24950007909</v>
      </c>
      <c r="L37" s="753">
        <f>SUM(L22+L33+L35)</f>
        <v>22030934007</v>
      </c>
      <c r="M37" s="661"/>
    </row>
    <row r="38" spans="1:13" hidden="1">
      <c r="A38" s="672"/>
      <c r="B38" s="672"/>
    </row>
    <row r="39" spans="1:13" ht="13.5" hidden="1" thickBot="1">
      <c r="A39" s="673"/>
      <c r="B39" s="673"/>
      <c r="C39" s="13"/>
      <c r="G39" s="674"/>
      <c r="H39" s="674"/>
      <c r="I39" s="13"/>
    </row>
    <row r="40" spans="1:13" ht="14.25" hidden="1">
      <c r="A40" s="675"/>
      <c r="B40" s="676"/>
      <c r="C40" s="677"/>
      <c r="D40" s="678"/>
      <c r="E40" s="679"/>
      <c r="F40" s="680"/>
      <c r="G40" s="681" t="s">
        <v>332</v>
      </c>
      <c r="H40" s="681"/>
      <c r="I40" s="682"/>
      <c r="J40" s="683"/>
      <c r="K40" s="684"/>
      <c r="L40" s="179"/>
    </row>
    <row r="41" spans="1:13" hidden="1">
      <c r="A41" s="667" t="s">
        <v>121</v>
      </c>
      <c r="B41" s="445"/>
      <c r="C41" s="446">
        <v>0</v>
      </c>
      <c r="D41" s="452"/>
      <c r="E41" s="685">
        <f>SUM(C41:D41)</f>
        <v>0</v>
      </c>
      <c r="F41" s="447"/>
      <c r="G41" s="686" t="s">
        <v>123</v>
      </c>
      <c r="H41" s="687">
        <v>223816</v>
      </c>
      <c r="I41" s="451">
        <v>185780</v>
      </c>
      <c r="J41" s="452"/>
      <c r="K41" s="688">
        <f>SUM(I41:J41)</f>
        <v>185780</v>
      </c>
      <c r="L41" s="689">
        <f>I41-H41</f>
        <v>-38036</v>
      </c>
    </row>
    <row r="42" spans="1:13" hidden="1">
      <c r="A42" s="667" t="s">
        <v>122</v>
      </c>
      <c r="B42" s="445"/>
      <c r="C42" s="446">
        <v>0</v>
      </c>
      <c r="D42" s="452"/>
      <c r="E42" s="685">
        <f>SUM(C42:D42)</f>
        <v>0</v>
      </c>
      <c r="F42" s="447"/>
      <c r="G42" s="686" t="s">
        <v>124</v>
      </c>
      <c r="H42" s="687">
        <v>1988903</v>
      </c>
      <c r="I42" s="451">
        <v>667841</v>
      </c>
      <c r="J42" s="452"/>
      <c r="K42" s="688">
        <f>SUM(I42:J42)</f>
        <v>667841</v>
      </c>
      <c r="L42" s="689">
        <f>I42-H42</f>
        <v>-1321062</v>
      </c>
    </row>
    <row r="43" spans="1:13" hidden="1">
      <c r="A43" s="690"/>
      <c r="B43" s="691"/>
      <c r="C43" s="692"/>
      <c r="D43" s="671"/>
      <c r="E43" s="693"/>
      <c r="F43" s="447"/>
      <c r="G43" s="694" t="s">
        <v>339</v>
      </c>
      <c r="H43" s="694"/>
      <c r="I43" s="451"/>
      <c r="J43" s="452"/>
      <c r="K43" s="688">
        <f>SUM(I43:J43)</f>
        <v>0</v>
      </c>
      <c r="L43" s="689"/>
    </row>
    <row r="44" spans="1:13" hidden="1">
      <c r="A44" s="668"/>
      <c r="B44" s="445"/>
      <c r="C44" s="695"/>
      <c r="D44" s="695"/>
      <c r="E44" s="685"/>
      <c r="F44" s="447"/>
      <c r="G44" s="668" t="s">
        <v>326</v>
      </c>
      <c r="H44" s="668"/>
      <c r="I44" s="451">
        <v>0</v>
      </c>
      <c r="J44" s="452"/>
      <c r="K44" s="688">
        <f>SUM(I44:J44)</f>
        <v>0</v>
      </c>
      <c r="L44" s="689"/>
    </row>
    <row r="45" spans="1:13" ht="13.5" hidden="1" thickBot="1">
      <c r="A45" s="696"/>
      <c r="B45" s="697"/>
      <c r="C45" s="669"/>
      <c r="D45" s="669"/>
      <c r="E45" s="698"/>
      <c r="F45" s="670"/>
      <c r="G45" s="696" t="s">
        <v>338</v>
      </c>
      <c r="H45" s="696"/>
      <c r="I45" s="450">
        <v>0</v>
      </c>
      <c r="J45" s="449">
        <v>0</v>
      </c>
      <c r="K45" s="699">
        <f>SUM(I45:J45)</f>
        <v>0</v>
      </c>
      <c r="L45" s="1450"/>
    </row>
    <row r="46" spans="1:13" hidden="1">
      <c r="A46" s="700"/>
      <c r="B46" s="700"/>
      <c r="C46" s="22"/>
      <c r="D46" s="22"/>
      <c r="E46" s="22"/>
      <c r="F46" s="22"/>
      <c r="G46" s="22"/>
      <c r="H46" s="22"/>
      <c r="I46" s="92"/>
    </row>
    <row r="47" spans="1:13">
      <c r="I47" s="13"/>
    </row>
    <row r="48" spans="1:13">
      <c r="I48" s="13"/>
    </row>
    <row r="50" spans="9:9">
      <c r="I50" s="13"/>
    </row>
  </sheetData>
  <mergeCells count="1">
    <mergeCell ref="A1:L1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verticalDpi="300" r:id="rId1"/>
  <headerFooter alignWithMargins="0">
    <oddHeader>&amp;L&amp;"Times New Roman,Normál"1.m.a 4/2017. (III.1.) önkormányzati rendelethez&amp;R&amp;8 1.m.a 5./2016.(II.29) önkormányzati rendelethez</oddHead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0"/>
  <dimension ref="A1:BX167"/>
  <sheetViews>
    <sheetView view="pageBreakPreview" topLeftCell="A2" zoomScaleNormal="100" zoomScaleSheetLayoutView="100" workbookViewId="0">
      <pane xSplit="2" ySplit="6" topLeftCell="AG52" activePane="bottomRight" state="frozen"/>
      <selection activeCell="A2" sqref="A2"/>
      <selection pane="topRight" activeCell="C2" sqref="C2"/>
      <selection pane="bottomLeft" activeCell="A8" sqref="A8"/>
      <selection pane="bottomRight" activeCell="BT93" sqref="BT93"/>
    </sheetView>
  </sheetViews>
  <sheetFormatPr defaultRowHeight="15"/>
  <cols>
    <col min="1" max="1" width="49.42578125" style="33" customWidth="1"/>
    <col min="2" max="2" width="2.5703125" style="36" hidden="1" customWidth="1"/>
    <col min="3" max="5" width="14.28515625" style="33" customWidth="1"/>
    <col min="6" max="6" width="14.28515625" style="33" hidden="1" customWidth="1"/>
    <col min="7" max="7" width="14.28515625" style="38" hidden="1" customWidth="1"/>
    <col min="8" max="10" width="14.28515625" style="38" customWidth="1"/>
    <col min="11" max="12" width="14.28515625" style="38" hidden="1" customWidth="1"/>
    <col min="13" max="15" width="14.28515625" style="38" customWidth="1"/>
    <col min="16" max="17" width="14.28515625" style="38" hidden="1" customWidth="1"/>
    <col min="18" max="20" width="14.28515625" style="38" customWidth="1"/>
    <col min="21" max="22" width="14.28515625" style="38" hidden="1" customWidth="1"/>
    <col min="23" max="25" width="14.28515625" style="38" customWidth="1"/>
    <col min="26" max="27" width="14.28515625" style="38" hidden="1" customWidth="1"/>
    <col min="28" max="30" width="14.28515625" style="38" customWidth="1"/>
    <col min="31" max="32" width="14.28515625" style="38" hidden="1" customWidth="1"/>
    <col min="33" max="33" width="15.5703125" style="38" customWidth="1"/>
    <col min="34" max="34" width="14.7109375" style="38" customWidth="1"/>
    <col min="35" max="35" width="15.5703125" style="38" customWidth="1"/>
    <col min="36" max="36" width="15.42578125" style="38" hidden="1" customWidth="1"/>
    <col min="37" max="37" width="14.28515625" style="38" hidden="1" customWidth="1"/>
    <col min="38" max="40" width="14.28515625" style="38" customWidth="1"/>
    <col min="41" max="60" width="14.28515625" style="38" hidden="1" customWidth="1"/>
    <col min="61" max="61" width="11.140625" style="38" hidden="1" customWidth="1"/>
    <col min="62" max="62" width="14.28515625" style="1025" hidden="1" customWidth="1"/>
    <col min="63" max="63" width="15.7109375" style="1025" customWidth="1"/>
    <col min="64" max="64" width="14.28515625" style="1025" customWidth="1"/>
    <col min="65" max="65" width="15.5703125" style="1025" customWidth="1"/>
    <col min="66" max="66" width="15.7109375" style="1025" hidden="1" customWidth="1"/>
    <col min="67" max="67" width="14.28515625" style="1025" hidden="1" customWidth="1"/>
    <col min="68" max="68" width="16" style="1025" customWidth="1"/>
    <col min="69" max="69" width="14.28515625" style="1025" customWidth="1"/>
    <col min="70" max="70" width="15.85546875" style="1025" customWidth="1"/>
    <col min="71" max="71" width="16.5703125" style="1025" hidden="1" customWidth="1"/>
    <col min="72" max="72" width="17.42578125" style="33" customWidth="1"/>
    <col min="73" max="73" width="15.5703125" style="33" customWidth="1"/>
    <col min="74" max="74" width="14.5703125" style="33" customWidth="1"/>
    <col min="75" max="16384" width="9.140625" style="33"/>
  </cols>
  <sheetData>
    <row r="1" spans="1:71" ht="17.25" hidden="1" customHeight="1">
      <c r="A1" s="1008" t="s">
        <v>232</v>
      </c>
      <c r="B1" s="1441"/>
      <c r="C1" s="1010"/>
      <c r="D1" s="1011">
        <v>1</v>
      </c>
      <c r="E1" s="1010"/>
      <c r="F1" s="1010"/>
      <c r="G1" s="1562"/>
      <c r="H1" s="1562"/>
      <c r="I1" s="1168">
        <v>2</v>
      </c>
      <c r="J1" s="1562"/>
      <c r="K1" s="1562"/>
      <c r="L1" s="1562"/>
      <c r="M1" s="1562"/>
      <c r="N1" s="1168">
        <v>3</v>
      </c>
      <c r="O1" s="1562"/>
      <c r="P1" s="1562"/>
      <c r="Q1" s="1562"/>
      <c r="R1" s="1562"/>
      <c r="S1" s="1168">
        <v>4</v>
      </c>
      <c r="T1" s="1562"/>
      <c r="U1" s="1562"/>
      <c r="V1" s="1562"/>
      <c r="W1" s="1562"/>
      <c r="X1" s="1168">
        <v>5</v>
      </c>
      <c r="Y1" s="1562"/>
      <c r="Z1" s="1562"/>
      <c r="AA1" s="1562"/>
      <c r="AB1" s="1562"/>
      <c r="AC1" s="1168">
        <v>6</v>
      </c>
      <c r="AD1" s="1562"/>
      <c r="AE1" s="1562"/>
      <c r="AF1" s="1562"/>
      <c r="AG1" s="1562"/>
      <c r="AH1" s="1168">
        <v>7</v>
      </c>
      <c r="AI1" s="1562"/>
      <c r="AJ1" s="1562"/>
      <c r="AK1" s="1562"/>
      <c r="AL1" s="1562"/>
      <c r="AM1" s="1168">
        <v>8</v>
      </c>
      <c r="AN1" s="1562"/>
      <c r="AO1" s="1562"/>
      <c r="AP1" s="1562"/>
      <c r="AQ1" s="1562"/>
      <c r="AR1" s="1168">
        <v>9</v>
      </c>
      <c r="AS1" s="1562"/>
      <c r="AT1" s="1562"/>
      <c r="AU1" s="1562"/>
      <c r="AV1" s="1562"/>
      <c r="AW1" s="1168">
        <v>10</v>
      </c>
      <c r="AX1" s="1562"/>
      <c r="AY1" s="1562"/>
      <c r="AZ1" s="1562"/>
      <c r="BA1" s="1561"/>
      <c r="BB1" s="1168">
        <v>11</v>
      </c>
      <c r="BC1" s="1563"/>
      <c r="BD1" s="1562"/>
      <c r="BE1" s="1562"/>
      <c r="BF1" s="1561"/>
      <c r="BG1" s="1168">
        <v>12</v>
      </c>
      <c r="BH1" s="1563"/>
      <c r="BI1" s="1562"/>
      <c r="BJ1" s="1564"/>
      <c r="BK1" s="1565"/>
      <c r="BL1" s="1566">
        <v>13</v>
      </c>
      <c r="BM1" s="1567"/>
      <c r="BN1" s="1012"/>
      <c r="BO1" s="1568"/>
      <c r="BP1" s="1568"/>
      <c r="BQ1" s="1569">
        <v>14</v>
      </c>
      <c r="BR1" s="1568"/>
    </row>
    <row r="2" spans="1:71" s="38" customFormat="1" ht="30" customHeight="1">
      <c r="A2" s="1008" t="s">
        <v>233</v>
      </c>
      <c r="B2" s="1013" t="s">
        <v>833</v>
      </c>
      <c r="C2" s="1905" t="s">
        <v>833</v>
      </c>
      <c r="D2" s="1906"/>
      <c r="E2" s="1907"/>
      <c r="F2" s="1609"/>
      <c r="G2" s="1013" t="s">
        <v>834</v>
      </c>
      <c r="H2" s="1905" t="s">
        <v>834</v>
      </c>
      <c r="I2" s="1906"/>
      <c r="J2" s="1907"/>
      <c r="K2" s="1607"/>
      <c r="L2" s="1013" t="s">
        <v>836</v>
      </c>
      <c r="M2" s="1905" t="s">
        <v>836</v>
      </c>
      <c r="N2" s="1906"/>
      <c r="O2" s="1907"/>
      <c r="P2" s="1607"/>
      <c r="Q2" s="1013" t="s">
        <v>843</v>
      </c>
      <c r="R2" s="1905" t="s">
        <v>843</v>
      </c>
      <c r="S2" s="1906"/>
      <c r="T2" s="1907"/>
      <c r="U2" s="1607"/>
      <c r="V2" s="1013" t="s">
        <v>837</v>
      </c>
      <c r="W2" s="1905" t="s">
        <v>837</v>
      </c>
      <c r="X2" s="1906"/>
      <c r="Y2" s="1907"/>
      <c r="Z2" s="1607"/>
      <c r="AA2" s="1013" t="s">
        <v>838</v>
      </c>
      <c r="AB2" s="1941" t="s">
        <v>838</v>
      </c>
      <c r="AC2" s="1906"/>
      <c r="AD2" s="1906"/>
      <c r="AE2" s="1607"/>
      <c r="AF2" s="1235" t="s">
        <v>839</v>
      </c>
      <c r="AG2" s="1883" t="s">
        <v>839</v>
      </c>
      <c r="AH2" s="1939"/>
      <c r="AI2" s="1940"/>
      <c r="AJ2" s="1611"/>
      <c r="AK2" s="1905" t="s">
        <v>1251</v>
      </c>
      <c r="AL2" s="1884"/>
      <c r="AM2" s="1884"/>
      <c r="AN2" s="1884"/>
      <c r="AO2" s="1885"/>
      <c r="AP2" s="1901"/>
      <c r="AQ2" s="1911"/>
      <c r="AR2" s="1911"/>
      <c r="AS2" s="1911"/>
      <c r="AT2" s="1911"/>
      <c r="AU2" s="1901"/>
      <c r="AV2" s="1911"/>
      <c r="AW2" s="1911"/>
      <c r="AX2" s="1911"/>
      <c r="AY2" s="1911"/>
      <c r="AZ2" s="1901"/>
      <c r="BA2" s="1911"/>
      <c r="BB2" s="1911"/>
      <c r="BC2" s="1911"/>
      <c r="BD2" s="1911"/>
      <c r="BE2" s="1948"/>
      <c r="BF2" s="1911"/>
      <c r="BG2" s="1911"/>
      <c r="BH2" s="1911"/>
      <c r="BI2" s="1911"/>
      <c r="BJ2" s="1605" t="s">
        <v>888</v>
      </c>
      <c r="BK2" s="1891" t="s">
        <v>888</v>
      </c>
      <c r="BL2" s="1918"/>
      <c r="BM2" s="1918"/>
      <c r="BN2" s="1610"/>
      <c r="BO2" s="1605" t="s">
        <v>887</v>
      </c>
      <c r="BP2" s="1890" t="s">
        <v>887</v>
      </c>
      <c r="BQ2" s="1909"/>
      <c r="BR2" s="1910"/>
      <c r="BS2" s="1615"/>
    </row>
    <row r="3" spans="1:71" s="703" customFormat="1" ht="15" customHeight="1">
      <c r="A3" s="1017" t="s">
        <v>1047</v>
      </c>
      <c r="B3" s="1442"/>
      <c r="C3" s="1896" t="s">
        <v>840</v>
      </c>
      <c r="D3" s="1893"/>
      <c r="E3" s="1893"/>
      <c r="F3" s="1008"/>
      <c r="G3" s="1008"/>
      <c r="H3" s="1896" t="s">
        <v>841</v>
      </c>
      <c r="I3" s="1893"/>
      <c r="J3" s="1893"/>
      <c r="K3" s="1008"/>
      <c r="L3" s="1008"/>
      <c r="M3" s="1896" t="s">
        <v>842</v>
      </c>
      <c r="N3" s="1893"/>
      <c r="O3" s="1893"/>
      <c r="P3" s="1008"/>
      <c r="Q3" s="1008"/>
      <c r="R3" s="1896" t="s">
        <v>844</v>
      </c>
      <c r="S3" s="1893"/>
      <c r="T3" s="1893"/>
      <c r="U3" s="1008"/>
      <c r="V3" s="1008"/>
      <c r="W3" s="1896" t="s">
        <v>845</v>
      </c>
      <c r="X3" s="1893"/>
      <c r="Y3" s="1893"/>
      <c r="Z3" s="1008"/>
      <c r="AA3" s="1008"/>
      <c r="AB3" s="1896" t="s">
        <v>846</v>
      </c>
      <c r="AC3" s="1893"/>
      <c r="AD3" s="1893"/>
      <c r="AE3" s="1008"/>
      <c r="AF3" s="1008"/>
      <c r="AG3" s="1896" t="s">
        <v>847</v>
      </c>
      <c r="AH3" s="1893"/>
      <c r="AI3" s="1893"/>
      <c r="AJ3" s="1008"/>
      <c r="AK3" s="1008"/>
      <c r="AL3" s="1896" t="s">
        <v>1252</v>
      </c>
      <c r="AM3" s="1893"/>
      <c r="AN3" s="1893"/>
      <c r="AO3" s="1008"/>
      <c r="AP3" s="1008"/>
      <c r="AQ3" s="1896"/>
      <c r="AR3" s="1893"/>
      <c r="AS3" s="1893"/>
      <c r="AT3" s="1008"/>
      <c r="AU3" s="1008"/>
      <c r="AV3" s="1896"/>
      <c r="AW3" s="1893"/>
      <c r="AX3" s="1893"/>
      <c r="AY3" s="1008"/>
      <c r="AZ3" s="1008"/>
      <c r="BA3" s="1961"/>
      <c r="BB3" s="1962"/>
      <c r="BC3" s="1962"/>
      <c r="BD3" s="1018"/>
      <c r="BE3" s="1018"/>
      <c r="BF3" s="1961"/>
      <c r="BG3" s="1962"/>
      <c r="BH3" s="1962"/>
      <c r="BI3" s="1018"/>
      <c r="BJ3" s="1019"/>
      <c r="BK3" s="1942" t="s">
        <v>166</v>
      </c>
      <c r="BL3" s="1943"/>
      <c r="BM3" s="1944"/>
      <c r="BN3" s="1020"/>
      <c r="BO3" s="874"/>
      <c r="BP3" s="1942" t="s">
        <v>386</v>
      </c>
      <c r="BQ3" s="1943"/>
      <c r="BR3" s="1944"/>
      <c r="BS3" s="1020"/>
    </row>
    <row r="4" spans="1:71" ht="16.5" hidden="1" customHeight="1">
      <c r="A4" s="1021" t="s">
        <v>167</v>
      </c>
      <c r="B4" s="1443"/>
      <c r="C4" s="1952"/>
      <c r="D4" s="1953"/>
      <c r="E4" s="1954"/>
      <c r="F4" s="1022"/>
      <c r="G4" s="1570"/>
      <c r="H4" s="1955"/>
      <c r="I4" s="1956"/>
      <c r="J4" s="1957"/>
      <c r="K4" s="1570"/>
      <c r="L4" s="1570"/>
      <c r="M4" s="1955"/>
      <c r="N4" s="1956"/>
      <c r="O4" s="1957"/>
      <c r="P4" s="1570"/>
      <c r="Q4" s="1570"/>
      <c r="R4" s="1955"/>
      <c r="S4" s="1956"/>
      <c r="T4" s="1957"/>
      <c r="U4" s="1570"/>
      <c r="V4" s="1570"/>
      <c r="W4" s="1955"/>
      <c r="X4" s="1956"/>
      <c r="Y4" s="1957"/>
      <c r="Z4" s="1570"/>
      <c r="AA4" s="1570"/>
      <c r="AB4" s="1570"/>
      <c r="AC4" s="1570"/>
      <c r="AD4" s="1570"/>
      <c r="AE4" s="1570"/>
      <c r="AF4" s="1570"/>
      <c r="AG4" s="1571"/>
      <c r="AH4" s="1571"/>
      <c r="AI4" s="1571"/>
      <c r="AJ4" s="1571"/>
      <c r="AK4" s="1571"/>
      <c r="AL4" s="1949"/>
      <c r="AM4" s="1950"/>
      <c r="AN4" s="1951"/>
      <c r="AO4" s="1571"/>
      <c r="AP4" s="1571"/>
      <c r="AQ4" s="1949"/>
      <c r="AR4" s="1950"/>
      <c r="AS4" s="1951"/>
      <c r="AT4" s="1571"/>
      <c r="AU4" s="1571"/>
      <c r="AV4" s="1949"/>
      <c r="AW4" s="1950"/>
      <c r="AX4" s="1951"/>
      <c r="AY4" s="1571"/>
      <c r="AZ4" s="1571"/>
      <c r="BA4" s="1949"/>
      <c r="BB4" s="1950"/>
      <c r="BC4" s="1951"/>
      <c r="BD4" s="1571"/>
      <c r="BE4" s="1571"/>
      <c r="BF4" s="1949"/>
      <c r="BG4" s="1950"/>
      <c r="BH4" s="1951"/>
      <c r="BI4" s="1571"/>
      <c r="BJ4" s="1572"/>
      <c r="BK4" s="1958" t="s">
        <v>299</v>
      </c>
      <c r="BL4" s="1959"/>
      <c r="BM4" s="1960"/>
      <c r="BO4" s="1572"/>
      <c r="BP4" s="1945"/>
      <c r="BQ4" s="1946"/>
      <c r="BR4" s="1947"/>
    </row>
    <row r="5" spans="1:71" ht="31.5" customHeight="1">
      <c r="A5" s="1008" t="s">
        <v>169</v>
      </c>
      <c r="B5" s="1026" t="s">
        <v>624</v>
      </c>
      <c r="C5" s="1026" t="s">
        <v>1246</v>
      </c>
      <c r="D5" s="1008" t="s">
        <v>15</v>
      </c>
      <c r="E5" s="1026" t="s">
        <v>1307</v>
      </c>
      <c r="F5" s="1008" t="s">
        <v>881</v>
      </c>
      <c r="G5" s="1026" t="s">
        <v>624</v>
      </c>
      <c r="H5" s="1026" t="s">
        <v>1246</v>
      </c>
      <c r="I5" s="1008" t="s">
        <v>15</v>
      </c>
      <c r="J5" s="1026" t="s">
        <v>1307</v>
      </c>
      <c r="K5" s="1008" t="s">
        <v>881</v>
      </c>
      <c r="L5" s="1026" t="s">
        <v>624</v>
      </c>
      <c r="M5" s="1026" t="s">
        <v>1246</v>
      </c>
      <c r="N5" s="1008" t="s">
        <v>15</v>
      </c>
      <c r="O5" s="1026" t="s">
        <v>1307</v>
      </c>
      <c r="P5" s="1008" t="s">
        <v>881</v>
      </c>
      <c r="Q5" s="1026" t="s">
        <v>624</v>
      </c>
      <c r="R5" s="1026" t="s">
        <v>1246</v>
      </c>
      <c r="S5" s="1008" t="s">
        <v>15</v>
      </c>
      <c r="T5" s="1026" t="s">
        <v>1307</v>
      </c>
      <c r="U5" s="1008" t="s">
        <v>881</v>
      </c>
      <c r="V5" s="1026" t="s">
        <v>624</v>
      </c>
      <c r="W5" s="1026" t="s">
        <v>1246</v>
      </c>
      <c r="X5" s="1008" t="s">
        <v>15</v>
      </c>
      <c r="Y5" s="1026" t="s">
        <v>1307</v>
      </c>
      <c r="Z5" s="1008" t="s">
        <v>881</v>
      </c>
      <c r="AA5" s="1026" t="s">
        <v>624</v>
      </c>
      <c r="AB5" s="1026" t="s">
        <v>1246</v>
      </c>
      <c r="AC5" s="1008" t="s">
        <v>15</v>
      </c>
      <c r="AD5" s="1026" t="s">
        <v>1307</v>
      </c>
      <c r="AE5" s="1008" t="s">
        <v>881</v>
      </c>
      <c r="AF5" s="1026" t="s">
        <v>624</v>
      </c>
      <c r="AG5" s="1026" t="s">
        <v>1246</v>
      </c>
      <c r="AH5" s="1008" t="s">
        <v>15</v>
      </c>
      <c r="AI5" s="1026" t="s">
        <v>1307</v>
      </c>
      <c r="AJ5" s="1008" t="s">
        <v>881</v>
      </c>
      <c r="AK5" s="1026" t="s">
        <v>624</v>
      </c>
      <c r="AL5" s="1026" t="s">
        <v>1246</v>
      </c>
      <c r="AM5" s="1008" t="s">
        <v>15</v>
      </c>
      <c r="AN5" s="1026" t="s">
        <v>1307</v>
      </c>
      <c r="AO5" s="1008" t="s">
        <v>881</v>
      </c>
      <c r="AP5" s="1026" t="s">
        <v>624</v>
      </c>
      <c r="AQ5" s="1026" t="s">
        <v>879</v>
      </c>
      <c r="AR5" s="1008" t="s">
        <v>15</v>
      </c>
      <c r="AS5" s="1026" t="s">
        <v>880</v>
      </c>
      <c r="AT5" s="1008" t="s">
        <v>881</v>
      </c>
      <c r="AU5" s="1026" t="s">
        <v>624</v>
      </c>
      <c r="AV5" s="1026" t="s">
        <v>879</v>
      </c>
      <c r="AW5" s="1008" t="s">
        <v>15</v>
      </c>
      <c r="AX5" s="1026" t="s">
        <v>880</v>
      </c>
      <c r="AY5" s="1008" t="s">
        <v>881</v>
      </c>
      <c r="AZ5" s="1026" t="s">
        <v>624</v>
      </c>
      <c r="BA5" s="1026" t="s">
        <v>879</v>
      </c>
      <c r="BB5" s="1008" t="s">
        <v>15</v>
      </c>
      <c r="BC5" s="1026" t="s">
        <v>880</v>
      </c>
      <c r="BD5" s="1008" t="s">
        <v>881</v>
      </c>
      <c r="BE5" s="1026" t="s">
        <v>624</v>
      </c>
      <c r="BF5" s="1026" t="s">
        <v>879</v>
      </c>
      <c r="BG5" s="1008" t="s">
        <v>15</v>
      </c>
      <c r="BH5" s="1026" t="s">
        <v>880</v>
      </c>
      <c r="BI5" s="1008" t="s">
        <v>881</v>
      </c>
      <c r="BJ5" s="1027" t="s">
        <v>624</v>
      </c>
      <c r="BK5" s="1027" t="s">
        <v>1246</v>
      </c>
      <c r="BL5" s="1007" t="s">
        <v>15</v>
      </c>
      <c r="BM5" s="1027" t="s">
        <v>1307</v>
      </c>
      <c r="BN5" s="1007" t="s">
        <v>881</v>
      </c>
      <c r="BO5" s="1027" t="s">
        <v>624</v>
      </c>
      <c r="BP5" s="1027" t="s">
        <v>1246</v>
      </c>
      <c r="BQ5" s="1007" t="s">
        <v>15</v>
      </c>
      <c r="BR5" s="1027" t="s">
        <v>1307</v>
      </c>
      <c r="BS5" s="1027" t="s">
        <v>881</v>
      </c>
    </row>
    <row r="6" spans="1:71" s="45" customFormat="1" ht="11.25" customHeight="1">
      <c r="A6" s="1028"/>
      <c r="B6" s="1444" t="s">
        <v>342</v>
      </c>
      <c r="C6" s="1028" t="s">
        <v>230</v>
      </c>
      <c r="D6" s="1028" t="s">
        <v>227</v>
      </c>
      <c r="E6" s="1028" t="s">
        <v>228</v>
      </c>
      <c r="F6" s="1028" t="s">
        <v>116</v>
      </c>
      <c r="G6" s="1170" t="s">
        <v>117</v>
      </c>
      <c r="H6" s="1170" t="s">
        <v>118</v>
      </c>
      <c r="I6" s="1170" t="s">
        <v>128</v>
      </c>
      <c r="J6" s="1170" t="s">
        <v>129</v>
      </c>
      <c r="K6" s="1170" t="s">
        <v>262</v>
      </c>
      <c r="L6" s="1170" t="s">
        <v>130</v>
      </c>
      <c r="M6" s="1170" t="s">
        <v>34</v>
      </c>
      <c r="N6" s="1170" t="s">
        <v>35</v>
      </c>
      <c r="O6" s="1170" t="s">
        <v>36</v>
      </c>
      <c r="P6" s="1170" t="s">
        <v>37</v>
      </c>
      <c r="Q6" s="1170" t="s">
        <v>38</v>
      </c>
      <c r="R6" s="1170" t="s">
        <v>396</v>
      </c>
      <c r="S6" s="1170" t="s">
        <v>39</v>
      </c>
      <c r="T6" s="1170" t="s">
        <v>40</v>
      </c>
      <c r="U6" s="1170" t="s">
        <v>399</v>
      </c>
      <c r="V6" s="1170" t="s">
        <v>126</v>
      </c>
      <c r="W6" s="1170" t="s">
        <v>127</v>
      </c>
      <c r="X6" s="1170" t="s">
        <v>350</v>
      </c>
      <c r="Y6" s="1170" t="s">
        <v>351</v>
      </c>
      <c r="Z6" s="1170" t="s">
        <v>352</v>
      </c>
      <c r="AA6" s="1170" t="s">
        <v>353</v>
      </c>
      <c r="AB6" s="1170" t="s">
        <v>354</v>
      </c>
      <c r="AC6" s="1170" t="s">
        <v>403</v>
      </c>
      <c r="AD6" s="1170" t="s">
        <v>404</v>
      </c>
      <c r="AE6" s="1170" t="s">
        <v>105</v>
      </c>
      <c r="AF6" s="1170" t="s">
        <v>106</v>
      </c>
      <c r="AG6" s="1170" t="s">
        <v>107</v>
      </c>
      <c r="AH6" s="1170" t="s">
        <v>108</v>
      </c>
      <c r="AI6" s="1170" t="s">
        <v>109</v>
      </c>
      <c r="AJ6" s="1170" t="s">
        <v>110</v>
      </c>
      <c r="AK6" s="1170" t="s">
        <v>111</v>
      </c>
      <c r="AL6" s="1170" t="s">
        <v>112</v>
      </c>
      <c r="AM6" s="1170" t="s">
        <v>113</v>
      </c>
      <c r="AN6" s="1170" t="s">
        <v>114</v>
      </c>
      <c r="AO6" s="1170" t="s">
        <v>115</v>
      </c>
      <c r="AP6" s="1170" t="s">
        <v>390</v>
      </c>
      <c r="AQ6" s="1170" t="s">
        <v>391</v>
      </c>
      <c r="AR6" s="1170" t="s">
        <v>392</v>
      </c>
      <c r="AS6" s="1170" t="s">
        <v>393</v>
      </c>
      <c r="AT6" s="1170" t="s">
        <v>405</v>
      </c>
      <c r="AU6" s="1170" t="s">
        <v>406</v>
      </c>
      <c r="AV6" s="1170" t="s">
        <v>407</v>
      </c>
      <c r="AW6" s="1170" t="s">
        <v>408</v>
      </c>
      <c r="AX6" s="1170" t="s">
        <v>409</v>
      </c>
      <c r="AY6" s="1170" t="s">
        <v>410</v>
      </c>
      <c r="AZ6" s="1170" t="s">
        <v>411</v>
      </c>
      <c r="BA6" s="1170" t="s">
        <v>412</v>
      </c>
      <c r="BB6" s="1170" t="s">
        <v>413</v>
      </c>
      <c r="BC6" s="1170" t="s">
        <v>414</v>
      </c>
      <c r="BD6" s="1170" t="s">
        <v>415</v>
      </c>
      <c r="BE6" s="1170" t="s">
        <v>273</v>
      </c>
      <c r="BF6" s="1170" t="s">
        <v>274</v>
      </c>
      <c r="BG6" s="1170" t="s">
        <v>275</v>
      </c>
      <c r="BH6" s="1170" t="s">
        <v>276</v>
      </c>
      <c r="BI6" s="1170" t="s">
        <v>277</v>
      </c>
      <c r="BJ6" s="1171" t="s">
        <v>278</v>
      </c>
      <c r="BK6" s="1171" t="s">
        <v>279</v>
      </c>
      <c r="BL6" s="1171" t="s">
        <v>280</v>
      </c>
      <c r="BM6" s="1171" t="s">
        <v>281</v>
      </c>
      <c r="BN6" s="1171" t="s">
        <v>282</v>
      </c>
      <c r="BO6" s="1171" t="s">
        <v>283</v>
      </c>
      <c r="BP6" s="1171" t="s">
        <v>347</v>
      </c>
      <c r="BQ6" s="1171" t="s">
        <v>416</v>
      </c>
      <c r="BR6" s="1171" t="s">
        <v>417</v>
      </c>
      <c r="BS6" s="1171" t="s">
        <v>284</v>
      </c>
    </row>
    <row r="7" spans="1:71" s="1033" customFormat="1" ht="15" hidden="1" customHeight="1">
      <c r="A7" s="1030"/>
      <c r="B7" s="1445"/>
      <c r="C7" s="1031"/>
      <c r="D7" s="1032"/>
      <c r="E7" s="1031"/>
      <c r="F7" s="1031"/>
      <c r="BA7" s="1034"/>
      <c r="BB7" s="1034"/>
      <c r="BF7" s="1034"/>
      <c r="BG7" s="1034"/>
      <c r="BJ7" s="1035"/>
      <c r="BK7" s="1036"/>
      <c r="BL7" s="1036"/>
      <c r="BM7" s="1036"/>
      <c r="BN7" s="1035"/>
      <c r="BO7" s="1035"/>
      <c r="BP7" s="1095"/>
      <c r="BQ7" s="1095"/>
      <c r="BR7" s="1035"/>
      <c r="BS7" s="1035"/>
    </row>
    <row r="8" spans="1:71" s="1031" customFormat="1" ht="15" customHeight="1">
      <c r="A8" s="1037" t="s">
        <v>917</v>
      </c>
      <c r="B8" s="1446"/>
      <c r="D8" s="1032"/>
      <c r="E8" s="1031">
        <f>SUM(C8+D8)</f>
        <v>0</v>
      </c>
      <c r="F8" s="1031">
        <f>C8-B8</f>
        <v>0</v>
      </c>
      <c r="G8" s="1033"/>
      <c r="H8" s="1033"/>
      <c r="I8" s="1032"/>
      <c r="J8" s="1033">
        <f t="shared" ref="J8:J14" si="0">SUM(H8+I8)</f>
        <v>0</v>
      </c>
      <c r="K8" s="1033">
        <f t="shared" ref="K8:K14" si="1">H8-G8</f>
        <v>0</v>
      </c>
      <c r="L8" s="1033">
        <v>4</v>
      </c>
      <c r="M8" s="1033">
        <v>4</v>
      </c>
      <c r="N8" s="1032"/>
      <c r="O8" s="1033">
        <f t="shared" ref="O8:O14" si="2">SUM(M8+N8)</f>
        <v>4</v>
      </c>
      <c r="P8" s="1033">
        <f t="shared" ref="P8:P14" si="3">M8-L8</f>
        <v>0</v>
      </c>
      <c r="Q8" s="1033"/>
      <c r="R8" s="1033"/>
      <c r="S8" s="1032"/>
      <c r="T8" s="1033">
        <f t="shared" ref="T8:T14" si="4">SUM(R8+S8)</f>
        <v>0</v>
      </c>
      <c r="U8" s="1033">
        <f t="shared" ref="U8:U14" si="5">R8-Q8</f>
        <v>0</v>
      </c>
      <c r="V8" s="1033"/>
      <c r="W8" s="1033"/>
      <c r="X8" s="1032"/>
      <c r="Y8" s="1033">
        <f t="shared" ref="Y8:Y14" si="6">SUM(W8+X8)</f>
        <v>0</v>
      </c>
      <c r="Z8" s="1033">
        <f t="shared" ref="Z8:Z14" si="7">W8-V8</f>
        <v>0</v>
      </c>
      <c r="AA8" s="1033"/>
      <c r="AB8" s="1033"/>
      <c r="AC8" s="1032"/>
      <c r="AD8" s="1033">
        <f t="shared" ref="AD8:AD15" si="8">SUM(AB8+AC8)</f>
        <v>0</v>
      </c>
      <c r="AE8" s="1033">
        <f>AB8-AA8</f>
        <v>0</v>
      </c>
      <c r="AF8" s="1033"/>
      <c r="AG8" s="1033"/>
      <c r="AH8" s="1032"/>
      <c r="AI8" s="1033">
        <f>SUM(AG8+AH8)</f>
        <v>0</v>
      </c>
      <c r="AJ8" s="1033">
        <f>AG8-AF8</f>
        <v>0</v>
      </c>
      <c r="AK8" s="1033"/>
      <c r="AL8" s="1033"/>
      <c r="AM8" s="1032"/>
      <c r="AN8" s="1033">
        <f>SUM(AL8+AM8)</f>
        <v>0</v>
      </c>
      <c r="AO8" s="1033">
        <f>AL8-AK8</f>
        <v>0</v>
      </c>
      <c r="AP8" s="1033"/>
      <c r="AQ8" s="1033"/>
      <c r="AR8" s="1032"/>
      <c r="AS8" s="1033">
        <f>SUM(AQ8+AR8)</f>
        <v>0</v>
      </c>
      <c r="AT8" s="1033">
        <f>AQ8-AP8</f>
        <v>0</v>
      </c>
      <c r="AU8" s="1033"/>
      <c r="AV8" s="1033"/>
      <c r="AW8" s="1032"/>
      <c r="AX8" s="1033">
        <f>SUM(AV8+AW8)</f>
        <v>0</v>
      </c>
      <c r="AY8" s="1033">
        <f>AV8-AU8</f>
        <v>0</v>
      </c>
      <c r="AZ8" s="1033"/>
      <c r="BA8" s="1034"/>
      <c r="BB8" s="1032"/>
      <c r="BC8" s="1033">
        <f>SUM(BA8+BB8)</f>
        <v>0</v>
      </c>
      <c r="BD8" s="1033">
        <f>BA8-AZ8</f>
        <v>0</v>
      </c>
      <c r="BE8" s="1033"/>
      <c r="BF8" s="1034"/>
      <c r="BG8" s="1032"/>
      <c r="BH8" s="1033">
        <f>SUM(BF8+BG8)</f>
        <v>0</v>
      </c>
      <c r="BI8" s="1033">
        <f>BF8-BE8</f>
        <v>0</v>
      </c>
      <c r="BJ8" s="1036">
        <f t="shared" ref="BJ8:BL14" si="9">SUM(B8+G8+L8+Q8+V8+AA8+AF8+AK8+AP8+AU8+AZ8+BE8)</f>
        <v>4</v>
      </c>
      <c r="BK8" s="1036">
        <f t="shared" si="9"/>
        <v>4</v>
      </c>
      <c r="BL8" s="1620">
        <f t="shared" si="9"/>
        <v>0</v>
      </c>
      <c r="BM8" s="1036">
        <f t="shared" ref="BM8:BM14" si="10">SUM(BK8+BL8)</f>
        <v>4</v>
      </c>
      <c r="BN8" s="1035">
        <f>BK8-BJ8</f>
        <v>0</v>
      </c>
      <c r="BO8" s="1573">
        <f>BJ8+'4 bba Önkorm '!DH8</f>
        <v>4</v>
      </c>
      <c r="BP8" s="1573">
        <f>BK8+'4 bba Önkorm '!DI8</f>
        <v>4</v>
      </c>
      <c r="BQ8" s="1622">
        <f>BL8+'4 bba Önkorm '!DJ8</f>
        <v>0</v>
      </c>
      <c r="BR8" s="1104">
        <f>BM8+'4 bba Önkorm '!DK8</f>
        <v>4</v>
      </c>
      <c r="BS8" s="1104">
        <f>BN8+'4 bba Önkorm '!DL8</f>
        <v>0</v>
      </c>
    </row>
    <row r="9" spans="1:71" s="1031" customFormat="1">
      <c r="A9" s="1037" t="s">
        <v>1050</v>
      </c>
      <c r="B9" s="1446"/>
      <c r="D9" s="1032"/>
      <c r="E9" s="1031">
        <f>SUM(C9+D9)</f>
        <v>0</v>
      </c>
      <c r="F9" s="1031">
        <f>C9-B9</f>
        <v>0</v>
      </c>
      <c r="G9" s="1033"/>
      <c r="H9" s="1033"/>
      <c r="I9" s="1032"/>
      <c r="J9" s="1033">
        <f t="shared" si="0"/>
        <v>0</v>
      </c>
      <c r="K9" s="1033">
        <f t="shared" si="1"/>
        <v>0</v>
      </c>
      <c r="L9" s="1033"/>
      <c r="M9" s="1033">
        <v>4</v>
      </c>
      <c r="N9" s="1032"/>
      <c r="O9" s="1033">
        <f t="shared" si="2"/>
        <v>4</v>
      </c>
      <c r="P9" s="1033">
        <f t="shared" si="3"/>
        <v>4</v>
      </c>
      <c r="Q9" s="1033"/>
      <c r="R9" s="1033"/>
      <c r="S9" s="1032"/>
      <c r="T9" s="1033">
        <f t="shared" si="4"/>
        <v>0</v>
      </c>
      <c r="U9" s="1033">
        <f t="shared" si="5"/>
        <v>0</v>
      </c>
      <c r="V9" s="1033"/>
      <c r="W9" s="1033"/>
      <c r="X9" s="1032"/>
      <c r="Y9" s="1033">
        <f t="shared" si="6"/>
        <v>0</v>
      </c>
      <c r="Z9" s="1033">
        <f t="shared" si="7"/>
        <v>0</v>
      </c>
      <c r="AA9" s="1033"/>
      <c r="AB9" s="1033"/>
      <c r="AC9" s="1032"/>
      <c r="AD9" s="1033">
        <f t="shared" si="8"/>
        <v>0</v>
      </c>
      <c r="AE9" s="1033">
        <f>AB9-AA9</f>
        <v>0</v>
      </c>
      <c r="AF9" s="1033"/>
      <c r="AG9" s="1033"/>
      <c r="AH9" s="1032"/>
      <c r="AI9" s="1033">
        <f>SUM(AG9+AH9)</f>
        <v>0</v>
      </c>
      <c r="AJ9" s="1033">
        <f>AG9-AF9</f>
        <v>0</v>
      </c>
      <c r="AK9" s="1033"/>
      <c r="AL9" s="1033"/>
      <c r="AM9" s="1032"/>
      <c r="AN9" s="1033">
        <f>SUM(AL9+AM9)</f>
        <v>0</v>
      </c>
      <c r="AO9" s="1033">
        <f>AL9-AK9</f>
        <v>0</v>
      </c>
      <c r="AP9" s="1033"/>
      <c r="AQ9" s="1033"/>
      <c r="AR9" s="1032"/>
      <c r="AS9" s="1033">
        <f>SUM(AQ9+AR9)</f>
        <v>0</v>
      </c>
      <c r="AT9" s="1033">
        <f>AQ9-AP9</f>
        <v>0</v>
      </c>
      <c r="AU9" s="1033"/>
      <c r="AV9" s="1033"/>
      <c r="AW9" s="1032"/>
      <c r="AX9" s="1033"/>
      <c r="AY9" s="1033">
        <f>AV9-AU9</f>
        <v>0</v>
      </c>
      <c r="AZ9" s="1033"/>
      <c r="BA9" s="1034"/>
      <c r="BB9" s="1032"/>
      <c r="BC9" s="1033"/>
      <c r="BD9" s="1033">
        <f>BA9-AZ9</f>
        <v>0</v>
      </c>
      <c r="BE9" s="1033"/>
      <c r="BF9" s="1034"/>
      <c r="BG9" s="1032"/>
      <c r="BH9" s="1033">
        <f>SUM(BF9+BG9)</f>
        <v>0</v>
      </c>
      <c r="BI9" s="1033">
        <f>BF9-BE9</f>
        <v>0</v>
      </c>
      <c r="BJ9" s="1036">
        <f t="shared" si="9"/>
        <v>0</v>
      </c>
      <c r="BK9" s="1036">
        <f t="shared" si="9"/>
        <v>4</v>
      </c>
      <c r="BL9" s="1620">
        <f t="shared" si="9"/>
        <v>0</v>
      </c>
      <c r="BM9" s="1036">
        <f t="shared" si="10"/>
        <v>4</v>
      </c>
      <c r="BN9" s="1035">
        <f>BK9-BJ9</f>
        <v>4</v>
      </c>
      <c r="BO9" s="1573"/>
      <c r="BP9" s="1573">
        <f>BK9+'4 bba Önkorm '!DI9</f>
        <v>4</v>
      </c>
      <c r="BQ9" s="1622">
        <f>BL9+'4 bba Önkorm '!DJ9</f>
        <v>0</v>
      </c>
      <c r="BR9" s="1104">
        <f>BM9+'4 bba Önkorm '!DK9</f>
        <v>4</v>
      </c>
      <c r="BS9" s="1104"/>
    </row>
    <row r="10" spans="1:71" s="1031" customFormat="1" ht="15" customHeight="1">
      <c r="A10" s="1278" t="s">
        <v>1248</v>
      </c>
      <c r="B10" s="1446"/>
      <c r="D10" s="1032"/>
      <c r="E10" s="1031">
        <f>SUM(C10+D10)</f>
        <v>0</v>
      </c>
      <c r="G10" s="1033"/>
      <c r="H10" s="1033"/>
      <c r="I10" s="1032"/>
      <c r="J10" s="1033">
        <f t="shared" si="0"/>
        <v>0</v>
      </c>
      <c r="K10" s="1033">
        <f t="shared" si="1"/>
        <v>0</v>
      </c>
      <c r="L10" s="1033"/>
      <c r="M10" s="1033">
        <v>4</v>
      </c>
      <c r="N10" s="1032"/>
      <c r="O10" s="1033">
        <f t="shared" si="2"/>
        <v>4</v>
      </c>
      <c r="P10" s="1033">
        <f t="shared" si="3"/>
        <v>4</v>
      </c>
      <c r="Q10" s="1033"/>
      <c r="R10" s="1033"/>
      <c r="S10" s="1032"/>
      <c r="T10" s="1033">
        <f t="shared" si="4"/>
        <v>0</v>
      </c>
      <c r="U10" s="1033">
        <f t="shared" si="5"/>
        <v>0</v>
      </c>
      <c r="V10" s="1033"/>
      <c r="W10" s="1033"/>
      <c r="X10" s="1032"/>
      <c r="Y10" s="1033">
        <f t="shared" si="6"/>
        <v>0</v>
      </c>
      <c r="Z10" s="1033">
        <f t="shared" si="7"/>
        <v>0</v>
      </c>
      <c r="AA10" s="1033"/>
      <c r="AB10" s="1033"/>
      <c r="AC10" s="1032"/>
      <c r="AD10" s="1033">
        <f t="shared" si="8"/>
        <v>0</v>
      </c>
      <c r="AE10" s="1033"/>
      <c r="AF10" s="1033"/>
      <c r="AG10" s="1033"/>
      <c r="AH10" s="1032"/>
      <c r="AI10" s="1033">
        <f>SUM(AG10+AH10)</f>
        <v>0</v>
      </c>
      <c r="AJ10" s="1033"/>
      <c r="AK10" s="1033"/>
      <c r="AL10" s="1033"/>
      <c r="AM10" s="1032"/>
      <c r="AN10" s="1033"/>
      <c r="AO10" s="1033"/>
      <c r="AP10" s="1033"/>
      <c r="AQ10" s="1033"/>
      <c r="AR10" s="1032"/>
      <c r="AS10" s="1033"/>
      <c r="AT10" s="1033"/>
      <c r="AU10" s="1033"/>
      <c r="AV10" s="1033"/>
      <c r="AW10" s="1032"/>
      <c r="AX10" s="1033"/>
      <c r="AY10" s="1033"/>
      <c r="AZ10" s="1033"/>
      <c r="BA10" s="1034"/>
      <c r="BB10" s="1032"/>
      <c r="BC10" s="1033"/>
      <c r="BD10" s="1033"/>
      <c r="BE10" s="1033"/>
      <c r="BF10" s="1034"/>
      <c r="BG10" s="1032"/>
      <c r="BH10" s="1033"/>
      <c r="BI10" s="1033"/>
      <c r="BJ10" s="1036"/>
      <c r="BK10" s="1036">
        <f>SUM(C10+H10+M10+R10+W10+AB10+AG10+AL10+AQ10+AV10+BA10+BF10)</f>
        <v>4</v>
      </c>
      <c r="BL10" s="1620">
        <f>SUM(D10+I10+N10+S10+X10+AC10+AH10+AM10+AR10+AW10+BB10+BG10)</f>
        <v>0</v>
      </c>
      <c r="BM10" s="1036">
        <f t="shared" si="10"/>
        <v>4</v>
      </c>
      <c r="BN10" s="1035"/>
      <c r="BO10" s="1573">
        <f t="shared" ref="BO10:BQ11" si="11">L10+BE10</f>
        <v>0</v>
      </c>
      <c r="BP10" s="1573">
        <f t="shared" si="11"/>
        <v>4</v>
      </c>
      <c r="BQ10" s="1622">
        <f t="shared" si="11"/>
        <v>0</v>
      </c>
      <c r="BR10" s="1104">
        <f>SUM(BP10+BQ10)</f>
        <v>4</v>
      </c>
      <c r="BS10" s="1104">
        <f>BP10-BO10</f>
        <v>4</v>
      </c>
    </row>
    <row r="11" spans="1:71" s="1031" customFormat="1" ht="15" customHeight="1">
      <c r="A11" s="1278" t="s">
        <v>1249</v>
      </c>
      <c r="B11" s="1446"/>
      <c r="D11" s="1032"/>
      <c r="E11" s="1031">
        <f>SUM(C11+D11)</f>
        <v>0</v>
      </c>
      <c r="F11" s="1031">
        <f>C11-B11</f>
        <v>0</v>
      </c>
      <c r="G11" s="1033"/>
      <c r="H11" s="1033"/>
      <c r="I11" s="1032"/>
      <c r="J11" s="1033">
        <f t="shared" si="0"/>
        <v>0</v>
      </c>
      <c r="K11" s="1033">
        <f t="shared" si="1"/>
        <v>0</v>
      </c>
      <c r="L11" s="1033"/>
      <c r="M11" s="1033">
        <v>4</v>
      </c>
      <c r="N11" s="1032"/>
      <c r="O11" s="1033">
        <f t="shared" si="2"/>
        <v>4</v>
      </c>
      <c r="P11" s="1033">
        <f t="shared" si="3"/>
        <v>4</v>
      </c>
      <c r="Q11" s="1033"/>
      <c r="R11" s="1033"/>
      <c r="S11" s="1032"/>
      <c r="T11" s="1033">
        <f t="shared" si="4"/>
        <v>0</v>
      </c>
      <c r="U11" s="1033">
        <f t="shared" si="5"/>
        <v>0</v>
      </c>
      <c r="V11" s="1033"/>
      <c r="W11" s="1033"/>
      <c r="X11" s="1032"/>
      <c r="Y11" s="1033">
        <f t="shared" si="6"/>
        <v>0</v>
      </c>
      <c r="Z11" s="1033">
        <f t="shared" si="7"/>
        <v>0</v>
      </c>
      <c r="AA11" s="1033"/>
      <c r="AB11" s="1033"/>
      <c r="AC11" s="1032"/>
      <c r="AD11" s="1033">
        <f t="shared" si="8"/>
        <v>0</v>
      </c>
      <c r="AE11" s="1033">
        <f>AB11-AA11</f>
        <v>0</v>
      </c>
      <c r="AF11" s="1033"/>
      <c r="AG11" s="1033"/>
      <c r="AH11" s="1032"/>
      <c r="AI11" s="1033">
        <f>SUM(AG11+AH11)</f>
        <v>0</v>
      </c>
      <c r="AJ11" s="1033">
        <f>AG11-AF11</f>
        <v>0</v>
      </c>
      <c r="AK11" s="1033"/>
      <c r="AL11" s="1033"/>
      <c r="AM11" s="1032"/>
      <c r="AN11" s="1033">
        <f>SUM(AL11+AM11)</f>
        <v>0</v>
      </c>
      <c r="AO11" s="1033">
        <f>AL11-AK11</f>
        <v>0</v>
      </c>
      <c r="AP11" s="1033"/>
      <c r="AQ11" s="1033"/>
      <c r="AR11" s="1032"/>
      <c r="AS11" s="1033">
        <f>SUM(AQ11+AR11)</f>
        <v>0</v>
      </c>
      <c r="AT11" s="1033">
        <f>AQ11-AP11</f>
        <v>0</v>
      </c>
      <c r="AU11" s="1033"/>
      <c r="AV11" s="1033"/>
      <c r="AW11" s="1032"/>
      <c r="AX11" s="1033"/>
      <c r="AY11" s="1033">
        <f>AV11-AU11</f>
        <v>0</v>
      </c>
      <c r="AZ11" s="1033"/>
      <c r="BA11" s="1034"/>
      <c r="BB11" s="1032"/>
      <c r="BC11" s="1033"/>
      <c r="BD11" s="1033">
        <f>BA11-AZ11</f>
        <v>0</v>
      </c>
      <c r="BE11" s="1033"/>
      <c r="BF11" s="1034"/>
      <c r="BG11" s="1032"/>
      <c r="BH11" s="1033">
        <f>SUM(BF11+BG11)</f>
        <v>0</v>
      </c>
      <c r="BI11" s="1033">
        <f>BF11-BE11</f>
        <v>0</v>
      </c>
      <c r="BJ11" s="1036">
        <f t="shared" si="9"/>
        <v>0</v>
      </c>
      <c r="BK11" s="1036">
        <f t="shared" si="9"/>
        <v>4</v>
      </c>
      <c r="BL11" s="1620">
        <f t="shared" si="9"/>
        <v>0</v>
      </c>
      <c r="BM11" s="1036">
        <f t="shared" si="10"/>
        <v>4</v>
      </c>
      <c r="BN11" s="1035">
        <f>BK11-BJ11</f>
        <v>4</v>
      </c>
      <c r="BO11" s="1573">
        <f t="shared" si="11"/>
        <v>0</v>
      </c>
      <c r="BP11" s="1573">
        <f t="shared" si="11"/>
        <v>4</v>
      </c>
      <c r="BQ11" s="1622">
        <f t="shared" si="11"/>
        <v>0</v>
      </c>
      <c r="BR11" s="1104">
        <f>SUM(BP11+BQ11)</f>
        <v>4</v>
      </c>
      <c r="BS11" s="1104">
        <f>BP11-BO11</f>
        <v>4</v>
      </c>
    </row>
    <row r="12" spans="1:71" s="1031" customFormat="1" ht="15" customHeight="1">
      <c r="A12" s="1278" t="s">
        <v>1250</v>
      </c>
      <c r="B12" s="1446"/>
      <c r="D12" s="1032"/>
      <c r="E12" s="1031">
        <f>SUM(C12+D12)</f>
        <v>0</v>
      </c>
      <c r="F12" s="1031">
        <f>C12-B12</f>
        <v>0</v>
      </c>
      <c r="G12" s="1033"/>
      <c r="H12" s="1033"/>
      <c r="I12" s="1032"/>
      <c r="J12" s="1033">
        <f>SUM(H12+I12)</f>
        <v>0</v>
      </c>
      <c r="K12" s="1033">
        <f>H12-G12</f>
        <v>0</v>
      </c>
      <c r="L12" s="1033"/>
      <c r="M12" s="1033">
        <v>4</v>
      </c>
      <c r="N12" s="1032"/>
      <c r="O12" s="1033">
        <f>SUM(M12+N12)</f>
        <v>4</v>
      </c>
      <c r="P12" s="1033">
        <f>M12-L12</f>
        <v>4</v>
      </c>
      <c r="Q12" s="1033"/>
      <c r="R12" s="1033"/>
      <c r="S12" s="1032"/>
      <c r="T12" s="1033">
        <f>SUM(R12+S12)</f>
        <v>0</v>
      </c>
      <c r="U12" s="1033">
        <f>R12-Q12</f>
        <v>0</v>
      </c>
      <c r="V12" s="1033"/>
      <c r="W12" s="1033"/>
      <c r="X12" s="1032"/>
      <c r="Y12" s="1033">
        <f>SUM(W12+X12)</f>
        <v>0</v>
      </c>
      <c r="Z12" s="1033">
        <f>W12-V12</f>
        <v>0</v>
      </c>
      <c r="AA12" s="1033"/>
      <c r="AB12" s="1033"/>
      <c r="AC12" s="1032"/>
      <c r="AD12" s="1033">
        <f>SUM(AB12+AC12)</f>
        <v>0</v>
      </c>
      <c r="AE12" s="1033">
        <f>AB12-AA12</f>
        <v>0</v>
      </c>
      <c r="AF12" s="1033"/>
      <c r="AG12" s="1033"/>
      <c r="AH12" s="1032"/>
      <c r="AI12" s="1033">
        <f>SUM(AG12+AH12)</f>
        <v>0</v>
      </c>
      <c r="AJ12" s="1033"/>
      <c r="AK12" s="1033"/>
      <c r="AL12" s="1033"/>
      <c r="AM12" s="1032"/>
      <c r="AN12" s="1033"/>
      <c r="AO12" s="1033"/>
      <c r="AP12" s="1033"/>
      <c r="AQ12" s="1033"/>
      <c r="AR12" s="1032"/>
      <c r="AS12" s="1033"/>
      <c r="AT12" s="1033"/>
      <c r="AU12" s="1033"/>
      <c r="AV12" s="1033"/>
      <c r="AW12" s="1032"/>
      <c r="AX12" s="1033"/>
      <c r="AY12" s="1033"/>
      <c r="AZ12" s="1033"/>
      <c r="BA12" s="1034"/>
      <c r="BB12" s="1032"/>
      <c r="BC12" s="1033"/>
      <c r="BD12" s="1033"/>
      <c r="BE12" s="1033"/>
      <c r="BF12" s="1034"/>
      <c r="BG12" s="1032"/>
      <c r="BH12" s="1033"/>
      <c r="BI12" s="1033"/>
      <c r="BJ12" s="1036"/>
      <c r="BK12" s="1036">
        <f>SUM(C12+H12+M12+R12+W12+AB12+AG12+AL12+AQ12+AV12+BA12+BF12)</f>
        <v>4</v>
      </c>
      <c r="BL12" s="1620">
        <f>SUM(D12+I12+N12+S12+X12+AC12+AH12+AM12+AR12+AW12+BB12+BG12)</f>
        <v>0</v>
      </c>
      <c r="BM12" s="1036">
        <f>SUM(BK12+BL12)</f>
        <v>4</v>
      </c>
      <c r="BN12" s="1035">
        <f>BK12-BJ12</f>
        <v>4</v>
      </c>
      <c r="BO12" s="1573">
        <f>L12+BE12</f>
        <v>0</v>
      </c>
      <c r="BP12" s="1573">
        <f>M12+BF12</f>
        <v>4</v>
      </c>
      <c r="BQ12" s="1622">
        <f>N12+BG12</f>
        <v>0</v>
      </c>
      <c r="BR12" s="1104">
        <f>SUM(BP12+BQ12)</f>
        <v>4</v>
      </c>
      <c r="BS12" s="1104"/>
    </row>
    <row r="13" spans="1:71" s="1031" customFormat="1" ht="9" customHeight="1">
      <c r="A13" s="1037"/>
      <c r="B13" s="1446"/>
      <c r="C13" s="1033"/>
      <c r="D13" s="1033"/>
      <c r="E13" s="1033"/>
      <c r="F13" s="1033"/>
      <c r="G13" s="1033"/>
      <c r="H13" s="1033"/>
      <c r="I13" s="1033"/>
      <c r="J13" s="1033"/>
      <c r="K13" s="1033"/>
      <c r="L13" s="1033"/>
      <c r="M13" s="1033"/>
      <c r="N13" s="1033"/>
      <c r="O13" s="1033"/>
      <c r="P13" s="1033"/>
      <c r="Q13" s="1033"/>
      <c r="R13" s="1033"/>
      <c r="S13" s="1033"/>
      <c r="T13" s="1033"/>
      <c r="U13" s="1033"/>
      <c r="V13" s="1033"/>
      <c r="W13" s="1033"/>
      <c r="X13" s="1033"/>
      <c r="Y13" s="1033"/>
      <c r="Z13" s="1033"/>
      <c r="AA13" s="1033"/>
      <c r="AB13" s="1033"/>
      <c r="AC13" s="1033"/>
      <c r="AD13" s="1033"/>
      <c r="AE13" s="1033"/>
      <c r="AF13" s="1033"/>
      <c r="AG13" s="1033"/>
      <c r="AH13" s="1033"/>
      <c r="AI13" s="1033"/>
      <c r="AJ13" s="1033"/>
      <c r="AK13" s="1033"/>
      <c r="AL13" s="1033"/>
      <c r="AM13" s="1033"/>
      <c r="AN13" s="1033"/>
      <c r="AO13" s="1033"/>
      <c r="AP13" s="1033"/>
      <c r="AQ13" s="1033"/>
      <c r="AR13" s="1033"/>
      <c r="AS13" s="1033"/>
      <c r="AT13" s="1033"/>
      <c r="AU13" s="1033"/>
      <c r="AV13" s="1033"/>
      <c r="AW13" s="1033"/>
      <c r="AX13" s="1033"/>
      <c r="AY13" s="1033"/>
      <c r="AZ13" s="1033"/>
      <c r="BA13" s="1034"/>
      <c r="BB13" s="1033"/>
      <c r="BC13" s="1033"/>
      <c r="BD13" s="1033"/>
      <c r="BE13" s="1033"/>
      <c r="BF13" s="1034"/>
      <c r="BG13" s="1033"/>
      <c r="BH13" s="1033"/>
      <c r="BI13" s="1033"/>
      <c r="BJ13" s="1036"/>
      <c r="BK13" s="1036"/>
      <c r="BL13" s="1036"/>
      <c r="BM13" s="1036"/>
      <c r="BN13" s="1035"/>
      <c r="BO13" s="1573"/>
      <c r="BP13" s="1573"/>
      <c r="BQ13" s="1573"/>
      <c r="BR13" s="1104"/>
      <c r="BS13" s="1104">
        <f>BP13-BO13</f>
        <v>0</v>
      </c>
    </row>
    <row r="14" spans="1:71" s="1031" customFormat="1" ht="15" customHeight="1">
      <c r="A14" s="1037" t="s">
        <v>1040</v>
      </c>
      <c r="B14" s="54"/>
      <c r="D14" s="1032"/>
      <c r="E14" s="1031">
        <f>SUM(C14+D14)</f>
        <v>0</v>
      </c>
      <c r="F14" s="1031">
        <f>C14-B14</f>
        <v>0</v>
      </c>
      <c r="G14" s="1033"/>
      <c r="H14" s="1033"/>
      <c r="I14" s="1032"/>
      <c r="J14" s="1033">
        <f t="shared" si="0"/>
        <v>0</v>
      </c>
      <c r="K14" s="1033">
        <f t="shared" si="1"/>
        <v>0</v>
      </c>
      <c r="L14" s="1033"/>
      <c r="M14" s="1033"/>
      <c r="N14" s="1032"/>
      <c r="O14" s="1033">
        <f t="shared" si="2"/>
        <v>0</v>
      </c>
      <c r="P14" s="1033">
        <f t="shared" si="3"/>
        <v>0</v>
      </c>
      <c r="Q14" s="1033"/>
      <c r="R14" s="1033"/>
      <c r="S14" s="1032"/>
      <c r="T14" s="1033">
        <f t="shared" si="4"/>
        <v>0</v>
      </c>
      <c r="U14" s="1033">
        <f t="shared" si="5"/>
        <v>0</v>
      </c>
      <c r="V14" s="1033"/>
      <c r="W14" s="1033"/>
      <c r="X14" s="1032"/>
      <c r="Y14" s="1033">
        <f t="shared" si="6"/>
        <v>0</v>
      </c>
      <c r="Z14" s="1033">
        <f t="shared" si="7"/>
        <v>0</v>
      </c>
      <c r="AA14" s="1033">
        <v>152</v>
      </c>
      <c r="AB14" s="1033">
        <v>126</v>
      </c>
      <c r="AC14" s="1032"/>
      <c r="AD14" s="1033">
        <f t="shared" si="8"/>
        <v>126</v>
      </c>
      <c r="AE14" s="1033">
        <f>AB14-AA14</f>
        <v>-26</v>
      </c>
      <c r="AF14" s="1033"/>
      <c r="AG14" s="1033"/>
      <c r="AH14" s="1032"/>
      <c r="AI14" s="1033">
        <f>SUM(AG14+AH14)</f>
        <v>0</v>
      </c>
      <c r="AJ14" s="1033">
        <f>AG14-AF14</f>
        <v>0</v>
      </c>
      <c r="AK14" s="1033"/>
      <c r="AL14" s="1033"/>
      <c r="AM14" s="1032"/>
      <c r="AN14" s="1033">
        <f>SUM(AL14+AM14)</f>
        <v>0</v>
      </c>
      <c r="AO14" s="1033">
        <f>AL14-AK14</f>
        <v>0</v>
      </c>
      <c r="AP14" s="1033"/>
      <c r="AQ14" s="1033"/>
      <c r="AR14" s="1032"/>
      <c r="AS14" s="1033">
        <f>SUM(AQ14+AR14)</f>
        <v>0</v>
      </c>
      <c r="AT14" s="1033">
        <f>AQ14-AP14</f>
        <v>0</v>
      </c>
      <c r="AU14" s="1033"/>
      <c r="AV14" s="1033"/>
      <c r="AW14" s="1032"/>
      <c r="AX14" s="1033">
        <f>SUM(AV14+AW14)</f>
        <v>0</v>
      </c>
      <c r="AY14" s="1033">
        <f>AV14-AU14</f>
        <v>0</v>
      </c>
      <c r="AZ14" s="1033"/>
      <c r="BA14" s="1034"/>
      <c r="BB14" s="1032"/>
      <c r="BC14" s="1033">
        <f>SUM(BA14+BB14)</f>
        <v>0</v>
      </c>
      <c r="BD14" s="1033">
        <f>BA14-AZ14</f>
        <v>0</v>
      </c>
      <c r="BE14" s="1033"/>
      <c r="BF14" s="1034"/>
      <c r="BG14" s="1032"/>
      <c r="BH14" s="1033">
        <f>SUM(BF14+BG14)</f>
        <v>0</v>
      </c>
      <c r="BI14" s="1033">
        <f>BF14-BE14</f>
        <v>0</v>
      </c>
      <c r="BJ14" s="1036">
        <f t="shared" si="9"/>
        <v>152</v>
      </c>
      <c r="BK14" s="1036">
        <f t="shared" si="9"/>
        <v>126</v>
      </c>
      <c r="BL14" s="1620">
        <f t="shared" si="9"/>
        <v>0</v>
      </c>
      <c r="BM14" s="1036">
        <f t="shared" si="10"/>
        <v>126</v>
      </c>
      <c r="BN14" s="1035">
        <f>BK14-BJ14</f>
        <v>-26</v>
      </c>
      <c r="BO14" s="1573">
        <f>BJ14+'4 bba Önkorm '!DH14</f>
        <v>152</v>
      </c>
      <c r="BP14" s="1573">
        <f>BK14+'4 bba Önkorm '!DI14</f>
        <v>126</v>
      </c>
      <c r="BQ14" s="1622">
        <f>BL14+'4 bba Önkorm '!DJ14</f>
        <v>0</v>
      </c>
      <c r="BR14" s="1104">
        <f>BM14+'4 bba Önkorm '!DK14</f>
        <v>126</v>
      </c>
      <c r="BS14" s="1104">
        <f>BN14+'4 bba Önkorm '!DL14</f>
        <v>-26</v>
      </c>
    </row>
    <row r="15" spans="1:71" s="1031" customFormat="1" ht="15" customHeight="1">
      <c r="A15" s="1037" t="s">
        <v>1041</v>
      </c>
      <c r="B15" s="54"/>
      <c r="D15" s="1032"/>
      <c r="E15" s="1031">
        <f>SUM(C15+D15)</f>
        <v>0</v>
      </c>
      <c r="F15" s="1031">
        <f>C15-B15</f>
        <v>0</v>
      </c>
      <c r="G15" s="1033"/>
      <c r="H15" s="1033"/>
      <c r="I15" s="1032"/>
      <c r="J15" s="1033">
        <f>SUM(H15+I15)</f>
        <v>0</v>
      </c>
      <c r="K15" s="1033">
        <f>H15-G15</f>
        <v>0</v>
      </c>
      <c r="L15" s="1033"/>
      <c r="M15" s="1033"/>
      <c r="N15" s="1032"/>
      <c r="O15" s="1033">
        <f>SUM(M15+N15)</f>
        <v>0</v>
      </c>
      <c r="P15" s="1033">
        <f>M15-L15</f>
        <v>0</v>
      </c>
      <c r="Q15" s="1033"/>
      <c r="R15" s="1033"/>
      <c r="S15" s="1032"/>
      <c r="T15" s="1033">
        <f>SUM(R15+S15)</f>
        <v>0</v>
      </c>
      <c r="U15" s="1033">
        <f>R15-Q15</f>
        <v>0</v>
      </c>
      <c r="V15" s="1033"/>
      <c r="W15" s="1033"/>
      <c r="X15" s="1032"/>
      <c r="Y15" s="1033">
        <f>SUM(W15+X15)</f>
        <v>0</v>
      </c>
      <c r="Z15" s="1033"/>
      <c r="AA15" s="1033"/>
      <c r="AB15" s="1033">
        <v>135</v>
      </c>
      <c r="AC15" s="1032"/>
      <c r="AD15" s="1033">
        <f t="shared" si="8"/>
        <v>135</v>
      </c>
      <c r="AE15" s="1033"/>
      <c r="AF15" s="1033"/>
      <c r="AG15" s="1033"/>
      <c r="AH15" s="1032"/>
      <c r="AI15" s="1033">
        <f>SUM(AG15+AH15)</f>
        <v>0</v>
      </c>
      <c r="AJ15" s="1033"/>
      <c r="AK15" s="1033"/>
      <c r="AL15" s="1033"/>
      <c r="AM15" s="1032"/>
      <c r="AN15" s="1033"/>
      <c r="AO15" s="1033"/>
      <c r="AP15" s="1033"/>
      <c r="AQ15" s="1033"/>
      <c r="AR15" s="1032"/>
      <c r="AS15" s="1033"/>
      <c r="AT15" s="1033"/>
      <c r="AU15" s="1033"/>
      <c r="AV15" s="1033"/>
      <c r="AW15" s="1032"/>
      <c r="AX15" s="1033"/>
      <c r="AY15" s="1033"/>
      <c r="AZ15" s="1033"/>
      <c r="BA15" s="1034"/>
      <c r="BB15" s="1032"/>
      <c r="BC15" s="1033"/>
      <c r="BD15" s="1033"/>
      <c r="BE15" s="1033"/>
      <c r="BF15" s="1034"/>
      <c r="BG15" s="1032"/>
      <c r="BH15" s="1033"/>
      <c r="BI15" s="1033"/>
      <c r="BJ15" s="1036"/>
      <c r="BK15" s="1036">
        <f>SUM(C15+H15+M15+R15+W15+AB15+AG15+AL15+AQ15+AV15+BA15+BF15)</f>
        <v>135</v>
      </c>
      <c r="BL15" s="1620">
        <f>SUM(D15+I15+N15+S15+X15+AC15+AH15+AM15+AR15+AW15+BB15+BG15)</f>
        <v>0</v>
      </c>
      <c r="BM15" s="1036">
        <f>SUM(BK15+BL15)</f>
        <v>135</v>
      </c>
      <c r="BN15" s="1035">
        <f>BK15-BJ15</f>
        <v>135</v>
      </c>
      <c r="BO15" s="1573">
        <f>BJ15+'4 bba Önkorm '!DH15</f>
        <v>0</v>
      </c>
      <c r="BP15" s="1573">
        <f>BK15+'4 bba Önkorm '!DI15</f>
        <v>135</v>
      </c>
      <c r="BQ15" s="1622">
        <f>BL15+'4 bba Önkorm '!DJ15</f>
        <v>0</v>
      </c>
      <c r="BR15" s="1104">
        <f>BM15+'4 bba Önkorm '!DK15</f>
        <v>135</v>
      </c>
      <c r="BS15" s="1104"/>
    </row>
    <row r="16" spans="1:71" s="1033" customFormat="1" ht="8.25" customHeight="1">
      <c r="A16" s="1030"/>
      <c r="B16" s="1445"/>
      <c r="BA16" s="1034"/>
      <c r="BF16" s="1034"/>
      <c r="BJ16" s="1035"/>
      <c r="BK16" s="1036"/>
      <c r="BL16" s="1036"/>
      <c r="BM16" s="1036"/>
      <c r="BN16" s="1035"/>
      <c r="BO16" s="1095"/>
      <c r="BP16" s="1095"/>
      <c r="BQ16" s="1095"/>
      <c r="BR16" s="1035"/>
      <c r="BS16" s="1035"/>
    </row>
    <row r="17" spans="1:71" s="38" customFormat="1" ht="15" customHeight="1">
      <c r="A17" s="24" t="s">
        <v>1258</v>
      </c>
      <c r="B17" s="119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1042"/>
      <c r="BK17" s="1043"/>
      <c r="BL17" s="1043"/>
      <c r="BM17" s="1043"/>
      <c r="BN17" s="1025"/>
      <c r="BO17" s="1042"/>
      <c r="BP17" s="1042"/>
      <c r="BQ17" s="1042"/>
      <c r="BR17" s="1042"/>
      <c r="BS17" s="1025"/>
    </row>
    <row r="18" spans="1:71" ht="15" hidden="1" customHeight="1">
      <c r="A18" s="703" t="s">
        <v>490</v>
      </c>
      <c r="B18" s="795"/>
      <c r="C18" s="1044"/>
      <c r="D18" s="1045"/>
      <c r="E18" s="1044">
        <f t="shared" ref="E18:E30" si="12">SUM(C18+D18)</f>
        <v>0</v>
      </c>
      <c r="F18" s="1044"/>
      <c r="G18" s="1046"/>
      <c r="H18" s="1046"/>
      <c r="I18" s="1045"/>
      <c r="J18" s="1046">
        <f t="shared" ref="J18:J30" si="13">SUM(H18+I18)</f>
        <v>0</v>
      </c>
      <c r="K18" s="1046"/>
      <c r="L18" s="1046"/>
      <c r="M18" s="1046"/>
      <c r="N18" s="1045"/>
      <c r="O18" s="1046">
        <f t="shared" ref="O18:O30" si="14">SUM(M18+N18)</f>
        <v>0</v>
      </c>
      <c r="P18" s="1046"/>
      <c r="Q18" s="1046"/>
      <c r="R18" s="1046"/>
      <c r="S18" s="1045"/>
      <c r="T18" s="1046">
        <f t="shared" ref="T18:T30" si="15">SUM(R18+S18)</f>
        <v>0</v>
      </c>
      <c r="U18" s="1046"/>
      <c r="V18" s="1046"/>
      <c r="W18" s="1046"/>
      <c r="X18" s="1045"/>
      <c r="Y18" s="1046">
        <f t="shared" ref="Y18:Y30" si="16">SUM(W18+X18)</f>
        <v>0</v>
      </c>
      <c r="Z18" s="1046"/>
      <c r="AA18" s="1046"/>
      <c r="AB18" s="1046"/>
      <c r="AC18" s="1045"/>
      <c r="AD18" s="1046">
        <f t="shared" ref="AD18:AD30" si="17">SUM(AB18+AC18)</f>
        <v>0</v>
      </c>
      <c r="AE18" s="1046"/>
      <c r="AF18" s="1046"/>
      <c r="AG18" s="1046"/>
      <c r="AH18" s="1045"/>
      <c r="AI18" s="1046">
        <f t="shared" ref="AI18:AI30" si="18">SUM(AG18+AH18)</f>
        <v>0</v>
      </c>
      <c r="AJ18" s="1046"/>
      <c r="AK18" s="1046"/>
      <c r="AL18" s="1046"/>
      <c r="AM18" s="1045"/>
      <c r="AN18" s="1046">
        <f t="shared" ref="AN18:AN30" si="19">SUM(AL18+AM18)</f>
        <v>0</v>
      </c>
      <c r="AO18" s="1046"/>
      <c r="AP18" s="1046"/>
      <c r="AQ18" s="1046"/>
      <c r="AR18" s="1045"/>
      <c r="AS18" s="1046">
        <f t="shared" ref="AS18:AS30" si="20">SUM(AQ18+AR18)</f>
        <v>0</v>
      </c>
      <c r="AT18" s="1046"/>
      <c r="AU18" s="1046"/>
      <c r="AV18" s="1046"/>
      <c r="AW18" s="1045"/>
      <c r="AX18" s="1046">
        <f t="shared" ref="AX18:AX30" si="21">SUM(AV18+AW18)</f>
        <v>0</v>
      </c>
      <c r="AY18" s="1046"/>
      <c r="AZ18" s="1046"/>
      <c r="BA18" s="1069"/>
      <c r="BB18" s="1045"/>
      <c r="BC18" s="1046">
        <f>SUM(BA18+BB18)</f>
        <v>0</v>
      </c>
      <c r="BD18" s="1046"/>
      <c r="BE18" s="1046"/>
      <c r="BF18" s="1069"/>
      <c r="BG18" s="1045"/>
      <c r="BH18" s="1046">
        <f>SUM(BF18+BG18)</f>
        <v>0</v>
      </c>
      <c r="BI18" s="1046"/>
      <c r="BJ18" s="1095"/>
      <c r="BK18" s="1043">
        <f t="shared" ref="BJ18:BK36" si="22">SUM(C18+H18+M18+R18+W18+AB18+AG18+AL18+AQ18+AV18+BA18+BF18)</f>
        <v>0</v>
      </c>
      <c r="BL18" s="1043">
        <f t="shared" ref="BL18:BL34" si="23">SUM(D18+I18+N18+S18+X18+AC18+AH18+AM18+AR18+AW18+BB18+BG18)</f>
        <v>0</v>
      </c>
      <c r="BM18" s="1053">
        <f>SUM(BK18+BL18)</f>
        <v>0</v>
      </c>
      <c r="BO18" s="1095">
        <f>BJ18+'4 bba Önkorm '!DH18</f>
        <v>0</v>
      </c>
      <c r="BP18" s="1095">
        <f>BK18+'4 bba Önkorm '!DI18</f>
        <v>0</v>
      </c>
      <c r="BQ18" s="1095">
        <f>BL18+'4 bba Önkorm '!DJ18</f>
        <v>0</v>
      </c>
      <c r="BR18" s="1095">
        <f>BM18+'4 bba Önkorm '!DK18</f>
        <v>0</v>
      </c>
      <c r="BS18" s="1025">
        <f>BN18+'4 bba Önkorm '!DL18</f>
        <v>0</v>
      </c>
    </row>
    <row r="19" spans="1:71" ht="15" customHeight="1">
      <c r="A19" s="703" t="s">
        <v>287</v>
      </c>
      <c r="B19" s="795"/>
      <c r="C19" s="1044">
        <f>638-638</f>
        <v>0</v>
      </c>
      <c r="D19" s="1045"/>
      <c r="E19" s="1044">
        <f>SUM(C19+D19)</f>
        <v>0</v>
      </c>
      <c r="F19" s="1044">
        <f>C19-B19</f>
        <v>0</v>
      </c>
      <c r="G19" s="1046"/>
      <c r="H19" s="1046"/>
      <c r="I19" s="1045"/>
      <c r="J19" s="1046">
        <f>SUM(H19+I19)</f>
        <v>0</v>
      </c>
      <c r="K19" s="1046">
        <f t="shared" ref="K19:K34" si="24">H19-G19</f>
        <v>0</v>
      </c>
      <c r="L19" s="1046">
        <v>0</v>
      </c>
      <c r="M19" s="1046">
        <v>0</v>
      </c>
      <c r="N19" s="1045"/>
      <c r="O19" s="1046">
        <f>SUM(M19+N19)</f>
        <v>0</v>
      </c>
      <c r="P19" s="1046">
        <f t="shared" ref="P19:P34" si="25">M19-L19</f>
        <v>0</v>
      </c>
      <c r="Q19" s="1046"/>
      <c r="R19" s="1046"/>
      <c r="S19" s="1045"/>
      <c r="T19" s="1046">
        <f>SUM(R19+S19)</f>
        <v>0</v>
      </c>
      <c r="U19" s="1046">
        <f t="shared" ref="U19:U34" si="26">R19-Q19</f>
        <v>0</v>
      </c>
      <c r="V19" s="1046"/>
      <c r="W19" s="1046"/>
      <c r="X19" s="1045"/>
      <c r="Y19" s="1046">
        <f>SUM(W19+X19)</f>
        <v>0</v>
      </c>
      <c r="Z19" s="1046">
        <f t="shared" ref="Z19:Z34" si="27">W19-V19</f>
        <v>0</v>
      </c>
      <c r="AA19" s="1046">
        <v>29357</v>
      </c>
      <c r="AB19" s="1046">
        <v>22397404</v>
      </c>
      <c r="AC19" s="1045">
        <v>-4651772</v>
      </c>
      <c r="AD19" s="1046">
        <f>SUM(AB19+AC19)</f>
        <v>17745632</v>
      </c>
      <c r="AE19" s="1046">
        <f t="shared" ref="AE19:AE34" si="28">AB19-AA19</f>
        <v>22368047</v>
      </c>
      <c r="AF19" s="1046"/>
      <c r="AG19" s="1046"/>
      <c r="AH19" s="1045"/>
      <c r="AI19" s="1046">
        <f>SUM(AG19+AH19)</f>
        <v>0</v>
      </c>
      <c r="AJ19" s="1046">
        <f t="shared" ref="AJ19:AJ34" si="29">AG19-AF19</f>
        <v>0</v>
      </c>
      <c r="AK19" s="1046"/>
      <c r="AL19" s="1046"/>
      <c r="AM19" s="1045"/>
      <c r="AN19" s="1046">
        <f>SUM(AL19+AM19)</f>
        <v>0</v>
      </c>
      <c r="AO19" s="1046">
        <f t="shared" ref="AO19:AO34" si="30">AL19-AK19</f>
        <v>0</v>
      </c>
      <c r="AP19" s="1046"/>
      <c r="AQ19" s="1046"/>
      <c r="AR19" s="1045"/>
      <c r="AS19" s="1046">
        <f>SUM(AQ19+AR19)</f>
        <v>0</v>
      </c>
      <c r="AT19" s="1046">
        <f t="shared" ref="AT19:AT34" si="31">AQ19-AP19</f>
        <v>0</v>
      </c>
      <c r="AU19" s="1046"/>
      <c r="AV19" s="1046"/>
      <c r="AW19" s="1045"/>
      <c r="AX19" s="1046">
        <f>SUM(AV19+AW19)</f>
        <v>0</v>
      </c>
      <c r="AY19" s="1046">
        <f t="shared" ref="AY19:AY34" si="32">AV19-AU19</f>
        <v>0</v>
      </c>
      <c r="AZ19" s="1046"/>
      <c r="BA19" s="1069"/>
      <c r="BB19" s="1045"/>
      <c r="BC19" s="1046">
        <f>SUM(BA19+BB19)</f>
        <v>0</v>
      </c>
      <c r="BD19" s="1046">
        <f t="shared" ref="BD19:BD34" si="33">BA19-AZ19</f>
        <v>0</v>
      </c>
      <c r="BE19" s="1046"/>
      <c r="BF19" s="1069"/>
      <c r="BG19" s="1045"/>
      <c r="BH19" s="1046">
        <f>SUM(BF19+BG19)</f>
        <v>0</v>
      </c>
      <c r="BI19" s="1046">
        <f t="shared" ref="BI19:BI34" si="34">BF19-BE19</f>
        <v>0</v>
      </c>
      <c r="BJ19" s="1043">
        <f t="shared" si="22"/>
        <v>29357</v>
      </c>
      <c r="BK19" s="1043">
        <f t="shared" si="22"/>
        <v>22397404</v>
      </c>
      <c r="BL19" s="1621">
        <f t="shared" si="23"/>
        <v>-4651772</v>
      </c>
      <c r="BM19" s="1053">
        <f>SUM(BK19+BL19)</f>
        <v>17745632</v>
      </c>
      <c r="BN19" s="1042">
        <f>BK19-BJ19</f>
        <v>22368047</v>
      </c>
      <c r="BO19" s="1095">
        <f>BJ19+'4 bba Önkorm '!DH19</f>
        <v>29357</v>
      </c>
      <c r="BP19" s="1095">
        <f>BK19+'4 bba Önkorm '!DI19</f>
        <v>22397404</v>
      </c>
      <c r="BQ19" s="1623">
        <f>BL19+'4 bba Önkorm '!DJ19</f>
        <v>-4651772</v>
      </c>
      <c r="BR19" s="1095">
        <f>BM19+'4 bba Önkorm '!DK19</f>
        <v>17745632</v>
      </c>
      <c r="BS19" s="1042">
        <f>BN19+'4 bba Önkorm '!DL19</f>
        <v>22368047</v>
      </c>
    </row>
    <row r="20" spans="1:71" ht="15" customHeight="1">
      <c r="A20" s="703" t="s">
        <v>590</v>
      </c>
      <c r="B20" s="795">
        <v>42320</v>
      </c>
      <c r="C20" s="1044">
        <v>37522000</v>
      </c>
      <c r="D20" s="1045">
        <v>-130599</v>
      </c>
      <c r="E20" s="1044">
        <f t="shared" si="12"/>
        <v>37391401</v>
      </c>
      <c r="F20" s="1044">
        <f t="shared" ref="F20:F34" si="35">C20-B20</f>
        <v>37479680</v>
      </c>
      <c r="G20" s="1046">
        <v>3100</v>
      </c>
      <c r="H20" s="1046">
        <v>3990000</v>
      </c>
      <c r="I20" s="1045">
        <v>2800000</v>
      </c>
      <c r="J20" s="1046">
        <f t="shared" si="13"/>
        <v>6790000</v>
      </c>
      <c r="K20" s="1046">
        <f t="shared" si="24"/>
        <v>3986900</v>
      </c>
      <c r="L20" s="1046">
        <v>4300</v>
      </c>
      <c r="M20" s="1046">
        <v>37986847</v>
      </c>
      <c r="N20" s="1045">
        <v>-12148</v>
      </c>
      <c r="O20" s="1046">
        <f t="shared" si="14"/>
        <v>37974699</v>
      </c>
      <c r="P20" s="1046">
        <f t="shared" si="25"/>
        <v>37982547</v>
      </c>
      <c r="Q20" s="1046"/>
      <c r="R20" s="1046">
        <v>360000</v>
      </c>
      <c r="S20" s="1045"/>
      <c r="T20" s="1046">
        <f t="shared" si="15"/>
        <v>360000</v>
      </c>
      <c r="U20" s="1046">
        <f t="shared" si="26"/>
        <v>360000</v>
      </c>
      <c r="V20" s="1046"/>
      <c r="W20" s="1046">
        <v>500000</v>
      </c>
      <c r="X20" s="1045">
        <v>800000</v>
      </c>
      <c r="Y20" s="1046">
        <f t="shared" si="16"/>
        <v>1300000</v>
      </c>
      <c r="Z20" s="1046">
        <f t="shared" si="27"/>
        <v>500000</v>
      </c>
      <c r="AA20" s="1046">
        <v>12853</v>
      </c>
      <c r="AB20" s="1046">
        <v>19706718</v>
      </c>
      <c r="AC20" s="1045">
        <v>1120504</v>
      </c>
      <c r="AD20" s="1046">
        <f t="shared" si="17"/>
        <v>20827222</v>
      </c>
      <c r="AE20" s="1046">
        <f t="shared" si="28"/>
        <v>19693865</v>
      </c>
      <c r="AF20" s="1046">
        <v>88708</v>
      </c>
      <c r="AG20" s="1046">
        <v>92171000</v>
      </c>
      <c r="AH20" s="1045">
        <v>292355</v>
      </c>
      <c r="AI20" s="1046">
        <f t="shared" si="18"/>
        <v>92463355</v>
      </c>
      <c r="AJ20" s="1046">
        <f t="shared" si="29"/>
        <v>92082292</v>
      </c>
      <c r="AK20" s="1046"/>
      <c r="AL20" s="1046"/>
      <c r="AM20" s="1045"/>
      <c r="AN20" s="1046">
        <f t="shared" si="19"/>
        <v>0</v>
      </c>
      <c r="AO20" s="1046">
        <f t="shared" si="30"/>
        <v>0</v>
      </c>
      <c r="AP20" s="1046"/>
      <c r="AQ20" s="1046"/>
      <c r="AR20" s="1045"/>
      <c r="AS20" s="1046">
        <f t="shared" si="20"/>
        <v>0</v>
      </c>
      <c r="AT20" s="1046">
        <f t="shared" si="31"/>
        <v>0</v>
      </c>
      <c r="AU20" s="1046"/>
      <c r="AV20" s="1046"/>
      <c r="AW20" s="1045"/>
      <c r="AX20" s="1046">
        <f t="shared" si="21"/>
        <v>0</v>
      </c>
      <c r="AY20" s="1046">
        <f t="shared" si="32"/>
        <v>0</v>
      </c>
      <c r="AZ20" s="1046"/>
      <c r="BA20" s="1069"/>
      <c r="BB20" s="1045"/>
      <c r="BC20" s="1046">
        <f t="shared" ref="BC20:BC34" si="36">SUM(BA20+BB20)</f>
        <v>0</v>
      </c>
      <c r="BD20" s="1046">
        <f t="shared" si="33"/>
        <v>0</v>
      </c>
      <c r="BE20" s="1046"/>
      <c r="BF20" s="1069"/>
      <c r="BG20" s="1045"/>
      <c r="BH20" s="1046">
        <f t="shared" ref="BH20:BH34" si="37">SUM(BF20+BG20)</f>
        <v>0</v>
      </c>
      <c r="BI20" s="1046">
        <f t="shared" si="34"/>
        <v>0</v>
      </c>
      <c r="BJ20" s="1043">
        <f t="shared" si="22"/>
        <v>151281</v>
      </c>
      <c r="BK20" s="1043">
        <f t="shared" si="22"/>
        <v>192236565</v>
      </c>
      <c r="BL20" s="1621">
        <f t="shared" si="23"/>
        <v>4870112</v>
      </c>
      <c r="BM20" s="1053">
        <f t="shared" ref="BM20:BM34" si="38">SUM(BK20+BL20)</f>
        <v>197106677</v>
      </c>
      <c r="BN20" s="1042">
        <f t="shared" ref="BN20:BN34" si="39">BK20-BJ20</f>
        <v>192085284</v>
      </c>
      <c r="BO20" s="1095">
        <f>BJ20+'4 bba Önkorm '!DH20</f>
        <v>152021</v>
      </c>
      <c r="BP20" s="1095">
        <f>BK20+'4 bba Önkorm '!DI20</f>
        <v>195236565</v>
      </c>
      <c r="BQ20" s="1623">
        <f>BL20+'4 bba Önkorm '!DJ20</f>
        <v>4870112</v>
      </c>
      <c r="BR20" s="1095">
        <f>BM20+'4 bba Önkorm '!DK20</f>
        <v>200106677</v>
      </c>
      <c r="BS20" s="1042">
        <f>BN20+'4 bba Önkorm '!DL20</f>
        <v>195084544</v>
      </c>
    </row>
    <row r="21" spans="1:71" ht="15" customHeight="1">
      <c r="A21" s="73" t="s">
        <v>591</v>
      </c>
      <c r="B21" s="20">
        <v>13187</v>
      </c>
      <c r="C21" s="1044">
        <v>10955100</v>
      </c>
      <c r="D21" s="1045"/>
      <c r="E21" s="1044">
        <f t="shared" si="12"/>
        <v>10955100</v>
      </c>
      <c r="F21" s="1044">
        <f t="shared" si="35"/>
        <v>10941913</v>
      </c>
      <c r="G21" s="1046">
        <v>875</v>
      </c>
      <c r="H21" s="1046">
        <v>1024000</v>
      </c>
      <c r="I21" s="1045">
        <v>554400</v>
      </c>
      <c r="J21" s="1046">
        <f t="shared" si="13"/>
        <v>1578400</v>
      </c>
      <c r="K21" s="1046">
        <f t="shared" si="24"/>
        <v>1023125</v>
      </c>
      <c r="L21" s="1046">
        <v>2398</v>
      </c>
      <c r="M21" s="1046">
        <v>24266103</v>
      </c>
      <c r="N21" s="1045">
        <v>12148</v>
      </c>
      <c r="O21" s="1046">
        <f t="shared" si="14"/>
        <v>24278251</v>
      </c>
      <c r="P21" s="1046">
        <f t="shared" si="25"/>
        <v>24263705</v>
      </c>
      <c r="Q21" s="1046"/>
      <c r="R21" s="1046">
        <v>179928</v>
      </c>
      <c r="S21" s="1045"/>
      <c r="T21" s="1046">
        <f t="shared" si="15"/>
        <v>179928</v>
      </c>
      <c r="U21" s="1046">
        <f t="shared" si="26"/>
        <v>179928</v>
      </c>
      <c r="V21" s="1046"/>
      <c r="W21" s="1046">
        <v>249900</v>
      </c>
      <c r="X21" s="1045">
        <v>396480</v>
      </c>
      <c r="Y21" s="1046">
        <f t="shared" si="16"/>
        <v>646380</v>
      </c>
      <c r="Z21" s="1046">
        <f t="shared" si="27"/>
        <v>249900</v>
      </c>
      <c r="AA21" s="1046">
        <v>18475</v>
      </c>
      <c r="AB21" s="1046">
        <v>9517053</v>
      </c>
      <c r="AC21" s="1045">
        <v>-135460</v>
      </c>
      <c r="AD21" s="1046">
        <f t="shared" si="17"/>
        <v>9381593</v>
      </c>
      <c r="AE21" s="1046">
        <f t="shared" si="28"/>
        <v>9498578</v>
      </c>
      <c r="AF21" s="1046">
        <v>22661</v>
      </c>
      <c r="AG21" s="1046">
        <v>23193000</v>
      </c>
      <c r="AH21" s="1045">
        <v>-159165</v>
      </c>
      <c r="AI21" s="1046">
        <f t="shared" si="18"/>
        <v>23033835</v>
      </c>
      <c r="AJ21" s="1046">
        <f t="shared" si="29"/>
        <v>23170339</v>
      </c>
      <c r="AK21" s="1046"/>
      <c r="AL21" s="1046"/>
      <c r="AM21" s="1045"/>
      <c r="AN21" s="1046">
        <f t="shared" si="19"/>
        <v>0</v>
      </c>
      <c r="AO21" s="1046">
        <f t="shared" si="30"/>
        <v>0</v>
      </c>
      <c r="AP21" s="1046"/>
      <c r="AQ21" s="1046"/>
      <c r="AR21" s="1045"/>
      <c r="AS21" s="1046">
        <f t="shared" si="20"/>
        <v>0</v>
      </c>
      <c r="AT21" s="1046">
        <f t="shared" si="31"/>
        <v>0</v>
      </c>
      <c r="AU21" s="1046"/>
      <c r="AV21" s="1046"/>
      <c r="AW21" s="1045"/>
      <c r="AX21" s="1046">
        <f t="shared" si="21"/>
        <v>0</v>
      </c>
      <c r="AY21" s="1046">
        <f t="shared" si="32"/>
        <v>0</v>
      </c>
      <c r="AZ21" s="1046"/>
      <c r="BA21" s="1069"/>
      <c r="BB21" s="1045"/>
      <c r="BC21" s="1046">
        <f t="shared" si="36"/>
        <v>0</v>
      </c>
      <c r="BD21" s="1046">
        <f t="shared" si="33"/>
        <v>0</v>
      </c>
      <c r="BE21" s="1046"/>
      <c r="BF21" s="1069"/>
      <c r="BG21" s="1045"/>
      <c r="BH21" s="1046">
        <f t="shared" si="37"/>
        <v>0</v>
      </c>
      <c r="BI21" s="1046">
        <f t="shared" si="34"/>
        <v>0</v>
      </c>
      <c r="BJ21" s="1043">
        <f t="shared" si="22"/>
        <v>57596</v>
      </c>
      <c r="BK21" s="1043">
        <f t="shared" si="22"/>
        <v>69385084</v>
      </c>
      <c r="BL21" s="1621">
        <f t="shared" si="23"/>
        <v>668403</v>
      </c>
      <c r="BM21" s="1053">
        <f t="shared" si="38"/>
        <v>70053487</v>
      </c>
      <c r="BN21" s="1042">
        <f t="shared" si="39"/>
        <v>69327488</v>
      </c>
      <c r="BO21" s="1095">
        <f>BJ21+'4 bba Önkorm '!DH21</f>
        <v>57792</v>
      </c>
      <c r="BP21" s="1095">
        <f>BK21+'4 bba Önkorm '!DI21</f>
        <v>70114084</v>
      </c>
      <c r="BQ21" s="1623">
        <f>BL21+'4 bba Önkorm '!DJ21</f>
        <v>668403</v>
      </c>
      <c r="BR21" s="1095">
        <f>BM21+'4 bba Önkorm '!DK21</f>
        <v>70782487</v>
      </c>
      <c r="BS21" s="1042">
        <f>BN21+'4 bba Önkorm '!DL21</f>
        <v>70056292</v>
      </c>
    </row>
    <row r="22" spans="1:71" ht="15" hidden="1" customHeight="1">
      <c r="A22" s="1054" t="s">
        <v>592</v>
      </c>
      <c r="B22" s="20"/>
      <c r="C22" s="1044"/>
      <c r="D22" s="1045"/>
      <c r="E22" s="1044"/>
      <c r="F22" s="1044"/>
      <c r="G22" s="1046"/>
      <c r="H22" s="1046"/>
      <c r="I22" s="1045"/>
      <c r="J22" s="1046"/>
      <c r="K22" s="1046"/>
      <c r="L22" s="1046"/>
      <c r="M22" s="1046"/>
      <c r="N22" s="1045"/>
      <c r="O22" s="1046"/>
      <c r="P22" s="1046"/>
      <c r="Q22" s="1046"/>
      <c r="R22" s="1046"/>
      <c r="S22" s="1045"/>
      <c r="T22" s="1046"/>
      <c r="U22" s="1046"/>
      <c r="V22" s="1046"/>
      <c r="W22" s="1046"/>
      <c r="X22" s="1045"/>
      <c r="Y22" s="1046"/>
      <c r="Z22" s="1046"/>
      <c r="AA22" s="1046"/>
      <c r="AB22" s="1046"/>
      <c r="AC22" s="1045"/>
      <c r="AD22" s="1046"/>
      <c r="AE22" s="1046"/>
      <c r="AF22" s="1046"/>
      <c r="AG22" s="1046"/>
      <c r="AH22" s="1045"/>
      <c r="AI22" s="1046"/>
      <c r="AJ22" s="1046"/>
      <c r="AK22" s="1046"/>
      <c r="AL22" s="1046"/>
      <c r="AM22" s="1045"/>
      <c r="AN22" s="1046"/>
      <c r="AO22" s="1046"/>
      <c r="AP22" s="1046"/>
      <c r="AQ22" s="1046"/>
      <c r="AR22" s="1045"/>
      <c r="AS22" s="1046"/>
      <c r="AT22" s="1046"/>
      <c r="AU22" s="1046"/>
      <c r="AV22" s="1046"/>
      <c r="AW22" s="1045"/>
      <c r="AX22" s="1046"/>
      <c r="AY22" s="1046"/>
      <c r="AZ22" s="1046"/>
      <c r="BA22" s="1069"/>
      <c r="BB22" s="1045"/>
      <c r="BC22" s="1046"/>
      <c r="BD22" s="1046"/>
      <c r="BE22" s="1046"/>
      <c r="BF22" s="1069"/>
      <c r="BG22" s="1045"/>
      <c r="BH22" s="1046"/>
      <c r="BI22" s="1046"/>
      <c r="BJ22" s="1043"/>
      <c r="BK22" s="1043"/>
      <c r="BL22" s="1621"/>
      <c r="BM22" s="1053"/>
      <c r="BN22" s="1042"/>
      <c r="BO22" s="1095">
        <f>BJ22+'4 bba Önkorm '!DH22</f>
        <v>0</v>
      </c>
      <c r="BP22" s="1095">
        <f>BK22+'4 bba Önkorm '!DI22</f>
        <v>0</v>
      </c>
      <c r="BQ22" s="1623">
        <f>BL22+'4 bba Önkorm '!DJ22</f>
        <v>0</v>
      </c>
      <c r="BR22" s="1095">
        <f>BM22+'4 bba Önkorm '!DK22</f>
        <v>0</v>
      </c>
      <c r="BS22" s="1042">
        <f>BN22+'4 bba Önkorm '!DL22</f>
        <v>0</v>
      </c>
    </row>
    <row r="23" spans="1:71" ht="15" hidden="1" customHeight="1">
      <c r="A23" s="1055" t="s">
        <v>885</v>
      </c>
      <c r="B23" s="1367"/>
      <c r="C23" s="1044">
        <v>0</v>
      </c>
      <c r="D23" s="1045"/>
      <c r="E23" s="1044">
        <f t="shared" si="12"/>
        <v>0</v>
      </c>
      <c r="F23" s="1044">
        <f t="shared" si="35"/>
        <v>0</v>
      </c>
      <c r="G23" s="1046"/>
      <c r="H23" s="1046">
        <v>0</v>
      </c>
      <c r="I23" s="1045"/>
      <c r="J23" s="1046">
        <f t="shared" si="13"/>
        <v>0</v>
      </c>
      <c r="K23" s="1046">
        <f t="shared" si="24"/>
        <v>0</v>
      </c>
      <c r="L23" s="1046"/>
      <c r="M23" s="1046">
        <v>0</v>
      </c>
      <c r="N23" s="1045"/>
      <c r="O23" s="1046">
        <f t="shared" si="14"/>
        <v>0</v>
      </c>
      <c r="P23" s="1046">
        <f t="shared" si="25"/>
        <v>0</v>
      </c>
      <c r="Q23" s="1046"/>
      <c r="R23" s="1046">
        <v>0</v>
      </c>
      <c r="S23" s="1045"/>
      <c r="T23" s="1046">
        <f t="shared" si="15"/>
        <v>0</v>
      </c>
      <c r="U23" s="1046">
        <f t="shared" si="26"/>
        <v>0</v>
      </c>
      <c r="V23" s="1046"/>
      <c r="W23" s="1046">
        <v>0</v>
      </c>
      <c r="X23" s="1045"/>
      <c r="Y23" s="1046">
        <f t="shared" si="16"/>
        <v>0</v>
      </c>
      <c r="Z23" s="1046">
        <f t="shared" si="27"/>
        <v>0</v>
      </c>
      <c r="AA23" s="1046"/>
      <c r="AB23" s="1046">
        <v>0</v>
      </c>
      <c r="AC23" s="1045"/>
      <c r="AD23" s="1046">
        <f t="shared" si="17"/>
        <v>0</v>
      </c>
      <c r="AE23" s="1046">
        <f t="shared" si="28"/>
        <v>0</v>
      </c>
      <c r="AF23" s="1046"/>
      <c r="AG23" s="1046">
        <v>0</v>
      </c>
      <c r="AH23" s="1045"/>
      <c r="AI23" s="1046">
        <f t="shared" si="18"/>
        <v>0</v>
      </c>
      <c r="AJ23" s="1046">
        <f t="shared" si="29"/>
        <v>0</v>
      </c>
      <c r="AK23" s="1046"/>
      <c r="AL23" s="1046"/>
      <c r="AM23" s="1045"/>
      <c r="AN23" s="1046">
        <f t="shared" si="19"/>
        <v>0</v>
      </c>
      <c r="AO23" s="1046">
        <f t="shared" si="30"/>
        <v>0</v>
      </c>
      <c r="AP23" s="1046"/>
      <c r="AQ23" s="1046"/>
      <c r="AR23" s="1045"/>
      <c r="AS23" s="1046">
        <f t="shared" si="20"/>
        <v>0</v>
      </c>
      <c r="AT23" s="1046">
        <f t="shared" si="31"/>
        <v>0</v>
      </c>
      <c r="AU23" s="1046"/>
      <c r="AV23" s="1046"/>
      <c r="AW23" s="1045"/>
      <c r="AX23" s="1046">
        <f t="shared" si="21"/>
        <v>0</v>
      </c>
      <c r="AY23" s="1046">
        <f t="shared" si="32"/>
        <v>0</v>
      </c>
      <c r="AZ23" s="1046"/>
      <c r="BA23" s="1069"/>
      <c r="BB23" s="1045"/>
      <c r="BC23" s="1046">
        <f t="shared" si="36"/>
        <v>0</v>
      </c>
      <c r="BD23" s="1046">
        <f t="shared" si="33"/>
        <v>0</v>
      </c>
      <c r="BE23" s="1046"/>
      <c r="BF23" s="1069"/>
      <c r="BG23" s="1045"/>
      <c r="BH23" s="1046">
        <f t="shared" si="37"/>
        <v>0</v>
      </c>
      <c r="BI23" s="1046">
        <f t="shared" si="34"/>
        <v>0</v>
      </c>
      <c r="BJ23" s="1043">
        <f t="shared" si="22"/>
        <v>0</v>
      </c>
      <c r="BK23" s="1043">
        <f t="shared" si="22"/>
        <v>0</v>
      </c>
      <c r="BL23" s="1621">
        <f t="shared" si="23"/>
        <v>0</v>
      </c>
      <c r="BM23" s="1053">
        <f t="shared" si="38"/>
        <v>0</v>
      </c>
      <c r="BN23" s="1042">
        <f t="shared" si="39"/>
        <v>0</v>
      </c>
      <c r="BO23" s="1095">
        <f>BJ23+'4 bba Önkorm '!DH23</f>
        <v>0</v>
      </c>
      <c r="BP23" s="1095">
        <f>BK23+'4 bba Önkorm '!DI23</f>
        <v>0</v>
      </c>
      <c r="BQ23" s="1623">
        <f>BL23+'4 bba Önkorm '!DJ23</f>
        <v>0</v>
      </c>
      <c r="BR23" s="1095">
        <f>BM23+'4 bba Önkorm '!DK23</f>
        <v>0</v>
      </c>
      <c r="BS23" s="1042">
        <f>BN23+'4 bba Önkorm '!DL23</f>
        <v>0</v>
      </c>
    </row>
    <row r="24" spans="1:71" ht="15" hidden="1" customHeight="1">
      <c r="A24" s="1055" t="s">
        <v>884</v>
      </c>
      <c r="B24" s="1367"/>
      <c r="C24" s="1044">
        <v>0</v>
      </c>
      <c r="D24" s="1045"/>
      <c r="E24" s="1044">
        <f t="shared" si="12"/>
        <v>0</v>
      </c>
      <c r="F24" s="1044">
        <f t="shared" si="35"/>
        <v>0</v>
      </c>
      <c r="G24" s="1046"/>
      <c r="H24" s="1046">
        <v>0</v>
      </c>
      <c r="I24" s="1045"/>
      <c r="J24" s="1046">
        <f t="shared" si="13"/>
        <v>0</v>
      </c>
      <c r="K24" s="1046">
        <f t="shared" si="24"/>
        <v>0</v>
      </c>
      <c r="L24" s="1046"/>
      <c r="M24" s="1046">
        <v>0</v>
      </c>
      <c r="N24" s="1045"/>
      <c r="O24" s="1046">
        <f t="shared" si="14"/>
        <v>0</v>
      </c>
      <c r="P24" s="1046">
        <f t="shared" si="25"/>
        <v>0</v>
      </c>
      <c r="Q24" s="1046"/>
      <c r="R24" s="1046">
        <v>0</v>
      </c>
      <c r="S24" s="1045"/>
      <c r="T24" s="1046">
        <f t="shared" si="15"/>
        <v>0</v>
      </c>
      <c r="U24" s="1046">
        <f t="shared" si="26"/>
        <v>0</v>
      </c>
      <c r="V24" s="1046"/>
      <c r="W24" s="1046">
        <v>0</v>
      </c>
      <c r="X24" s="1045"/>
      <c r="Y24" s="1046">
        <f t="shared" si="16"/>
        <v>0</v>
      </c>
      <c r="Z24" s="1046">
        <f t="shared" si="27"/>
        <v>0</v>
      </c>
      <c r="AA24" s="1046"/>
      <c r="AB24" s="1046">
        <v>0</v>
      </c>
      <c r="AC24" s="1045"/>
      <c r="AD24" s="1046">
        <f t="shared" si="17"/>
        <v>0</v>
      </c>
      <c r="AE24" s="1046">
        <f t="shared" si="28"/>
        <v>0</v>
      </c>
      <c r="AF24" s="1046"/>
      <c r="AG24" s="1046">
        <v>0</v>
      </c>
      <c r="AH24" s="1045"/>
      <c r="AI24" s="1046">
        <f t="shared" si="18"/>
        <v>0</v>
      </c>
      <c r="AJ24" s="1046">
        <f t="shared" si="29"/>
        <v>0</v>
      </c>
      <c r="AK24" s="1046"/>
      <c r="AL24" s="1046"/>
      <c r="AM24" s="1045"/>
      <c r="AN24" s="1046">
        <f t="shared" si="19"/>
        <v>0</v>
      </c>
      <c r="AO24" s="1046">
        <f t="shared" si="30"/>
        <v>0</v>
      </c>
      <c r="AP24" s="1046"/>
      <c r="AQ24" s="1046"/>
      <c r="AR24" s="1045"/>
      <c r="AS24" s="1046">
        <f t="shared" si="20"/>
        <v>0</v>
      </c>
      <c r="AT24" s="1046">
        <f t="shared" si="31"/>
        <v>0</v>
      </c>
      <c r="AU24" s="1046"/>
      <c r="AV24" s="1046"/>
      <c r="AW24" s="1045"/>
      <c r="AX24" s="1046">
        <f t="shared" si="21"/>
        <v>0</v>
      </c>
      <c r="AY24" s="1046">
        <f t="shared" si="32"/>
        <v>0</v>
      </c>
      <c r="AZ24" s="1046"/>
      <c r="BA24" s="1069"/>
      <c r="BB24" s="1045"/>
      <c r="BC24" s="1046">
        <f t="shared" si="36"/>
        <v>0</v>
      </c>
      <c r="BD24" s="1046">
        <f t="shared" si="33"/>
        <v>0</v>
      </c>
      <c r="BE24" s="1046"/>
      <c r="BF24" s="1069"/>
      <c r="BG24" s="1045"/>
      <c r="BH24" s="1046">
        <f t="shared" si="37"/>
        <v>0</v>
      </c>
      <c r="BI24" s="1046">
        <f t="shared" si="34"/>
        <v>0</v>
      </c>
      <c r="BJ24" s="1043">
        <f t="shared" si="22"/>
        <v>0</v>
      </c>
      <c r="BK24" s="1043">
        <f t="shared" si="22"/>
        <v>0</v>
      </c>
      <c r="BL24" s="1621">
        <f t="shared" si="23"/>
        <v>0</v>
      </c>
      <c r="BM24" s="1053">
        <f t="shared" si="38"/>
        <v>0</v>
      </c>
      <c r="BN24" s="1042">
        <f t="shared" si="39"/>
        <v>0</v>
      </c>
      <c r="BO24" s="1095">
        <f>BJ24+'4 bba Önkorm '!DH24</f>
        <v>0</v>
      </c>
      <c r="BP24" s="1095">
        <f>BK24+'4 bba Önkorm '!DI24</f>
        <v>0</v>
      </c>
      <c r="BQ24" s="1623">
        <f>BL24+'4 bba Önkorm '!DJ24</f>
        <v>0</v>
      </c>
      <c r="BR24" s="1095">
        <f>BM24+'4 bba Önkorm '!DK24</f>
        <v>0</v>
      </c>
      <c r="BS24" s="1042">
        <f>BN24+'4 bba Önkorm '!DL24</f>
        <v>0</v>
      </c>
    </row>
    <row r="25" spans="1:71" ht="15" customHeight="1">
      <c r="A25" s="1054" t="s">
        <v>380</v>
      </c>
      <c r="B25" s="1044">
        <v>4460</v>
      </c>
      <c r="C25" s="1044">
        <v>3992005</v>
      </c>
      <c r="D25" s="1045">
        <v>145599</v>
      </c>
      <c r="E25" s="1044">
        <f>SUM(C25+D25)</f>
        <v>4137604</v>
      </c>
      <c r="F25" s="1044">
        <f t="shared" si="35"/>
        <v>3987545</v>
      </c>
      <c r="G25" s="1046">
        <v>16587</v>
      </c>
      <c r="H25" s="1046">
        <v>22925100</v>
      </c>
      <c r="I25" s="1045">
        <v>26268600</v>
      </c>
      <c r="J25" s="1046">
        <f>SUM(H25+I25)</f>
        <v>49193700</v>
      </c>
      <c r="K25" s="1046">
        <f t="shared" si="24"/>
        <v>22908513</v>
      </c>
      <c r="L25" s="1046">
        <v>112858</v>
      </c>
      <c r="M25" s="1046">
        <v>121640801</v>
      </c>
      <c r="N25" s="1045">
        <v>-1376002</v>
      </c>
      <c r="O25" s="1046">
        <f>SUM(M25+N25)</f>
        <v>120264799</v>
      </c>
      <c r="P25" s="1046">
        <f t="shared" si="25"/>
        <v>121527943</v>
      </c>
      <c r="Q25" s="1046">
        <v>173318</v>
      </c>
      <c r="R25" s="1046">
        <v>448107720</v>
      </c>
      <c r="S25" s="1045">
        <v>127123778</v>
      </c>
      <c r="T25" s="1046">
        <f>SUM(R25+S25)</f>
        <v>575231498</v>
      </c>
      <c r="U25" s="1046">
        <f t="shared" si="26"/>
        <v>447934402</v>
      </c>
      <c r="V25" s="1046">
        <v>1968</v>
      </c>
      <c r="W25" s="1046">
        <v>21432550</v>
      </c>
      <c r="X25" s="1045">
        <v>-418862</v>
      </c>
      <c r="Y25" s="1046">
        <f>SUM(W25+X25)</f>
        <v>21013688</v>
      </c>
      <c r="Z25" s="1046">
        <f t="shared" si="27"/>
        <v>21430582</v>
      </c>
      <c r="AA25" s="1046">
        <v>82507</v>
      </c>
      <c r="AB25" s="1046">
        <v>59149276</v>
      </c>
      <c r="AC25" s="1045">
        <v>-1284638</v>
      </c>
      <c r="AD25" s="1046">
        <f>SUM(AB25+AC25)</f>
        <v>57864638</v>
      </c>
      <c r="AE25" s="1046">
        <f t="shared" si="28"/>
        <v>59066769</v>
      </c>
      <c r="AF25" s="1046">
        <v>75060</v>
      </c>
      <c r="AG25" s="1046">
        <v>124944364</v>
      </c>
      <c r="AH25" s="1045">
        <v>-17579723</v>
      </c>
      <c r="AI25" s="1046">
        <f>SUM(AG25+AH25)</f>
        <v>107364641</v>
      </c>
      <c r="AJ25" s="1046">
        <f t="shared" si="29"/>
        <v>124869304</v>
      </c>
      <c r="AK25" s="1046"/>
      <c r="AL25" s="1046"/>
      <c r="AM25" s="1045"/>
      <c r="AN25" s="1046">
        <f>SUM(AL25+AM25)</f>
        <v>0</v>
      </c>
      <c r="AO25" s="1046">
        <f t="shared" si="30"/>
        <v>0</v>
      </c>
      <c r="AP25" s="1046"/>
      <c r="AQ25" s="1046"/>
      <c r="AR25" s="1045"/>
      <c r="AS25" s="1046">
        <f>SUM(AQ25+AR25)</f>
        <v>0</v>
      </c>
      <c r="AT25" s="1046">
        <f t="shared" si="31"/>
        <v>0</v>
      </c>
      <c r="AU25" s="1046"/>
      <c r="AV25" s="1046"/>
      <c r="AW25" s="1045"/>
      <c r="AX25" s="1046">
        <f>SUM(AV25+AW25)</f>
        <v>0</v>
      </c>
      <c r="AY25" s="1046">
        <f t="shared" si="32"/>
        <v>0</v>
      </c>
      <c r="AZ25" s="1046"/>
      <c r="BA25" s="1069"/>
      <c r="BB25" s="1045"/>
      <c r="BC25" s="1046">
        <f>SUM(BA25+BB25)</f>
        <v>0</v>
      </c>
      <c r="BD25" s="1046">
        <f t="shared" si="33"/>
        <v>0</v>
      </c>
      <c r="BE25" s="1046"/>
      <c r="BF25" s="1046"/>
      <c r="BG25" s="1045"/>
      <c r="BH25" s="1046">
        <f>SUM(BF25+BG25)</f>
        <v>0</v>
      </c>
      <c r="BI25" s="1046">
        <f t="shared" si="34"/>
        <v>0</v>
      </c>
      <c r="BJ25" s="1043">
        <f t="shared" si="22"/>
        <v>466758</v>
      </c>
      <c r="BK25" s="1043">
        <f t="shared" si="22"/>
        <v>802191816</v>
      </c>
      <c r="BL25" s="1621">
        <f>SUM(D25+I25+N25+S25+X25+AC25+AH25+AM25+AR25+AW25+BB25+BG25)</f>
        <v>132878752</v>
      </c>
      <c r="BM25" s="1053">
        <f>SUM(BK25+BL25)</f>
        <v>935070568</v>
      </c>
      <c r="BN25" s="1042">
        <f t="shared" si="39"/>
        <v>801725058</v>
      </c>
      <c r="BO25" s="1095">
        <f>BJ25+'4 bba Önkorm '!DH25</f>
        <v>2343287</v>
      </c>
      <c r="BP25" s="1095">
        <f>BK25+'4 bba Önkorm '!DI25</f>
        <v>2633348942</v>
      </c>
      <c r="BQ25" s="1623">
        <f>BL25+'4 bba Önkorm '!DJ25</f>
        <v>139328047</v>
      </c>
      <c r="BR25" s="1095">
        <f>BM25+'4 bba Önkorm '!DK25</f>
        <v>2772676989</v>
      </c>
      <c r="BS25" s="1042">
        <f>BN25+'4 bba Önkorm '!DL25</f>
        <v>2631005655</v>
      </c>
    </row>
    <row r="26" spans="1:71" ht="15" customHeight="1">
      <c r="A26" s="703" t="s">
        <v>131</v>
      </c>
      <c r="B26" s="795"/>
      <c r="C26" s="1044"/>
      <c r="D26" s="1045"/>
      <c r="E26" s="1044">
        <f>SUM(C26+D26)</f>
        <v>0</v>
      </c>
      <c r="F26" s="1044">
        <f t="shared" si="35"/>
        <v>0</v>
      </c>
      <c r="G26" s="1046"/>
      <c r="H26" s="1046"/>
      <c r="I26" s="1045"/>
      <c r="J26" s="1046">
        <f>SUM(H26+I26)</f>
        <v>0</v>
      </c>
      <c r="K26" s="1046">
        <f t="shared" si="24"/>
        <v>0</v>
      </c>
      <c r="L26" s="1046"/>
      <c r="M26" s="1046">
        <v>0</v>
      </c>
      <c r="N26" s="1045">
        <v>926002</v>
      </c>
      <c r="O26" s="1046">
        <f>SUM(M26+N26)</f>
        <v>926002</v>
      </c>
      <c r="P26" s="1046">
        <f t="shared" si="25"/>
        <v>0</v>
      </c>
      <c r="Q26" s="1046"/>
      <c r="R26" s="1046">
        <v>0</v>
      </c>
      <c r="S26" s="1045"/>
      <c r="T26" s="1046">
        <f>SUM(R26+S26)</f>
        <v>0</v>
      </c>
      <c r="U26" s="1046">
        <f t="shared" si="26"/>
        <v>0</v>
      </c>
      <c r="V26" s="1046"/>
      <c r="W26" s="1046">
        <v>0</v>
      </c>
      <c r="X26" s="1045"/>
      <c r="Y26" s="1046">
        <f>SUM(W26+X26)</f>
        <v>0</v>
      </c>
      <c r="Z26" s="1046">
        <f t="shared" si="27"/>
        <v>0</v>
      </c>
      <c r="AA26" s="1046">
        <v>323394</v>
      </c>
      <c r="AB26" s="1046">
        <v>339109000</v>
      </c>
      <c r="AC26" s="1045">
        <v>4138512</v>
      </c>
      <c r="AD26" s="1046">
        <f>SUM(AB26+AC26)</f>
        <v>343247512</v>
      </c>
      <c r="AE26" s="1046">
        <f t="shared" si="28"/>
        <v>338785606</v>
      </c>
      <c r="AF26" s="1046"/>
      <c r="AG26" s="1046">
        <v>0</v>
      </c>
      <c r="AH26" s="1045"/>
      <c r="AI26" s="1046">
        <f>SUM(AG26+AH26)</f>
        <v>0</v>
      </c>
      <c r="AJ26" s="1046">
        <f t="shared" si="29"/>
        <v>0</v>
      </c>
      <c r="AK26" s="1046"/>
      <c r="AL26" s="1046"/>
      <c r="AM26" s="1045"/>
      <c r="AN26" s="1046">
        <f>SUM(AL26+AM26)</f>
        <v>0</v>
      </c>
      <c r="AO26" s="1046">
        <f t="shared" si="30"/>
        <v>0</v>
      </c>
      <c r="AP26" s="1046"/>
      <c r="AQ26" s="1046"/>
      <c r="AR26" s="1045"/>
      <c r="AS26" s="1046">
        <f>SUM(AQ26+AR26)</f>
        <v>0</v>
      </c>
      <c r="AT26" s="1046">
        <f t="shared" si="31"/>
        <v>0</v>
      </c>
      <c r="AU26" s="1046"/>
      <c r="AV26" s="1046"/>
      <c r="AW26" s="1045"/>
      <c r="AX26" s="1046">
        <f>SUM(AV26+AW26)</f>
        <v>0</v>
      </c>
      <c r="AY26" s="1046">
        <f t="shared" si="32"/>
        <v>0</v>
      </c>
      <c r="AZ26" s="1046"/>
      <c r="BA26" s="1069"/>
      <c r="BB26" s="1045"/>
      <c r="BC26" s="1046">
        <f>SUM(BA26+BB26)</f>
        <v>0</v>
      </c>
      <c r="BD26" s="1046">
        <f t="shared" si="33"/>
        <v>0</v>
      </c>
      <c r="BE26" s="1046"/>
      <c r="BF26" s="1069"/>
      <c r="BG26" s="1045"/>
      <c r="BH26" s="1046">
        <f>SUM(BF26+BG26)</f>
        <v>0</v>
      </c>
      <c r="BI26" s="1046">
        <f t="shared" si="34"/>
        <v>0</v>
      </c>
      <c r="BJ26" s="1043">
        <f t="shared" si="22"/>
        <v>323394</v>
      </c>
      <c r="BK26" s="1043">
        <f>SUM(C26+H26+M26+R26+W26+AB26+AG26+AL26+AQ26+AV26+BA26+BF26)</f>
        <v>339109000</v>
      </c>
      <c r="BL26" s="1621">
        <f t="shared" si="23"/>
        <v>5064514</v>
      </c>
      <c r="BM26" s="1053">
        <f>SUM(BK26+BL26)</f>
        <v>344173514</v>
      </c>
      <c r="BN26" s="1042">
        <f t="shared" si="39"/>
        <v>338785606</v>
      </c>
      <c r="BO26" s="1095">
        <f>BJ26+'4 bba Önkorm '!DH26</f>
        <v>323394</v>
      </c>
      <c r="BP26" s="1095">
        <f>BK26+'4 bba Önkorm '!DI26</f>
        <v>339109000</v>
      </c>
      <c r="BQ26" s="1623">
        <f>BL26+'4 bba Önkorm '!DJ26</f>
        <v>5064514</v>
      </c>
      <c r="BR26" s="1095">
        <f>BM26+'4 bba Önkorm '!DK26</f>
        <v>344173514</v>
      </c>
      <c r="BS26" s="1042">
        <f>BN26+'4 bba Önkorm '!DL26</f>
        <v>338785606</v>
      </c>
    </row>
    <row r="27" spans="1:71" ht="15" hidden="1" customHeight="1">
      <c r="A27" s="703" t="s">
        <v>593</v>
      </c>
      <c r="B27" s="795"/>
      <c r="C27" s="1044"/>
      <c r="D27" s="1045"/>
      <c r="E27" s="1044">
        <f t="shared" si="12"/>
        <v>0</v>
      </c>
      <c r="F27" s="1044">
        <f t="shared" si="35"/>
        <v>0</v>
      </c>
      <c r="G27" s="1046"/>
      <c r="H27" s="1046"/>
      <c r="I27" s="1045"/>
      <c r="J27" s="1046">
        <f t="shared" si="13"/>
        <v>0</v>
      </c>
      <c r="K27" s="1046">
        <f t="shared" si="24"/>
        <v>0</v>
      </c>
      <c r="L27" s="1046"/>
      <c r="M27" s="1046">
        <v>0</v>
      </c>
      <c r="N27" s="1045"/>
      <c r="O27" s="1046">
        <f t="shared" si="14"/>
        <v>0</v>
      </c>
      <c r="P27" s="1046">
        <f t="shared" si="25"/>
        <v>0</v>
      </c>
      <c r="Q27" s="1046"/>
      <c r="R27" s="1046">
        <v>0</v>
      </c>
      <c r="S27" s="1045"/>
      <c r="T27" s="1046">
        <f t="shared" si="15"/>
        <v>0</v>
      </c>
      <c r="U27" s="1046">
        <f t="shared" si="26"/>
        <v>0</v>
      </c>
      <c r="V27" s="1046"/>
      <c r="W27" s="1046">
        <v>0</v>
      </c>
      <c r="X27" s="1045"/>
      <c r="Y27" s="1046">
        <f t="shared" si="16"/>
        <v>0</v>
      </c>
      <c r="Z27" s="1046">
        <f t="shared" si="27"/>
        <v>0</v>
      </c>
      <c r="AA27" s="1046"/>
      <c r="AB27" s="1046">
        <v>0</v>
      </c>
      <c r="AC27" s="1045"/>
      <c r="AD27" s="1046">
        <f t="shared" si="17"/>
        <v>0</v>
      </c>
      <c r="AE27" s="1046">
        <f t="shared" si="28"/>
        <v>0</v>
      </c>
      <c r="AF27" s="1046"/>
      <c r="AG27" s="1046">
        <v>0</v>
      </c>
      <c r="AH27" s="1045"/>
      <c r="AI27" s="1046">
        <f t="shared" si="18"/>
        <v>0</v>
      </c>
      <c r="AJ27" s="1046">
        <f t="shared" si="29"/>
        <v>0</v>
      </c>
      <c r="AK27" s="1046"/>
      <c r="AL27" s="1046"/>
      <c r="AM27" s="1045"/>
      <c r="AN27" s="1046">
        <f t="shared" si="19"/>
        <v>0</v>
      </c>
      <c r="AO27" s="1046">
        <f t="shared" si="30"/>
        <v>0</v>
      </c>
      <c r="AP27" s="1046"/>
      <c r="AQ27" s="1046"/>
      <c r="AR27" s="1045"/>
      <c r="AS27" s="1046">
        <f t="shared" si="20"/>
        <v>0</v>
      </c>
      <c r="AT27" s="1046">
        <f t="shared" si="31"/>
        <v>0</v>
      </c>
      <c r="AU27" s="1046"/>
      <c r="AV27" s="1046"/>
      <c r="AW27" s="1045"/>
      <c r="AX27" s="1046">
        <f t="shared" si="21"/>
        <v>0</v>
      </c>
      <c r="AY27" s="1046">
        <f t="shared" si="32"/>
        <v>0</v>
      </c>
      <c r="AZ27" s="1046"/>
      <c r="BA27" s="1069"/>
      <c r="BB27" s="1045"/>
      <c r="BC27" s="1046">
        <f t="shared" si="36"/>
        <v>0</v>
      </c>
      <c r="BD27" s="1046">
        <f t="shared" si="33"/>
        <v>0</v>
      </c>
      <c r="BE27" s="1046"/>
      <c r="BF27" s="1069"/>
      <c r="BG27" s="1045"/>
      <c r="BH27" s="1046">
        <f t="shared" si="37"/>
        <v>0</v>
      </c>
      <c r="BI27" s="1046">
        <f t="shared" si="34"/>
        <v>0</v>
      </c>
      <c r="BJ27" s="1043">
        <f t="shared" si="22"/>
        <v>0</v>
      </c>
      <c r="BK27" s="1043">
        <f t="shared" si="22"/>
        <v>0</v>
      </c>
      <c r="BL27" s="1621">
        <f t="shared" si="23"/>
        <v>0</v>
      </c>
      <c r="BM27" s="1053">
        <f t="shared" si="38"/>
        <v>0</v>
      </c>
      <c r="BN27" s="1042">
        <f t="shared" si="39"/>
        <v>0</v>
      </c>
      <c r="BO27" s="1095">
        <f>BJ27+'4 bba Önkorm '!DH27</f>
        <v>0</v>
      </c>
      <c r="BP27" s="1095">
        <f>BK27+'4 bba Önkorm '!DI27</f>
        <v>0</v>
      </c>
      <c r="BQ27" s="1623">
        <f>BL27+'4 bba Önkorm '!DJ27</f>
        <v>0</v>
      </c>
      <c r="BR27" s="1095">
        <f>BM27+'4 bba Önkorm '!DK27</f>
        <v>0</v>
      </c>
      <c r="BS27" s="1042">
        <f>BN27+'4 bba Önkorm '!DL27</f>
        <v>0</v>
      </c>
    </row>
    <row r="28" spans="1:71" ht="15" customHeight="1">
      <c r="A28" s="703" t="s">
        <v>903</v>
      </c>
      <c r="B28" s="795"/>
      <c r="C28" s="1044"/>
      <c r="D28" s="1045"/>
      <c r="E28" s="1044"/>
      <c r="F28" s="1044"/>
      <c r="G28" s="1046"/>
      <c r="H28" s="1046"/>
      <c r="I28" s="1045"/>
      <c r="J28" s="1046">
        <f>SUM(H28+I28)</f>
        <v>0</v>
      </c>
      <c r="K28" s="1046">
        <f>H28-G28</f>
        <v>0</v>
      </c>
      <c r="L28" s="1046"/>
      <c r="M28" s="1046">
        <v>0</v>
      </c>
      <c r="N28" s="1045"/>
      <c r="O28" s="1046">
        <f>SUM(M28+N28)</f>
        <v>0</v>
      </c>
      <c r="P28" s="1046">
        <f>M28-L28</f>
        <v>0</v>
      </c>
      <c r="Q28" s="1046"/>
      <c r="R28" s="1046">
        <v>0</v>
      </c>
      <c r="S28" s="1045"/>
      <c r="T28" s="1046">
        <f>SUM(R28+S28)</f>
        <v>0</v>
      </c>
      <c r="U28" s="1046">
        <f>R28-Q28</f>
        <v>0</v>
      </c>
      <c r="V28" s="1046"/>
      <c r="W28" s="1046">
        <v>0</v>
      </c>
      <c r="X28" s="1045"/>
      <c r="Y28" s="1046">
        <f>SUM(W28+X28)</f>
        <v>0</v>
      </c>
      <c r="Z28" s="1046">
        <f>W28-V28</f>
        <v>0</v>
      </c>
      <c r="AA28" s="1046"/>
      <c r="AB28" s="1046">
        <v>0</v>
      </c>
      <c r="AC28" s="1045"/>
      <c r="AD28" s="1046">
        <f>SUM(AB28+AC28)</f>
        <v>0</v>
      </c>
      <c r="AE28" s="1046">
        <f>AB28-AA28</f>
        <v>0</v>
      </c>
      <c r="AF28" s="1046"/>
      <c r="AG28" s="1046">
        <v>0</v>
      </c>
      <c r="AH28" s="1045">
        <v>45682781</v>
      </c>
      <c r="AI28" s="1046">
        <f>SUM(AG28+AH28)</f>
        <v>45682781</v>
      </c>
      <c r="AJ28" s="1046">
        <f>AG28-AF28</f>
        <v>0</v>
      </c>
      <c r="AK28" s="1046"/>
      <c r="AL28" s="1046"/>
      <c r="AM28" s="1045"/>
      <c r="AN28" s="1046">
        <f>SUM(AL28+AM28)</f>
        <v>0</v>
      </c>
      <c r="AO28" s="1046">
        <f>AL28-AK28</f>
        <v>0</v>
      </c>
      <c r="AP28" s="1046"/>
      <c r="AQ28" s="1046"/>
      <c r="AR28" s="1045"/>
      <c r="AS28" s="1046">
        <f>SUM(AQ28+AR28)</f>
        <v>0</v>
      </c>
      <c r="AT28" s="1046">
        <f>AQ28-AP28</f>
        <v>0</v>
      </c>
      <c r="AU28" s="1046"/>
      <c r="AV28" s="1046"/>
      <c r="AW28" s="1045"/>
      <c r="AX28" s="1046">
        <f>SUM(AV28+AW28)</f>
        <v>0</v>
      </c>
      <c r="AY28" s="1046">
        <f>AV28-AU28</f>
        <v>0</v>
      </c>
      <c r="AZ28" s="1046"/>
      <c r="BA28" s="1069"/>
      <c r="BB28" s="1045"/>
      <c r="BC28" s="1046">
        <f>SUM(BA28+BB28)</f>
        <v>0</v>
      </c>
      <c r="BD28" s="1046">
        <f>BA28-AZ28</f>
        <v>0</v>
      </c>
      <c r="BE28" s="1046"/>
      <c r="BF28" s="1069"/>
      <c r="BG28" s="1045"/>
      <c r="BH28" s="1046">
        <f>SUM(BF28+BG28)</f>
        <v>0</v>
      </c>
      <c r="BI28" s="1046">
        <f>BF28-BE28</f>
        <v>0</v>
      </c>
      <c r="BJ28" s="1043">
        <f>SUM(B28+G28+L28+Q28+V28+AA28+AF28+AK28+AP28+AU28+AZ28+BE28)</f>
        <v>0</v>
      </c>
      <c r="BK28" s="1043">
        <f>SUM(C28+H28+M28+R28+W28+AB28+AG28+AL28+AQ28+AV28+BA28+BF28)</f>
        <v>0</v>
      </c>
      <c r="BL28" s="1621">
        <f>SUM(D28+I28+N28+S28+X28+AC28+AH28+AM28+AR28+AW28+BB28+BG28)</f>
        <v>45682781</v>
      </c>
      <c r="BM28" s="1053">
        <f>SUM(BK28+BL28)</f>
        <v>45682781</v>
      </c>
      <c r="BN28" s="1042"/>
      <c r="BO28" s="1095">
        <f>BJ28+'4 bba Önkorm '!DH28</f>
        <v>0</v>
      </c>
      <c r="BP28" s="1095">
        <f>BK28+'4 bba Önkorm '!DI28</f>
        <v>0</v>
      </c>
      <c r="BQ28" s="1623">
        <f>BL28+'4 bba Önkorm '!DJ28</f>
        <v>45682781</v>
      </c>
      <c r="BR28" s="1095">
        <f>BM28+'4 bba Önkorm '!DK28</f>
        <v>45682781</v>
      </c>
      <c r="BS28" s="1042">
        <f>BN28+'4 bba Önkorm '!DL28</f>
        <v>0</v>
      </c>
    </row>
    <row r="29" spans="1:71" ht="15" customHeight="1">
      <c r="A29" s="703" t="s">
        <v>904</v>
      </c>
      <c r="B29" s="795"/>
      <c r="C29" s="1044"/>
      <c r="D29" s="1045"/>
      <c r="E29" s="1044">
        <f t="shared" si="12"/>
        <v>0</v>
      </c>
      <c r="F29" s="1044">
        <f t="shared" si="35"/>
        <v>0</v>
      </c>
      <c r="G29" s="1046"/>
      <c r="H29" s="1046"/>
      <c r="I29" s="1045"/>
      <c r="J29" s="1046">
        <f t="shared" si="13"/>
        <v>0</v>
      </c>
      <c r="K29" s="1046">
        <f t="shared" si="24"/>
        <v>0</v>
      </c>
      <c r="L29" s="1046">
        <v>48188</v>
      </c>
      <c r="M29" s="1046">
        <v>4000000</v>
      </c>
      <c r="N29" s="1045"/>
      <c r="O29" s="1046">
        <f t="shared" si="14"/>
        <v>4000000</v>
      </c>
      <c r="P29" s="1046">
        <f t="shared" si="25"/>
        <v>3951812</v>
      </c>
      <c r="Q29" s="1046"/>
      <c r="R29" s="1046">
        <v>0</v>
      </c>
      <c r="S29" s="1045"/>
      <c r="T29" s="1046">
        <f t="shared" si="15"/>
        <v>0</v>
      </c>
      <c r="U29" s="1046">
        <f t="shared" si="26"/>
        <v>0</v>
      </c>
      <c r="V29" s="1046">
        <v>13409</v>
      </c>
      <c r="W29" s="1046">
        <v>35685210</v>
      </c>
      <c r="X29" s="1045">
        <v>418862</v>
      </c>
      <c r="Y29" s="1046">
        <f t="shared" si="16"/>
        <v>36104072</v>
      </c>
      <c r="Z29" s="1046">
        <f t="shared" si="27"/>
        <v>35671801</v>
      </c>
      <c r="AA29" s="1046">
        <v>6200</v>
      </c>
      <c r="AB29" s="1046">
        <v>1200000</v>
      </c>
      <c r="AC29" s="1045"/>
      <c r="AD29" s="1046">
        <f t="shared" si="17"/>
        <v>1200000</v>
      </c>
      <c r="AE29" s="1046">
        <f t="shared" si="28"/>
        <v>1193800</v>
      </c>
      <c r="AF29" s="1046"/>
      <c r="AG29" s="1046">
        <v>0</v>
      </c>
      <c r="AH29" s="1045"/>
      <c r="AI29" s="1046">
        <f t="shared" si="18"/>
        <v>0</v>
      </c>
      <c r="AJ29" s="1046">
        <f t="shared" si="29"/>
        <v>0</v>
      </c>
      <c r="AK29" s="1046"/>
      <c r="AL29" s="1046"/>
      <c r="AM29" s="1045"/>
      <c r="AN29" s="1046">
        <f t="shared" si="19"/>
        <v>0</v>
      </c>
      <c r="AO29" s="1046">
        <f t="shared" si="30"/>
        <v>0</v>
      </c>
      <c r="AP29" s="1046"/>
      <c r="AQ29" s="1046"/>
      <c r="AR29" s="1045"/>
      <c r="AS29" s="1046">
        <f t="shared" si="20"/>
        <v>0</v>
      </c>
      <c r="AT29" s="1046">
        <f t="shared" si="31"/>
        <v>0</v>
      </c>
      <c r="AU29" s="1046"/>
      <c r="AV29" s="1046"/>
      <c r="AW29" s="1045"/>
      <c r="AX29" s="1046">
        <f t="shared" si="21"/>
        <v>0</v>
      </c>
      <c r="AY29" s="1046">
        <f t="shared" si="32"/>
        <v>0</v>
      </c>
      <c r="AZ29" s="1046"/>
      <c r="BA29" s="1069"/>
      <c r="BB29" s="1045"/>
      <c r="BC29" s="1046">
        <f t="shared" si="36"/>
        <v>0</v>
      </c>
      <c r="BD29" s="1046">
        <f t="shared" si="33"/>
        <v>0</v>
      </c>
      <c r="BE29" s="1046"/>
      <c r="BF29" s="1069"/>
      <c r="BG29" s="1045"/>
      <c r="BH29" s="1046">
        <f t="shared" si="37"/>
        <v>0</v>
      </c>
      <c r="BI29" s="1046">
        <f t="shared" si="34"/>
        <v>0</v>
      </c>
      <c r="BJ29" s="1043">
        <f t="shared" si="22"/>
        <v>67797</v>
      </c>
      <c r="BK29" s="1043">
        <f t="shared" si="22"/>
        <v>40885210</v>
      </c>
      <c r="BL29" s="1621">
        <f t="shared" si="23"/>
        <v>418862</v>
      </c>
      <c r="BM29" s="1053">
        <f t="shared" si="38"/>
        <v>41304072</v>
      </c>
      <c r="BN29" s="1042">
        <f t="shared" si="39"/>
        <v>40817413</v>
      </c>
      <c r="BO29" s="1095">
        <f>BJ29+'4 bba Önkorm '!DH29</f>
        <v>67797</v>
      </c>
      <c r="BP29" s="1095">
        <f>BK29+'4 bba Önkorm '!DI29</f>
        <v>40885210</v>
      </c>
      <c r="BQ29" s="1623">
        <f>BL29+'4 bba Önkorm '!DJ29</f>
        <v>418862</v>
      </c>
      <c r="BR29" s="1095">
        <f>BM29+'4 bba Önkorm '!DK29</f>
        <v>41304072</v>
      </c>
      <c r="BS29" s="1042">
        <f>BN29+'4 bba Önkorm '!DL29</f>
        <v>40817413</v>
      </c>
    </row>
    <row r="30" spans="1:71" ht="15" hidden="1" customHeight="1">
      <c r="A30" s="703" t="s">
        <v>906</v>
      </c>
      <c r="B30" s="795"/>
      <c r="C30" s="1044"/>
      <c r="D30" s="1045"/>
      <c r="E30" s="1044">
        <f t="shared" si="12"/>
        <v>0</v>
      </c>
      <c r="F30" s="1044">
        <f t="shared" si="35"/>
        <v>0</v>
      </c>
      <c r="G30" s="1046"/>
      <c r="H30" s="1046"/>
      <c r="I30" s="1045"/>
      <c r="J30" s="1046">
        <f t="shared" si="13"/>
        <v>0</v>
      </c>
      <c r="K30" s="1046">
        <f t="shared" si="24"/>
        <v>0</v>
      </c>
      <c r="L30" s="1046"/>
      <c r="M30" s="1046">
        <v>0</v>
      </c>
      <c r="N30" s="1045"/>
      <c r="O30" s="1046">
        <f t="shared" si="14"/>
        <v>0</v>
      </c>
      <c r="P30" s="1046">
        <f t="shared" si="25"/>
        <v>0</v>
      </c>
      <c r="Q30" s="1046"/>
      <c r="R30" s="1046">
        <v>0</v>
      </c>
      <c r="S30" s="1045"/>
      <c r="T30" s="1046">
        <f t="shared" si="15"/>
        <v>0</v>
      </c>
      <c r="U30" s="1046">
        <f t="shared" si="26"/>
        <v>0</v>
      </c>
      <c r="V30" s="1046"/>
      <c r="W30" s="1046">
        <v>0</v>
      </c>
      <c r="X30" s="1045"/>
      <c r="Y30" s="1046">
        <f t="shared" si="16"/>
        <v>0</v>
      </c>
      <c r="Z30" s="1046">
        <f t="shared" si="27"/>
        <v>0</v>
      </c>
      <c r="AA30" s="1046"/>
      <c r="AB30" s="1046">
        <v>0</v>
      </c>
      <c r="AC30" s="1045"/>
      <c r="AD30" s="1046">
        <f t="shared" si="17"/>
        <v>0</v>
      </c>
      <c r="AE30" s="1046">
        <f t="shared" si="28"/>
        <v>0</v>
      </c>
      <c r="AF30" s="1046"/>
      <c r="AG30" s="1046">
        <v>0</v>
      </c>
      <c r="AH30" s="1045"/>
      <c r="AI30" s="1046">
        <f t="shared" si="18"/>
        <v>0</v>
      </c>
      <c r="AJ30" s="1046">
        <f t="shared" si="29"/>
        <v>0</v>
      </c>
      <c r="AK30" s="1046"/>
      <c r="AL30" s="1046"/>
      <c r="AM30" s="1045"/>
      <c r="AN30" s="1046">
        <f t="shared" si="19"/>
        <v>0</v>
      </c>
      <c r="AO30" s="1046">
        <f t="shared" si="30"/>
        <v>0</v>
      </c>
      <c r="AP30" s="1046"/>
      <c r="AQ30" s="1046"/>
      <c r="AR30" s="1045"/>
      <c r="AS30" s="1046">
        <f t="shared" si="20"/>
        <v>0</v>
      </c>
      <c r="AT30" s="1046">
        <f t="shared" si="31"/>
        <v>0</v>
      </c>
      <c r="AU30" s="1046"/>
      <c r="AV30" s="1046"/>
      <c r="AW30" s="1045"/>
      <c r="AX30" s="1046">
        <f t="shared" si="21"/>
        <v>0</v>
      </c>
      <c r="AY30" s="1046">
        <f t="shared" si="32"/>
        <v>0</v>
      </c>
      <c r="AZ30" s="1046"/>
      <c r="BA30" s="1069"/>
      <c r="BB30" s="1045"/>
      <c r="BC30" s="1046">
        <f>SUM(BA30+BB30)</f>
        <v>0</v>
      </c>
      <c r="BD30" s="1046">
        <f t="shared" si="33"/>
        <v>0</v>
      </c>
      <c r="BE30" s="1046"/>
      <c r="BF30" s="1069"/>
      <c r="BG30" s="1045"/>
      <c r="BH30" s="1046">
        <f>SUM(BF30+BG30)</f>
        <v>0</v>
      </c>
      <c r="BI30" s="1046">
        <f t="shared" si="34"/>
        <v>0</v>
      </c>
      <c r="BJ30" s="1043">
        <f t="shared" si="22"/>
        <v>0</v>
      </c>
      <c r="BK30" s="1043">
        <f t="shared" si="22"/>
        <v>0</v>
      </c>
      <c r="BL30" s="1621">
        <f t="shared" si="23"/>
        <v>0</v>
      </c>
      <c r="BM30" s="1053">
        <f>SUM(BK30+BL30)</f>
        <v>0</v>
      </c>
      <c r="BN30" s="1042">
        <f t="shared" si="39"/>
        <v>0</v>
      </c>
      <c r="BO30" s="1095">
        <f>BJ30+'4 bba Önkorm '!DH30</f>
        <v>0</v>
      </c>
      <c r="BP30" s="1095">
        <f>BK30+'4 bba Önkorm '!DI30</f>
        <v>0</v>
      </c>
      <c r="BQ30" s="1623">
        <f>BL30+'4 bba Önkorm '!DJ30</f>
        <v>0</v>
      </c>
      <c r="BR30" s="1095">
        <f>BM30+'4 bba Önkorm '!DK30</f>
        <v>0</v>
      </c>
      <c r="BS30" s="1042">
        <f>BN30+'4 bba Önkorm '!DL30</f>
        <v>0</v>
      </c>
    </row>
    <row r="31" spans="1:71" ht="15" customHeight="1">
      <c r="A31" s="703" t="s">
        <v>905</v>
      </c>
      <c r="B31" s="795"/>
      <c r="C31" s="1044"/>
      <c r="D31" s="1045"/>
      <c r="E31" s="1044">
        <f>SUM(C31+D31)</f>
        <v>0</v>
      </c>
      <c r="F31" s="1044">
        <f t="shared" si="35"/>
        <v>0</v>
      </c>
      <c r="G31" s="1046"/>
      <c r="H31" s="1046"/>
      <c r="I31" s="1045"/>
      <c r="J31" s="1046">
        <f>SUM(H31+I31)</f>
        <v>0</v>
      </c>
      <c r="K31" s="1046">
        <f t="shared" si="24"/>
        <v>0</v>
      </c>
      <c r="L31" s="1046">
        <v>8700</v>
      </c>
      <c r="M31" s="1046">
        <v>29670000</v>
      </c>
      <c r="N31" s="1045">
        <v>1277000</v>
      </c>
      <c r="O31" s="1046">
        <f>SUM(M31+N31)</f>
        <v>30947000</v>
      </c>
      <c r="P31" s="1046">
        <f t="shared" si="25"/>
        <v>29661300</v>
      </c>
      <c r="Q31" s="1046"/>
      <c r="R31" s="1046">
        <v>0</v>
      </c>
      <c r="S31" s="1045"/>
      <c r="T31" s="1046">
        <f>SUM(R31+S31)</f>
        <v>0</v>
      </c>
      <c r="U31" s="1046">
        <f t="shared" si="26"/>
        <v>0</v>
      </c>
      <c r="V31" s="1046"/>
      <c r="W31" s="1046">
        <v>7200000</v>
      </c>
      <c r="X31" s="1045"/>
      <c r="Y31" s="1046">
        <f>SUM(W31+X31)</f>
        <v>7200000</v>
      </c>
      <c r="Z31" s="1046">
        <f t="shared" si="27"/>
        <v>7200000</v>
      </c>
      <c r="AA31" s="1046">
        <v>135110</v>
      </c>
      <c r="AB31" s="1046">
        <v>198955100</v>
      </c>
      <c r="AC31" s="1400"/>
      <c r="AD31" s="1046">
        <f>SUM(AB31+AC31)</f>
        <v>198955100</v>
      </c>
      <c r="AE31" s="1046">
        <f t="shared" si="28"/>
        <v>198819990</v>
      </c>
      <c r="AF31" s="1046"/>
      <c r="AG31" s="1046">
        <v>0</v>
      </c>
      <c r="AH31" s="1045"/>
      <c r="AI31" s="1046">
        <f>SUM(AG31+AH31)</f>
        <v>0</v>
      </c>
      <c r="AJ31" s="1046">
        <f t="shared" si="29"/>
        <v>0</v>
      </c>
      <c r="AK31" s="1046"/>
      <c r="AL31" s="1046"/>
      <c r="AM31" s="1045"/>
      <c r="AN31" s="1046">
        <f>SUM(AL31+AM31)</f>
        <v>0</v>
      </c>
      <c r="AO31" s="1046">
        <f t="shared" si="30"/>
        <v>0</v>
      </c>
      <c r="AP31" s="1046"/>
      <c r="AQ31" s="1046"/>
      <c r="AR31" s="1045"/>
      <c r="AS31" s="1046">
        <f>SUM(AQ31+AR31)</f>
        <v>0</v>
      </c>
      <c r="AT31" s="1046">
        <f t="shared" si="31"/>
        <v>0</v>
      </c>
      <c r="AU31" s="1046"/>
      <c r="AV31" s="1046"/>
      <c r="AW31" s="1045"/>
      <c r="AX31" s="1046">
        <f>SUM(AV31+AW31)</f>
        <v>0</v>
      </c>
      <c r="AY31" s="1046">
        <f t="shared" si="32"/>
        <v>0</v>
      </c>
      <c r="AZ31" s="1046"/>
      <c r="BA31" s="1069"/>
      <c r="BB31" s="1045"/>
      <c r="BC31" s="1046">
        <f t="shared" si="36"/>
        <v>0</v>
      </c>
      <c r="BD31" s="1046">
        <f t="shared" si="33"/>
        <v>0</v>
      </c>
      <c r="BE31" s="1046"/>
      <c r="BF31" s="1069"/>
      <c r="BG31" s="1045"/>
      <c r="BH31" s="1046">
        <f t="shared" si="37"/>
        <v>0</v>
      </c>
      <c r="BI31" s="1046">
        <f t="shared" si="34"/>
        <v>0</v>
      </c>
      <c r="BJ31" s="1043">
        <f t="shared" si="22"/>
        <v>143810</v>
      </c>
      <c r="BK31" s="1043">
        <f t="shared" si="22"/>
        <v>235825100</v>
      </c>
      <c r="BL31" s="1621">
        <f t="shared" si="23"/>
        <v>1277000</v>
      </c>
      <c r="BM31" s="1053">
        <f t="shared" si="38"/>
        <v>237102100</v>
      </c>
      <c r="BN31" s="1042">
        <f t="shared" si="39"/>
        <v>235681290</v>
      </c>
      <c r="BO31" s="1095">
        <f>BJ31+'4 bba Önkorm '!DH31</f>
        <v>158810</v>
      </c>
      <c r="BP31" s="1095">
        <f>BK31+'4 bba Önkorm '!DI31</f>
        <v>283067337</v>
      </c>
      <c r="BQ31" s="1623">
        <f>BL31+'4 bba Önkorm '!DJ31</f>
        <v>4679218</v>
      </c>
      <c r="BR31" s="1095">
        <f>BM31+'4 bba Önkorm '!DK31</f>
        <v>287746555</v>
      </c>
      <c r="BS31" s="1042">
        <f>BN31+'4 bba Önkorm '!DL31</f>
        <v>282908527</v>
      </c>
    </row>
    <row r="32" spans="1:71" ht="15" customHeight="1">
      <c r="A32" s="703" t="s">
        <v>907</v>
      </c>
      <c r="B32" s="795"/>
      <c r="C32" s="1044"/>
      <c r="D32" s="1045"/>
      <c r="E32" s="1044">
        <f>SUM(C32+D32)</f>
        <v>0</v>
      </c>
      <c r="F32" s="1044">
        <f t="shared" si="35"/>
        <v>0</v>
      </c>
      <c r="G32" s="1046"/>
      <c r="H32" s="1046"/>
      <c r="I32" s="1045"/>
      <c r="J32" s="1046">
        <f>SUM(H32+I32)</f>
        <v>0</v>
      </c>
      <c r="K32" s="1046">
        <f t="shared" si="24"/>
        <v>0</v>
      </c>
      <c r="L32" s="1046"/>
      <c r="M32" s="1046">
        <v>0</v>
      </c>
      <c r="N32" s="1045"/>
      <c r="O32" s="1046">
        <f>SUM(M32+N32)</f>
        <v>0</v>
      </c>
      <c r="P32" s="1046">
        <f t="shared" si="25"/>
        <v>0</v>
      </c>
      <c r="Q32" s="1046"/>
      <c r="R32" s="1046">
        <v>0</v>
      </c>
      <c r="S32" s="1045"/>
      <c r="T32" s="1046">
        <f>SUM(R32+S32)</f>
        <v>0</v>
      </c>
      <c r="U32" s="1046">
        <f t="shared" si="26"/>
        <v>0</v>
      </c>
      <c r="V32" s="1046"/>
      <c r="W32" s="1046">
        <v>0</v>
      </c>
      <c r="X32" s="1045"/>
      <c r="Y32" s="1046">
        <f>SUM(W32+X32)</f>
        <v>0</v>
      </c>
      <c r="Z32" s="1046">
        <f t="shared" si="27"/>
        <v>0</v>
      </c>
      <c r="AA32" s="1046">
        <v>2000</v>
      </c>
      <c r="AB32" s="1046">
        <v>2000000</v>
      </c>
      <c r="AC32" s="1045"/>
      <c r="AD32" s="1046">
        <f>SUM(AB32+AC32)</f>
        <v>2000000</v>
      </c>
      <c r="AE32" s="1046">
        <f t="shared" si="28"/>
        <v>1998000</v>
      </c>
      <c r="AF32" s="1046"/>
      <c r="AG32" s="1046">
        <v>0</v>
      </c>
      <c r="AH32" s="1045"/>
      <c r="AI32" s="1046">
        <f>SUM(AG32+AH32)</f>
        <v>0</v>
      </c>
      <c r="AJ32" s="1046">
        <f t="shared" si="29"/>
        <v>0</v>
      </c>
      <c r="AK32" s="1046"/>
      <c r="AL32" s="1046"/>
      <c r="AM32" s="1045"/>
      <c r="AN32" s="1046">
        <f>SUM(AL32+AM32)</f>
        <v>0</v>
      </c>
      <c r="AO32" s="1046">
        <f t="shared" si="30"/>
        <v>0</v>
      </c>
      <c r="AP32" s="1046"/>
      <c r="AQ32" s="1046"/>
      <c r="AR32" s="1045"/>
      <c r="AS32" s="1046">
        <f>SUM(AQ32+AR32)</f>
        <v>0</v>
      </c>
      <c r="AT32" s="1046">
        <f t="shared" si="31"/>
        <v>0</v>
      </c>
      <c r="AU32" s="1046"/>
      <c r="AV32" s="1046"/>
      <c r="AW32" s="1045"/>
      <c r="AX32" s="1046">
        <f>SUM(AV32+AW32)</f>
        <v>0</v>
      </c>
      <c r="AY32" s="1046">
        <f t="shared" si="32"/>
        <v>0</v>
      </c>
      <c r="AZ32" s="1046"/>
      <c r="BA32" s="1069"/>
      <c r="BB32" s="1045"/>
      <c r="BC32" s="1046">
        <f t="shared" si="36"/>
        <v>0</v>
      </c>
      <c r="BD32" s="1046">
        <f t="shared" si="33"/>
        <v>0</v>
      </c>
      <c r="BE32" s="1046"/>
      <c r="BF32" s="1069"/>
      <c r="BG32" s="1045"/>
      <c r="BH32" s="1046">
        <f t="shared" si="37"/>
        <v>0</v>
      </c>
      <c r="BI32" s="1046">
        <f t="shared" si="34"/>
        <v>0</v>
      </c>
      <c r="BJ32" s="1043">
        <f t="shared" si="22"/>
        <v>2000</v>
      </c>
      <c r="BK32" s="1043">
        <f t="shared" si="22"/>
        <v>2000000</v>
      </c>
      <c r="BL32" s="1621">
        <f t="shared" si="23"/>
        <v>0</v>
      </c>
      <c r="BM32" s="1053">
        <f t="shared" si="38"/>
        <v>2000000</v>
      </c>
      <c r="BN32" s="1042">
        <f t="shared" si="39"/>
        <v>1998000</v>
      </c>
      <c r="BO32" s="1095">
        <f>BJ32+'4 bba Önkorm '!DH32</f>
        <v>2000</v>
      </c>
      <c r="BP32" s="1095">
        <f>BK32+'4 bba Önkorm '!DI32</f>
        <v>2000000</v>
      </c>
      <c r="BQ32" s="1623">
        <f>BL32+'4 bba Önkorm '!DJ32</f>
        <v>0</v>
      </c>
      <c r="BR32" s="1095">
        <f>BM32+'4 bba Önkorm '!DK32</f>
        <v>2000000</v>
      </c>
      <c r="BS32" s="1042">
        <f>BN32+'4 bba Önkorm '!DL32</f>
        <v>1998000</v>
      </c>
    </row>
    <row r="33" spans="1:71" ht="15" customHeight="1">
      <c r="A33" s="703" t="s">
        <v>908</v>
      </c>
      <c r="B33" s="795"/>
      <c r="C33" s="1044"/>
      <c r="D33" s="1045"/>
      <c r="E33" s="1044">
        <f>SUM(C33+D33)</f>
        <v>0</v>
      </c>
      <c r="F33" s="1044">
        <f t="shared" si="35"/>
        <v>0</v>
      </c>
      <c r="G33" s="1046"/>
      <c r="H33" s="1046"/>
      <c r="I33" s="1045"/>
      <c r="J33" s="1046">
        <f>SUM(H33+I33)</f>
        <v>0</v>
      </c>
      <c r="K33" s="1046">
        <f t="shared" si="24"/>
        <v>0</v>
      </c>
      <c r="L33" s="1046"/>
      <c r="M33" s="1046">
        <v>0</v>
      </c>
      <c r="N33" s="1045"/>
      <c r="O33" s="1046">
        <f>SUM(M33+N33)</f>
        <v>0</v>
      </c>
      <c r="P33" s="1046">
        <f t="shared" si="25"/>
        <v>0</v>
      </c>
      <c r="Q33" s="1046"/>
      <c r="R33" s="1046">
        <v>0</v>
      </c>
      <c r="S33" s="1045"/>
      <c r="T33" s="1046">
        <f>SUM(R33+S33)</f>
        <v>0</v>
      </c>
      <c r="U33" s="1046">
        <f t="shared" si="26"/>
        <v>0</v>
      </c>
      <c r="V33" s="1046"/>
      <c r="W33" s="1046">
        <v>0</v>
      </c>
      <c r="X33" s="1045"/>
      <c r="Y33" s="1046">
        <f>SUM(W33+X33)</f>
        <v>0</v>
      </c>
      <c r="Z33" s="1046">
        <f t="shared" si="27"/>
        <v>0</v>
      </c>
      <c r="AA33" s="1046"/>
      <c r="AB33" s="1046">
        <v>0</v>
      </c>
      <c r="AC33" s="1045"/>
      <c r="AD33" s="1046">
        <f>SUM(AB33+AC33)</f>
        <v>0</v>
      </c>
      <c r="AE33" s="1046">
        <f t="shared" si="28"/>
        <v>0</v>
      </c>
      <c r="AF33" s="1046">
        <v>85612</v>
      </c>
      <c r="AG33" s="1046">
        <v>68611285</v>
      </c>
      <c r="AH33" s="1400">
        <v>418313171</v>
      </c>
      <c r="AI33" s="1046">
        <f>SUM(AG33+AH33)</f>
        <v>486924456</v>
      </c>
      <c r="AJ33" s="1046">
        <f t="shared" si="29"/>
        <v>68525673</v>
      </c>
      <c r="AK33" s="1046"/>
      <c r="AL33" s="1046"/>
      <c r="AM33" s="1045"/>
      <c r="AN33" s="1046">
        <f>SUM(AL33+AM33)</f>
        <v>0</v>
      </c>
      <c r="AO33" s="1046">
        <f t="shared" si="30"/>
        <v>0</v>
      </c>
      <c r="AP33" s="1046"/>
      <c r="AQ33" s="1046"/>
      <c r="AR33" s="1045"/>
      <c r="AS33" s="1046">
        <f>SUM(AQ33+AR33)</f>
        <v>0</v>
      </c>
      <c r="AT33" s="1046">
        <f t="shared" si="31"/>
        <v>0</v>
      </c>
      <c r="AU33" s="1046"/>
      <c r="AV33" s="1046"/>
      <c r="AW33" s="1045"/>
      <c r="AX33" s="1046">
        <f>SUM(AV33+AW33)</f>
        <v>0</v>
      </c>
      <c r="AY33" s="1046">
        <f t="shared" si="32"/>
        <v>0</v>
      </c>
      <c r="AZ33" s="1046"/>
      <c r="BA33" s="1069"/>
      <c r="BB33" s="1045"/>
      <c r="BC33" s="1046">
        <f t="shared" si="36"/>
        <v>0</v>
      </c>
      <c r="BD33" s="1046">
        <f t="shared" si="33"/>
        <v>0</v>
      </c>
      <c r="BE33" s="1046"/>
      <c r="BF33" s="1069"/>
      <c r="BG33" s="1045"/>
      <c r="BH33" s="1046">
        <f t="shared" si="37"/>
        <v>0</v>
      </c>
      <c r="BI33" s="1046">
        <f t="shared" si="34"/>
        <v>0</v>
      </c>
      <c r="BJ33" s="1043">
        <f t="shared" si="22"/>
        <v>85612</v>
      </c>
      <c r="BK33" s="1043">
        <f t="shared" si="22"/>
        <v>68611285</v>
      </c>
      <c r="BL33" s="1621">
        <f t="shared" si="23"/>
        <v>418313171</v>
      </c>
      <c r="BM33" s="1053">
        <f t="shared" si="38"/>
        <v>486924456</v>
      </c>
      <c r="BN33" s="1042">
        <f t="shared" si="39"/>
        <v>68525673</v>
      </c>
      <c r="BO33" s="1095">
        <f>BJ33+'4 bba Önkorm '!DH33</f>
        <v>85612</v>
      </c>
      <c r="BP33" s="1095">
        <f>BK33+'4 bba Önkorm '!DI33</f>
        <v>68611285</v>
      </c>
      <c r="BQ33" s="1623">
        <f>BL33+'4 bba Önkorm '!DJ33</f>
        <v>418313171</v>
      </c>
      <c r="BR33" s="1095">
        <f>BM33+'4 bba Önkorm '!DK33</f>
        <v>486924456</v>
      </c>
      <c r="BS33" s="1042">
        <f>BN33+'4 bba Önkorm '!DL33</f>
        <v>68525673</v>
      </c>
    </row>
    <row r="34" spans="1:71" ht="15" customHeight="1">
      <c r="A34" s="703" t="s">
        <v>909</v>
      </c>
      <c r="B34" s="795"/>
      <c r="C34" s="1044"/>
      <c r="D34" s="1045"/>
      <c r="E34" s="1044">
        <f>SUM(C34+D34)</f>
        <v>0</v>
      </c>
      <c r="F34" s="1044">
        <f t="shared" si="35"/>
        <v>0</v>
      </c>
      <c r="G34" s="1046"/>
      <c r="H34" s="1046">
        <v>26860500</v>
      </c>
      <c r="I34" s="1045"/>
      <c r="J34" s="1046">
        <f>SUM(H34+I34)</f>
        <v>26860500</v>
      </c>
      <c r="K34" s="1046">
        <f t="shared" si="24"/>
        <v>26860500</v>
      </c>
      <c r="L34" s="1046">
        <v>13000</v>
      </c>
      <c r="M34" s="1046">
        <v>1487014</v>
      </c>
      <c r="N34" s="1045">
        <v>-827000</v>
      </c>
      <c r="O34" s="1046">
        <f>SUM(M34+N34)</f>
        <v>660014</v>
      </c>
      <c r="P34" s="1046">
        <f t="shared" si="25"/>
        <v>1474014</v>
      </c>
      <c r="Q34" s="1046">
        <v>4500</v>
      </c>
      <c r="R34" s="1046">
        <v>10336338</v>
      </c>
      <c r="S34" s="1045">
        <v>-1137720</v>
      </c>
      <c r="T34" s="1046">
        <f>SUM(R34+S34)</f>
        <v>9198618</v>
      </c>
      <c r="U34" s="1046">
        <f t="shared" si="26"/>
        <v>10331838</v>
      </c>
      <c r="V34" s="1046"/>
      <c r="W34" s="1046">
        <v>1250100</v>
      </c>
      <c r="X34" s="1045">
        <v>-1196480</v>
      </c>
      <c r="Y34" s="1046">
        <f>SUM(W34+X34)</f>
        <v>53620</v>
      </c>
      <c r="Z34" s="1046">
        <f t="shared" si="27"/>
        <v>1250100</v>
      </c>
      <c r="AA34" s="1046">
        <v>66065</v>
      </c>
      <c r="AB34" s="1046">
        <v>7403418</v>
      </c>
      <c r="AC34" s="1045">
        <v>-6750000</v>
      </c>
      <c r="AD34" s="1046">
        <f>SUM(AB34+AC34)</f>
        <v>653418</v>
      </c>
      <c r="AE34" s="1046">
        <f t="shared" si="28"/>
        <v>7337353</v>
      </c>
      <c r="AF34" s="1046">
        <v>239300</v>
      </c>
      <c r="AG34" s="1046">
        <v>1264456423</v>
      </c>
      <c r="AH34" s="1400">
        <v>-36929887</v>
      </c>
      <c r="AI34" s="1046">
        <f>SUM(AG34+AH34)</f>
        <v>1227526536</v>
      </c>
      <c r="AJ34" s="1046">
        <f t="shared" si="29"/>
        <v>1264217123</v>
      </c>
      <c r="AK34" s="1046"/>
      <c r="AL34" s="1046"/>
      <c r="AM34" s="1045"/>
      <c r="AN34" s="1046">
        <f>SUM(AL34+AM34)</f>
        <v>0</v>
      </c>
      <c r="AO34" s="1046">
        <f t="shared" si="30"/>
        <v>0</v>
      </c>
      <c r="AP34" s="1046"/>
      <c r="AQ34" s="1046"/>
      <c r="AR34" s="1045"/>
      <c r="AS34" s="1046">
        <f>SUM(AQ34+AR34)</f>
        <v>0</v>
      </c>
      <c r="AT34" s="1046">
        <f t="shared" si="31"/>
        <v>0</v>
      </c>
      <c r="AU34" s="1046"/>
      <c r="AV34" s="1046"/>
      <c r="AW34" s="1045"/>
      <c r="AX34" s="1046">
        <f>SUM(AV34+AW34)</f>
        <v>0</v>
      </c>
      <c r="AY34" s="1046">
        <f t="shared" si="32"/>
        <v>0</v>
      </c>
      <c r="AZ34" s="1046"/>
      <c r="BA34" s="1069"/>
      <c r="BB34" s="1045"/>
      <c r="BC34" s="1046">
        <f t="shared" si="36"/>
        <v>0</v>
      </c>
      <c r="BD34" s="1046">
        <f t="shared" si="33"/>
        <v>0</v>
      </c>
      <c r="BE34" s="1046"/>
      <c r="BF34" s="1069"/>
      <c r="BG34" s="1045"/>
      <c r="BH34" s="1046">
        <f t="shared" si="37"/>
        <v>0</v>
      </c>
      <c r="BI34" s="1046">
        <f t="shared" si="34"/>
        <v>0</v>
      </c>
      <c r="BJ34" s="1043">
        <f t="shared" si="22"/>
        <v>322865</v>
      </c>
      <c r="BK34" s="1043">
        <f t="shared" si="22"/>
        <v>1311793793</v>
      </c>
      <c r="BL34" s="1621">
        <f t="shared" si="23"/>
        <v>-46841087</v>
      </c>
      <c r="BM34" s="1053">
        <f t="shared" si="38"/>
        <v>1264952706</v>
      </c>
      <c r="BN34" s="1042">
        <f t="shared" si="39"/>
        <v>1311470928</v>
      </c>
      <c r="BO34" s="1095">
        <f>BJ34+'4 bba Önkorm '!DH34</f>
        <v>322865</v>
      </c>
      <c r="BP34" s="1095">
        <f>BK34+'4 bba Önkorm '!DI34</f>
        <v>1318080884</v>
      </c>
      <c r="BQ34" s="1623">
        <f>BL34+'4 bba Önkorm '!DJ34</f>
        <v>-39908161</v>
      </c>
      <c r="BR34" s="1095">
        <f>BM34+'4 bba Önkorm '!DK34</f>
        <v>1278172723</v>
      </c>
      <c r="BS34" s="1042">
        <f>BN34+'4 bba Önkorm '!DL34</f>
        <v>1317758019</v>
      </c>
    </row>
    <row r="35" spans="1:71" s="38" customFormat="1" ht="15" customHeight="1">
      <c r="A35" s="1056" t="s">
        <v>493</v>
      </c>
      <c r="B35" s="1057">
        <f>SUM(B18:B34)</f>
        <v>59967</v>
      </c>
      <c r="C35" s="1057">
        <f t="shared" ref="C35:BN35" si="40">SUM(C18:C34)</f>
        <v>52469105</v>
      </c>
      <c r="D35" s="1057">
        <f t="shared" si="40"/>
        <v>15000</v>
      </c>
      <c r="E35" s="1057">
        <f t="shared" si="40"/>
        <v>52484105</v>
      </c>
      <c r="F35" s="1057">
        <f t="shared" si="40"/>
        <v>52409138</v>
      </c>
      <c r="G35" s="1063">
        <f t="shared" si="40"/>
        <v>20562</v>
      </c>
      <c r="H35" s="1063">
        <f t="shared" si="40"/>
        <v>54799600</v>
      </c>
      <c r="I35" s="1057">
        <f t="shared" si="40"/>
        <v>29623000</v>
      </c>
      <c r="J35" s="1063">
        <f t="shared" si="40"/>
        <v>84422600</v>
      </c>
      <c r="K35" s="1063">
        <f t="shared" si="40"/>
        <v>54779038</v>
      </c>
      <c r="L35" s="1063">
        <f t="shared" si="40"/>
        <v>189444</v>
      </c>
      <c r="M35" s="1063">
        <f t="shared" si="40"/>
        <v>219050765</v>
      </c>
      <c r="N35" s="1057">
        <f t="shared" si="40"/>
        <v>0</v>
      </c>
      <c r="O35" s="1063">
        <f t="shared" si="40"/>
        <v>219050765</v>
      </c>
      <c r="P35" s="1063">
        <f t="shared" si="40"/>
        <v>218861321</v>
      </c>
      <c r="Q35" s="1063">
        <f t="shared" si="40"/>
        <v>177818</v>
      </c>
      <c r="R35" s="1063">
        <f t="shared" si="40"/>
        <v>458983986</v>
      </c>
      <c r="S35" s="1057">
        <f t="shared" si="40"/>
        <v>125986058</v>
      </c>
      <c r="T35" s="1063">
        <f t="shared" si="40"/>
        <v>584970044</v>
      </c>
      <c r="U35" s="1063">
        <f t="shared" si="40"/>
        <v>458806168</v>
      </c>
      <c r="V35" s="1063">
        <f t="shared" si="40"/>
        <v>15377</v>
      </c>
      <c r="W35" s="1063">
        <f t="shared" si="40"/>
        <v>66317760</v>
      </c>
      <c r="X35" s="1057">
        <f t="shared" si="40"/>
        <v>0</v>
      </c>
      <c r="Y35" s="1063">
        <f t="shared" si="40"/>
        <v>66317760</v>
      </c>
      <c r="Z35" s="1063">
        <f t="shared" si="40"/>
        <v>66302383</v>
      </c>
      <c r="AA35" s="1063">
        <f t="shared" si="40"/>
        <v>675961</v>
      </c>
      <c r="AB35" s="1063">
        <f t="shared" si="40"/>
        <v>659437969</v>
      </c>
      <c r="AC35" s="1057">
        <f t="shared" si="40"/>
        <v>-7562854</v>
      </c>
      <c r="AD35" s="1063">
        <f t="shared" si="40"/>
        <v>651875115</v>
      </c>
      <c r="AE35" s="1063">
        <f t="shared" si="40"/>
        <v>658762008</v>
      </c>
      <c r="AF35" s="1063">
        <f t="shared" si="40"/>
        <v>511341</v>
      </c>
      <c r="AG35" s="1063">
        <f t="shared" si="40"/>
        <v>1573376072</v>
      </c>
      <c r="AH35" s="1057">
        <f t="shared" si="40"/>
        <v>409619532</v>
      </c>
      <c r="AI35" s="1063">
        <f t="shared" si="40"/>
        <v>1982995604</v>
      </c>
      <c r="AJ35" s="1063">
        <f t="shared" si="40"/>
        <v>1572864731</v>
      </c>
      <c r="AK35" s="1063">
        <f t="shared" si="40"/>
        <v>0</v>
      </c>
      <c r="AL35" s="1063">
        <f t="shared" si="40"/>
        <v>0</v>
      </c>
      <c r="AM35" s="1057">
        <f t="shared" si="40"/>
        <v>0</v>
      </c>
      <c r="AN35" s="1063">
        <f t="shared" si="40"/>
        <v>0</v>
      </c>
      <c r="AO35" s="1063">
        <f t="shared" si="40"/>
        <v>0</v>
      </c>
      <c r="AP35" s="1063">
        <f t="shared" si="40"/>
        <v>0</v>
      </c>
      <c r="AQ35" s="1063">
        <f t="shared" si="40"/>
        <v>0</v>
      </c>
      <c r="AR35" s="1057">
        <f t="shared" si="40"/>
        <v>0</v>
      </c>
      <c r="AS35" s="1063">
        <f t="shared" si="40"/>
        <v>0</v>
      </c>
      <c r="AT35" s="1063">
        <f t="shared" si="40"/>
        <v>0</v>
      </c>
      <c r="AU35" s="1063">
        <f t="shared" si="40"/>
        <v>0</v>
      </c>
      <c r="AV35" s="1063">
        <f t="shared" si="40"/>
        <v>0</v>
      </c>
      <c r="AW35" s="1057">
        <f t="shared" si="40"/>
        <v>0</v>
      </c>
      <c r="AX35" s="1063">
        <f t="shared" si="40"/>
        <v>0</v>
      </c>
      <c r="AY35" s="1063">
        <f t="shared" si="40"/>
        <v>0</v>
      </c>
      <c r="AZ35" s="1063">
        <f t="shared" si="40"/>
        <v>0</v>
      </c>
      <c r="BA35" s="1063">
        <f t="shared" si="40"/>
        <v>0</v>
      </c>
      <c r="BB35" s="1057">
        <f t="shared" si="40"/>
        <v>0</v>
      </c>
      <c r="BC35" s="1063">
        <f t="shared" si="40"/>
        <v>0</v>
      </c>
      <c r="BD35" s="1063">
        <f t="shared" si="40"/>
        <v>0</v>
      </c>
      <c r="BE35" s="1063">
        <f t="shared" si="40"/>
        <v>0</v>
      </c>
      <c r="BF35" s="1063">
        <f t="shared" si="40"/>
        <v>0</v>
      </c>
      <c r="BG35" s="1057">
        <f t="shared" si="40"/>
        <v>0</v>
      </c>
      <c r="BH35" s="1063">
        <f t="shared" si="40"/>
        <v>0</v>
      </c>
      <c r="BI35" s="1063">
        <f t="shared" si="40"/>
        <v>0</v>
      </c>
      <c r="BJ35" s="1064">
        <f t="shared" si="40"/>
        <v>1650470</v>
      </c>
      <c r="BK35" s="1064">
        <f t="shared" si="40"/>
        <v>3084435257</v>
      </c>
      <c r="BL35" s="1064">
        <f t="shared" si="40"/>
        <v>557680736</v>
      </c>
      <c r="BM35" s="1064">
        <f t="shared" si="40"/>
        <v>3642115993</v>
      </c>
      <c r="BN35" s="1064">
        <f t="shared" si="40"/>
        <v>3082784787</v>
      </c>
      <c r="BO35" s="1064">
        <f>SUM(BO18:BO34)</f>
        <v>3542935</v>
      </c>
      <c r="BP35" s="1064">
        <f>SUM(BP18:BP34)</f>
        <v>4972850711</v>
      </c>
      <c r="BQ35" s="1064">
        <f>SUM(BQ18:BQ34)</f>
        <v>574465175</v>
      </c>
      <c r="BR35" s="1064">
        <f>SUM(BR18:BR34)</f>
        <v>5547315886</v>
      </c>
      <c r="BS35" s="1064">
        <f>SUM(BS18:BS34)</f>
        <v>4969307776</v>
      </c>
    </row>
    <row r="36" spans="1:71" ht="14.25" customHeight="1">
      <c r="A36" s="38" t="s">
        <v>209</v>
      </c>
      <c r="B36" s="37">
        <v>1905</v>
      </c>
      <c r="C36" s="1061">
        <f>1905000-1651000</f>
        <v>254000</v>
      </c>
      <c r="D36" s="1060"/>
      <c r="E36" s="1059">
        <f t="shared" ref="E36:E41" si="41">SUM(C36:D36)</f>
        <v>254000</v>
      </c>
      <c r="F36" s="1044">
        <f t="shared" ref="F36:F44" si="42">C36-B36</f>
        <v>252095</v>
      </c>
      <c r="G36" s="1061">
        <v>154593</v>
      </c>
      <c r="H36" s="1061">
        <v>140416900</v>
      </c>
      <c r="I36" s="1060">
        <v>-26448000</v>
      </c>
      <c r="J36" s="1061">
        <f t="shared" ref="J36:J41" si="43">SUM(H36:I36)</f>
        <v>113968900</v>
      </c>
      <c r="K36" s="1046">
        <f t="shared" ref="K36:K44" si="44">H36-G36</f>
        <v>140262307</v>
      </c>
      <c r="L36" s="1061"/>
      <c r="M36" s="1061">
        <v>5104140</v>
      </c>
      <c r="N36" s="1060"/>
      <c r="O36" s="1061">
        <f t="shared" ref="O36:O41" si="45">SUM(M36:N36)</f>
        <v>5104140</v>
      </c>
      <c r="P36" s="1046">
        <f t="shared" ref="P36:P44" si="46">M36-L36</f>
        <v>5104140</v>
      </c>
      <c r="Q36" s="1061">
        <v>982944</v>
      </c>
      <c r="R36" s="1061">
        <v>1427730423</v>
      </c>
      <c r="S36" s="1060">
        <v>-101447776</v>
      </c>
      <c r="T36" s="1061">
        <f t="shared" ref="T36:T44" si="47">SUM(R36:S36)</f>
        <v>1326282647</v>
      </c>
      <c r="U36" s="1046">
        <f t="shared" ref="U36:U44" si="48">R36-Q36</f>
        <v>1426747479</v>
      </c>
      <c r="V36" s="1061"/>
      <c r="W36" s="1061">
        <v>9256240</v>
      </c>
      <c r="X36" s="1060"/>
      <c r="Y36" s="1061">
        <f t="shared" ref="Y36:Y41" si="49">SUM(W36:X36)</f>
        <v>9256240</v>
      </c>
      <c r="Z36" s="1046">
        <f t="shared" ref="Z36:Z44" si="50">W36-V36</f>
        <v>9256240</v>
      </c>
      <c r="AA36" s="1061">
        <v>5000</v>
      </c>
      <c r="AB36" s="1061">
        <v>35000000</v>
      </c>
      <c r="AC36" s="1060"/>
      <c r="AD36" s="1061">
        <f t="shared" ref="AD36:AD41" si="51">SUM(AB36:AC36)</f>
        <v>35000000</v>
      </c>
      <c r="AE36" s="1046">
        <f t="shared" ref="AE36:AE44" si="52">AB36-AA36</f>
        <v>34995000</v>
      </c>
      <c r="AF36" s="1061"/>
      <c r="AG36" s="1061"/>
      <c r="AH36" s="1060"/>
      <c r="AI36" s="1061">
        <f t="shared" ref="AI36:AI41" si="53">SUM(AG36:AH36)</f>
        <v>0</v>
      </c>
      <c r="AJ36" s="1046">
        <f t="shared" ref="AJ36:AJ44" si="54">AG36-AF36</f>
        <v>0</v>
      </c>
      <c r="AK36" s="1061"/>
      <c r="AL36" s="1061"/>
      <c r="AM36" s="1060"/>
      <c r="AN36" s="1061">
        <f t="shared" ref="AN36:AN41" si="55">SUM(AL36:AM36)</f>
        <v>0</v>
      </c>
      <c r="AO36" s="1046">
        <f t="shared" ref="AO36:AO44" si="56">AL36-AK36</f>
        <v>0</v>
      </c>
      <c r="AP36" s="1061"/>
      <c r="AQ36" s="1061"/>
      <c r="AR36" s="1060"/>
      <c r="AS36" s="1061">
        <f t="shared" ref="AS36:AS41" si="57">SUM(AQ36:AR36)</f>
        <v>0</v>
      </c>
      <c r="AT36" s="1046">
        <f t="shared" ref="AT36:AT44" si="58">AQ36-AP36</f>
        <v>0</v>
      </c>
      <c r="AU36" s="1061"/>
      <c r="AV36" s="1061"/>
      <c r="AW36" s="1060"/>
      <c r="AX36" s="1061">
        <f t="shared" ref="AX36:AX41" si="59">SUM(AV36:AW36)</f>
        <v>0</v>
      </c>
      <c r="AY36" s="1046">
        <f t="shared" ref="AY36:AY44" si="60">AV36-AU36</f>
        <v>0</v>
      </c>
      <c r="AZ36" s="1061"/>
      <c r="BA36" s="1069"/>
      <c r="BB36" s="1060"/>
      <c r="BC36" s="1061">
        <f t="shared" ref="BC36:BC42" si="61">SUM(BA36+BB36)</f>
        <v>0</v>
      </c>
      <c r="BD36" s="1046">
        <f t="shared" ref="BD36:BD44" si="62">BA36-AZ36</f>
        <v>0</v>
      </c>
      <c r="BE36" s="1061"/>
      <c r="BF36" s="1069"/>
      <c r="BG36" s="1060"/>
      <c r="BH36" s="1061">
        <f t="shared" ref="BH36:BH42" si="63">SUM(BF36+BG36)</f>
        <v>0</v>
      </c>
      <c r="BI36" s="1046">
        <f t="shared" ref="BI36:BI44" si="64">BF36-BE36</f>
        <v>0</v>
      </c>
      <c r="BJ36" s="1043">
        <f t="shared" si="22"/>
        <v>1144442</v>
      </c>
      <c r="BK36" s="1043">
        <f t="shared" si="22"/>
        <v>1617761703</v>
      </c>
      <c r="BL36" s="1621">
        <f t="shared" ref="BL36:BL44" si="65">SUM(D36+I36+N36+S36+X36+AC36+AH36+AM36+AR36+AW36+BB36+BG36)</f>
        <v>-127895776</v>
      </c>
      <c r="BM36" s="1053">
        <f t="shared" ref="BM36:BM42" si="66">SUM(BK36+BL36)</f>
        <v>1489865927</v>
      </c>
      <c r="BN36" s="1042">
        <f t="shared" ref="BN36:BN44" si="67">BK36-BJ36</f>
        <v>1616617261</v>
      </c>
      <c r="BO36" s="1095">
        <f>BJ36+'4 bba Önkorm '!DH36</f>
        <v>1151322</v>
      </c>
      <c r="BP36" s="1095">
        <f>BK36+'4 bba Önkorm '!DI36</f>
        <v>1619216993</v>
      </c>
      <c r="BQ36" s="1623">
        <f>BL36+'4 bba Önkorm '!DJ36</f>
        <v>-123895776</v>
      </c>
      <c r="BR36" s="1053">
        <f>BM36+'4 bba Önkorm '!DK36</f>
        <v>1495321217</v>
      </c>
      <c r="BS36" s="1042">
        <f>BN36+'4 bba Önkorm '!DL36</f>
        <v>1618065671</v>
      </c>
    </row>
    <row r="37" spans="1:71" ht="14.25" customHeight="1">
      <c r="A37" s="38" t="s">
        <v>210</v>
      </c>
      <c r="B37" s="37"/>
      <c r="C37" s="1059"/>
      <c r="D37" s="1060"/>
      <c r="E37" s="1059">
        <f t="shared" si="41"/>
        <v>0</v>
      </c>
      <c r="F37" s="1044">
        <f t="shared" si="42"/>
        <v>0</v>
      </c>
      <c r="G37" s="1061"/>
      <c r="H37" s="1061">
        <v>9525000</v>
      </c>
      <c r="I37" s="1060"/>
      <c r="J37" s="1061">
        <f t="shared" si="43"/>
        <v>9525000</v>
      </c>
      <c r="K37" s="1046">
        <f t="shared" si="44"/>
        <v>9525000</v>
      </c>
      <c r="L37" s="1061"/>
      <c r="M37" s="1061"/>
      <c r="N37" s="1060"/>
      <c r="O37" s="1061">
        <f t="shared" si="45"/>
        <v>0</v>
      </c>
      <c r="P37" s="1046">
        <f t="shared" si="46"/>
        <v>0</v>
      </c>
      <c r="Q37" s="1061">
        <v>306303</v>
      </c>
      <c r="R37" s="1061">
        <v>1175265310</v>
      </c>
      <c r="S37" s="1060">
        <v>8499000</v>
      </c>
      <c r="T37" s="1061">
        <f t="shared" si="47"/>
        <v>1183764310</v>
      </c>
      <c r="U37" s="1046">
        <f t="shared" si="48"/>
        <v>1174959007</v>
      </c>
      <c r="V37" s="1061"/>
      <c r="W37" s="1061"/>
      <c r="X37" s="1060"/>
      <c r="Y37" s="1061">
        <f t="shared" si="49"/>
        <v>0</v>
      </c>
      <c r="Z37" s="1046">
        <f t="shared" si="50"/>
        <v>0</v>
      </c>
      <c r="AA37" s="1061"/>
      <c r="AB37" s="1061"/>
      <c r="AC37" s="1060"/>
      <c r="AD37" s="1061">
        <f t="shared" si="51"/>
        <v>0</v>
      </c>
      <c r="AE37" s="1046">
        <f t="shared" si="52"/>
        <v>0</v>
      </c>
      <c r="AF37" s="1061"/>
      <c r="AG37" s="1061"/>
      <c r="AH37" s="1060"/>
      <c r="AI37" s="1061">
        <f t="shared" si="53"/>
        <v>0</v>
      </c>
      <c r="AJ37" s="1046">
        <f t="shared" si="54"/>
        <v>0</v>
      </c>
      <c r="AK37" s="1061"/>
      <c r="AL37" s="1061"/>
      <c r="AM37" s="1060"/>
      <c r="AN37" s="1061">
        <f t="shared" si="55"/>
        <v>0</v>
      </c>
      <c r="AO37" s="1046">
        <f t="shared" si="56"/>
        <v>0</v>
      </c>
      <c r="AP37" s="1061"/>
      <c r="AQ37" s="1061"/>
      <c r="AR37" s="1060"/>
      <c r="AS37" s="1061">
        <f t="shared" si="57"/>
        <v>0</v>
      </c>
      <c r="AT37" s="1046">
        <f t="shared" si="58"/>
        <v>0</v>
      </c>
      <c r="AU37" s="1061"/>
      <c r="AV37" s="1061"/>
      <c r="AW37" s="1060"/>
      <c r="AX37" s="1061">
        <f t="shared" si="59"/>
        <v>0</v>
      </c>
      <c r="AY37" s="1046">
        <f t="shared" si="60"/>
        <v>0</v>
      </c>
      <c r="AZ37" s="1061"/>
      <c r="BA37" s="1069"/>
      <c r="BB37" s="1060"/>
      <c r="BC37" s="1061">
        <f t="shared" si="61"/>
        <v>0</v>
      </c>
      <c r="BD37" s="1046">
        <f t="shared" si="62"/>
        <v>0</v>
      </c>
      <c r="BE37" s="1061"/>
      <c r="BF37" s="1069"/>
      <c r="BG37" s="1060"/>
      <c r="BH37" s="1061">
        <f t="shared" si="63"/>
        <v>0</v>
      </c>
      <c r="BI37" s="1046">
        <f t="shared" si="64"/>
        <v>0</v>
      </c>
      <c r="BJ37" s="1043">
        <f t="shared" ref="BJ37:BK44" si="68">SUM(B37+G37+L37+Q37+V37+AA37+AF37+AK37+AP37+AU37+AZ37+BE37)</f>
        <v>306303</v>
      </c>
      <c r="BK37" s="1043">
        <f t="shared" si="68"/>
        <v>1184790310</v>
      </c>
      <c r="BL37" s="1621">
        <f t="shared" si="65"/>
        <v>8499000</v>
      </c>
      <c r="BM37" s="1053">
        <f t="shared" si="66"/>
        <v>1193289310</v>
      </c>
      <c r="BN37" s="1042">
        <f t="shared" si="67"/>
        <v>1184484007</v>
      </c>
      <c r="BO37" s="1095">
        <f>BJ37+'4 bba Önkorm '!DH37</f>
        <v>950953</v>
      </c>
      <c r="BP37" s="1095">
        <f>BK37+'4 bba Önkorm '!DI37</f>
        <v>1311287310</v>
      </c>
      <c r="BQ37" s="1623">
        <f>BL37+'4 bba Önkorm '!DJ37</f>
        <v>18193500</v>
      </c>
      <c r="BR37" s="1053">
        <f>BM37+'4 bba Önkorm '!DK37</f>
        <v>1329480810</v>
      </c>
      <c r="BS37" s="1042">
        <f>BN37+'4 bba Önkorm '!DL37</f>
        <v>1310336357</v>
      </c>
    </row>
    <row r="38" spans="1:71" ht="14.25" hidden="1" customHeight="1">
      <c r="A38" s="38" t="s">
        <v>211</v>
      </c>
      <c r="B38" s="37"/>
      <c r="C38" s="1059"/>
      <c r="D38" s="1060"/>
      <c r="E38" s="1059">
        <f t="shared" si="41"/>
        <v>0</v>
      </c>
      <c r="F38" s="1044">
        <f t="shared" si="42"/>
        <v>0</v>
      </c>
      <c r="G38" s="1061"/>
      <c r="H38" s="1061">
        <v>0</v>
      </c>
      <c r="I38" s="1060"/>
      <c r="J38" s="1061">
        <f t="shared" si="43"/>
        <v>0</v>
      </c>
      <c r="K38" s="1046">
        <f t="shared" si="44"/>
        <v>0</v>
      </c>
      <c r="L38" s="1061"/>
      <c r="M38" s="1061"/>
      <c r="N38" s="1060"/>
      <c r="O38" s="1061">
        <f t="shared" si="45"/>
        <v>0</v>
      </c>
      <c r="P38" s="1046">
        <f t="shared" si="46"/>
        <v>0</v>
      </c>
      <c r="Q38" s="1061"/>
      <c r="R38" s="1061">
        <v>0</v>
      </c>
      <c r="S38" s="1060"/>
      <c r="T38" s="1061">
        <f t="shared" si="47"/>
        <v>0</v>
      </c>
      <c r="U38" s="1046">
        <f t="shared" si="48"/>
        <v>0</v>
      </c>
      <c r="V38" s="1061"/>
      <c r="W38" s="1061"/>
      <c r="X38" s="1060"/>
      <c r="Y38" s="1061">
        <f t="shared" si="49"/>
        <v>0</v>
      </c>
      <c r="Z38" s="1046">
        <f t="shared" si="50"/>
        <v>0</v>
      </c>
      <c r="AA38" s="1061"/>
      <c r="AB38" s="1061"/>
      <c r="AC38" s="1060"/>
      <c r="AD38" s="1061">
        <f t="shared" si="51"/>
        <v>0</v>
      </c>
      <c r="AE38" s="1046">
        <f t="shared" si="52"/>
        <v>0</v>
      </c>
      <c r="AF38" s="1061"/>
      <c r="AG38" s="1061"/>
      <c r="AH38" s="1060"/>
      <c r="AI38" s="1061">
        <f t="shared" si="53"/>
        <v>0</v>
      </c>
      <c r="AJ38" s="1046">
        <f t="shared" si="54"/>
        <v>0</v>
      </c>
      <c r="AK38" s="1061"/>
      <c r="AL38" s="1061"/>
      <c r="AM38" s="1060"/>
      <c r="AN38" s="1061">
        <f t="shared" si="55"/>
        <v>0</v>
      </c>
      <c r="AO38" s="1046">
        <f t="shared" si="56"/>
        <v>0</v>
      </c>
      <c r="AP38" s="1061"/>
      <c r="AQ38" s="1061"/>
      <c r="AR38" s="1060"/>
      <c r="AS38" s="1061">
        <f t="shared" si="57"/>
        <v>0</v>
      </c>
      <c r="AT38" s="1046">
        <f t="shared" si="58"/>
        <v>0</v>
      </c>
      <c r="AU38" s="1061"/>
      <c r="AV38" s="1061"/>
      <c r="AW38" s="1060"/>
      <c r="AX38" s="1061">
        <f t="shared" si="59"/>
        <v>0</v>
      </c>
      <c r="AY38" s="1046">
        <f t="shared" si="60"/>
        <v>0</v>
      </c>
      <c r="AZ38" s="1061"/>
      <c r="BA38" s="1069"/>
      <c r="BB38" s="1060"/>
      <c r="BC38" s="1061">
        <f t="shared" si="61"/>
        <v>0</v>
      </c>
      <c r="BD38" s="1046">
        <f t="shared" si="62"/>
        <v>0</v>
      </c>
      <c r="BE38" s="1061"/>
      <c r="BF38" s="1069"/>
      <c r="BG38" s="1060"/>
      <c r="BH38" s="1061">
        <f t="shared" si="63"/>
        <v>0</v>
      </c>
      <c r="BI38" s="1046">
        <f t="shared" si="64"/>
        <v>0</v>
      </c>
      <c r="BJ38" s="1043">
        <f t="shared" si="68"/>
        <v>0</v>
      </c>
      <c r="BK38" s="1043">
        <f t="shared" si="68"/>
        <v>0</v>
      </c>
      <c r="BL38" s="1621">
        <f t="shared" si="65"/>
        <v>0</v>
      </c>
      <c r="BM38" s="1053">
        <f t="shared" si="66"/>
        <v>0</v>
      </c>
      <c r="BN38" s="1042">
        <f t="shared" si="67"/>
        <v>0</v>
      </c>
      <c r="BO38" s="1095">
        <f>BJ38+'4 bba Önkorm '!DH38</f>
        <v>0</v>
      </c>
      <c r="BP38" s="1095">
        <f>BK38+'4 bba Önkorm '!DI38</f>
        <v>0</v>
      </c>
      <c r="BQ38" s="1623">
        <f>BL38+'4 bba Önkorm '!DJ38</f>
        <v>0</v>
      </c>
      <c r="BR38" s="1053">
        <f>BM38+'4 bba Önkorm '!DK38</f>
        <v>0</v>
      </c>
      <c r="BS38" s="1042">
        <f>BN38+'4 bba Önkorm '!DL38</f>
        <v>0</v>
      </c>
    </row>
    <row r="39" spans="1:71" ht="15" customHeight="1">
      <c r="A39" s="703" t="s">
        <v>144</v>
      </c>
      <c r="B39" s="795"/>
      <c r="C39" s="1059"/>
      <c r="D39" s="1060"/>
      <c r="E39" s="1059">
        <f t="shared" si="41"/>
        <v>0</v>
      </c>
      <c r="F39" s="1044">
        <f t="shared" si="42"/>
        <v>0</v>
      </c>
      <c r="G39" s="1061"/>
      <c r="H39" s="1061">
        <v>0</v>
      </c>
      <c r="I39" s="1060"/>
      <c r="J39" s="1061">
        <f t="shared" si="43"/>
        <v>0</v>
      </c>
      <c r="K39" s="1046">
        <f t="shared" si="44"/>
        <v>0</v>
      </c>
      <c r="L39" s="1061">
        <v>5000</v>
      </c>
      <c r="M39" s="1061">
        <v>0</v>
      </c>
      <c r="N39" s="1060"/>
      <c r="O39" s="1061">
        <f t="shared" si="45"/>
        <v>0</v>
      </c>
      <c r="P39" s="1046">
        <f t="shared" si="46"/>
        <v>-5000</v>
      </c>
      <c r="Q39" s="1061">
        <v>5923</v>
      </c>
      <c r="R39" s="1061">
        <v>5923028</v>
      </c>
      <c r="S39" s="1060"/>
      <c r="T39" s="1061">
        <f t="shared" si="47"/>
        <v>5923028</v>
      </c>
      <c r="U39" s="1046">
        <f t="shared" si="48"/>
        <v>5917105</v>
      </c>
      <c r="V39" s="1061"/>
      <c r="W39" s="1061">
        <v>3300000</v>
      </c>
      <c r="X39" s="1060"/>
      <c r="Y39" s="1061">
        <f t="shared" si="49"/>
        <v>3300000</v>
      </c>
      <c r="Z39" s="1046">
        <f t="shared" si="50"/>
        <v>3300000</v>
      </c>
      <c r="AA39" s="1061"/>
      <c r="AB39" s="1061"/>
      <c r="AC39" s="1060"/>
      <c r="AD39" s="1061">
        <f t="shared" si="51"/>
        <v>0</v>
      </c>
      <c r="AE39" s="1046">
        <f t="shared" si="52"/>
        <v>0</v>
      </c>
      <c r="AF39" s="1061"/>
      <c r="AG39" s="1061"/>
      <c r="AH39" s="1060"/>
      <c r="AI39" s="1061">
        <f t="shared" si="53"/>
        <v>0</v>
      </c>
      <c r="AJ39" s="1046">
        <f t="shared" si="54"/>
        <v>0</v>
      </c>
      <c r="AK39" s="1061"/>
      <c r="AL39" s="1061"/>
      <c r="AM39" s="1060"/>
      <c r="AN39" s="1061">
        <f t="shared" si="55"/>
        <v>0</v>
      </c>
      <c r="AO39" s="1046">
        <f t="shared" si="56"/>
        <v>0</v>
      </c>
      <c r="AP39" s="1061"/>
      <c r="AQ39" s="1061"/>
      <c r="AR39" s="1060"/>
      <c r="AS39" s="1061">
        <f t="shared" si="57"/>
        <v>0</v>
      </c>
      <c r="AT39" s="1046">
        <f t="shared" si="58"/>
        <v>0</v>
      </c>
      <c r="AU39" s="1061"/>
      <c r="AV39" s="1061"/>
      <c r="AW39" s="1060"/>
      <c r="AX39" s="1061">
        <f t="shared" si="59"/>
        <v>0</v>
      </c>
      <c r="AY39" s="1046">
        <f t="shared" si="60"/>
        <v>0</v>
      </c>
      <c r="AZ39" s="1061"/>
      <c r="BA39" s="1069"/>
      <c r="BB39" s="1060"/>
      <c r="BC39" s="1061">
        <f t="shared" si="61"/>
        <v>0</v>
      </c>
      <c r="BD39" s="1046">
        <f t="shared" si="62"/>
        <v>0</v>
      </c>
      <c r="BE39" s="1061"/>
      <c r="BF39" s="1069"/>
      <c r="BG39" s="1060"/>
      <c r="BH39" s="1061">
        <f t="shared" si="63"/>
        <v>0</v>
      </c>
      <c r="BI39" s="1046">
        <f t="shared" si="64"/>
        <v>0</v>
      </c>
      <c r="BJ39" s="1043">
        <f t="shared" si="68"/>
        <v>10923</v>
      </c>
      <c r="BK39" s="1043">
        <f t="shared" si="68"/>
        <v>9223028</v>
      </c>
      <c r="BL39" s="1621">
        <f t="shared" si="65"/>
        <v>0</v>
      </c>
      <c r="BM39" s="1053">
        <f t="shared" si="66"/>
        <v>9223028</v>
      </c>
      <c r="BN39" s="1042">
        <f t="shared" si="67"/>
        <v>9212105</v>
      </c>
      <c r="BO39" s="1095">
        <f>BJ39+'4 bba Önkorm '!DH39</f>
        <v>10923</v>
      </c>
      <c r="BP39" s="1095">
        <f>BK39+'4 bba Önkorm '!DI39</f>
        <v>9223028</v>
      </c>
      <c r="BQ39" s="1623">
        <f>BL39+'4 bba Önkorm '!DJ39</f>
        <v>0</v>
      </c>
      <c r="BR39" s="1053">
        <f>BM39+'4 bba Önkorm '!DK39</f>
        <v>9223028</v>
      </c>
      <c r="BS39" s="1042">
        <f>BN39+'4 bba Önkorm '!DL39</f>
        <v>9212105</v>
      </c>
    </row>
    <row r="40" spans="1:71" ht="14.25" hidden="1" customHeight="1">
      <c r="A40" s="703" t="s">
        <v>145</v>
      </c>
      <c r="B40" s="795"/>
      <c r="C40" s="1059"/>
      <c r="D40" s="1060"/>
      <c r="E40" s="1059">
        <f t="shared" si="41"/>
        <v>0</v>
      </c>
      <c r="F40" s="1044">
        <f t="shared" si="42"/>
        <v>0</v>
      </c>
      <c r="G40" s="1061"/>
      <c r="H40" s="1061">
        <v>0</v>
      </c>
      <c r="I40" s="1060"/>
      <c r="J40" s="1061">
        <f t="shared" si="43"/>
        <v>0</v>
      </c>
      <c r="K40" s="1046">
        <f t="shared" si="44"/>
        <v>0</v>
      </c>
      <c r="L40" s="1061"/>
      <c r="M40" s="1061"/>
      <c r="N40" s="1060"/>
      <c r="O40" s="1061">
        <f t="shared" si="45"/>
        <v>0</v>
      </c>
      <c r="P40" s="1046">
        <f t="shared" si="46"/>
        <v>0</v>
      </c>
      <c r="Q40" s="1061"/>
      <c r="R40" s="1061">
        <v>0</v>
      </c>
      <c r="S40" s="1060"/>
      <c r="T40" s="1061">
        <f t="shared" si="47"/>
        <v>0</v>
      </c>
      <c r="U40" s="1046">
        <f t="shared" si="48"/>
        <v>0</v>
      </c>
      <c r="V40" s="1061"/>
      <c r="W40" s="1061"/>
      <c r="X40" s="1060"/>
      <c r="Y40" s="1061">
        <f t="shared" si="49"/>
        <v>0</v>
      </c>
      <c r="Z40" s="1046">
        <f t="shared" si="50"/>
        <v>0</v>
      </c>
      <c r="AA40" s="1061"/>
      <c r="AB40" s="1061"/>
      <c r="AC40" s="1060"/>
      <c r="AD40" s="1061">
        <f t="shared" si="51"/>
        <v>0</v>
      </c>
      <c r="AE40" s="1046">
        <f t="shared" si="52"/>
        <v>0</v>
      </c>
      <c r="AF40" s="1061"/>
      <c r="AG40" s="1061"/>
      <c r="AH40" s="1060"/>
      <c r="AI40" s="1061">
        <f t="shared" si="53"/>
        <v>0</v>
      </c>
      <c r="AJ40" s="1046">
        <f t="shared" si="54"/>
        <v>0</v>
      </c>
      <c r="AK40" s="1061"/>
      <c r="AL40" s="1061"/>
      <c r="AM40" s="1060"/>
      <c r="AN40" s="1061">
        <f t="shared" si="55"/>
        <v>0</v>
      </c>
      <c r="AO40" s="1046">
        <f t="shared" si="56"/>
        <v>0</v>
      </c>
      <c r="AP40" s="1061"/>
      <c r="AQ40" s="1061"/>
      <c r="AR40" s="1060"/>
      <c r="AS40" s="1061">
        <f t="shared" si="57"/>
        <v>0</v>
      </c>
      <c r="AT40" s="1046">
        <f t="shared" si="58"/>
        <v>0</v>
      </c>
      <c r="AU40" s="1061"/>
      <c r="AV40" s="1061"/>
      <c r="AW40" s="1060"/>
      <c r="AX40" s="1061">
        <f t="shared" si="59"/>
        <v>0</v>
      </c>
      <c r="AY40" s="1046">
        <f t="shared" si="60"/>
        <v>0</v>
      </c>
      <c r="AZ40" s="1061"/>
      <c r="BA40" s="1069"/>
      <c r="BB40" s="1060"/>
      <c r="BC40" s="1061">
        <f t="shared" si="61"/>
        <v>0</v>
      </c>
      <c r="BD40" s="1046">
        <f t="shared" si="62"/>
        <v>0</v>
      </c>
      <c r="BE40" s="1061"/>
      <c r="BF40" s="1069"/>
      <c r="BG40" s="1060"/>
      <c r="BH40" s="1061">
        <f t="shared" si="63"/>
        <v>0</v>
      </c>
      <c r="BI40" s="1046">
        <f t="shared" si="64"/>
        <v>0</v>
      </c>
      <c r="BJ40" s="1043">
        <f t="shared" si="68"/>
        <v>0</v>
      </c>
      <c r="BK40" s="1043">
        <f t="shared" si="68"/>
        <v>0</v>
      </c>
      <c r="BL40" s="1621">
        <f t="shared" si="65"/>
        <v>0</v>
      </c>
      <c r="BM40" s="1053">
        <f t="shared" si="66"/>
        <v>0</v>
      </c>
      <c r="BN40" s="1042">
        <f t="shared" si="67"/>
        <v>0</v>
      </c>
      <c r="BO40" s="1095">
        <f>BJ40+'4 bba Önkorm '!DH40</f>
        <v>0</v>
      </c>
      <c r="BP40" s="1095">
        <f>BK40+'4 bba Önkorm '!DI40</f>
        <v>0</v>
      </c>
      <c r="BQ40" s="1623">
        <f>BL40+'4 bba Önkorm '!DJ40</f>
        <v>0</v>
      </c>
      <c r="BR40" s="1053">
        <f>BM40+'4 bba Önkorm '!DK40</f>
        <v>0</v>
      </c>
      <c r="BS40" s="1042">
        <f>BN40+'4 bba Önkorm '!DL40</f>
        <v>0</v>
      </c>
    </row>
    <row r="41" spans="1:71" ht="14.25" customHeight="1">
      <c r="A41" s="703" t="s">
        <v>146</v>
      </c>
      <c r="B41" s="795"/>
      <c r="C41" s="1059"/>
      <c r="D41" s="1060"/>
      <c r="E41" s="1059">
        <f t="shared" si="41"/>
        <v>0</v>
      </c>
      <c r="F41" s="1044">
        <f t="shared" si="42"/>
        <v>0</v>
      </c>
      <c r="G41" s="1061"/>
      <c r="H41" s="1061">
        <v>9600000</v>
      </c>
      <c r="I41" s="1060"/>
      <c r="J41" s="1061">
        <f t="shared" si="43"/>
        <v>9600000</v>
      </c>
      <c r="K41" s="1046">
        <f t="shared" si="44"/>
        <v>9600000</v>
      </c>
      <c r="L41" s="1061">
        <v>7050</v>
      </c>
      <c r="M41" s="1061">
        <v>45200000</v>
      </c>
      <c r="N41" s="1060"/>
      <c r="O41" s="1061">
        <f t="shared" si="45"/>
        <v>45200000</v>
      </c>
      <c r="P41" s="1046">
        <f t="shared" si="46"/>
        <v>45192950</v>
      </c>
      <c r="Q41" s="1061">
        <v>11438</v>
      </c>
      <c r="R41" s="1061">
        <v>180000</v>
      </c>
      <c r="S41" s="1060"/>
      <c r="T41" s="1061">
        <f t="shared" si="47"/>
        <v>180000</v>
      </c>
      <c r="U41" s="1046">
        <f t="shared" si="48"/>
        <v>168562</v>
      </c>
      <c r="V41" s="1061"/>
      <c r="W41" s="1061"/>
      <c r="X41" s="1060"/>
      <c r="Y41" s="1061">
        <f t="shared" si="49"/>
        <v>0</v>
      </c>
      <c r="Z41" s="1046">
        <f t="shared" si="50"/>
        <v>0</v>
      </c>
      <c r="AA41" s="1061">
        <v>3755</v>
      </c>
      <c r="AB41" s="1061">
        <v>9650000</v>
      </c>
      <c r="AC41" s="1060"/>
      <c r="AD41" s="1061">
        <f t="shared" si="51"/>
        <v>9650000</v>
      </c>
      <c r="AE41" s="1046">
        <f t="shared" si="52"/>
        <v>9646245</v>
      </c>
      <c r="AF41" s="1061"/>
      <c r="AG41" s="1061"/>
      <c r="AH41" s="1060"/>
      <c r="AI41" s="1061">
        <f t="shared" si="53"/>
        <v>0</v>
      </c>
      <c r="AJ41" s="1046">
        <f t="shared" si="54"/>
        <v>0</v>
      </c>
      <c r="AK41" s="1061"/>
      <c r="AL41" s="1061"/>
      <c r="AM41" s="1060"/>
      <c r="AN41" s="1061">
        <f t="shared" si="55"/>
        <v>0</v>
      </c>
      <c r="AO41" s="1046">
        <f t="shared" si="56"/>
        <v>0</v>
      </c>
      <c r="AP41" s="1061"/>
      <c r="AQ41" s="1061"/>
      <c r="AR41" s="1060"/>
      <c r="AS41" s="1061">
        <f t="shared" si="57"/>
        <v>0</v>
      </c>
      <c r="AT41" s="1046">
        <f t="shared" si="58"/>
        <v>0</v>
      </c>
      <c r="AU41" s="1061"/>
      <c r="AV41" s="1061"/>
      <c r="AW41" s="1060"/>
      <c r="AX41" s="1061">
        <f t="shared" si="59"/>
        <v>0</v>
      </c>
      <c r="AY41" s="1046">
        <f t="shared" si="60"/>
        <v>0</v>
      </c>
      <c r="AZ41" s="1061"/>
      <c r="BA41" s="1069"/>
      <c r="BB41" s="1060"/>
      <c r="BC41" s="1061">
        <f t="shared" si="61"/>
        <v>0</v>
      </c>
      <c r="BD41" s="1046">
        <f t="shared" si="62"/>
        <v>0</v>
      </c>
      <c r="BE41" s="1061"/>
      <c r="BF41" s="1069"/>
      <c r="BG41" s="1060"/>
      <c r="BH41" s="1061">
        <f t="shared" si="63"/>
        <v>0</v>
      </c>
      <c r="BI41" s="1046">
        <f t="shared" si="64"/>
        <v>0</v>
      </c>
      <c r="BJ41" s="1043">
        <f t="shared" si="68"/>
        <v>22243</v>
      </c>
      <c r="BK41" s="1043">
        <f t="shared" si="68"/>
        <v>64630000</v>
      </c>
      <c r="BL41" s="1621">
        <f t="shared" si="65"/>
        <v>0</v>
      </c>
      <c r="BM41" s="1053">
        <f t="shared" si="66"/>
        <v>64630000</v>
      </c>
      <c r="BN41" s="1042">
        <f t="shared" si="67"/>
        <v>64607757</v>
      </c>
      <c r="BO41" s="1095">
        <f>BJ41+'4 bba Önkorm '!DH41</f>
        <v>22243</v>
      </c>
      <c r="BP41" s="1095">
        <f>BK41+'4 bba Önkorm '!DI41</f>
        <v>81803000</v>
      </c>
      <c r="BQ41" s="1623">
        <f>BL41+'4 bba Önkorm '!DJ41</f>
        <v>0</v>
      </c>
      <c r="BR41" s="1053">
        <f>BM41+'4 bba Önkorm '!DK41</f>
        <v>81803000</v>
      </c>
      <c r="BS41" s="1042">
        <f>BN41+'4 bba Önkorm '!DL41</f>
        <v>81780757</v>
      </c>
    </row>
    <row r="42" spans="1:71" ht="15" customHeight="1">
      <c r="A42" s="703" t="s">
        <v>147</v>
      </c>
      <c r="B42" s="795">
        <v>10000</v>
      </c>
      <c r="C42" s="1059">
        <v>10000000</v>
      </c>
      <c r="D42" s="1060"/>
      <c r="E42" s="1059">
        <f>SUM(C42:D42)</f>
        <v>10000000</v>
      </c>
      <c r="F42" s="1044">
        <f t="shared" si="42"/>
        <v>9990000</v>
      </c>
      <c r="G42" s="1061"/>
      <c r="H42" s="1061"/>
      <c r="I42" s="1060"/>
      <c r="J42" s="1061">
        <f>SUM(H42:I42)</f>
        <v>0</v>
      </c>
      <c r="K42" s="1046">
        <f t="shared" si="44"/>
        <v>0</v>
      </c>
      <c r="L42" s="1061"/>
      <c r="M42" s="1061">
        <v>0</v>
      </c>
      <c r="N42" s="1060"/>
      <c r="O42" s="1061">
        <f>SUM(M42:N42)</f>
        <v>0</v>
      </c>
      <c r="P42" s="1046">
        <f t="shared" si="46"/>
        <v>0</v>
      </c>
      <c r="Q42" s="1061">
        <v>87320</v>
      </c>
      <c r="R42" s="1061">
        <v>72972040</v>
      </c>
      <c r="S42" s="1060"/>
      <c r="T42" s="1061">
        <f t="shared" si="47"/>
        <v>72972040</v>
      </c>
      <c r="U42" s="1046">
        <f t="shared" si="48"/>
        <v>72884720</v>
      </c>
      <c r="V42" s="1061"/>
      <c r="W42" s="1061"/>
      <c r="X42" s="1060"/>
      <c r="Y42" s="1061">
        <f>SUM(W42:X42)</f>
        <v>0</v>
      </c>
      <c r="Z42" s="1046">
        <f t="shared" si="50"/>
        <v>0</v>
      </c>
      <c r="AA42" s="1061">
        <v>10000</v>
      </c>
      <c r="AB42" s="1061">
        <v>10000000</v>
      </c>
      <c r="AC42" s="1060"/>
      <c r="AD42" s="1061">
        <f>SUM(AB42:AC42)</f>
        <v>10000000</v>
      </c>
      <c r="AE42" s="1046">
        <f t="shared" si="52"/>
        <v>9990000</v>
      </c>
      <c r="AF42" s="1061"/>
      <c r="AG42" s="1061"/>
      <c r="AH42" s="1060"/>
      <c r="AI42" s="1061">
        <f>SUM(AG42:AH42)</f>
        <v>0</v>
      </c>
      <c r="AJ42" s="1046">
        <f t="shared" si="54"/>
        <v>0</v>
      </c>
      <c r="AK42" s="1061"/>
      <c r="AL42" s="1061"/>
      <c r="AM42" s="1060"/>
      <c r="AN42" s="1061">
        <f>SUM(AL42:AM42)</f>
        <v>0</v>
      </c>
      <c r="AO42" s="1046">
        <f t="shared" si="56"/>
        <v>0</v>
      </c>
      <c r="AP42" s="1061"/>
      <c r="AQ42" s="1061"/>
      <c r="AR42" s="1060"/>
      <c r="AS42" s="1061">
        <f>SUM(AQ42:AR42)</f>
        <v>0</v>
      </c>
      <c r="AT42" s="1046">
        <f t="shared" si="58"/>
        <v>0</v>
      </c>
      <c r="AU42" s="1061"/>
      <c r="AV42" s="1061"/>
      <c r="AW42" s="1060"/>
      <c r="AX42" s="1061">
        <f>SUM(AV42:AW42)</f>
        <v>0</v>
      </c>
      <c r="AY42" s="1046">
        <f t="shared" si="60"/>
        <v>0</v>
      </c>
      <c r="AZ42" s="1061"/>
      <c r="BA42" s="1069"/>
      <c r="BB42" s="1060"/>
      <c r="BC42" s="1061">
        <f t="shared" si="61"/>
        <v>0</v>
      </c>
      <c r="BD42" s="1046">
        <f t="shared" si="62"/>
        <v>0</v>
      </c>
      <c r="BE42" s="1061"/>
      <c r="BF42" s="1069"/>
      <c r="BG42" s="1060"/>
      <c r="BH42" s="1061">
        <f t="shared" si="63"/>
        <v>0</v>
      </c>
      <c r="BI42" s="1046">
        <f t="shared" si="64"/>
        <v>0</v>
      </c>
      <c r="BJ42" s="1043">
        <f t="shared" si="68"/>
        <v>107320</v>
      </c>
      <c r="BK42" s="1043">
        <f t="shared" si="68"/>
        <v>92972040</v>
      </c>
      <c r="BL42" s="1621">
        <f t="shared" si="65"/>
        <v>0</v>
      </c>
      <c r="BM42" s="1053">
        <f t="shared" si="66"/>
        <v>92972040</v>
      </c>
      <c r="BN42" s="1042">
        <f t="shared" si="67"/>
        <v>92864720</v>
      </c>
      <c r="BO42" s="1095">
        <f>BJ42+'4 bba Önkorm '!DH42</f>
        <v>107320</v>
      </c>
      <c r="BP42" s="1095">
        <f>BK42+'4 bba Önkorm '!DI42</f>
        <v>92972040</v>
      </c>
      <c r="BQ42" s="1623">
        <f>BL42+'4 bba Önkorm '!DJ42</f>
        <v>0</v>
      </c>
      <c r="BR42" s="1053">
        <f>BM42+'4 bba Önkorm '!DK42</f>
        <v>92972040</v>
      </c>
      <c r="BS42" s="1042">
        <f>BN42+'4 bba Önkorm '!DL42</f>
        <v>92864720</v>
      </c>
    </row>
    <row r="43" spans="1:71" ht="14.25" customHeight="1">
      <c r="A43" s="73" t="s">
        <v>212</v>
      </c>
      <c r="B43" s="20"/>
      <c r="C43" s="1059"/>
      <c r="D43" s="1060"/>
      <c r="E43" s="1059">
        <f>SUM(C43:D43)</f>
        <v>0</v>
      </c>
      <c r="F43" s="1044">
        <f t="shared" si="42"/>
        <v>0</v>
      </c>
      <c r="G43" s="1061"/>
      <c r="H43" s="1061">
        <v>5000000</v>
      </c>
      <c r="I43" s="1060"/>
      <c r="J43" s="1061">
        <f>SUM(H43:I43)</f>
        <v>5000000</v>
      </c>
      <c r="K43" s="1046">
        <f t="shared" si="44"/>
        <v>5000000</v>
      </c>
      <c r="L43" s="1061"/>
      <c r="M43" s="1061">
        <v>0</v>
      </c>
      <c r="N43" s="1060"/>
      <c r="O43" s="1061">
        <f>SUM(M43:N43)</f>
        <v>0</v>
      </c>
      <c r="P43" s="1046">
        <f t="shared" si="46"/>
        <v>0</v>
      </c>
      <c r="Q43" s="1061">
        <v>6555</v>
      </c>
      <c r="R43" s="1061"/>
      <c r="S43" s="1060"/>
      <c r="T43" s="1061">
        <f t="shared" si="47"/>
        <v>0</v>
      </c>
      <c r="U43" s="1046">
        <f t="shared" si="48"/>
        <v>-6555</v>
      </c>
      <c r="V43" s="1061"/>
      <c r="W43" s="1061"/>
      <c r="X43" s="1060"/>
      <c r="Y43" s="1061">
        <f>SUM(W43:X43)</f>
        <v>0</v>
      </c>
      <c r="Z43" s="1046">
        <f t="shared" si="50"/>
        <v>0</v>
      </c>
      <c r="AA43" s="1061">
        <v>4000</v>
      </c>
      <c r="AB43" s="1061">
        <v>4000000</v>
      </c>
      <c r="AC43" s="1060"/>
      <c r="AD43" s="1061">
        <f>SUM(AB43:AC43)</f>
        <v>4000000</v>
      </c>
      <c r="AE43" s="1046">
        <f t="shared" si="52"/>
        <v>3996000</v>
      </c>
      <c r="AF43" s="1061"/>
      <c r="AG43" s="1061"/>
      <c r="AH43" s="1060"/>
      <c r="AI43" s="1061">
        <f>SUM(AG43:AH43)</f>
        <v>0</v>
      </c>
      <c r="AJ43" s="1046">
        <f t="shared" si="54"/>
        <v>0</v>
      </c>
      <c r="AK43" s="1061"/>
      <c r="AL43" s="1061"/>
      <c r="AM43" s="1060"/>
      <c r="AN43" s="1061">
        <f>SUM(AL43:AM43)</f>
        <v>0</v>
      </c>
      <c r="AO43" s="1046">
        <f t="shared" si="56"/>
        <v>0</v>
      </c>
      <c r="AP43" s="1061"/>
      <c r="AQ43" s="1061"/>
      <c r="AR43" s="1060"/>
      <c r="AS43" s="1061">
        <f>SUM(AQ43:AR43)</f>
        <v>0</v>
      </c>
      <c r="AT43" s="1046">
        <f t="shared" si="58"/>
        <v>0</v>
      </c>
      <c r="AU43" s="1061"/>
      <c r="AV43" s="1061"/>
      <c r="AW43" s="1060"/>
      <c r="AX43" s="1061">
        <f>SUM(AV43:AW43)</f>
        <v>0</v>
      </c>
      <c r="AY43" s="1046">
        <f t="shared" si="60"/>
        <v>0</v>
      </c>
      <c r="AZ43" s="1061"/>
      <c r="BA43" s="1069"/>
      <c r="BB43" s="1060"/>
      <c r="BC43" s="1061">
        <f>SUM(BA43+BB43)</f>
        <v>0</v>
      </c>
      <c r="BD43" s="1046">
        <f t="shared" si="62"/>
        <v>0</v>
      </c>
      <c r="BE43" s="1061"/>
      <c r="BF43" s="1069"/>
      <c r="BG43" s="1060"/>
      <c r="BH43" s="1061">
        <f>SUM(BF43+BG43)</f>
        <v>0</v>
      </c>
      <c r="BI43" s="1046">
        <f t="shared" si="64"/>
        <v>0</v>
      </c>
      <c r="BJ43" s="1043">
        <f t="shared" si="68"/>
        <v>10555</v>
      </c>
      <c r="BK43" s="1043">
        <f t="shared" si="68"/>
        <v>9000000</v>
      </c>
      <c r="BL43" s="1621">
        <f t="shared" si="65"/>
        <v>0</v>
      </c>
      <c r="BM43" s="1053">
        <f>SUM(BK43+BL43)</f>
        <v>9000000</v>
      </c>
      <c r="BN43" s="1042">
        <f t="shared" si="67"/>
        <v>8989445</v>
      </c>
      <c r="BO43" s="1095">
        <f>BJ43+'4 bba Önkorm '!DH43</f>
        <v>12176</v>
      </c>
      <c r="BP43" s="1095">
        <f>BK43+'4 bba Önkorm '!DI43</f>
        <v>9000000</v>
      </c>
      <c r="BQ43" s="1623">
        <f>BL43+'4 bba Önkorm '!DJ43</f>
        <v>0</v>
      </c>
      <c r="BR43" s="1053">
        <f>BM43+'4 bba Önkorm '!DK43</f>
        <v>9000000</v>
      </c>
      <c r="BS43" s="1042">
        <f>BN43+'4 bba Önkorm '!DL43</f>
        <v>8987824</v>
      </c>
    </row>
    <row r="44" spans="1:71" ht="14.25" customHeight="1">
      <c r="A44" s="73" t="s">
        <v>513</v>
      </c>
      <c r="B44" s="20"/>
      <c r="C44" s="1059"/>
      <c r="D44" s="1060"/>
      <c r="E44" s="1059">
        <f>SUM(C44:D44)</f>
        <v>0</v>
      </c>
      <c r="F44" s="1044">
        <f t="shared" si="42"/>
        <v>0</v>
      </c>
      <c r="G44" s="1061"/>
      <c r="H44" s="1061"/>
      <c r="I44" s="1060"/>
      <c r="J44" s="1061">
        <f>SUM(H44:I44)</f>
        <v>0</v>
      </c>
      <c r="K44" s="1046">
        <f t="shared" si="44"/>
        <v>0</v>
      </c>
      <c r="L44" s="1061"/>
      <c r="M44" s="1061">
        <v>0</v>
      </c>
      <c r="N44" s="1060"/>
      <c r="O44" s="1061">
        <f>SUM(M44:N44)</f>
        <v>0</v>
      </c>
      <c r="P44" s="1046">
        <f t="shared" si="46"/>
        <v>0</v>
      </c>
      <c r="Q44" s="1061"/>
      <c r="R44" s="1061"/>
      <c r="S44" s="1060"/>
      <c r="T44" s="1061">
        <f t="shared" si="47"/>
        <v>0</v>
      </c>
      <c r="U44" s="1046">
        <f t="shared" si="48"/>
        <v>0</v>
      </c>
      <c r="V44" s="1061"/>
      <c r="W44" s="1061"/>
      <c r="X44" s="1060"/>
      <c r="Y44" s="1061">
        <f>SUM(W44:X44)</f>
        <v>0</v>
      </c>
      <c r="Z44" s="1046">
        <f t="shared" si="50"/>
        <v>0</v>
      </c>
      <c r="AA44" s="1061">
        <v>26000</v>
      </c>
      <c r="AB44" s="1061">
        <v>1000000</v>
      </c>
      <c r="AC44" s="1060"/>
      <c r="AD44" s="1061">
        <f>SUM(AB44:AC44)</f>
        <v>1000000</v>
      </c>
      <c r="AE44" s="1046">
        <f t="shared" si="52"/>
        <v>974000</v>
      </c>
      <c r="AF44" s="1061"/>
      <c r="AG44" s="1061"/>
      <c r="AH44" s="1060"/>
      <c r="AI44" s="1061">
        <f>SUM(AG44:AH44)</f>
        <v>0</v>
      </c>
      <c r="AJ44" s="1046">
        <f t="shared" si="54"/>
        <v>0</v>
      </c>
      <c r="AK44" s="1061"/>
      <c r="AL44" s="1061"/>
      <c r="AM44" s="1060"/>
      <c r="AN44" s="1061">
        <f>SUM(AL44:AM44)</f>
        <v>0</v>
      </c>
      <c r="AO44" s="1046">
        <f t="shared" si="56"/>
        <v>0</v>
      </c>
      <c r="AP44" s="1061"/>
      <c r="AQ44" s="1061"/>
      <c r="AR44" s="1060"/>
      <c r="AS44" s="1061">
        <f>SUM(AQ44:AR44)</f>
        <v>0</v>
      </c>
      <c r="AT44" s="1046">
        <f t="shared" si="58"/>
        <v>0</v>
      </c>
      <c r="AU44" s="1061"/>
      <c r="AV44" s="1061"/>
      <c r="AW44" s="1060"/>
      <c r="AX44" s="1061">
        <f>SUM(AV44:AW44)</f>
        <v>0</v>
      </c>
      <c r="AY44" s="1046">
        <f t="shared" si="60"/>
        <v>0</v>
      </c>
      <c r="AZ44" s="1061"/>
      <c r="BA44" s="1069"/>
      <c r="BB44" s="1060"/>
      <c r="BC44" s="1061">
        <f>SUM(BA44+BB44)</f>
        <v>0</v>
      </c>
      <c r="BD44" s="1046">
        <f t="shared" si="62"/>
        <v>0</v>
      </c>
      <c r="BE44" s="1061"/>
      <c r="BF44" s="1069"/>
      <c r="BG44" s="1060"/>
      <c r="BH44" s="1061">
        <f>SUM(BF44+BG44)</f>
        <v>0</v>
      </c>
      <c r="BI44" s="1046">
        <f t="shared" si="64"/>
        <v>0</v>
      </c>
      <c r="BJ44" s="1043">
        <f t="shared" si="68"/>
        <v>26000</v>
      </c>
      <c r="BK44" s="1043">
        <f t="shared" si="68"/>
        <v>1000000</v>
      </c>
      <c r="BL44" s="1621">
        <f t="shared" si="65"/>
        <v>0</v>
      </c>
      <c r="BM44" s="1053">
        <f>SUM(BK44+BL44)</f>
        <v>1000000</v>
      </c>
      <c r="BN44" s="1042">
        <f t="shared" si="67"/>
        <v>974000</v>
      </c>
      <c r="BO44" s="1095">
        <f>BJ44+'4 bba Önkorm '!DH44</f>
        <v>26000</v>
      </c>
      <c r="BP44" s="1095">
        <f>BK44+'4 bba Önkorm '!DI44</f>
        <v>1000000</v>
      </c>
      <c r="BQ44" s="1623">
        <f>BL44+'4 bba Önkorm '!DJ44</f>
        <v>0</v>
      </c>
      <c r="BR44" s="1053">
        <f>BM44+'4 bba Önkorm '!DK44</f>
        <v>1000000</v>
      </c>
      <c r="BS44" s="1042">
        <f>BN44+'4 bba Önkorm '!DL44</f>
        <v>974000</v>
      </c>
    </row>
    <row r="45" spans="1:71" s="38" customFormat="1" ht="15" customHeight="1">
      <c r="A45" s="1062" t="s">
        <v>402</v>
      </c>
      <c r="B45" s="1063">
        <f t="shared" ref="B45:AG45" si="69">SUM(B36:B44)</f>
        <v>11905</v>
      </c>
      <c r="C45" s="1063">
        <f t="shared" si="69"/>
        <v>10254000</v>
      </c>
      <c r="D45" s="1063">
        <f t="shared" si="69"/>
        <v>0</v>
      </c>
      <c r="E45" s="1063">
        <f t="shared" si="69"/>
        <v>10254000</v>
      </c>
      <c r="F45" s="1063">
        <f t="shared" si="69"/>
        <v>10242095</v>
      </c>
      <c r="G45" s="1063">
        <f t="shared" si="69"/>
        <v>154593</v>
      </c>
      <c r="H45" s="1063">
        <f t="shared" si="69"/>
        <v>164541900</v>
      </c>
      <c r="I45" s="1063">
        <f t="shared" si="69"/>
        <v>-26448000</v>
      </c>
      <c r="J45" s="1063">
        <f t="shared" si="69"/>
        <v>138093900</v>
      </c>
      <c r="K45" s="1063">
        <f t="shared" si="69"/>
        <v>164387307</v>
      </c>
      <c r="L45" s="1063">
        <f t="shared" si="69"/>
        <v>12050</v>
      </c>
      <c r="M45" s="1063">
        <f t="shared" si="69"/>
        <v>50304140</v>
      </c>
      <c r="N45" s="1063">
        <f t="shared" si="69"/>
        <v>0</v>
      </c>
      <c r="O45" s="1063">
        <f t="shared" si="69"/>
        <v>50304140</v>
      </c>
      <c r="P45" s="1063">
        <f t="shared" si="69"/>
        <v>50292090</v>
      </c>
      <c r="Q45" s="1063">
        <f t="shared" si="69"/>
        <v>1400483</v>
      </c>
      <c r="R45" s="1063">
        <f t="shared" si="69"/>
        <v>2682070801</v>
      </c>
      <c r="S45" s="1063">
        <f t="shared" si="69"/>
        <v>-92948776</v>
      </c>
      <c r="T45" s="1063">
        <f t="shared" si="69"/>
        <v>2589122025</v>
      </c>
      <c r="U45" s="1063">
        <f t="shared" si="69"/>
        <v>2680670318</v>
      </c>
      <c r="V45" s="1063">
        <f t="shared" si="69"/>
        <v>0</v>
      </c>
      <c r="W45" s="1063">
        <f t="shared" si="69"/>
        <v>12556240</v>
      </c>
      <c r="X45" s="1063">
        <f t="shared" si="69"/>
        <v>0</v>
      </c>
      <c r="Y45" s="1063">
        <f t="shared" si="69"/>
        <v>12556240</v>
      </c>
      <c r="Z45" s="1063">
        <f t="shared" si="69"/>
        <v>12556240</v>
      </c>
      <c r="AA45" s="1063">
        <f t="shared" si="69"/>
        <v>48755</v>
      </c>
      <c r="AB45" s="1063">
        <f t="shared" si="69"/>
        <v>59650000</v>
      </c>
      <c r="AC45" s="1063">
        <f t="shared" si="69"/>
        <v>0</v>
      </c>
      <c r="AD45" s="1063">
        <f t="shared" si="69"/>
        <v>59650000</v>
      </c>
      <c r="AE45" s="1063">
        <f t="shared" si="69"/>
        <v>59601245</v>
      </c>
      <c r="AF45" s="1063">
        <f t="shared" si="69"/>
        <v>0</v>
      </c>
      <c r="AG45" s="1063">
        <f t="shared" si="69"/>
        <v>0</v>
      </c>
      <c r="AH45" s="1063">
        <f t="shared" ref="AH45:BM45" si="70">SUM(AH36:AH44)</f>
        <v>0</v>
      </c>
      <c r="AI45" s="1063">
        <f t="shared" si="70"/>
        <v>0</v>
      </c>
      <c r="AJ45" s="1063">
        <f t="shared" si="70"/>
        <v>0</v>
      </c>
      <c r="AK45" s="1063">
        <f t="shared" si="70"/>
        <v>0</v>
      </c>
      <c r="AL45" s="1063">
        <f t="shared" si="70"/>
        <v>0</v>
      </c>
      <c r="AM45" s="1063">
        <f t="shared" si="70"/>
        <v>0</v>
      </c>
      <c r="AN45" s="1063">
        <f t="shared" si="70"/>
        <v>0</v>
      </c>
      <c r="AO45" s="1063">
        <f t="shared" si="70"/>
        <v>0</v>
      </c>
      <c r="AP45" s="1063">
        <f t="shared" si="70"/>
        <v>0</v>
      </c>
      <c r="AQ45" s="1063">
        <f t="shared" si="70"/>
        <v>0</v>
      </c>
      <c r="AR45" s="1063">
        <f t="shared" si="70"/>
        <v>0</v>
      </c>
      <c r="AS45" s="1063">
        <f t="shared" si="70"/>
        <v>0</v>
      </c>
      <c r="AT45" s="1063">
        <f t="shared" si="70"/>
        <v>0</v>
      </c>
      <c r="AU45" s="1063">
        <f t="shared" si="70"/>
        <v>0</v>
      </c>
      <c r="AV45" s="1063">
        <f t="shared" si="70"/>
        <v>0</v>
      </c>
      <c r="AW45" s="1063">
        <f t="shared" si="70"/>
        <v>0</v>
      </c>
      <c r="AX45" s="1063">
        <f t="shared" si="70"/>
        <v>0</v>
      </c>
      <c r="AY45" s="1063">
        <f t="shared" si="70"/>
        <v>0</v>
      </c>
      <c r="AZ45" s="1063">
        <f t="shared" si="70"/>
        <v>0</v>
      </c>
      <c r="BA45" s="1063">
        <f t="shared" si="70"/>
        <v>0</v>
      </c>
      <c r="BB45" s="1063">
        <f t="shared" si="70"/>
        <v>0</v>
      </c>
      <c r="BC45" s="1063">
        <f t="shared" si="70"/>
        <v>0</v>
      </c>
      <c r="BD45" s="1063">
        <f t="shared" si="70"/>
        <v>0</v>
      </c>
      <c r="BE45" s="1063">
        <f t="shared" si="70"/>
        <v>0</v>
      </c>
      <c r="BF45" s="1063">
        <f t="shared" si="70"/>
        <v>0</v>
      </c>
      <c r="BG45" s="1063">
        <f t="shared" si="70"/>
        <v>0</v>
      </c>
      <c r="BH45" s="1063">
        <f t="shared" si="70"/>
        <v>0</v>
      </c>
      <c r="BI45" s="1063">
        <f t="shared" si="70"/>
        <v>0</v>
      </c>
      <c r="BJ45" s="1064">
        <f t="shared" si="70"/>
        <v>1627786</v>
      </c>
      <c r="BK45" s="1064">
        <f t="shared" si="70"/>
        <v>2979377081</v>
      </c>
      <c r="BL45" s="1064">
        <f t="shared" si="70"/>
        <v>-119396776</v>
      </c>
      <c r="BM45" s="1064">
        <f t="shared" si="70"/>
        <v>2859980305</v>
      </c>
      <c r="BN45" s="1064">
        <f t="shared" ref="BN45:BS45" si="71">SUM(BN36:BN44)</f>
        <v>2977749295</v>
      </c>
      <c r="BO45" s="1064">
        <f t="shared" si="71"/>
        <v>2280937</v>
      </c>
      <c r="BP45" s="1064">
        <f t="shared" si="71"/>
        <v>3124502371</v>
      </c>
      <c r="BQ45" s="1064">
        <f t="shared" si="71"/>
        <v>-105702276</v>
      </c>
      <c r="BR45" s="1064">
        <f t="shared" si="71"/>
        <v>3018800095</v>
      </c>
      <c r="BS45" s="1064">
        <f t="shared" si="71"/>
        <v>3122221434</v>
      </c>
    </row>
    <row r="46" spans="1:71" s="38" customFormat="1" ht="15" customHeight="1">
      <c r="A46" s="1056" t="s">
        <v>190</v>
      </c>
      <c r="B46" s="1058">
        <f t="shared" ref="B46:BM46" si="72">B45+B35</f>
        <v>71872</v>
      </c>
      <c r="C46" s="1058">
        <f t="shared" si="72"/>
        <v>62723105</v>
      </c>
      <c r="D46" s="1058">
        <f t="shared" si="72"/>
        <v>15000</v>
      </c>
      <c r="E46" s="1058">
        <f t="shared" si="72"/>
        <v>62738105</v>
      </c>
      <c r="F46" s="1058">
        <f t="shared" si="72"/>
        <v>62651233</v>
      </c>
      <c r="G46" s="1064">
        <f t="shared" si="72"/>
        <v>175155</v>
      </c>
      <c r="H46" s="1064">
        <f t="shared" si="72"/>
        <v>219341500</v>
      </c>
      <c r="I46" s="1058">
        <f t="shared" si="72"/>
        <v>3175000</v>
      </c>
      <c r="J46" s="1064">
        <f t="shared" si="72"/>
        <v>222516500</v>
      </c>
      <c r="K46" s="1064">
        <f t="shared" si="72"/>
        <v>219166345</v>
      </c>
      <c r="L46" s="1064">
        <f t="shared" si="72"/>
        <v>201494</v>
      </c>
      <c r="M46" s="1064">
        <f t="shared" si="72"/>
        <v>269354905</v>
      </c>
      <c r="N46" s="1058">
        <f t="shared" si="72"/>
        <v>0</v>
      </c>
      <c r="O46" s="1064">
        <f t="shared" si="72"/>
        <v>269354905</v>
      </c>
      <c r="P46" s="1064">
        <f t="shared" si="72"/>
        <v>269153411</v>
      </c>
      <c r="Q46" s="1064">
        <f t="shared" si="72"/>
        <v>1578301</v>
      </c>
      <c r="R46" s="1064">
        <f t="shared" si="72"/>
        <v>3141054787</v>
      </c>
      <c r="S46" s="1058">
        <f t="shared" si="72"/>
        <v>33037282</v>
      </c>
      <c r="T46" s="1064">
        <f t="shared" si="72"/>
        <v>3174092069</v>
      </c>
      <c r="U46" s="1064">
        <f t="shared" si="72"/>
        <v>3139476486</v>
      </c>
      <c r="V46" s="1064">
        <f t="shared" si="72"/>
        <v>15377</v>
      </c>
      <c r="W46" s="1064">
        <f t="shared" si="72"/>
        <v>78874000</v>
      </c>
      <c r="X46" s="1058">
        <f t="shared" si="72"/>
        <v>0</v>
      </c>
      <c r="Y46" s="1064">
        <f t="shared" si="72"/>
        <v>78874000</v>
      </c>
      <c r="Z46" s="1064">
        <f t="shared" si="72"/>
        <v>78858623</v>
      </c>
      <c r="AA46" s="1064">
        <f t="shared" si="72"/>
        <v>724716</v>
      </c>
      <c r="AB46" s="1064">
        <f t="shared" si="72"/>
        <v>719087969</v>
      </c>
      <c r="AC46" s="1058">
        <f t="shared" si="72"/>
        <v>-7562854</v>
      </c>
      <c r="AD46" s="1064">
        <f t="shared" si="72"/>
        <v>711525115</v>
      </c>
      <c r="AE46" s="1064">
        <f t="shared" si="72"/>
        <v>718363253</v>
      </c>
      <c r="AF46" s="1064">
        <f t="shared" si="72"/>
        <v>511341</v>
      </c>
      <c r="AG46" s="1064">
        <f t="shared" si="72"/>
        <v>1573376072</v>
      </c>
      <c r="AH46" s="1058">
        <f t="shared" si="72"/>
        <v>409619532</v>
      </c>
      <c r="AI46" s="1064">
        <f t="shared" si="72"/>
        <v>1982995604</v>
      </c>
      <c r="AJ46" s="1064">
        <f t="shared" si="72"/>
        <v>1572864731</v>
      </c>
      <c r="AK46" s="1064">
        <f t="shared" si="72"/>
        <v>0</v>
      </c>
      <c r="AL46" s="1064">
        <f t="shared" si="72"/>
        <v>0</v>
      </c>
      <c r="AM46" s="1058">
        <f t="shared" si="72"/>
        <v>0</v>
      </c>
      <c r="AN46" s="1064">
        <f t="shared" si="72"/>
        <v>0</v>
      </c>
      <c r="AO46" s="1064">
        <f t="shared" si="72"/>
        <v>0</v>
      </c>
      <c r="AP46" s="1064">
        <f t="shared" si="72"/>
        <v>0</v>
      </c>
      <c r="AQ46" s="1064">
        <f t="shared" si="72"/>
        <v>0</v>
      </c>
      <c r="AR46" s="1058">
        <f t="shared" si="72"/>
        <v>0</v>
      </c>
      <c r="AS46" s="1064">
        <f t="shared" si="72"/>
        <v>0</v>
      </c>
      <c r="AT46" s="1064">
        <f t="shared" si="72"/>
        <v>0</v>
      </c>
      <c r="AU46" s="1064">
        <f t="shared" si="72"/>
        <v>0</v>
      </c>
      <c r="AV46" s="1064">
        <f t="shared" si="72"/>
        <v>0</v>
      </c>
      <c r="AW46" s="1058">
        <f t="shared" si="72"/>
        <v>0</v>
      </c>
      <c r="AX46" s="1064">
        <f t="shared" si="72"/>
        <v>0</v>
      </c>
      <c r="AY46" s="1064">
        <f t="shared" si="72"/>
        <v>0</v>
      </c>
      <c r="AZ46" s="1064">
        <f t="shared" si="72"/>
        <v>0</v>
      </c>
      <c r="BA46" s="1064">
        <f t="shared" si="72"/>
        <v>0</v>
      </c>
      <c r="BB46" s="1058">
        <f t="shared" si="72"/>
        <v>0</v>
      </c>
      <c r="BC46" s="1064">
        <f t="shared" si="72"/>
        <v>0</v>
      </c>
      <c r="BD46" s="1064">
        <f t="shared" si="72"/>
        <v>0</v>
      </c>
      <c r="BE46" s="1064">
        <f t="shared" si="72"/>
        <v>0</v>
      </c>
      <c r="BF46" s="1064">
        <f t="shared" si="72"/>
        <v>0</v>
      </c>
      <c r="BG46" s="1058">
        <f t="shared" si="72"/>
        <v>0</v>
      </c>
      <c r="BH46" s="1064">
        <f t="shared" si="72"/>
        <v>0</v>
      </c>
      <c r="BI46" s="1064">
        <f t="shared" si="72"/>
        <v>0</v>
      </c>
      <c r="BJ46" s="1064">
        <f t="shared" si="72"/>
        <v>3278256</v>
      </c>
      <c r="BK46" s="1064">
        <f t="shared" si="72"/>
        <v>6063812338</v>
      </c>
      <c r="BL46" s="1064">
        <f t="shared" si="72"/>
        <v>438283960</v>
      </c>
      <c r="BM46" s="1064">
        <f t="shared" si="72"/>
        <v>6502096298</v>
      </c>
      <c r="BN46" s="1064">
        <f t="shared" ref="BN46:BS46" si="73">BN45+BN35</f>
        <v>6060534082</v>
      </c>
      <c r="BO46" s="1064">
        <f t="shared" si="73"/>
        <v>5823872</v>
      </c>
      <c r="BP46" s="1064">
        <f t="shared" si="73"/>
        <v>8097353082</v>
      </c>
      <c r="BQ46" s="1064">
        <f t="shared" si="73"/>
        <v>468762899</v>
      </c>
      <c r="BR46" s="1064">
        <f t="shared" si="73"/>
        <v>8566115981</v>
      </c>
      <c r="BS46" s="1064">
        <f t="shared" si="73"/>
        <v>8091529210</v>
      </c>
    </row>
    <row r="47" spans="1:71" ht="15" customHeight="1">
      <c r="A47" s="703" t="s">
        <v>462</v>
      </c>
      <c r="B47" s="795"/>
      <c r="C47" s="1059"/>
      <c r="D47" s="1060"/>
      <c r="E47" s="1059">
        <f t="shared" ref="E47:E59" si="74">SUM(C47:D47)</f>
        <v>0</v>
      </c>
      <c r="F47" s="1059"/>
      <c r="G47" s="1061"/>
      <c r="H47" s="1061"/>
      <c r="I47" s="1060"/>
      <c r="J47" s="1061">
        <f t="shared" ref="J47:J59" si="75">SUM(H47:I47)</f>
        <v>0</v>
      </c>
      <c r="K47" s="1061"/>
      <c r="L47" s="1061"/>
      <c r="M47" s="1061"/>
      <c r="N47" s="1060"/>
      <c r="O47" s="1061">
        <f t="shared" ref="O47:O59" si="76">SUM(M47:N47)</f>
        <v>0</v>
      </c>
      <c r="P47" s="1061"/>
      <c r="Q47" s="1061"/>
      <c r="R47" s="1061"/>
      <c r="S47" s="1060"/>
      <c r="T47" s="1061">
        <f t="shared" ref="T47:T59" si="77">SUM(R47:S47)</f>
        <v>0</v>
      </c>
      <c r="U47" s="1061"/>
      <c r="V47" s="1061"/>
      <c r="W47" s="1061"/>
      <c r="X47" s="1060"/>
      <c r="Y47" s="1061">
        <f t="shared" ref="Y47:Y59" si="78">SUM(W47:X47)</f>
        <v>0</v>
      </c>
      <c r="Z47" s="1061"/>
      <c r="AA47" s="1061"/>
      <c r="AB47" s="1061"/>
      <c r="AC47" s="1060"/>
      <c r="AD47" s="1061">
        <f t="shared" ref="AD47:AD59" si="79">SUM(AB47:AC47)</f>
        <v>0</v>
      </c>
      <c r="AE47" s="1061"/>
      <c r="AF47" s="1061"/>
      <c r="AG47" s="1061"/>
      <c r="AH47" s="1060"/>
      <c r="AI47" s="1061">
        <f t="shared" ref="AI47:AI59" si="80">SUM(AG47:AH47)</f>
        <v>0</v>
      </c>
      <c r="AJ47" s="1061"/>
      <c r="AK47" s="1061"/>
      <c r="AL47" s="1061"/>
      <c r="AM47" s="1060"/>
      <c r="AN47" s="1061">
        <f t="shared" ref="AN47:AN59" si="81">SUM(AL47:AM47)</f>
        <v>0</v>
      </c>
      <c r="AO47" s="1061"/>
      <c r="AP47" s="1061"/>
      <c r="AQ47" s="1061"/>
      <c r="AR47" s="1060"/>
      <c r="AS47" s="1061">
        <f t="shared" ref="AS47:AS59" si="82">SUM(AQ47:AR47)</f>
        <v>0</v>
      </c>
      <c r="AT47" s="1061"/>
      <c r="AU47" s="1061"/>
      <c r="AV47" s="1061"/>
      <c r="AW47" s="1060"/>
      <c r="AX47" s="1061">
        <f t="shared" ref="AX47:AX59" si="83">SUM(AV47:AW47)</f>
        <v>0</v>
      </c>
      <c r="AY47" s="1061"/>
      <c r="AZ47" s="1061"/>
      <c r="BA47" s="1069"/>
      <c r="BB47" s="1060"/>
      <c r="BC47" s="1061">
        <f t="shared" ref="BC47:BC59" si="84">SUM(BA47+BB47)</f>
        <v>0</v>
      </c>
      <c r="BD47" s="1061"/>
      <c r="BE47" s="1061"/>
      <c r="BF47" s="1069"/>
      <c r="BG47" s="1060"/>
      <c r="BH47" s="1061">
        <f t="shared" ref="BH47:BH59" si="85">SUM(BF47+BG47)</f>
        <v>0</v>
      </c>
      <c r="BI47" s="1061"/>
      <c r="BJ47" s="1053"/>
      <c r="BK47" s="1043">
        <v>0</v>
      </c>
      <c r="BL47" s="1043">
        <v>0</v>
      </c>
      <c r="BM47" s="1053">
        <f t="shared" ref="BM47:BM59" si="86">SUM(BK47+BL47)</f>
        <v>0</v>
      </c>
      <c r="BN47" s="1066"/>
      <c r="BO47" s="1053"/>
      <c r="BP47" s="1095">
        <f>M47+BF47</f>
        <v>0</v>
      </c>
      <c r="BQ47" s="1095">
        <f>N47+BG47</f>
        <v>0</v>
      </c>
      <c r="BR47" s="1053">
        <f>SUM(BP47:BQ47)</f>
        <v>0</v>
      </c>
      <c r="BS47" s="1066"/>
    </row>
    <row r="48" spans="1:71" ht="15" hidden="1" customHeight="1">
      <c r="A48" s="703" t="s">
        <v>558</v>
      </c>
      <c r="B48" s="795"/>
      <c r="C48" s="1059"/>
      <c r="D48" s="1060"/>
      <c r="E48" s="1059">
        <f t="shared" si="74"/>
        <v>0</v>
      </c>
      <c r="F48" s="1059"/>
      <c r="G48" s="1061"/>
      <c r="H48" s="1061"/>
      <c r="I48" s="1060"/>
      <c r="J48" s="1061">
        <f t="shared" si="75"/>
        <v>0</v>
      </c>
      <c r="K48" s="1061"/>
      <c r="L48" s="1061"/>
      <c r="M48" s="1061"/>
      <c r="N48" s="1060"/>
      <c r="O48" s="1061">
        <f t="shared" si="76"/>
        <v>0</v>
      </c>
      <c r="P48" s="1061"/>
      <c r="Q48" s="1061"/>
      <c r="R48" s="1061"/>
      <c r="S48" s="1060"/>
      <c r="T48" s="1061">
        <f t="shared" si="77"/>
        <v>0</v>
      </c>
      <c r="U48" s="1061"/>
      <c r="V48" s="1061"/>
      <c r="W48" s="1061"/>
      <c r="X48" s="1060"/>
      <c r="Y48" s="1061">
        <f t="shared" si="78"/>
        <v>0</v>
      </c>
      <c r="Z48" s="1061"/>
      <c r="AA48" s="1061"/>
      <c r="AB48" s="1061"/>
      <c r="AC48" s="1060"/>
      <c r="AD48" s="1061">
        <f t="shared" si="79"/>
        <v>0</v>
      </c>
      <c r="AE48" s="1061"/>
      <c r="AF48" s="1061"/>
      <c r="AG48" s="1061"/>
      <c r="AH48" s="1060"/>
      <c r="AI48" s="1061">
        <f t="shared" si="80"/>
        <v>0</v>
      </c>
      <c r="AJ48" s="1061"/>
      <c r="AK48" s="1061"/>
      <c r="AL48" s="1061"/>
      <c r="AM48" s="1060"/>
      <c r="AN48" s="1061">
        <f t="shared" si="81"/>
        <v>0</v>
      </c>
      <c r="AO48" s="1061"/>
      <c r="AP48" s="1061"/>
      <c r="AQ48" s="1061"/>
      <c r="AR48" s="1060"/>
      <c r="AS48" s="1061">
        <f t="shared" si="82"/>
        <v>0</v>
      </c>
      <c r="AT48" s="1061"/>
      <c r="AU48" s="1061"/>
      <c r="AV48" s="1061"/>
      <c r="AW48" s="1060"/>
      <c r="AX48" s="1061">
        <f t="shared" si="83"/>
        <v>0</v>
      </c>
      <c r="AY48" s="1061"/>
      <c r="AZ48" s="1061"/>
      <c r="BA48" s="1069"/>
      <c r="BB48" s="1060"/>
      <c r="BC48" s="1061">
        <f t="shared" si="84"/>
        <v>0</v>
      </c>
      <c r="BD48" s="1061"/>
      <c r="BE48" s="1061"/>
      <c r="BF48" s="1069"/>
      <c r="BG48" s="1060"/>
      <c r="BH48" s="1061">
        <f t="shared" si="85"/>
        <v>0</v>
      </c>
      <c r="BI48" s="1061"/>
      <c r="BJ48" s="1053"/>
      <c r="BK48" s="1043">
        <f>SUM(C48+H48+M48+R48+W48+AB48+AG48+AL48+AQ48+AV48+BA48+BF48)</f>
        <v>0</v>
      </c>
      <c r="BL48" s="1043">
        <f t="shared" ref="BL48:BL59" si="87">SUM(D48+I48+N48+S48+X48+AC48+AH48+AM48+AR48+AW48+BB48+BG48)</f>
        <v>0</v>
      </c>
      <c r="BM48" s="1053">
        <f t="shared" si="86"/>
        <v>0</v>
      </c>
      <c r="BN48" s="1066"/>
      <c r="BO48" s="1053"/>
      <c r="BP48" s="1095">
        <f>M48+BF48</f>
        <v>0</v>
      </c>
      <c r="BQ48" s="1095">
        <f>N48+BG48</f>
        <v>0</v>
      </c>
      <c r="BR48" s="1053">
        <f>SUM(BP48:BQ48)</f>
        <v>0</v>
      </c>
      <c r="BS48" s="1066"/>
    </row>
    <row r="49" spans="1:71" ht="15" hidden="1" customHeight="1">
      <c r="A49" s="703" t="s">
        <v>460</v>
      </c>
      <c r="B49" s="795"/>
      <c r="C49" s="1059"/>
      <c r="D49" s="1060"/>
      <c r="E49" s="1059">
        <f t="shared" si="74"/>
        <v>0</v>
      </c>
      <c r="F49" s="1044">
        <f t="shared" ref="F49:F58" si="88">C49-B49</f>
        <v>0</v>
      </c>
      <c r="G49" s="1061"/>
      <c r="H49" s="1061"/>
      <c r="I49" s="1060"/>
      <c r="J49" s="1061">
        <f t="shared" si="75"/>
        <v>0</v>
      </c>
      <c r="K49" s="1046">
        <f t="shared" ref="K49:K58" si="89">H49-G49</f>
        <v>0</v>
      </c>
      <c r="L49" s="1061"/>
      <c r="M49" s="1061"/>
      <c r="N49" s="1060"/>
      <c r="O49" s="1061">
        <f t="shared" si="76"/>
        <v>0</v>
      </c>
      <c r="P49" s="1046">
        <f t="shared" ref="P49:P58" si="90">M49-L49</f>
        <v>0</v>
      </c>
      <c r="Q49" s="1061"/>
      <c r="R49" s="1061"/>
      <c r="S49" s="1060"/>
      <c r="T49" s="1061">
        <f t="shared" si="77"/>
        <v>0</v>
      </c>
      <c r="U49" s="1046">
        <f t="shared" ref="U49:U58" si="91">R49-Q49</f>
        <v>0</v>
      </c>
      <c r="V49" s="1061"/>
      <c r="W49" s="1061"/>
      <c r="X49" s="1060"/>
      <c r="Y49" s="1061">
        <f t="shared" si="78"/>
        <v>0</v>
      </c>
      <c r="Z49" s="1046">
        <f t="shared" ref="Z49:Z58" si="92">W49-V49</f>
        <v>0</v>
      </c>
      <c r="AA49" s="1061"/>
      <c r="AB49" s="1061"/>
      <c r="AC49" s="1060"/>
      <c r="AD49" s="1061">
        <f t="shared" si="79"/>
        <v>0</v>
      </c>
      <c r="AE49" s="1046">
        <f t="shared" ref="AE49:AE58" si="93">AB49-AA49</f>
        <v>0</v>
      </c>
      <c r="AF49" s="1061"/>
      <c r="AG49" s="1061"/>
      <c r="AH49" s="1060"/>
      <c r="AI49" s="1061">
        <f t="shared" si="80"/>
        <v>0</v>
      </c>
      <c r="AJ49" s="1046">
        <f t="shared" ref="AJ49:AJ58" si="94">AG49-AF49</f>
        <v>0</v>
      </c>
      <c r="AK49" s="1061"/>
      <c r="AL49" s="1061"/>
      <c r="AM49" s="1060"/>
      <c r="AN49" s="1061">
        <f t="shared" si="81"/>
        <v>0</v>
      </c>
      <c r="AO49" s="1046">
        <f t="shared" ref="AO49:AO58" si="95">AL49-AK49</f>
        <v>0</v>
      </c>
      <c r="AP49" s="1061"/>
      <c r="AQ49" s="1061"/>
      <c r="AR49" s="1060"/>
      <c r="AS49" s="1061">
        <f t="shared" si="82"/>
        <v>0</v>
      </c>
      <c r="AT49" s="1046">
        <f t="shared" ref="AT49:AT58" si="96">AQ49-AP49</f>
        <v>0</v>
      </c>
      <c r="AU49" s="1061"/>
      <c r="AV49" s="1061"/>
      <c r="AW49" s="1060"/>
      <c r="AX49" s="1061">
        <f t="shared" si="83"/>
        <v>0</v>
      </c>
      <c r="AY49" s="1046">
        <f t="shared" ref="AY49:AY58" si="97">AV49-AU49</f>
        <v>0</v>
      </c>
      <c r="AZ49" s="1061"/>
      <c r="BA49" s="1069"/>
      <c r="BB49" s="1060"/>
      <c r="BC49" s="1061">
        <f t="shared" si="84"/>
        <v>0</v>
      </c>
      <c r="BD49" s="1046">
        <f t="shared" ref="BD49:BD58" si="98">BA49-AZ49</f>
        <v>0</v>
      </c>
      <c r="BE49" s="1061"/>
      <c r="BF49" s="1069"/>
      <c r="BG49" s="1060"/>
      <c r="BH49" s="1061">
        <f t="shared" si="85"/>
        <v>0</v>
      </c>
      <c r="BI49" s="1046">
        <f t="shared" ref="BI49:BI58" si="99">BF49-BE49</f>
        <v>0</v>
      </c>
      <c r="BJ49" s="1043">
        <f t="shared" ref="BJ49:BK59" si="100">SUM(B49+G49+L49+Q49+V49+AA49+AF49+AK49+AP49+AU49+AZ49+BE49)</f>
        <v>0</v>
      </c>
      <c r="BK49" s="1043">
        <f t="shared" si="100"/>
        <v>0</v>
      </c>
      <c r="BL49" s="1621">
        <f t="shared" si="87"/>
        <v>0</v>
      </c>
      <c r="BM49" s="1053">
        <f t="shared" si="86"/>
        <v>0</v>
      </c>
      <c r="BN49" s="1042">
        <f t="shared" ref="BN49:BN58" si="101">BK49-BJ49</f>
        <v>0</v>
      </c>
      <c r="BO49" s="1095">
        <f>BJ49+'4 bba Önkorm '!DH49</f>
        <v>0</v>
      </c>
      <c r="BP49" s="1095">
        <f>BK49+'4 bba Önkorm '!DI49</f>
        <v>0</v>
      </c>
      <c r="BQ49" s="1623">
        <f>BL49+'4 bba Önkorm '!DJ49</f>
        <v>0</v>
      </c>
      <c r="BR49" s="1053">
        <f>BM49+'4 bba Önkorm '!DK49</f>
        <v>0</v>
      </c>
      <c r="BS49" s="1042">
        <f>BN49+'4 bba Önkorm '!DL49</f>
        <v>0</v>
      </c>
    </row>
    <row r="50" spans="1:71" ht="15" hidden="1" customHeight="1">
      <c r="A50" s="703" t="s">
        <v>461</v>
      </c>
      <c r="B50" s="795"/>
      <c r="C50" s="1059"/>
      <c r="D50" s="1060"/>
      <c r="E50" s="1059">
        <f t="shared" si="74"/>
        <v>0</v>
      </c>
      <c r="F50" s="1044">
        <f t="shared" si="88"/>
        <v>0</v>
      </c>
      <c r="G50" s="1061"/>
      <c r="H50" s="1061"/>
      <c r="I50" s="1060"/>
      <c r="J50" s="1061">
        <f t="shared" si="75"/>
        <v>0</v>
      </c>
      <c r="K50" s="1046">
        <f t="shared" si="89"/>
        <v>0</v>
      </c>
      <c r="L50" s="1061"/>
      <c r="M50" s="1061"/>
      <c r="N50" s="1060"/>
      <c r="O50" s="1061">
        <f t="shared" si="76"/>
        <v>0</v>
      </c>
      <c r="P50" s="1046">
        <f t="shared" si="90"/>
        <v>0</v>
      </c>
      <c r="Q50" s="1061"/>
      <c r="R50" s="1061"/>
      <c r="S50" s="1060"/>
      <c r="T50" s="1061">
        <f t="shared" si="77"/>
        <v>0</v>
      </c>
      <c r="U50" s="1046">
        <f t="shared" si="91"/>
        <v>0</v>
      </c>
      <c r="V50" s="1061"/>
      <c r="W50" s="1061"/>
      <c r="X50" s="1060"/>
      <c r="Y50" s="1061">
        <f t="shared" si="78"/>
        <v>0</v>
      </c>
      <c r="Z50" s="1046">
        <f t="shared" si="92"/>
        <v>0</v>
      </c>
      <c r="AA50" s="1061"/>
      <c r="AB50" s="1061"/>
      <c r="AC50" s="1060"/>
      <c r="AD50" s="1061">
        <f t="shared" si="79"/>
        <v>0</v>
      </c>
      <c r="AE50" s="1046">
        <f t="shared" si="93"/>
        <v>0</v>
      </c>
      <c r="AF50" s="1061"/>
      <c r="AG50" s="1061"/>
      <c r="AH50" s="1060"/>
      <c r="AI50" s="1061">
        <f t="shared" si="80"/>
        <v>0</v>
      </c>
      <c r="AJ50" s="1046">
        <f t="shared" si="94"/>
        <v>0</v>
      </c>
      <c r="AK50" s="1061"/>
      <c r="AL50" s="1061"/>
      <c r="AM50" s="1060"/>
      <c r="AN50" s="1061">
        <f t="shared" si="81"/>
        <v>0</v>
      </c>
      <c r="AO50" s="1046">
        <f t="shared" si="95"/>
        <v>0</v>
      </c>
      <c r="AP50" s="1061"/>
      <c r="AQ50" s="1061"/>
      <c r="AR50" s="1060"/>
      <c r="AS50" s="1061">
        <f t="shared" si="82"/>
        <v>0</v>
      </c>
      <c r="AT50" s="1046">
        <f t="shared" si="96"/>
        <v>0</v>
      </c>
      <c r="AU50" s="1061"/>
      <c r="AV50" s="1061"/>
      <c r="AW50" s="1060"/>
      <c r="AX50" s="1061">
        <f t="shared" si="83"/>
        <v>0</v>
      </c>
      <c r="AY50" s="1046">
        <f t="shared" si="97"/>
        <v>0</v>
      </c>
      <c r="AZ50" s="1061"/>
      <c r="BA50" s="1069"/>
      <c r="BB50" s="1060"/>
      <c r="BC50" s="1061">
        <f t="shared" si="84"/>
        <v>0</v>
      </c>
      <c r="BD50" s="1046">
        <f t="shared" si="98"/>
        <v>0</v>
      </c>
      <c r="BE50" s="1061"/>
      <c r="BF50" s="1069"/>
      <c r="BG50" s="1060"/>
      <c r="BH50" s="1061">
        <f t="shared" si="85"/>
        <v>0</v>
      </c>
      <c r="BI50" s="1046">
        <f t="shared" si="99"/>
        <v>0</v>
      </c>
      <c r="BJ50" s="1043">
        <f t="shared" si="100"/>
        <v>0</v>
      </c>
      <c r="BK50" s="1043">
        <f t="shared" si="100"/>
        <v>0</v>
      </c>
      <c r="BL50" s="1621">
        <f t="shared" si="87"/>
        <v>0</v>
      </c>
      <c r="BM50" s="1053">
        <f t="shared" si="86"/>
        <v>0</v>
      </c>
      <c r="BN50" s="1042">
        <f t="shared" si="101"/>
        <v>0</v>
      </c>
      <c r="BO50" s="1095">
        <f>BJ50+'4 bba Önkorm '!DH50</f>
        <v>0</v>
      </c>
      <c r="BP50" s="1095">
        <f>BK50+'4 bba Önkorm '!DI50</f>
        <v>0</v>
      </c>
      <c r="BQ50" s="1623">
        <f>BL50+'4 bba Önkorm '!DJ50</f>
        <v>0</v>
      </c>
      <c r="BR50" s="1053">
        <f>BM50+'4 bba Önkorm '!DK50</f>
        <v>0</v>
      </c>
      <c r="BS50" s="1042">
        <f>BN50+'4 bba Önkorm '!DL50</f>
        <v>0</v>
      </c>
    </row>
    <row r="51" spans="1:71" ht="15" hidden="1" customHeight="1">
      <c r="A51" s="703" t="s">
        <v>463</v>
      </c>
      <c r="B51" s="795"/>
      <c r="C51" s="1059"/>
      <c r="D51" s="1060"/>
      <c r="E51" s="1059">
        <f t="shared" si="74"/>
        <v>0</v>
      </c>
      <c r="F51" s="1044">
        <f t="shared" si="88"/>
        <v>0</v>
      </c>
      <c r="G51" s="1061"/>
      <c r="H51" s="1061"/>
      <c r="I51" s="1060"/>
      <c r="J51" s="1061">
        <f t="shared" si="75"/>
        <v>0</v>
      </c>
      <c r="K51" s="1046">
        <f t="shared" si="89"/>
        <v>0</v>
      </c>
      <c r="L51" s="1061"/>
      <c r="M51" s="1061"/>
      <c r="N51" s="1060"/>
      <c r="O51" s="1061">
        <f t="shared" si="76"/>
        <v>0</v>
      </c>
      <c r="P51" s="1046">
        <f t="shared" si="90"/>
        <v>0</v>
      </c>
      <c r="Q51" s="1061"/>
      <c r="R51" s="1061"/>
      <c r="S51" s="1060"/>
      <c r="T51" s="1061">
        <f t="shared" si="77"/>
        <v>0</v>
      </c>
      <c r="U51" s="1046">
        <f t="shared" si="91"/>
        <v>0</v>
      </c>
      <c r="V51" s="1061"/>
      <c r="W51" s="1061"/>
      <c r="X51" s="1060"/>
      <c r="Y51" s="1061">
        <f t="shared" si="78"/>
        <v>0</v>
      </c>
      <c r="Z51" s="1046">
        <f t="shared" si="92"/>
        <v>0</v>
      </c>
      <c r="AA51" s="1061"/>
      <c r="AB51" s="1061"/>
      <c r="AC51" s="1060"/>
      <c r="AD51" s="1061">
        <f t="shared" si="79"/>
        <v>0</v>
      </c>
      <c r="AE51" s="1046">
        <f t="shared" si="93"/>
        <v>0</v>
      </c>
      <c r="AF51" s="1061"/>
      <c r="AG51" s="1061"/>
      <c r="AH51" s="1060"/>
      <c r="AI51" s="1061">
        <f t="shared" si="80"/>
        <v>0</v>
      </c>
      <c r="AJ51" s="1046">
        <f t="shared" si="94"/>
        <v>0</v>
      </c>
      <c r="AK51" s="1061"/>
      <c r="AL51" s="1061"/>
      <c r="AM51" s="1060"/>
      <c r="AN51" s="1061">
        <f t="shared" si="81"/>
        <v>0</v>
      </c>
      <c r="AO51" s="1046">
        <f t="shared" si="95"/>
        <v>0</v>
      </c>
      <c r="AP51" s="1061"/>
      <c r="AQ51" s="1061"/>
      <c r="AR51" s="1060"/>
      <c r="AS51" s="1061">
        <f t="shared" si="82"/>
        <v>0</v>
      </c>
      <c r="AT51" s="1046">
        <f t="shared" si="96"/>
        <v>0</v>
      </c>
      <c r="AU51" s="1061"/>
      <c r="AV51" s="1061"/>
      <c r="AW51" s="1060"/>
      <c r="AX51" s="1061">
        <f t="shared" si="83"/>
        <v>0</v>
      </c>
      <c r="AY51" s="1046">
        <f t="shared" si="97"/>
        <v>0</v>
      </c>
      <c r="AZ51" s="1061"/>
      <c r="BA51" s="1069"/>
      <c r="BB51" s="1060"/>
      <c r="BC51" s="1061">
        <f t="shared" si="84"/>
        <v>0</v>
      </c>
      <c r="BD51" s="1046">
        <f t="shared" si="98"/>
        <v>0</v>
      </c>
      <c r="BE51" s="1061"/>
      <c r="BF51" s="1069"/>
      <c r="BG51" s="1060"/>
      <c r="BH51" s="1061">
        <f t="shared" si="85"/>
        <v>0</v>
      </c>
      <c r="BI51" s="1046">
        <f t="shared" si="99"/>
        <v>0</v>
      </c>
      <c r="BJ51" s="1043">
        <f t="shared" si="100"/>
        <v>0</v>
      </c>
      <c r="BK51" s="1043">
        <f t="shared" si="100"/>
        <v>0</v>
      </c>
      <c r="BL51" s="1621">
        <f t="shared" si="87"/>
        <v>0</v>
      </c>
      <c r="BM51" s="1053">
        <f t="shared" si="86"/>
        <v>0</v>
      </c>
      <c r="BN51" s="1042">
        <f t="shared" si="101"/>
        <v>0</v>
      </c>
      <c r="BO51" s="1095">
        <f>BJ51+'4 bba Önkorm '!DH51</f>
        <v>0</v>
      </c>
      <c r="BP51" s="1095">
        <f>BK51+'4 bba Önkorm '!DI51</f>
        <v>0</v>
      </c>
      <c r="BQ51" s="1623">
        <f>BL51+'4 bba Önkorm '!DJ51</f>
        <v>0</v>
      </c>
      <c r="BR51" s="1053">
        <f>BM51+'4 bba Önkorm '!DK51</f>
        <v>0</v>
      </c>
      <c r="BS51" s="1042">
        <f>BN51+'4 bba Önkorm '!DL51</f>
        <v>0</v>
      </c>
    </row>
    <row r="52" spans="1:71" ht="15" customHeight="1">
      <c r="A52" s="703" t="s">
        <v>464</v>
      </c>
      <c r="B52" s="795"/>
      <c r="C52" s="1059"/>
      <c r="D52" s="1060"/>
      <c r="E52" s="1059">
        <f t="shared" si="74"/>
        <v>0</v>
      </c>
      <c r="F52" s="1044">
        <f t="shared" si="88"/>
        <v>0</v>
      </c>
      <c r="G52" s="1061"/>
      <c r="H52" s="1061"/>
      <c r="I52" s="1060"/>
      <c r="J52" s="1061">
        <f t="shared" si="75"/>
        <v>0</v>
      </c>
      <c r="K52" s="1046">
        <f t="shared" si="89"/>
        <v>0</v>
      </c>
      <c r="L52" s="1061"/>
      <c r="M52" s="1061"/>
      <c r="N52" s="1060"/>
      <c r="O52" s="1061">
        <f t="shared" si="76"/>
        <v>0</v>
      </c>
      <c r="P52" s="1046">
        <f t="shared" si="90"/>
        <v>0</v>
      </c>
      <c r="Q52" s="1061"/>
      <c r="R52" s="1061"/>
      <c r="S52" s="1060"/>
      <c r="T52" s="1061">
        <f t="shared" si="77"/>
        <v>0</v>
      </c>
      <c r="U52" s="1046">
        <f t="shared" si="91"/>
        <v>0</v>
      </c>
      <c r="V52" s="1061"/>
      <c r="W52" s="1061"/>
      <c r="X52" s="1060"/>
      <c r="Y52" s="1061">
        <f t="shared" si="78"/>
        <v>0</v>
      </c>
      <c r="Z52" s="1046">
        <f t="shared" si="92"/>
        <v>0</v>
      </c>
      <c r="AA52" s="1061"/>
      <c r="AB52" s="1061"/>
      <c r="AC52" s="1060"/>
      <c r="AD52" s="1061">
        <f t="shared" si="79"/>
        <v>0</v>
      </c>
      <c r="AE52" s="1046">
        <f t="shared" si="93"/>
        <v>0</v>
      </c>
      <c r="AF52" s="1061"/>
      <c r="AG52" s="1061">
        <v>5890000000</v>
      </c>
      <c r="AH52" s="1060"/>
      <c r="AI52" s="1061">
        <f t="shared" si="80"/>
        <v>5890000000</v>
      </c>
      <c r="AJ52" s="1046">
        <f t="shared" si="94"/>
        <v>5890000000</v>
      </c>
      <c r="AK52" s="1061"/>
      <c r="AL52" s="1061"/>
      <c r="AM52" s="1060"/>
      <c r="AN52" s="1061">
        <f t="shared" si="81"/>
        <v>0</v>
      </c>
      <c r="AO52" s="1046">
        <f t="shared" si="95"/>
        <v>0</v>
      </c>
      <c r="AP52" s="1061"/>
      <c r="AQ52" s="1061"/>
      <c r="AR52" s="1060"/>
      <c r="AS52" s="1061">
        <f t="shared" si="82"/>
        <v>0</v>
      </c>
      <c r="AT52" s="1046">
        <f t="shared" si="96"/>
        <v>0</v>
      </c>
      <c r="AU52" s="1061"/>
      <c r="AV52" s="1061"/>
      <c r="AW52" s="1060"/>
      <c r="AX52" s="1061">
        <f t="shared" si="83"/>
        <v>0</v>
      </c>
      <c r="AY52" s="1046">
        <f t="shared" si="97"/>
        <v>0</v>
      </c>
      <c r="AZ52" s="1061"/>
      <c r="BA52" s="1069"/>
      <c r="BB52" s="1060"/>
      <c r="BC52" s="1061">
        <f t="shared" si="84"/>
        <v>0</v>
      </c>
      <c r="BD52" s="1046">
        <f t="shared" si="98"/>
        <v>0</v>
      </c>
      <c r="BE52" s="1061"/>
      <c r="BF52" s="1069"/>
      <c r="BG52" s="1060"/>
      <c r="BH52" s="1061">
        <f t="shared" si="85"/>
        <v>0</v>
      </c>
      <c r="BI52" s="1046">
        <f t="shared" si="99"/>
        <v>0</v>
      </c>
      <c r="BJ52" s="1043">
        <f t="shared" si="100"/>
        <v>0</v>
      </c>
      <c r="BK52" s="1043">
        <f t="shared" si="100"/>
        <v>5890000000</v>
      </c>
      <c r="BL52" s="1621">
        <f t="shared" si="87"/>
        <v>0</v>
      </c>
      <c r="BM52" s="1053">
        <f t="shared" si="86"/>
        <v>5890000000</v>
      </c>
      <c r="BN52" s="1042">
        <f t="shared" si="101"/>
        <v>5890000000</v>
      </c>
      <c r="BO52" s="1095">
        <f>BJ52+'4 bba Önkorm '!DH52</f>
        <v>0</v>
      </c>
      <c r="BP52" s="1095">
        <f>BK52+'4 bba Önkorm '!DI52</f>
        <v>5890000000</v>
      </c>
      <c r="BQ52" s="1623">
        <f>BL52+'4 bba Önkorm '!DJ52</f>
        <v>0</v>
      </c>
      <c r="BR52" s="1053">
        <f>BM52+'4 bba Önkorm '!DK52</f>
        <v>5890000000</v>
      </c>
      <c r="BS52" s="1042">
        <f>BN52+'4 bba Önkorm '!DL52</f>
        <v>5890000000</v>
      </c>
    </row>
    <row r="53" spans="1:71" ht="15" hidden="1" customHeight="1">
      <c r="A53" s="703" t="s">
        <v>465</v>
      </c>
      <c r="B53" s="795"/>
      <c r="C53" s="1059"/>
      <c r="D53" s="1060"/>
      <c r="E53" s="1059">
        <f t="shared" si="74"/>
        <v>0</v>
      </c>
      <c r="F53" s="1044">
        <f t="shared" si="88"/>
        <v>0</v>
      </c>
      <c r="G53" s="1061"/>
      <c r="H53" s="1061"/>
      <c r="I53" s="1060"/>
      <c r="J53" s="1061">
        <f t="shared" si="75"/>
        <v>0</v>
      </c>
      <c r="K53" s="1046">
        <f t="shared" si="89"/>
        <v>0</v>
      </c>
      <c r="L53" s="1061"/>
      <c r="M53" s="1061"/>
      <c r="N53" s="1060"/>
      <c r="O53" s="1061">
        <f t="shared" si="76"/>
        <v>0</v>
      </c>
      <c r="P53" s="1046">
        <f t="shared" si="90"/>
        <v>0</v>
      </c>
      <c r="Q53" s="1061"/>
      <c r="R53" s="1061"/>
      <c r="S53" s="1060"/>
      <c r="T53" s="1061">
        <f t="shared" si="77"/>
        <v>0</v>
      </c>
      <c r="U53" s="1046">
        <f t="shared" si="91"/>
        <v>0</v>
      </c>
      <c r="V53" s="1061"/>
      <c r="W53" s="1061"/>
      <c r="X53" s="1060"/>
      <c r="Y53" s="1061">
        <f t="shared" si="78"/>
        <v>0</v>
      </c>
      <c r="Z53" s="1046">
        <f t="shared" si="92"/>
        <v>0</v>
      </c>
      <c r="AA53" s="1061"/>
      <c r="AB53" s="1061"/>
      <c r="AC53" s="1060"/>
      <c r="AD53" s="1061">
        <f t="shared" si="79"/>
        <v>0</v>
      </c>
      <c r="AE53" s="1046">
        <f t="shared" si="93"/>
        <v>0</v>
      </c>
      <c r="AF53" s="1061"/>
      <c r="AG53" s="1061">
        <v>0</v>
      </c>
      <c r="AH53" s="1060"/>
      <c r="AI53" s="1061">
        <f t="shared" si="80"/>
        <v>0</v>
      </c>
      <c r="AJ53" s="1046">
        <f t="shared" si="94"/>
        <v>0</v>
      </c>
      <c r="AK53" s="1061"/>
      <c r="AL53" s="1061"/>
      <c r="AM53" s="1060"/>
      <c r="AN53" s="1061">
        <f t="shared" si="81"/>
        <v>0</v>
      </c>
      <c r="AO53" s="1046">
        <f t="shared" si="95"/>
        <v>0</v>
      </c>
      <c r="AP53" s="1061"/>
      <c r="AQ53" s="1061"/>
      <c r="AR53" s="1060"/>
      <c r="AS53" s="1061">
        <f t="shared" si="82"/>
        <v>0</v>
      </c>
      <c r="AT53" s="1046">
        <f t="shared" si="96"/>
        <v>0</v>
      </c>
      <c r="AU53" s="1061"/>
      <c r="AV53" s="1061"/>
      <c r="AW53" s="1060"/>
      <c r="AX53" s="1061">
        <f t="shared" si="83"/>
        <v>0</v>
      </c>
      <c r="AY53" s="1046">
        <f t="shared" si="97"/>
        <v>0</v>
      </c>
      <c r="AZ53" s="1061"/>
      <c r="BA53" s="1069"/>
      <c r="BB53" s="1060"/>
      <c r="BC53" s="1061">
        <f t="shared" si="84"/>
        <v>0</v>
      </c>
      <c r="BD53" s="1046">
        <f t="shared" si="98"/>
        <v>0</v>
      </c>
      <c r="BE53" s="1061"/>
      <c r="BF53" s="1069"/>
      <c r="BG53" s="1060"/>
      <c r="BH53" s="1061">
        <f t="shared" si="85"/>
        <v>0</v>
      </c>
      <c r="BI53" s="1046">
        <f t="shared" si="99"/>
        <v>0</v>
      </c>
      <c r="BJ53" s="1043">
        <f t="shared" si="100"/>
        <v>0</v>
      </c>
      <c r="BK53" s="1043">
        <f t="shared" si="100"/>
        <v>0</v>
      </c>
      <c r="BL53" s="1621">
        <f t="shared" si="87"/>
        <v>0</v>
      </c>
      <c r="BM53" s="1053">
        <f t="shared" si="86"/>
        <v>0</v>
      </c>
      <c r="BN53" s="1042">
        <f t="shared" si="101"/>
        <v>0</v>
      </c>
      <c r="BO53" s="1095">
        <f>BJ53+'4 bba Önkorm '!DH53</f>
        <v>0</v>
      </c>
      <c r="BP53" s="1095">
        <f>BK53+'4 bba Önkorm '!DI53</f>
        <v>0</v>
      </c>
      <c r="BQ53" s="1623">
        <f>BL53+'4 bba Önkorm '!DJ53</f>
        <v>0</v>
      </c>
      <c r="BR53" s="1053">
        <f>BM53+'4 bba Önkorm '!DK53</f>
        <v>0</v>
      </c>
      <c r="BS53" s="1042">
        <f>BN53+'4 bba Önkorm '!DL53</f>
        <v>0</v>
      </c>
    </row>
    <row r="54" spans="1:71" ht="15" hidden="1" customHeight="1">
      <c r="A54" s="703" t="s">
        <v>911</v>
      </c>
      <c r="B54" s="795"/>
      <c r="C54" s="1059"/>
      <c r="D54" s="1060"/>
      <c r="E54" s="1059">
        <f t="shared" si="74"/>
        <v>0</v>
      </c>
      <c r="F54" s="1044">
        <f t="shared" si="88"/>
        <v>0</v>
      </c>
      <c r="G54" s="1061"/>
      <c r="H54" s="1061"/>
      <c r="I54" s="1060"/>
      <c r="J54" s="1061">
        <f t="shared" si="75"/>
        <v>0</v>
      </c>
      <c r="K54" s="1046">
        <f t="shared" si="89"/>
        <v>0</v>
      </c>
      <c r="L54" s="1061"/>
      <c r="M54" s="1061"/>
      <c r="N54" s="1060"/>
      <c r="O54" s="1061">
        <f t="shared" si="76"/>
        <v>0</v>
      </c>
      <c r="P54" s="1046">
        <f t="shared" si="90"/>
        <v>0</v>
      </c>
      <c r="Q54" s="1061"/>
      <c r="R54" s="1061"/>
      <c r="S54" s="1060"/>
      <c r="T54" s="1061">
        <f t="shared" si="77"/>
        <v>0</v>
      </c>
      <c r="U54" s="1046">
        <f t="shared" si="91"/>
        <v>0</v>
      </c>
      <c r="V54" s="1061"/>
      <c r="W54" s="1061"/>
      <c r="X54" s="1060"/>
      <c r="Y54" s="1061">
        <f t="shared" si="78"/>
        <v>0</v>
      </c>
      <c r="Z54" s="1046">
        <f t="shared" si="92"/>
        <v>0</v>
      </c>
      <c r="AA54" s="1061"/>
      <c r="AB54" s="1061"/>
      <c r="AC54" s="1060"/>
      <c r="AD54" s="1061">
        <f t="shared" si="79"/>
        <v>0</v>
      </c>
      <c r="AE54" s="1046">
        <f t="shared" si="93"/>
        <v>0</v>
      </c>
      <c r="AF54" s="1061"/>
      <c r="AG54" s="1061">
        <v>0</v>
      </c>
      <c r="AH54" s="1060"/>
      <c r="AI54" s="1061">
        <f t="shared" si="80"/>
        <v>0</v>
      </c>
      <c r="AJ54" s="1046">
        <f t="shared" si="94"/>
        <v>0</v>
      </c>
      <c r="AK54" s="1061"/>
      <c r="AL54" s="1061"/>
      <c r="AM54" s="1060"/>
      <c r="AN54" s="1061">
        <f t="shared" si="81"/>
        <v>0</v>
      </c>
      <c r="AO54" s="1046">
        <f t="shared" si="95"/>
        <v>0</v>
      </c>
      <c r="AP54" s="1061"/>
      <c r="AQ54" s="1061"/>
      <c r="AR54" s="1060"/>
      <c r="AS54" s="1061">
        <f t="shared" si="82"/>
        <v>0</v>
      </c>
      <c r="AT54" s="1046">
        <f t="shared" si="96"/>
        <v>0</v>
      </c>
      <c r="AU54" s="1061"/>
      <c r="AV54" s="1061"/>
      <c r="AW54" s="1060"/>
      <c r="AX54" s="1061">
        <f t="shared" si="83"/>
        <v>0</v>
      </c>
      <c r="AY54" s="1046">
        <f t="shared" si="97"/>
        <v>0</v>
      </c>
      <c r="AZ54" s="1061"/>
      <c r="BA54" s="1069"/>
      <c r="BB54" s="1060"/>
      <c r="BC54" s="1061">
        <f t="shared" si="84"/>
        <v>0</v>
      </c>
      <c r="BD54" s="1046">
        <f t="shared" si="98"/>
        <v>0</v>
      </c>
      <c r="BE54" s="1061"/>
      <c r="BF54" s="1069"/>
      <c r="BG54" s="1060"/>
      <c r="BH54" s="1061">
        <f t="shared" si="85"/>
        <v>0</v>
      </c>
      <c r="BI54" s="1046">
        <f t="shared" si="99"/>
        <v>0</v>
      </c>
      <c r="BJ54" s="1043">
        <f t="shared" si="100"/>
        <v>0</v>
      </c>
      <c r="BK54" s="1043">
        <f t="shared" si="100"/>
        <v>0</v>
      </c>
      <c r="BL54" s="1621">
        <f t="shared" si="87"/>
        <v>0</v>
      </c>
      <c r="BM54" s="1053">
        <f t="shared" si="86"/>
        <v>0</v>
      </c>
      <c r="BN54" s="1042">
        <f t="shared" si="101"/>
        <v>0</v>
      </c>
      <c r="BO54" s="1095">
        <f>BJ54+'4 bba Önkorm '!DH54</f>
        <v>0</v>
      </c>
      <c r="BP54" s="1095">
        <f>BK54+'4 bba Önkorm '!DI54</f>
        <v>0</v>
      </c>
      <c r="BQ54" s="1623">
        <f>BL54+'4 bba Önkorm '!DJ54</f>
        <v>0</v>
      </c>
      <c r="BR54" s="1053">
        <f>BM54+'4 bba Önkorm '!DK54</f>
        <v>0</v>
      </c>
      <c r="BS54" s="1042">
        <f>BN54+'4 bba Önkorm '!DL54</f>
        <v>0</v>
      </c>
    </row>
    <row r="55" spans="1:71" ht="15" customHeight="1">
      <c r="A55" s="703" t="s">
        <v>898</v>
      </c>
      <c r="B55" s="795"/>
      <c r="C55" s="1059"/>
      <c r="D55" s="1060"/>
      <c r="E55" s="1059">
        <f t="shared" si="74"/>
        <v>0</v>
      </c>
      <c r="F55" s="1044">
        <f t="shared" si="88"/>
        <v>0</v>
      </c>
      <c r="G55" s="1061"/>
      <c r="H55" s="1061"/>
      <c r="I55" s="1060"/>
      <c r="J55" s="1061">
        <f t="shared" si="75"/>
        <v>0</v>
      </c>
      <c r="K55" s="1046">
        <f t="shared" si="89"/>
        <v>0</v>
      </c>
      <c r="L55" s="1061"/>
      <c r="M55" s="1061"/>
      <c r="N55" s="1060"/>
      <c r="O55" s="1061">
        <f t="shared" si="76"/>
        <v>0</v>
      </c>
      <c r="P55" s="1046">
        <f t="shared" si="90"/>
        <v>0</v>
      </c>
      <c r="Q55" s="1061"/>
      <c r="R55" s="1061"/>
      <c r="S55" s="1060"/>
      <c r="T55" s="1061">
        <f t="shared" si="77"/>
        <v>0</v>
      </c>
      <c r="U55" s="1046">
        <f t="shared" si="91"/>
        <v>0</v>
      </c>
      <c r="V55" s="1061"/>
      <c r="W55" s="1061"/>
      <c r="X55" s="1060"/>
      <c r="Y55" s="1061">
        <f t="shared" si="78"/>
        <v>0</v>
      </c>
      <c r="Z55" s="1046">
        <f t="shared" si="92"/>
        <v>0</v>
      </c>
      <c r="AA55" s="1061"/>
      <c r="AB55" s="1061"/>
      <c r="AC55" s="1060"/>
      <c r="AD55" s="1061">
        <f t="shared" si="79"/>
        <v>0</v>
      </c>
      <c r="AE55" s="1046">
        <f t="shared" si="93"/>
        <v>0</v>
      </c>
      <c r="AF55" s="1061">
        <v>1894877</v>
      </c>
      <c r="AG55" s="1061">
        <v>2192063147</v>
      </c>
      <c r="AH55" s="1320">
        <v>5095966</v>
      </c>
      <c r="AI55" s="1061">
        <f t="shared" si="80"/>
        <v>2197159113</v>
      </c>
      <c r="AJ55" s="1046">
        <f t="shared" si="94"/>
        <v>2190168270</v>
      </c>
      <c r="AK55" s="1061"/>
      <c r="AL55" s="1061"/>
      <c r="AM55" s="1060"/>
      <c r="AN55" s="1061">
        <f t="shared" si="81"/>
        <v>0</v>
      </c>
      <c r="AO55" s="1046">
        <f t="shared" si="95"/>
        <v>0</v>
      </c>
      <c r="AP55" s="1061"/>
      <c r="AQ55" s="1061"/>
      <c r="AR55" s="1060"/>
      <c r="AS55" s="1061">
        <f t="shared" si="82"/>
        <v>0</v>
      </c>
      <c r="AT55" s="1046">
        <f t="shared" si="96"/>
        <v>0</v>
      </c>
      <c r="AU55" s="1061"/>
      <c r="AV55" s="1061"/>
      <c r="AW55" s="1060"/>
      <c r="AX55" s="1061">
        <f t="shared" si="83"/>
        <v>0</v>
      </c>
      <c r="AY55" s="1046">
        <f t="shared" si="97"/>
        <v>0</v>
      </c>
      <c r="AZ55" s="1061"/>
      <c r="BA55" s="1069"/>
      <c r="BB55" s="1060"/>
      <c r="BC55" s="1061">
        <f t="shared" si="84"/>
        <v>0</v>
      </c>
      <c r="BD55" s="1046">
        <f t="shared" si="98"/>
        <v>0</v>
      </c>
      <c r="BE55" s="1061"/>
      <c r="BF55" s="1069"/>
      <c r="BG55" s="1060"/>
      <c r="BH55" s="1061">
        <f t="shared" si="85"/>
        <v>0</v>
      </c>
      <c r="BI55" s="1046">
        <f t="shared" si="99"/>
        <v>0</v>
      </c>
      <c r="BJ55" s="1043">
        <f t="shared" si="100"/>
        <v>1894877</v>
      </c>
      <c r="BK55" s="1043">
        <f>SUM(C55+H55+M55+R55+W55+AB55+AG55+AL55+AQ55+AV55+BA55+BF55)</f>
        <v>2192063147</v>
      </c>
      <c r="BL55" s="1621">
        <f t="shared" si="87"/>
        <v>5095966</v>
      </c>
      <c r="BM55" s="1053">
        <f t="shared" si="86"/>
        <v>2197159113</v>
      </c>
      <c r="BN55" s="1042">
        <f t="shared" si="101"/>
        <v>2190168270</v>
      </c>
      <c r="BO55" s="1095">
        <f>BJ55+'4 bba Önkorm '!DH55</f>
        <v>1894877</v>
      </c>
      <c r="BP55" s="1095">
        <f>BK55+'4 bba Önkorm '!DI55</f>
        <v>2192063147</v>
      </c>
      <c r="BQ55" s="1623">
        <f>BL55+'4 bba Önkorm '!DJ55</f>
        <v>5095966</v>
      </c>
      <c r="BR55" s="1053">
        <f>BM55+'4 bba Önkorm '!DK55</f>
        <v>2197159113</v>
      </c>
      <c r="BS55" s="1042">
        <f>BN55+'4 bba Önkorm '!DL55</f>
        <v>2190168270</v>
      </c>
    </row>
    <row r="56" spans="1:71" ht="15" customHeight="1">
      <c r="A56" s="703" t="s">
        <v>899</v>
      </c>
      <c r="B56" s="795"/>
      <c r="C56" s="1059"/>
      <c r="D56" s="1060"/>
      <c r="E56" s="1059">
        <f t="shared" si="74"/>
        <v>0</v>
      </c>
      <c r="F56" s="1044">
        <f t="shared" si="88"/>
        <v>0</v>
      </c>
      <c r="G56" s="1061"/>
      <c r="H56" s="1061"/>
      <c r="I56" s="1060"/>
      <c r="J56" s="1061">
        <f t="shared" si="75"/>
        <v>0</v>
      </c>
      <c r="K56" s="1046">
        <f t="shared" si="89"/>
        <v>0</v>
      </c>
      <c r="L56" s="1061"/>
      <c r="M56" s="1061"/>
      <c r="N56" s="1060"/>
      <c r="O56" s="1061">
        <f t="shared" si="76"/>
        <v>0</v>
      </c>
      <c r="P56" s="1046">
        <f t="shared" si="90"/>
        <v>0</v>
      </c>
      <c r="Q56" s="1061"/>
      <c r="R56" s="1061"/>
      <c r="S56" s="1060"/>
      <c r="T56" s="1061">
        <f t="shared" si="77"/>
        <v>0</v>
      </c>
      <c r="U56" s="1046">
        <f t="shared" si="91"/>
        <v>0</v>
      </c>
      <c r="V56" s="1061"/>
      <c r="W56" s="1061"/>
      <c r="X56" s="1060"/>
      <c r="Y56" s="1061">
        <f t="shared" si="78"/>
        <v>0</v>
      </c>
      <c r="Z56" s="1046">
        <f t="shared" si="92"/>
        <v>0</v>
      </c>
      <c r="AA56" s="1061"/>
      <c r="AB56" s="1061"/>
      <c r="AC56" s="1060"/>
      <c r="AD56" s="1061">
        <f t="shared" si="79"/>
        <v>0</v>
      </c>
      <c r="AE56" s="1046">
        <f t="shared" si="93"/>
        <v>0</v>
      </c>
      <c r="AF56" s="1061">
        <v>4959085</v>
      </c>
      <c r="AG56" s="1061">
        <v>5210468456</v>
      </c>
      <c r="AH56" s="1320">
        <f>-73157560+507874</f>
        <v>-72649686</v>
      </c>
      <c r="AI56" s="1061">
        <f t="shared" si="80"/>
        <v>5137818770</v>
      </c>
      <c r="AJ56" s="1046">
        <f t="shared" si="94"/>
        <v>5205509371</v>
      </c>
      <c r="AK56" s="1061"/>
      <c r="AL56" s="1061">
        <v>27961740</v>
      </c>
      <c r="AM56" s="1060">
        <v>-5231046</v>
      </c>
      <c r="AN56" s="1061">
        <f t="shared" si="81"/>
        <v>22730694</v>
      </c>
      <c r="AO56" s="1046">
        <f t="shared" si="95"/>
        <v>27961740</v>
      </c>
      <c r="AP56" s="1061"/>
      <c r="AQ56" s="1061"/>
      <c r="AR56" s="1060"/>
      <c r="AS56" s="1061">
        <f t="shared" si="82"/>
        <v>0</v>
      </c>
      <c r="AT56" s="1046">
        <f t="shared" si="96"/>
        <v>0</v>
      </c>
      <c r="AU56" s="1061"/>
      <c r="AV56" s="1061"/>
      <c r="AW56" s="1060"/>
      <c r="AX56" s="1061">
        <f t="shared" si="83"/>
        <v>0</v>
      </c>
      <c r="AY56" s="1046">
        <f t="shared" si="97"/>
        <v>0</v>
      </c>
      <c r="AZ56" s="1061"/>
      <c r="BA56" s="1069"/>
      <c r="BB56" s="1060"/>
      <c r="BC56" s="1061">
        <f t="shared" si="84"/>
        <v>0</v>
      </c>
      <c r="BD56" s="1046">
        <f t="shared" si="98"/>
        <v>0</v>
      </c>
      <c r="BE56" s="1061"/>
      <c r="BF56" s="1069"/>
      <c r="BG56" s="1060"/>
      <c r="BH56" s="1061">
        <f t="shared" si="85"/>
        <v>0</v>
      </c>
      <c r="BI56" s="1046">
        <f t="shared" si="99"/>
        <v>0</v>
      </c>
      <c r="BJ56" s="1043">
        <f t="shared" si="100"/>
        <v>4959085</v>
      </c>
      <c r="BK56" s="1043">
        <f t="shared" si="100"/>
        <v>5238430196</v>
      </c>
      <c r="BL56" s="1621">
        <f t="shared" si="87"/>
        <v>-77880732</v>
      </c>
      <c r="BM56" s="1053">
        <f t="shared" si="86"/>
        <v>5160549464</v>
      </c>
      <c r="BN56" s="1042">
        <f t="shared" si="101"/>
        <v>5233471111</v>
      </c>
      <c r="BO56" s="1095">
        <f>BJ56+'4 bba Önkorm '!DH56</f>
        <v>4959085</v>
      </c>
      <c r="BP56" s="1095">
        <f>BK56+'4 bba Önkorm '!DI56</f>
        <v>5238430196</v>
      </c>
      <c r="BQ56" s="1623">
        <f>BL56+'4 bba Önkorm '!DJ56</f>
        <v>-77880732</v>
      </c>
      <c r="BR56" s="1053">
        <f>BM56+'4 bba Önkorm '!DK56</f>
        <v>5160549464</v>
      </c>
      <c r="BS56" s="1042">
        <f>BN56+'4 bba Önkorm '!DL56</f>
        <v>5233471111</v>
      </c>
    </row>
    <row r="57" spans="1:71" ht="15" customHeight="1">
      <c r="A57" s="703" t="s">
        <v>900</v>
      </c>
      <c r="B57" s="795"/>
      <c r="C57" s="1059"/>
      <c r="D57" s="1060"/>
      <c r="E57" s="1059">
        <f t="shared" si="74"/>
        <v>0</v>
      </c>
      <c r="F57" s="1044">
        <f t="shared" si="88"/>
        <v>0</v>
      </c>
      <c r="G57" s="1061"/>
      <c r="H57" s="1061"/>
      <c r="I57" s="1060"/>
      <c r="J57" s="1061">
        <f t="shared" si="75"/>
        <v>0</v>
      </c>
      <c r="K57" s="1046">
        <f t="shared" si="89"/>
        <v>0</v>
      </c>
      <c r="L57" s="1061"/>
      <c r="M57" s="1061"/>
      <c r="N57" s="1060"/>
      <c r="O57" s="1061">
        <f t="shared" si="76"/>
        <v>0</v>
      </c>
      <c r="P57" s="1046">
        <f t="shared" si="90"/>
        <v>0</v>
      </c>
      <c r="Q57" s="1061"/>
      <c r="R57" s="1061"/>
      <c r="S57" s="1060"/>
      <c r="T57" s="1061">
        <f t="shared" si="77"/>
        <v>0</v>
      </c>
      <c r="U57" s="1046">
        <f t="shared" si="91"/>
        <v>0</v>
      </c>
      <c r="V57" s="1061"/>
      <c r="W57" s="1061"/>
      <c r="X57" s="1060"/>
      <c r="Y57" s="1061">
        <f t="shared" si="78"/>
        <v>0</v>
      </c>
      <c r="Z57" s="1046">
        <f t="shared" si="92"/>
        <v>0</v>
      </c>
      <c r="AA57" s="1061"/>
      <c r="AB57" s="1061"/>
      <c r="AC57" s="1060"/>
      <c r="AD57" s="1061">
        <f t="shared" si="79"/>
        <v>0</v>
      </c>
      <c r="AE57" s="1046">
        <f t="shared" si="93"/>
        <v>0</v>
      </c>
      <c r="AF57" s="1061"/>
      <c r="AG57" s="1061">
        <v>3517000</v>
      </c>
      <c r="AH57" s="1320"/>
      <c r="AI57" s="1061">
        <f t="shared" si="80"/>
        <v>3517000</v>
      </c>
      <c r="AJ57" s="1046">
        <f t="shared" si="94"/>
        <v>3517000</v>
      </c>
      <c r="AK57" s="1061"/>
      <c r="AL57" s="1061">
        <v>0</v>
      </c>
      <c r="AM57" s="1060"/>
      <c r="AN57" s="1061">
        <f t="shared" si="81"/>
        <v>0</v>
      </c>
      <c r="AO57" s="1046">
        <f t="shared" si="95"/>
        <v>0</v>
      </c>
      <c r="AP57" s="1061"/>
      <c r="AQ57" s="1061"/>
      <c r="AR57" s="1060"/>
      <c r="AS57" s="1061">
        <f t="shared" si="82"/>
        <v>0</v>
      </c>
      <c r="AT57" s="1046">
        <f t="shared" si="96"/>
        <v>0</v>
      </c>
      <c r="AU57" s="1061"/>
      <c r="AV57" s="1061"/>
      <c r="AW57" s="1060"/>
      <c r="AX57" s="1061">
        <f t="shared" si="83"/>
        <v>0</v>
      </c>
      <c r="AY57" s="1046">
        <f t="shared" si="97"/>
        <v>0</v>
      </c>
      <c r="AZ57" s="1061"/>
      <c r="BA57" s="1069"/>
      <c r="BB57" s="1060"/>
      <c r="BC57" s="1061">
        <f t="shared" si="84"/>
        <v>0</v>
      </c>
      <c r="BD57" s="1046">
        <f t="shared" si="98"/>
        <v>0</v>
      </c>
      <c r="BE57" s="1061"/>
      <c r="BF57" s="1069"/>
      <c r="BG57" s="1060"/>
      <c r="BH57" s="1061">
        <f t="shared" si="85"/>
        <v>0</v>
      </c>
      <c r="BI57" s="1046">
        <f t="shared" si="99"/>
        <v>0</v>
      </c>
      <c r="BJ57" s="1043">
        <f t="shared" si="100"/>
        <v>0</v>
      </c>
      <c r="BK57" s="1043">
        <f t="shared" si="100"/>
        <v>3517000</v>
      </c>
      <c r="BL57" s="1621">
        <f t="shared" si="87"/>
        <v>0</v>
      </c>
      <c r="BM57" s="1053">
        <f t="shared" si="86"/>
        <v>3517000</v>
      </c>
      <c r="BN57" s="1042">
        <f t="shared" si="101"/>
        <v>3517000</v>
      </c>
      <c r="BO57" s="1095">
        <f>BJ57+'4 bba Önkorm '!DH57</f>
        <v>0</v>
      </c>
      <c r="BP57" s="1095">
        <f>BK57+'4 bba Önkorm '!DI57</f>
        <v>3517000</v>
      </c>
      <c r="BQ57" s="1623">
        <f>BL57+'4 bba Önkorm '!DJ57</f>
        <v>0</v>
      </c>
      <c r="BR57" s="1053">
        <f>BM57+'4 bba Önkorm '!DK57</f>
        <v>3517000</v>
      </c>
      <c r="BS57" s="1042">
        <f>BN57+'4 bba Önkorm '!DL57</f>
        <v>3517000</v>
      </c>
    </row>
    <row r="58" spans="1:71" ht="15" customHeight="1">
      <c r="A58" s="703" t="s">
        <v>901</v>
      </c>
      <c r="B58" s="795"/>
      <c r="C58" s="1059"/>
      <c r="D58" s="1060"/>
      <c r="E58" s="1059">
        <f t="shared" si="74"/>
        <v>0</v>
      </c>
      <c r="F58" s="1044">
        <f t="shared" si="88"/>
        <v>0</v>
      </c>
      <c r="G58" s="1061"/>
      <c r="H58" s="1061"/>
      <c r="I58" s="1060"/>
      <c r="J58" s="1061">
        <f t="shared" si="75"/>
        <v>0</v>
      </c>
      <c r="K58" s="1046">
        <f t="shared" si="89"/>
        <v>0</v>
      </c>
      <c r="L58" s="1061"/>
      <c r="M58" s="1061"/>
      <c r="N58" s="1060"/>
      <c r="O58" s="1061">
        <f t="shared" si="76"/>
        <v>0</v>
      </c>
      <c r="P58" s="1046">
        <f t="shared" si="90"/>
        <v>0</v>
      </c>
      <c r="Q58" s="1061"/>
      <c r="R58" s="1061"/>
      <c r="S58" s="1060"/>
      <c r="T58" s="1061">
        <f t="shared" si="77"/>
        <v>0</v>
      </c>
      <c r="U58" s="1046">
        <f t="shared" si="91"/>
        <v>0</v>
      </c>
      <c r="V58" s="1061"/>
      <c r="W58" s="1061"/>
      <c r="X58" s="1060"/>
      <c r="Y58" s="1061">
        <f t="shared" si="78"/>
        <v>0</v>
      </c>
      <c r="Z58" s="1046">
        <f t="shared" si="92"/>
        <v>0</v>
      </c>
      <c r="AA58" s="1061"/>
      <c r="AB58" s="1061"/>
      <c r="AC58" s="1060"/>
      <c r="AD58" s="1061">
        <f t="shared" si="79"/>
        <v>0</v>
      </c>
      <c r="AE58" s="1046">
        <f t="shared" si="93"/>
        <v>0</v>
      </c>
      <c r="AF58" s="1061">
        <v>254279</v>
      </c>
      <c r="AG58" s="1061">
        <v>923395903</v>
      </c>
      <c r="AH58" s="1320">
        <f>6640817-507874</f>
        <v>6132943</v>
      </c>
      <c r="AI58" s="1061">
        <f t="shared" si="80"/>
        <v>929528846</v>
      </c>
      <c r="AJ58" s="1046">
        <f t="shared" si="94"/>
        <v>923141624</v>
      </c>
      <c r="AK58" s="1061"/>
      <c r="AL58" s="1061">
        <v>751169</v>
      </c>
      <c r="AM58" s="1060">
        <v>-568781</v>
      </c>
      <c r="AN58" s="1061">
        <f t="shared" si="81"/>
        <v>182388</v>
      </c>
      <c r="AO58" s="1046">
        <f t="shared" si="95"/>
        <v>751169</v>
      </c>
      <c r="AP58" s="1061"/>
      <c r="AQ58" s="1061"/>
      <c r="AR58" s="1060"/>
      <c r="AS58" s="1061">
        <f t="shared" si="82"/>
        <v>0</v>
      </c>
      <c r="AT58" s="1046">
        <f t="shared" si="96"/>
        <v>0</v>
      </c>
      <c r="AU58" s="1061"/>
      <c r="AV58" s="1061"/>
      <c r="AW58" s="1060"/>
      <c r="AX58" s="1061">
        <f t="shared" si="83"/>
        <v>0</v>
      </c>
      <c r="AY58" s="1046">
        <f t="shared" si="97"/>
        <v>0</v>
      </c>
      <c r="AZ58" s="1061"/>
      <c r="BA58" s="1069"/>
      <c r="BB58" s="1060"/>
      <c r="BC58" s="1061">
        <f t="shared" si="84"/>
        <v>0</v>
      </c>
      <c r="BD58" s="1046">
        <f t="shared" si="98"/>
        <v>0</v>
      </c>
      <c r="BE58" s="1061"/>
      <c r="BF58" s="1069"/>
      <c r="BG58" s="1060"/>
      <c r="BH58" s="1061">
        <f t="shared" si="85"/>
        <v>0</v>
      </c>
      <c r="BI58" s="1046">
        <f t="shared" si="99"/>
        <v>0</v>
      </c>
      <c r="BJ58" s="1043">
        <f t="shared" si="100"/>
        <v>254279</v>
      </c>
      <c r="BK58" s="1043">
        <f t="shared" si="100"/>
        <v>924147072</v>
      </c>
      <c r="BL58" s="1621">
        <f t="shared" si="87"/>
        <v>5564162</v>
      </c>
      <c r="BM58" s="1053">
        <f t="shared" si="86"/>
        <v>929711234</v>
      </c>
      <c r="BN58" s="1042">
        <f t="shared" si="101"/>
        <v>923892793</v>
      </c>
      <c r="BO58" s="1095">
        <f>BJ58+'4 bba Önkorm '!DH58</f>
        <v>254279</v>
      </c>
      <c r="BP58" s="1095">
        <f>BK58+'4 bba Önkorm '!DI58</f>
        <v>924147072</v>
      </c>
      <c r="BQ58" s="1623">
        <f>BL58+'4 bba Önkorm '!DJ58</f>
        <v>5564162</v>
      </c>
      <c r="BR58" s="1053">
        <f>BM58+'4 bba Önkorm '!DK58</f>
        <v>929711234</v>
      </c>
      <c r="BS58" s="1042">
        <f>BN58+'4 bba Önkorm '!DL58</f>
        <v>923892793</v>
      </c>
    </row>
    <row r="59" spans="1:71" ht="15" hidden="1" customHeight="1">
      <c r="A59" s="703" t="s">
        <v>902</v>
      </c>
      <c r="B59" s="795"/>
      <c r="C59" s="1059"/>
      <c r="D59" s="1060"/>
      <c r="E59" s="1059">
        <f t="shared" si="74"/>
        <v>0</v>
      </c>
      <c r="F59" s="1059"/>
      <c r="G59" s="1061"/>
      <c r="H59" s="1061"/>
      <c r="I59" s="1060"/>
      <c r="J59" s="1061">
        <f t="shared" si="75"/>
        <v>0</v>
      </c>
      <c r="K59" s="1061"/>
      <c r="L59" s="1061"/>
      <c r="M59" s="1061"/>
      <c r="N59" s="1060"/>
      <c r="O59" s="1061">
        <f t="shared" si="76"/>
        <v>0</v>
      </c>
      <c r="P59" s="1061"/>
      <c r="Q59" s="1061"/>
      <c r="R59" s="1061"/>
      <c r="S59" s="1060"/>
      <c r="T59" s="1061">
        <f t="shared" si="77"/>
        <v>0</v>
      </c>
      <c r="U59" s="1061"/>
      <c r="V59" s="1061"/>
      <c r="W59" s="1061"/>
      <c r="X59" s="1060"/>
      <c r="Y59" s="1061">
        <f t="shared" si="78"/>
        <v>0</v>
      </c>
      <c r="Z59" s="1061"/>
      <c r="AA59" s="1061"/>
      <c r="AB59" s="1061"/>
      <c r="AC59" s="1060"/>
      <c r="AD59" s="1061">
        <f t="shared" si="79"/>
        <v>0</v>
      </c>
      <c r="AE59" s="1061"/>
      <c r="AF59" s="1061"/>
      <c r="AG59" s="1061"/>
      <c r="AH59" s="1060"/>
      <c r="AI59" s="1061">
        <f t="shared" si="80"/>
        <v>0</v>
      </c>
      <c r="AJ59" s="1061"/>
      <c r="AK59" s="1061"/>
      <c r="AL59" s="1061"/>
      <c r="AM59" s="1060"/>
      <c r="AN59" s="1061">
        <f t="shared" si="81"/>
        <v>0</v>
      </c>
      <c r="AO59" s="1061"/>
      <c r="AP59" s="1061"/>
      <c r="AQ59" s="1061"/>
      <c r="AR59" s="1060"/>
      <c r="AS59" s="1061">
        <f t="shared" si="82"/>
        <v>0</v>
      </c>
      <c r="AT59" s="1061"/>
      <c r="AU59" s="1061"/>
      <c r="AV59" s="1061"/>
      <c r="AW59" s="1060"/>
      <c r="AX59" s="1061">
        <f t="shared" si="83"/>
        <v>0</v>
      </c>
      <c r="AY59" s="1061"/>
      <c r="AZ59" s="1061"/>
      <c r="BA59" s="1069"/>
      <c r="BB59" s="1060"/>
      <c r="BC59" s="1061">
        <f t="shared" si="84"/>
        <v>0</v>
      </c>
      <c r="BD59" s="1061"/>
      <c r="BE59" s="1061"/>
      <c r="BF59" s="1069"/>
      <c r="BG59" s="1060"/>
      <c r="BH59" s="1061">
        <f t="shared" si="85"/>
        <v>0</v>
      </c>
      <c r="BI59" s="1061"/>
      <c r="BJ59" s="1043">
        <f t="shared" si="100"/>
        <v>0</v>
      </c>
      <c r="BK59" s="1043">
        <v>0</v>
      </c>
      <c r="BL59" s="1043">
        <f t="shared" si="87"/>
        <v>0</v>
      </c>
      <c r="BM59" s="1053">
        <f t="shared" si="86"/>
        <v>0</v>
      </c>
      <c r="BN59" s="1066"/>
      <c r="BO59" s="1053"/>
      <c r="BP59" s="1095">
        <f>M59+BF59</f>
        <v>0</v>
      </c>
      <c r="BQ59" s="1095">
        <f>N59+BG59</f>
        <v>0</v>
      </c>
      <c r="BR59" s="1053">
        <f>SUM(BP59:BQ59)</f>
        <v>0</v>
      </c>
      <c r="BS59" s="111"/>
    </row>
    <row r="60" spans="1:71" s="38" customFormat="1" ht="15" customHeight="1" thickBot="1">
      <c r="A60" s="1062" t="s">
        <v>219</v>
      </c>
      <c r="B60" s="1064">
        <f>SUM(B47:B59)</f>
        <v>0</v>
      </c>
      <c r="C60" s="1064">
        <f t="shared" ref="C60:BN60" si="102">SUM(C47:C59)</f>
        <v>0</v>
      </c>
      <c r="D60" s="1064">
        <f t="shared" si="102"/>
        <v>0</v>
      </c>
      <c r="E60" s="1064">
        <f t="shared" si="102"/>
        <v>0</v>
      </c>
      <c r="F60" s="1064">
        <f t="shared" si="102"/>
        <v>0</v>
      </c>
      <c r="G60" s="1064">
        <f t="shared" si="102"/>
        <v>0</v>
      </c>
      <c r="H60" s="1064">
        <f t="shared" si="102"/>
        <v>0</v>
      </c>
      <c r="I60" s="1064">
        <f t="shared" si="102"/>
        <v>0</v>
      </c>
      <c r="J60" s="1064">
        <f t="shared" si="102"/>
        <v>0</v>
      </c>
      <c r="K60" s="1064">
        <f t="shared" si="102"/>
        <v>0</v>
      </c>
      <c r="L60" s="1064">
        <f t="shared" si="102"/>
        <v>0</v>
      </c>
      <c r="M60" s="1064">
        <f t="shared" si="102"/>
        <v>0</v>
      </c>
      <c r="N60" s="1064">
        <f t="shared" si="102"/>
        <v>0</v>
      </c>
      <c r="O60" s="1064">
        <f t="shared" si="102"/>
        <v>0</v>
      </c>
      <c r="P60" s="1064">
        <f t="shared" si="102"/>
        <v>0</v>
      </c>
      <c r="Q60" s="1064">
        <f t="shared" si="102"/>
        <v>0</v>
      </c>
      <c r="R60" s="1064">
        <f t="shared" si="102"/>
        <v>0</v>
      </c>
      <c r="S60" s="1064">
        <f t="shared" si="102"/>
        <v>0</v>
      </c>
      <c r="T60" s="1064">
        <f t="shared" si="102"/>
        <v>0</v>
      </c>
      <c r="U60" s="1064">
        <f t="shared" si="102"/>
        <v>0</v>
      </c>
      <c r="V60" s="1064">
        <f t="shared" si="102"/>
        <v>0</v>
      </c>
      <c r="W60" s="1064">
        <f t="shared" si="102"/>
        <v>0</v>
      </c>
      <c r="X60" s="1064">
        <f t="shared" si="102"/>
        <v>0</v>
      </c>
      <c r="Y60" s="1064">
        <f t="shared" si="102"/>
        <v>0</v>
      </c>
      <c r="Z60" s="1064">
        <f t="shared" si="102"/>
        <v>0</v>
      </c>
      <c r="AA60" s="1064">
        <f t="shared" si="102"/>
        <v>0</v>
      </c>
      <c r="AB60" s="1064">
        <f t="shared" si="102"/>
        <v>0</v>
      </c>
      <c r="AC60" s="1064">
        <f t="shared" si="102"/>
        <v>0</v>
      </c>
      <c r="AD60" s="1064">
        <f t="shared" si="102"/>
        <v>0</v>
      </c>
      <c r="AE60" s="1064">
        <f t="shared" si="102"/>
        <v>0</v>
      </c>
      <c r="AF60" s="1064">
        <f t="shared" si="102"/>
        <v>7108241</v>
      </c>
      <c r="AG60" s="1064">
        <f t="shared" si="102"/>
        <v>14219444506</v>
      </c>
      <c r="AH60" s="1064">
        <f t="shared" si="102"/>
        <v>-61420777</v>
      </c>
      <c r="AI60" s="1064">
        <f t="shared" si="102"/>
        <v>14158023729</v>
      </c>
      <c r="AJ60" s="1064">
        <f t="shared" si="102"/>
        <v>14212336265</v>
      </c>
      <c r="AK60" s="1064">
        <f t="shared" si="102"/>
        <v>0</v>
      </c>
      <c r="AL60" s="1064">
        <f t="shared" si="102"/>
        <v>28712909</v>
      </c>
      <c r="AM60" s="1064">
        <f t="shared" si="102"/>
        <v>-5799827</v>
      </c>
      <c r="AN60" s="1064">
        <f t="shared" si="102"/>
        <v>22913082</v>
      </c>
      <c r="AO60" s="1064">
        <f t="shared" si="102"/>
        <v>28712909</v>
      </c>
      <c r="AP60" s="1064">
        <f t="shared" si="102"/>
        <v>0</v>
      </c>
      <c r="AQ60" s="1064">
        <f t="shared" si="102"/>
        <v>0</v>
      </c>
      <c r="AR60" s="1064">
        <f t="shared" si="102"/>
        <v>0</v>
      </c>
      <c r="AS60" s="1064">
        <f t="shared" si="102"/>
        <v>0</v>
      </c>
      <c r="AT60" s="1064">
        <f t="shared" si="102"/>
        <v>0</v>
      </c>
      <c r="AU60" s="1064">
        <f t="shared" si="102"/>
        <v>0</v>
      </c>
      <c r="AV60" s="1064">
        <f t="shared" si="102"/>
        <v>0</v>
      </c>
      <c r="AW60" s="1064">
        <f t="shared" si="102"/>
        <v>0</v>
      </c>
      <c r="AX60" s="1064">
        <f t="shared" si="102"/>
        <v>0</v>
      </c>
      <c r="AY60" s="1064">
        <f t="shared" si="102"/>
        <v>0</v>
      </c>
      <c r="AZ60" s="1064">
        <f t="shared" si="102"/>
        <v>0</v>
      </c>
      <c r="BA60" s="1064">
        <f t="shared" si="102"/>
        <v>0</v>
      </c>
      <c r="BB60" s="1064">
        <f t="shared" si="102"/>
        <v>0</v>
      </c>
      <c r="BC60" s="1064">
        <f t="shared" si="102"/>
        <v>0</v>
      </c>
      <c r="BD60" s="1064">
        <f t="shared" si="102"/>
        <v>0</v>
      </c>
      <c r="BE60" s="1064">
        <f t="shared" si="102"/>
        <v>0</v>
      </c>
      <c r="BF60" s="1064">
        <f t="shared" si="102"/>
        <v>0</v>
      </c>
      <c r="BG60" s="1064">
        <f t="shared" si="102"/>
        <v>0</v>
      </c>
      <c r="BH60" s="1064">
        <f t="shared" si="102"/>
        <v>0</v>
      </c>
      <c r="BI60" s="1064">
        <f t="shared" si="102"/>
        <v>0</v>
      </c>
      <c r="BJ60" s="1064">
        <f t="shared" si="102"/>
        <v>7108241</v>
      </c>
      <c r="BK60" s="1064">
        <f t="shared" si="102"/>
        <v>14248157415</v>
      </c>
      <c r="BL60" s="1064">
        <f t="shared" si="102"/>
        <v>-67220604</v>
      </c>
      <c r="BM60" s="1064">
        <f t="shared" si="102"/>
        <v>14180936811</v>
      </c>
      <c r="BN60" s="1064">
        <f t="shared" si="102"/>
        <v>14241049174</v>
      </c>
      <c r="BO60" s="1064">
        <f>SUM(BO47:BO59)</f>
        <v>7108241</v>
      </c>
      <c r="BP60" s="1064">
        <f>SUM(BP47:BP59)</f>
        <v>14248157415</v>
      </c>
      <c r="BQ60" s="1064">
        <f>SUM(BQ47:BQ59)</f>
        <v>-67220604</v>
      </c>
      <c r="BR60" s="1064">
        <f>SUM(BR47:BR59)</f>
        <v>14180936811</v>
      </c>
      <c r="BS60" s="1064">
        <f>SUM(BS47:BS59)</f>
        <v>14241049174</v>
      </c>
    </row>
    <row r="61" spans="1:71" s="703" customFormat="1" ht="15" customHeight="1" thickBot="1">
      <c r="A61" s="1067" t="s">
        <v>218</v>
      </c>
      <c r="B61" s="1068">
        <f>SUM(B46+B60)</f>
        <v>71872</v>
      </c>
      <c r="C61" s="1068">
        <f t="shared" ref="C61:BN61" si="103">SUM(C46+C60)</f>
        <v>62723105</v>
      </c>
      <c r="D61" s="1068">
        <f t="shared" si="103"/>
        <v>15000</v>
      </c>
      <c r="E61" s="1068">
        <f t="shared" si="103"/>
        <v>62738105</v>
      </c>
      <c r="F61" s="1068">
        <f t="shared" si="103"/>
        <v>62651233</v>
      </c>
      <c r="G61" s="1068">
        <f t="shared" si="103"/>
        <v>175155</v>
      </c>
      <c r="H61" s="1068">
        <f t="shared" si="103"/>
        <v>219341500</v>
      </c>
      <c r="I61" s="1068">
        <f t="shared" si="103"/>
        <v>3175000</v>
      </c>
      <c r="J61" s="1068">
        <f t="shared" si="103"/>
        <v>222516500</v>
      </c>
      <c r="K61" s="1068">
        <f t="shared" si="103"/>
        <v>219166345</v>
      </c>
      <c r="L61" s="1068">
        <f t="shared" si="103"/>
        <v>201494</v>
      </c>
      <c r="M61" s="1068">
        <f t="shared" si="103"/>
        <v>269354905</v>
      </c>
      <c r="N61" s="1068">
        <f t="shared" si="103"/>
        <v>0</v>
      </c>
      <c r="O61" s="1068">
        <f t="shared" si="103"/>
        <v>269354905</v>
      </c>
      <c r="P61" s="1068">
        <f t="shared" si="103"/>
        <v>269153411</v>
      </c>
      <c r="Q61" s="1068">
        <f t="shared" si="103"/>
        <v>1578301</v>
      </c>
      <c r="R61" s="1068">
        <f t="shared" si="103"/>
        <v>3141054787</v>
      </c>
      <c r="S61" s="1068">
        <f t="shared" si="103"/>
        <v>33037282</v>
      </c>
      <c r="T61" s="1068">
        <f t="shared" si="103"/>
        <v>3174092069</v>
      </c>
      <c r="U61" s="1068">
        <f t="shared" si="103"/>
        <v>3139476486</v>
      </c>
      <c r="V61" s="1068">
        <f t="shared" si="103"/>
        <v>15377</v>
      </c>
      <c r="W61" s="1068">
        <f t="shared" si="103"/>
        <v>78874000</v>
      </c>
      <c r="X61" s="1068">
        <f t="shared" si="103"/>
        <v>0</v>
      </c>
      <c r="Y61" s="1068">
        <f t="shared" si="103"/>
        <v>78874000</v>
      </c>
      <c r="Z61" s="1068">
        <f t="shared" si="103"/>
        <v>78858623</v>
      </c>
      <c r="AA61" s="1068">
        <f t="shared" si="103"/>
        <v>724716</v>
      </c>
      <c r="AB61" s="1068">
        <f t="shared" si="103"/>
        <v>719087969</v>
      </c>
      <c r="AC61" s="1068">
        <f t="shared" si="103"/>
        <v>-7562854</v>
      </c>
      <c r="AD61" s="1068">
        <f t="shared" si="103"/>
        <v>711525115</v>
      </c>
      <c r="AE61" s="1068">
        <f t="shared" si="103"/>
        <v>718363253</v>
      </c>
      <c r="AF61" s="1068">
        <f t="shared" si="103"/>
        <v>7619582</v>
      </c>
      <c r="AG61" s="1068">
        <f t="shared" si="103"/>
        <v>15792820578</v>
      </c>
      <c r="AH61" s="1068">
        <f t="shared" si="103"/>
        <v>348198755</v>
      </c>
      <c r="AI61" s="1068">
        <f t="shared" si="103"/>
        <v>16141019333</v>
      </c>
      <c r="AJ61" s="1068">
        <f t="shared" si="103"/>
        <v>15785200996</v>
      </c>
      <c r="AK61" s="1068">
        <f t="shared" si="103"/>
        <v>0</v>
      </c>
      <c r="AL61" s="1068">
        <f t="shared" si="103"/>
        <v>28712909</v>
      </c>
      <c r="AM61" s="1068">
        <f t="shared" si="103"/>
        <v>-5799827</v>
      </c>
      <c r="AN61" s="1068">
        <f t="shared" si="103"/>
        <v>22913082</v>
      </c>
      <c r="AO61" s="1068">
        <f t="shared" si="103"/>
        <v>28712909</v>
      </c>
      <c r="AP61" s="1068">
        <f t="shared" si="103"/>
        <v>0</v>
      </c>
      <c r="AQ61" s="1068">
        <f t="shared" si="103"/>
        <v>0</v>
      </c>
      <c r="AR61" s="1068">
        <f t="shared" si="103"/>
        <v>0</v>
      </c>
      <c r="AS61" s="1068">
        <f t="shared" si="103"/>
        <v>0</v>
      </c>
      <c r="AT61" s="1068">
        <f t="shared" si="103"/>
        <v>0</v>
      </c>
      <c r="AU61" s="1068">
        <f t="shared" si="103"/>
        <v>0</v>
      </c>
      <c r="AV61" s="1068">
        <f t="shared" si="103"/>
        <v>0</v>
      </c>
      <c r="AW61" s="1068">
        <f t="shared" si="103"/>
        <v>0</v>
      </c>
      <c r="AX61" s="1068">
        <f t="shared" si="103"/>
        <v>0</v>
      </c>
      <c r="AY61" s="1068">
        <f t="shared" si="103"/>
        <v>0</v>
      </c>
      <c r="AZ61" s="1068">
        <f t="shared" si="103"/>
        <v>0</v>
      </c>
      <c r="BA61" s="1068">
        <f t="shared" si="103"/>
        <v>0</v>
      </c>
      <c r="BB61" s="1068">
        <f t="shared" si="103"/>
        <v>0</v>
      </c>
      <c r="BC61" s="1068">
        <f t="shared" si="103"/>
        <v>0</v>
      </c>
      <c r="BD61" s="1068">
        <f t="shared" si="103"/>
        <v>0</v>
      </c>
      <c r="BE61" s="1068">
        <f t="shared" si="103"/>
        <v>0</v>
      </c>
      <c r="BF61" s="1068">
        <f t="shared" si="103"/>
        <v>0</v>
      </c>
      <c r="BG61" s="1068">
        <f t="shared" si="103"/>
        <v>0</v>
      </c>
      <c r="BH61" s="1068">
        <f t="shared" si="103"/>
        <v>0</v>
      </c>
      <c r="BI61" s="1068">
        <f t="shared" si="103"/>
        <v>0</v>
      </c>
      <c r="BJ61" s="1068">
        <f t="shared" si="103"/>
        <v>10386497</v>
      </c>
      <c r="BK61" s="1068">
        <f t="shared" si="103"/>
        <v>20311969753</v>
      </c>
      <c r="BL61" s="1068">
        <f t="shared" si="103"/>
        <v>371063356</v>
      </c>
      <c r="BM61" s="1068">
        <f t="shared" si="103"/>
        <v>20683033109</v>
      </c>
      <c r="BN61" s="1068">
        <f t="shared" si="103"/>
        <v>20301583256</v>
      </c>
      <c r="BO61" s="1068">
        <f>SUM(BO46+BO60)</f>
        <v>12932113</v>
      </c>
      <c r="BP61" s="1068">
        <f>SUM(BP46+BP60)</f>
        <v>22345510497</v>
      </c>
      <c r="BQ61" s="1068">
        <f>SUM(BQ46+BQ60)</f>
        <v>401542295</v>
      </c>
      <c r="BR61" s="1068">
        <f>SUM(BR46+BR60)</f>
        <v>22747052792</v>
      </c>
      <c r="BS61" s="1068">
        <f>SUM(BS46+BS60)</f>
        <v>22332578384</v>
      </c>
    </row>
    <row r="62" spans="1:71" s="38" customFormat="1" ht="15" customHeight="1">
      <c r="A62" s="52" t="s">
        <v>1254</v>
      </c>
      <c r="B62" s="115"/>
      <c r="C62" s="1061"/>
      <c r="D62" s="1061"/>
      <c r="E62" s="1061"/>
      <c r="F62" s="1061"/>
      <c r="G62" s="1061"/>
      <c r="H62" s="1061"/>
      <c r="I62" s="1061"/>
      <c r="J62" s="1061"/>
      <c r="K62" s="1061"/>
      <c r="L62" s="1061"/>
      <c r="M62" s="1061"/>
      <c r="N62" s="1061"/>
      <c r="O62" s="1061"/>
      <c r="P62" s="1061"/>
      <c r="Q62" s="1061"/>
      <c r="R62" s="1061"/>
      <c r="S62" s="1061"/>
      <c r="T62" s="1061"/>
      <c r="U62" s="1061"/>
      <c r="V62" s="1061"/>
      <c r="W62" s="1061"/>
      <c r="X62" s="1061"/>
      <c r="Y62" s="1061"/>
      <c r="Z62" s="1061"/>
      <c r="AA62" s="1061"/>
      <c r="AB62" s="1061"/>
      <c r="AC62" s="1061"/>
      <c r="AD62" s="1061"/>
      <c r="AE62" s="1061"/>
      <c r="AF62" s="1061"/>
      <c r="AG62" s="1061"/>
      <c r="AH62" s="1061"/>
      <c r="AI62" s="1061"/>
      <c r="AJ62" s="1061"/>
      <c r="AK62" s="1061"/>
      <c r="AL62" s="1061"/>
      <c r="AM62" s="1061"/>
      <c r="AN62" s="1061"/>
      <c r="AO62" s="1061"/>
      <c r="AP62" s="1061"/>
      <c r="AQ62" s="1061"/>
      <c r="AR62" s="1061"/>
      <c r="AS62" s="1061"/>
      <c r="AT62" s="1061"/>
      <c r="AU62" s="1061"/>
      <c r="AV62" s="1061"/>
      <c r="AW62" s="1061"/>
      <c r="AX62" s="1061"/>
      <c r="AY62" s="1061"/>
      <c r="AZ62" s="1061"/>
      <c r="BA62" s="1061"/>
      <c r="BB62" s="1061"/>
      <c r="BC62" s="1061"/>
      <c r="BD62" s="1061"/>
      <c r="BE62" s="1061"/>
      <c r="BF62" s="1061"/>
      <c r="BG62" s="1061"/>
      <c r="BH62" s="1061"/>
      <c r="BI62" s="1061"/>
      <c r="BJ62" s="1053"/>
      <c r="BK62" s="1053"/>
      <c r="BL62" s="1053"/>
      <c r="BM62" s="1053"/>
      <c r="BN62" s="1042"/>
      <c r="BO62" s="1053"/>
      <c r="BP62" s="1053"/>
      <c r="BQ62" s="1095"/>
      <c r="BR62" s="1053"/>
      <c r="BS62" s="1042"/>
    </row>
    <row r="63" spans="1:71" ht="15" hidden="1" customHeight="1">
      <c r="A63" s="1054" t="s">
        <v>559</v>
      </c>
      <c r="B63" s="98"/>
      <c r="C63" s="1059"/>
      <c r="D63" s="1060"/>
      <c r="E63" s="1059">
        <f t="shared" ref="E63:E76" si="104">SUM(C63:D63)</f>
        <v>0</v>
      </c>
      <c r="F63" s="1059"/>
      <c r="G63" s="1061"/>
      <c r="H63" s="1061"/>
      <c r="I63" s="1060"/>
      <c r="J63" s="1061">
        <f t="shared" ref="J63:J76" si="105">SUM(H63:I63)</f>
        <v>0</v>
      </c>
      <c r="K63" s="1061"/>
      <c r="L63" s="1061"/>
      <c r="M63" s="1061"/>
      <c r="N63" s="1060"/>
      <c r="O63" s="1061">
        <f t="shared" ref="O63:O76" si="106">SUM(M63:N63)</f>
        <v>0</v>
      </c>
      <c r="P63" s="1061"/>
      <c r="Q63" s="1061"/>
      <c r="R63" s="1061"/>
      <c r="S63" s="1060"/>
      <c r="T63" s="1061">
        <f t="shared" ref="T63:T76" si="107">SUM(R63:S63)</f>
        <v>0</v>
      </c>
      <c r="U63" s="1061"/>
      <c r="V63" s="1061"/>
      <c r="W63" s="1061"/>
      <c r="X63" s="1060"/>
      <c r="Y63" s="1061">
        <f t="shared" ref="Y63:Y76" si="108">SUM(W63:X63)</f>
        <v>0</v>
      </c>
      <c r="Z63" s="1061"/>
      <c r="AA63" s="1061"/>
      <c r="AB63" s="1061"/>
      <c r="AC63" s="1060"/>
      <c r="AD63" s="1061">
        <f t="shared" ref="AD63:AD76" si="109">SUM(AB63:AC63)</f>
        <v>0</v>
      </c>
      <c r="AE63" s="1061"/>
      <c r="AF63" s="1061"/>
      <c r="AG63" s="1061"/>
      <c r="AH63" s="1060"/>
      <c r="AI63" s="1061">
        <f t="shared" ref="AI63:AI76" si="110">SUM(AG63:AH63)</f>
        <v>0</v>
      </c>
      <c r="AJ63" s="1061"/>
      <c r="AK63" s="1061"/>
      <c r="AL63" s="1061"/>
      <c r="AM63" s="1060"/>
      <c r="AN63" s="1061">
        <f t="shared" ref="AN63:AN76" si="111">SUM(AL63:AM63)</f>
        <v>0</v>
      </c>
      <c r="AO63" s="1061"/>
      <c r="AP63" s="1061"/>
      <c r="AQ63" s="1061"/>
      <c r="AR63" s="1060"/>
      <c r="AS63" s="1061">
        <f t="shared" ref="AS63:AS76" si="112">SUM(AQ63:AR63)</f>
        <v>0</v>
      </c>
      <c r="AT63" s="1061"/>
      <c r="AU63" s="1061"/>
      <c r="AV63" s="1061"/>
      <c r="AW63" s="1060"/>
      <c r="AX63" s="1061">
        <f t="shared" ref="AX63:AX76" si="113">SUM(AV63:AW63)</f>
        <v>0</v>
      </c>
      <c r="AY63" s="1061"/>
      <c r="AZ63" s="1061"/>
      <c r="BA63" s="1069"/>
      <c r="BB63" s="1060"/>
      <c r="BC63" s="1061">
        <f t="shared" ref="BC63:BC85" si="114">SUM(BA63+BB63)</f>
        <v>0</v>
      </c>
      <c r="BD63" s="1061"/>
      <c r="BE63" s="1061"/>
      <c r="BF63" s="1069"/>
      <c r="BG63" s="1060"/>
      <c r="BH63" s="1061">
        <f t="shared" ref="BH63:BH85" si="115">SUM(BF63+BG63)</f>
        <v>0</v>
      </c>
      <c r="BI63" s="1061"/>
      <c r="BJ63" s="1053"/>
      <c r="BK63" s="1043">
        <f t="shared" ref="BK63:BK76" si="116">SUM(C63+H63+M63+R63+W63+AB63+AG63+AL63+AQ63+AV63+BA63+BF63)</f>
        <v>0</v>
      </c>
      <c r="BL63" s="1043">
        <f t="shared" ref="BL63:BL76" si="117">SUM(D63+I63+N63+S63+X63+AC63+AH63+AM63+AR63+AW63+BB63+BG63)</f>
        <v>0</v>
      </c>
      <c r="BM63" s="1053">
        <f t="shared" ref="BM63:BM85" si="118">SUM(BK63+BL63)</f>
        <v>0</v>
      </c>
      <c r="BN63" s="1066"/>
      <c r="BO63" s="1053"/>
      <c r="BP63" s="1095">
        <f>M63+BF63</f>
        <v>0</v>
      </c>
      <c r="BQ63" s="1095">
        <f>N63+BG63</f>
        <v>0</v>
      </c>
      <c r="BR63" s="1053">
        <f>SUM(BP63:BQ63)</f>
        <v>0</v>
      </c>
    </row>
    <row r="64" spans="1:71" ht="15" customHeight="1">
      <c r="A64" s="1070" t="s">
        <v>151</v>
      </c>
      <c r="B64" s="37"/>
      <c r="C64" s="1059"/>
      <c r="D64" s="1060"/>
      <c r="E64" s="1059">
        <f>SUM(C64:D64)</f>
        <v>0</v>
      </c>
      <c r="F64" s="1044">
        <f t="shared" ref="F64:F76" si="119">C64-B64</f>
        <v>0</v>
      </c>
      <c r="G64" s="1061"/>
      <c r="H64" s="1061"/>
      <c r="I64" s="1060"/>
      <c r="J64" s="1061">
        <f>SUM(H64:I64)</f>
        <v>0</v>
      </c>
      <c r="K64" s="1046">
        <f t="shared" ref="K64:K76" si="120">H64-G64</f>
        <v>0</v>
      </c>
      <c r="L64" s="1061"/>
      <c r="M64" s="1061"/>
      <c r="N64" s="1060"/>
      <c r="O64" s="1061">
        <f t="shared" si="106"/>
        <v>0</v>
      </c>
      <c r="P64" s="1046">
        <f t="shared" ref="P64:P76" si="121">M64-L64</f>
        <v>0</v>
      </c>
      <c r="Q64" s="1061"/>
      <c r="R64" s="1061"/>
      <c r="S64" s="1060"/>
      <c r="T64" s="1061">
        <f>SUM(R64:S64)</f>
        <v>0</v>
      </c>
      <c r="U64" s="1046">
        <f t="shared" ref="U64:U76" si="122">R64-Q64</f>
        <v>0</v>
      </c>
      <c r="V64" s="1061"/>
      <c r="W64" s="1061"/>
      <c r="X64" s="1060"/>
      <c r="Y64" s="1061">
        <f t="shared" si="108"/>
        <v>0</v>
      </c>
      <c r="Z64" s="1046">
        <f t="shared" ref="Z64:Z76" si="123">W64-V64</f>
        <v>0</v>
      </c>
      <c r="AA64" s="1061">
        <v>42145</v>
      </c>
      <c r="AB64" s="1061"/>
      <c r="AC64" s="1060"/>
      <c r="AD64" s="1061">
        <f>SUM(AB64:AC64)</f>
        <v>0</v>
      </c>
      <c r="AE64" s="1046">
        <f t="shared" ref="AE64:AE76" si="124">AB64-AA64</f>
        <v>-42145</v>
      </c>
      <c r="AF64" s="1061">
        <f>1872482-15750</f>
        <v>1856732</v>
      </c>
      <c r="AG64" s="1061">
        <v>2192063147</v>
      </c>
      <c r="AH64" s="1060">
        <v>5095966</v>
      </c>
      <c r="AI64" s="1061">
        <f>SUM(AG64:AH64)</f>
        <v>2197159113</v>
      </c>
      <c r="AJ64" s="1046">
        <f t="shared" ref="AJ64:AJ76" si="125">AG64-AF64</f>
        <v>2190206415</v>
      </c>
      <c r="AK64" s="1061"/>
      <c r="AL64" s="1061"/>
      <c r="AM64" s="1060"/>
      <c r="AN64" s="1061">
        <f>SUM(AL64:AM64)</f>
        <v>0</v>
      </c>
      <c r="AO64" s="1046">
        <f t="shared" ref="AO64:AO76" si="126">AL64-AK64</f>
        <v>0</v>
      </c>
      <c r="AP64" s="1061"/>
      <c r="AQ64" s="1061"/>
      <c r="AR64" s="1060"/>
      <c r="AS64" s="1061">
        <f>SUM(AQ64:AR64)</f>
        <v>0</v>
      </c>
      <c r="AT64" s="1046">
        <f t="shared" ref="AT64:AT76" si="127">AQ64-AP64</f>
        <v>0</v>
      </c>
      <c r="AU64" s="1061"/>
      <c r="AV64" s="1061"/>
      <c r="AW64" s="1060"/>
      <c r="AX64" s="1061">
        <f>SUM(AV64:AW64)</f>
        <v>0</v>
      </c>
      <c r="AY64" s="1046">
        <f t="shared" ref="AY64:AY76" si="128">AV64-AU64</f>
        <v>0</v>
      </c>
      <c r="AZ64" s="1061"/>
      <c r="BA64" s="1069"/>
      <c r="BB64" s="1060"/>
      <c r="BC64" s="1061">
        <f>SUM(BA64+BB64)</f>
        <v>0</v>
      </c>
      <c r="BD64" s="1046">
        <f t="shared" ref="BD64:BD76" si="129">BA64-AZ64</f>
        <v>0</v>
      </c>
      <c r="BE64" s="1061"/>
      <c r="BF64" s="1069"/>
      <c r="BG64" s="1060"/>
      <c r="BH64" s="1061">
        <f>SUM(BF64+BG64)</f>
        <v>0</v>
      </c>
      <c r="BI64" s="1046">
        <f t="shared" ref="BI64:BI76" si="130">BF64-BE64</f>
        <v>0</v>
      </c>
      <c r="BJ64" s="1043">
        <f t="shared" ref="BJ64:BJ76" si="131">SUM(B64+G64+L64+Q64+V64+AA64+AF64+AK64+AP64+AU64+AZ64+BE64)</f>
        <v>1898877</v>
      </c>
      <c r="BK64" s="1043">
        <f t="shared" si="116"/>
        <v>2192063147</v>
      </c>
      <c r="BL64" s="1621">
        <f t="shared" si="117"/>
        <v>5095966</v>
      </c>
      <c r="BM64" s="1053">
        <f>SUM(BK64+BL64)</f>
        <v>2197159113</v>
      </c>
      <c r="BN64" s="1042">
        <f t="shared" ref="BN64:BN76" si="132">BK64-BJ64</f>
        <v>2190164270</v>
      </c>
      <c r="BO64" s="1095">
        <f>BJ64+'4 bba Önkorm '!DH64</f>
        <v>1898877</v>
      </c>
      <c r="BP64" s="1095">
        <f>BK64+'4 bba Önkorm '!DI64</f>
        <v>2192063147</v>
      </c>
      <c r="BQ64" s="1623">
        <f>BL64+'4 bba Önkorm '!DJ64</f>
        <v>5095966</v>
      </c>
      <c r="BR64" s="1053">
        <f>BM64+'4 bba Önkorm '!DK64</f>
        <v>2197159113</v>
      </c>
      <c r="BS64" s="1042">
        <f>BN64+'4 bba Önkorm '!DL64</f>
        <v>2190164270</v>
      </c>
    </row>
    <row r="65" spans="1:71" ht="15" customHeight="1">
      <c r="A65" s="1070" t="s">
        <v>149</v>
      </c>
      <c r="B65" s="37"/>
      <c r="C65" s="1059"/>
      <c r="D65" s="1060"/>
      <c r="E65" s="1059">
        <f t="shared" si="104"/>
        <v>0</v>
      </c>
      <c r="F65" s="1044">
        <f t="shared" si="119"/>
        <v>0</v>
      </c>
      <c r="G65" s="1061"/>
      <c r="H65" s="1061"/>
      <c r="I65" s="1060"/>
      <c r="J65" s="1061">
        <f t="shared" si="105"/>
        <v>0</v>
      </c>
      <c r="K65" s="1046">
        <f t="shared" si="120"/>
        <v>0</v>
      </c>
      <c r="L65" s="1061"/>
      <c r="M65" s="1061"/>
      <c r="N65" s="1060"/>
      <c r="O65" s="1061">
        <f t="shared" si="106"/>
        <v>0</v>
      </c>
      <c r="P65" s="1046">
        <f t="shared" si="121"/>
        <v>0</v>
      </c>
      <c r="Q65" s="1061"/>
      <c r="R65" s="1061"/>
      <c r="S65" s="1060"/>
      <c r="T65" s="1061">
        <f t="shared" si="107"/>
        <v>0</v>
      </c>
      <c r="U65" s="1046">
        <f t="shared" si="122"/>
        <v>0</v>
      </c>
      <c r="V65" s="1061"/>
      <c r="W65" s="1061"/>
      <c r="X65" s="1060"/>
      <c r="Y65" s="1061">
        <f t="shared" si="108"/>
        <v>0</v>
      </c>
      <c r="Z65" s="1046">
        <f t="shared" si="123"/>
        <v>0</v>
      </c>
      <c r="AA65" s="1061"/>
      <c r="AB65" s="1061"/>
      <c r="AC65" s="1060"/>
      <c r="AD65" s="1061">
        <f t="shared" si="109"/>
        <v>0</v>
      </c>
      <c r="AE65" s="1046">
        <f t="shared" si="124"/>
        <v>0</v>
      </c>
      <c r="AF65" s="1061"/>
      <c r="AG65" s="1061">
        <v>52257876</v>
      </c>
      <c r="AH65" s="1060"/>
      <c r="AI65" s="1061">
        <f t="shared" si="110"/>
        <v>52257876</v>
      </c>
      <c r="AJ65" s="1046">
        <f t="shared" si="125"/>
        <v>52257876</v>
      </c>
      <c r="AK65" s="1061"/>
      <c r="AL65" s="1061"/>
      <c r="AM65" s="1060"/>
      <c r="AN65" s="1061">
        <f t="shared" si="111"/>
        <v>0</v>
      </c>
      <c r="AO65" s="1046">
        <f t="shared" si="126"/>
        <v>0</v>
      </c>
      <c r="AP65" s="1061"/>
      <c r="AQ65" s="1061"/>
      <c r="AR65" s="1060"/>
      <c r="AS65" s="1061">
        <f t="shared" si="112"/>
        <v>0</v>
      </c>
      <c r="AT65" s="1046">
        <f t="shared" si="127"/>
        <v>0</v>
      </c>
      <c r="AU65" s="1061"/>
      <c r="AV65" s="1061"/>
      <c r="AW65" s="1060"/>
      <c r="AX65" s="1061">
        <f t="shared" si="113"/>
        <v>0</v>
      </c>
      <c r="AY65" s="1046">
        <f t="shared" si="128"/>
        <v>0</v>
      </c>
      <c r="AZ65" s="1061"/>
      <c r="BA65" s="1069"/>
      <c r="BB65" s="1060"/>
      <c r="BC65" s="1061">
        <f t="shared" si="114"/>
        <v>0</v>
      </c>
      <c r="BD65" s="1046">
        <f t="shared" si="129"/>
        <v>0</v>
      </c>
      <c r="BE65" s="1061"/>
      <c r="BF65" s="1069"/>
      <c r="BG65" s="1060"/>
      <c r="BH65" s="1061">
        <f t="shared" si="115"/>
        <v>0</v>
      </c>
      <c r="BI65" s="1046">
        <f t="shared" si="130"/>
        <v>0</v>
      </c>
      <c r="BJ65" s="1043">
        <f t="shared" si="131"/>
        <v>0</v>
      </c>
      <c r="BK65" s="1043">
        <f t="shared" si="116"/>
        <v>52257876</v>
      </c>
      <c r="BL65" s="1621">
        <f t="shared" si="117"/>
        <v>0</v>
      </c>
      <c r="BM65" s="1053">
        <f t="shared" si="118"/>
        <v>52257876</v>
      </c>
      <c r="BN65" s="1042">
        <f t="shared" si="132"/>
        <v>52257876</v>
      </c>
      <c r="BO65" s="1095">
        <f>BJ65+'4 bba Önkorm '!DH65</f>
        <v>0</v>
      </c>
      <c r="BP65" s="1095">
        <f>BK65+'4 bba Önkorm '!DI65</f>
        <v>52257876</v>
      </c>
      <c r="BQ65" s="1623">
        <f>BL65+'4 bba Önkorm '!DJ65</f>
        <v>0</v>
      </c>
      <c r="BR65" s="1053">
        <f>BM65+'4 bba Önkorm '!DK65</f>
        <v>52257876</v>
      </c>
      <c r="BS65" s="1042">
        <f>BN65+'4 bba Önkorm '!DL65</f>
        <v>52257876</v>
      </c>
    </row>
    <row r="66" spans="1:71" ht="15" hidden="1" customHeight="1">
      <c r="A66" s="703" t="s">
        <v>560</v>
      </c>
      <c r="B66" s="795"/>
      <c r="C66" s="1059"/>
      <c r="D66" s="1060"/>
      <c r="E66" s="1059">
        <f t="shared" si="104"/>
        <v>0</v>
      </c>
      <c r="F66" s="1044">
        <f t="shared" si="119"/>
        <v>0</v>
      </c>
      <c r="G66" s="1061"/>
      <c r="H66" s="1061"/>
      <c r="I66" s="1060"/>
      <c r="J66" s="1061">
        <f t="shared" si="105"/>
        <v>0</v>
      </c>
      <c r="K66" s="1046">
        <f t="shared" si="120"/>
        <v>0</v>
      </c>
      <c r="L66" s="1061"/>
      <c r="M66" s="1061"/>
      <c r="N66" s="1060"/>
      <c r="O66" s="1061">
        <f t="shared" si="106"/>
        <v>0</v>
      </c>
      <c r="P66" s="1046">
        <f t="shared" si="121"/>
        <v>0</v>
      </c>
      <c r="Q66" s="1061"/>
      <c r="R66" s="1061"/>
      <c r="S66" s="1060"/>
      <c r="T66" s="1061">
        <f t="shared" si="107"/>
        <v>0</v>
      </c>
      <c r="U66" s="1046">
        <f t="shared" si="122"/>
        <v>0</v>
      </c>
      <c r="V66" s="1061"/>
      <c r="W66" s="1061"/>
      <c r="X66" s="1060"/>
      <c r="Y66" s="1061">
        <f t="shared" si="108"/>
        <v>0</v>
      </c>
      <c r="Z66" s="1046">
        <f t="shared" si="123"/>
        <v>0</v>
      </c>
      <c r="AA66" s="1061"/>
      <c r="AB66" s="1061"/>
      <c r="AC66" s="1060"/>
      <c r="AD66" s="1061">
        <f t="shared" si="109"/>
        <v>0</v>
      </c>
      <c r="AE66" s="1046">
        <f t="shared" si="124"/>
        <v>0</v>
      </c>
      <c r="AF66" s="1061"/>
      <c r="AG66" s="1061">
        <v>0</v>
      </c>
      <c r="AH66" s="1060"/>
      <c r="AI66" s="1061">
        <f t="shared" si="110"/>
        <v>0</v>
      </c>
      <c r="AJ66" s="1046">
        <f t="shared" si="125"/>
        <v>0</v>
      </c>
      <c r="AK66" s="1061"/>
      <c r="AL66" s="1061"/>
      <c r="AM66" s="1060"/>
      <c r="AN66" s="1061">
        <f t="shared" si="111"/>
        <v>0</v>
      </c>
      <c r="AO66" s="1046">
        <f t="shared" si="126"/>
        <v>0</v>
      </c>
      <c r="AP66" s="1061"/>
      <c r="AQ66" s="1061"/>
      <c r="AR66" s="1060"/>
      <c r="AS66" s="1061">
        <f t="shared" si="112"/>
        <v>0</v>
      </c>
      <c r="AT66" s="1046">
        <f t="shared" si="127"/>
        <v>0</v>
      </c>
      <c r="AU66" s="1061"/>
      <c r="AV66" s="1061"/>
      <c r="AW66" s="1060"/>
      <c r="AX66" s="1061">
        <f t="shared" si="113"/>
        <v>0</v>
      </c>
      <c r="AY66" s="1046">
        <f t="shared" si="128"/>
        <v>0</v>
      </c>
      <c r="AZ66" s="1061"/>
      <c r="BA66" s="1069"/>
      <c r="BB66" s="1060"/>
      <c r="BC66" s="1061">
        <f t="shared" si="114"/>
        <v>0</v>
      </c>
      <c r="BD66" s="1046">
        <f t="shared" si="129"/>
        <v>0</v>
      </c>
      <c r="BE66" s="1061"/>
      <c r="BF66" s="1069"/>
      <c r="BG66" s="1060"/>
      <c r="BH66" s="1061">
        <f t="shared" si="115"/>
        <v>0</v>
      </c>
      <c r="BI66" s="1046">
        <f t="shared" si="130"/>
        <v>0</v>
      </c>
      <c r="BJ66" s="1043">
        <f t="shared" si="131"/>
        <v>0</v>
      </c>
      <c r="BK66" s="1043">
        <f t="shared" si="116"/>
        <v>0</v>
      </c>
      <c r="BL66" s="1621">
        <f t="shared" si="117"/>
        <v>0</v>
      </c>
      <c r="BM66" s="1053">
        <f t="shared" si="118"/>
        <v>0</v>
      </c>
      <c r="BN66" s="1042">
        <f t="shared" si="132"/>
        <v>0</v>
      </c>
      <c r="BO66" s="1095">
        <f>BJ66+'4 bba Önkorm '!DH66</f>
        <v>0</v>
      </c>
      <c r="BP66" s="1095">
        <f>BK66+'4 bba Önkorm '!DI66</f>
        <v>0</v>
      </c>
      <c r="BQ66" s="1623">
        <f>BL66+'4 bba Önkorm '!DJ66</f>
        <v>0</v>
      </c>
      <c r="BR66" s="1053">
        <f>BM66+'4 bba Önkorm '!DK66</f>
        <v>0</v>
      </c>
      <c r="BS66" s="1042">
        <f>BN66+'4 bba Önkorm '!DL66</f>
        <v>0</v>
      </c>
    </row>
    <row r="67" spans="1:71" ht="15" hidden="1" customHeight="1">
      <c r="A67" s="38" t="s">
        <v>150</v>
      </c>
      <c r="B67" s="37"/>
      <c r="C67" s="1059"/>
      <c r="D67" s="1060"/>
      <c r="E67" s="1059">
        <f>SUM(C67:D67)</f>
        <v>0</v>
      </c>
      <c r="F67" s="1044">
        <f t="shared" si="119"/>
        <v>0</v>
      </c>
      <c r="G67" s="1061"/>
      <c r="H67" s="1061"/>
      <c r="I67" s="1060"/>
      <c r="J67" s="1061">
        <f>SUM(H67:I67)</f>
        <v>0</v>
      </c>
      <c r="K67" s="1046">
        <f t="shared" si="120"/>
        <v>0</v>
      </c>
      <c r="L67" s="1061"/>
      <c r="M67" s="1061"/>
      <c r="N67" s="1060"/>
      <c r="O67" s="1061">
        <f t="shared" si="106"/>
        <v>0</v>
      </c>
      <c r="P67" s="1046">
        <f t="shared" si="121"/>
        <v>0</v>
      </c>
      <c r="Q67" s="1061"/>
      <c r="R67" s="1061"/>
      <c r="S67" s="1060"/>
      <c r="T67" s="1061">
        <f>SUM(R67:S67)</f>
        <v>0</v>
      </c>
      <c r="U67" s="1046">
        <f t="shared" si="122"/>
        <v>0</v>
      </c>
      <c r="V67" s="1061"/>
      <c r="W67" s="1061"/>
      <c r="X67" s="1060"/>
      <c r="Y67" s="1061">
        <f t="shared" si="108"/>
        <v>0</v>
      </c>
      <c r="Z67" s="1046">
        <f t="shared" si="123"/>
        <v>0</v>
      </c>
      <c r="AA67" s="1061"/>
      <c r="AB67" s="1061"/>
      <c r="AC67" s="1060"/>
      <c r="AD67" s="1061">
        <f>SUM(AB67:AC67)</f>
        <v>0</v>
      </c>
      <c r="AE67" s="1046">
        <f t="shared" si="124"/>
        <v>0</v>
      </c>
      <c r="AF67" s="1061"/>
      <c r="AG67" s="1061">
        <v>0</v>
      </c>
      <c r="AH67" s="1060"/>
      <c r="AI67" s="1061">
        <f>SUM(AG67:AH67)</f>
        <v>0</v>
      </c>
      <c r="AJ67" s="1046">
        <f t="shared" si="125"/>
        <v>0</v>
      </c>
      <c r="AK67" s="1061"/>
      <c r="AL67" s="1061"/>
      <c r="AM67" s="1060"/>
      <c r="AN67" s="1061">
        <f>SUM(AL67:AM67)</f>
        <v>0</v>
      </c>
      <c r="AO67" s="1046">
        <f t="shared" si="126"/>
        <v>0</v>
      </c>
      <c r="AP67" s="1061"/>
      <c r="AQ67" s="1061"/>
      <c r="AR67" s="1060"/>
      <c r="AS67" s="1061">
        <f>SUM(AQ67:AR67)</f>
        <v>0</v>
      </c>
      <c r="AT67" s="1046">
        <f t="shared" si="127"/>
        <v>0</v>
      </c>
      <c r="AU67" s="1061"/>
      <c r="AV67" s="1061"/>
      <c r="AW67" s="1060"/>
      <c r="AX67" s="1061">
        <f>SUM(AV67:AW67)</f>
        <v>0</v>
      </c>
      <c r="AY67" s="1046">
        <f t="shared" si="128"/>
        <v>0</v>
      </c>
      <c r="AZ67" s="1061"/>
      <c r="BA67" s="1069"/>
      <c r="BB67" s="1060"/>
      <c r="BC67" s="1061">
        <f t="shared" si="114"/>
        <v>0</v>
      </c>
      <c r="BD67" s="1046">
        <f t="shared" si="129"/>
        <v>0</v>
      </c>
      <c r="BE67" s="1061"/>
      <c r="BF67" s="1069"/>
      <c r="BG67" s="1060"/>
      <c r="BH67" s="1061">
        <f t="shared" si="115"/>
        <v>0</v>
      </c>
      <c r="BI67" s="1046">
        <f t="shared" si="130"/>
        <v>0</v>
      </c>
      <c r="BJ67" s="1043">
        <f t="shared" si="131"/>
        <v>0</v>
      </c>
      <c r="BK67" s="1043">
        <f t="shared" si="116"/>
        <v>0</v>
      </c>
      <c r="BL67" s="1621">
        <f t="shared" si="117"/>
        <v>0</v>
      </c>
      <c r="BM67" s="1053">
        <f t="shared" si="118"/>
        <v>0</v>
      </c>
      <c r="BN67" s="1042">
        <f t="shared" si="132"/>
        <v>0</v>
      </c>
      <c r="BO67" s="1095">
        <f>BJ67+'4 bba Önkorm '!DH67</f>
        <v>0</v>
      </c>
      <c r="BP67" s="1095">
        <f>BK67+'4 bba Önkorm '!DI67</f>
        <v>0</v>
      </c>
      <c r="BQ67" s="1623">
        <f>BL67+'4 bba Önkorm '!DJ67</f>
        <v>0</v>
      </c>
      <c r="BR67" s="1053">
        <f>BM67+'4 bba Önkorm '!DK67</f>
        <v>0</v>
      </c>
      <c r="BS67" s="1042">
        <f>BN67+'4 bba Önkorm '!DL67</f>
        <v>0</v>
      </c>
    </row>
    <row r="68" spans="1:71" ht="15" customHeight="1">
      <c r="A68" s="1054" t="s">
        <v>148</v>
      </c>
      <c r="B68" s="98"/>
      <c r="C68" s="1059">
        <v>1248594</v>
      </c>
      <c r="D68" s="1060">
        <v>-1248594</v>
      </c>
      <c r="E68" s="1059">
        <f>SUM(C68:D68)</f>
        <v>0</v>
      </c>
      <c r="F68" s="1044">
        <f t="shared" si="119"/>
        <v>1248594</v>
      </c>
      <c r="G68" s="1061"/>
      <c r="H68" s="1061"/>
      <c r="I68" s="1060"/>
      <c r="J68" s="1061">
        <f>SUM(H68:I68)</f>
        <v>0</v>
      </c>
      <c r="K68" s="1046">
        <f t="shared" si="120"/>
        <v>0</v>
      </c>
      <c r="L68" s="1061"/>
      <c r="M68" s="1061"/>
      <c r="N68" s="1060"/>
      <c r="O68" s="1061">
        <f t="shared" si="106"/>
        <v>0</v>
      </c>
      <c r="P68" s="1046">
        <f t="shared" si="121"/>
        <v>0</v>
      </c>
      <c r="Q68" s="1061"/>
      <c r="R68" s="1061">
        <v>0</v>
      </c>
      <c r="S68" s="1060"/>
      <c r="T68" s="1061">
        <f>SUM(R68:S68)</f>
        <v>0</v>
      </c>
      <c r="U68" s="1046">
        <f t="shared" si="122"/>
        <v>0</v>
      </c>
      <c r="V68" s="1061">
        <v>3240</v>
      </c>
      <c r="W68" s="1061">
        <v>3240000</v>
      </c>
      <c r="X68" s="1060"/>
      <c r="Y68" s="1061">
        <f t="shared" si="108"/>
        <v>3240000</v>
      </c>
      <c r="Z68" s="1046">
        <f t="shared" si="123"/>
        <v>3236760</v>
      </c>
      <c r="AA68" s="1061">
        <v>33998</v>
      </c>
      <c r="AB68" s="1061">
        <v>25429000</v>
      </c>
      <c r="AC68" s="1060">
        <v>6142940</v>
      </c>
      <c r="AD68" s="1061">
        <f>SUM(AB68:AC68)</f>
        <v>31571940</v>
      </c>
      <c r="AE68" s="1046">
        <f t="shared" si="124"/>
        <v>25395002</v>
      </c>
      <c r="AF68" s="1061">
        <v>15750</v>
      </c>
      <c r="AG68" s="1061">
        <v>0</v>
      </c>
      <c r="AH68" s="1060"/>
      <c r="AI68" s="1061">
        <f>SUM(AG68:AH68)</f>
        <v>0</v>
      </c>
      <c r="AJ68" s="1046">
        <f t="shared" si="125"/>
        <v>-15750</v>
      </c>
      <c r="AK68" s="1061"/>
      <c r="AL68" s="1061"/>
      <c r="AM68" s="1060"/>
      <c r="AN68" s="1061">
        <f>SUM(AL68:AM68)</f>
        <v>0</v>
      </c>
      <c r="AO68" s="1046">
        <f t="shared" si="126"/>
        <v>0</v>
      </c>
      <c r="AP68" s="1061"/>
      <c r="AQ68" s="1061"/>
      <c r="AR68" s="1060"/>
      <c r="AS68" s="1061">
        <f>SUM(AQ68:AR68)</f>
        <v>0</v>
      </c>
      <c r="AT68" s="1046">
        <f t="shared" si="127"/>
        <v>0</v>
      </c>
      <c r="AU68" s="1061"/>
      <c r="AV68" s="1061"/>
      <c r="AW68" s="1060"/>
      <c r="AX68" s="1061">
        <f>SUM(AV68:AW68)</f>
        <v>0</v>
      </c>
      <c r="AY68" s="1046">
        <f t="shared" si="128"/>
        <v>0</v>
      </c>
      <c r="AZ68" s="1061"/>
      <c r="BA68" s="1069"/>
      <c r="BB68" s="1060"/>
      <c r="BC68" s="1061">
        <f t="shared" si="114"/>
        <v>0</v>
      </c>
      <c r="BD68" s="1046">
        <f t="shared" si="129"/>
        <v>0</v>
      </c>
      <c r="BE68" s="1061"/>
      <c r="BF68" s="1069"/>
      <c r="BG68" s="1060"/>
      <c r="BH68" s="1061">
        <f t="shared" si="115"/>
        <v>0</v>
      </c>
      <c r="BI68" s="1046">
        <f t="shared" si="130"/>
        <v>0</v>
      </c>
      <c r="BJ68" s="1043">
        <f>SUM(B68+G68+L68+Q68+V68+AA68+AF68+AK68+AP68+AU68+AZ68+BE68)</f>
        <v>52988</v>
      </c>
      <c r="BK68" s="1043">
        <f t="shared" si="116"/>
        <v>29917594</v>
      </c>
      <c r="BL68" s="1621">
        <f t="shared" si="117"/>
        <v>4894346</v>
      </c>
      <c r="BM68" s="1053">
        <f t="shared" si="118"/>
        <v>34811940</v>
      </c>
      <c r="BN68" s="1042">
        <f t="shared" si="132"/>
        <v>29864606</v>
      </c>
      <c r="BO68" s="1095">
        <f>BJ68+'4 bba Önkorm '!DH68</f>
        <v>226387</v>
      </c>
      <c r="BP68" s="1095">
        <f>BK68+'4 bba Önkorm '!DI68</f>
        <v>96840941</v>
      </c>
      <c r="BQ68" s="1623">
        <f>BL68+'4 bba Önkorm '!DJ68</f>
        <v>4894346</v>
      </c>
      <c r="BR68" s="1053">
        <f>BM68+'4 bba Önkorm '!DK68</f>
        <v>101735287</v>
      </c>
      <c r="BS68" s="1042">
        <f>BN68+'4 bba Önkorm '!DL68</f>
        <v>96614554</v>
      </c>
    </row>
    <row r="69" spans="1:71" ht="15" customHeight="1">
      <c r="A69" s="1070" t="s">
        <v>213</v>
      </c>
      <c r="B69" s="37"/>
      <c r="C69" s="1059"/>
      <c r="D69" s="1060"/>
      <c r="E69" s="1059">
        <f t="shared" si="104"/>
        <v>0</v>
      </c>
      <c r="F69" s="1044">
        <f t="shared" si="119"/>
        <v>0</v>
      </c>
      <c r="G69" s="1061"/>
      <c r="H69" s="1061"/>
      <c r="I69" s="1060"/>
      <c r="J69" s="1061">
        <f t="shared" si="105"/>
        <v>0</v>
      </c>
      <c r="K69" s="1046">
        <f t="shared" si="120"/>
        <v>0</v>
      </c>
      <c r="L69" s="1061"/>
      <c r="M69" s="1061"/>
      <c r="N69" s="1060"/>
      <c r="O69" s="1061">
        <f t="shared" si="106"/>
        <v>0</v>
      </c>
      <c r="P69" s="1046">
        <f t="shared" si="121"/>
        <v>0</v>
      </c>
      <c r="Q69" s="1061"/>
      <c r="R69" s="1061">
        <v>0</v>
      </c>
      <c r="S69" s="1060">
        <v>174600</v>
      </c>
      <c r="T69" s="1061">
        <f t="shared" si="107"/>
        <v>174600</v>
      </c>
      <c r="U69" s="1046">
        <f t="shared" si="122"/>
        <v>0</v>
      </c>
      <c r="V69" s="1061">
        <v>32000</v>
      </c>
      <c r="W69" s="1061">
        <v>21000000</v>
      </c>
      <c r="X69" s="1060">
        <v>34970000</v>
      </c>
      <c r="Y69" s="1061">
        <f t="shared" si="108"/>
        <v>55970000</v>
      </c>
      <c r="Z69" s="1046">
        <f t="shared" si="123"/>
        <v>20968000</v>
      </c>
      <c r="AA69" s="1061"/>
      <c r="AB69" s="1061">
        <v>0</v>
      </c>
      <c r="AC69" s="1060">
        <v>10000</v>
      </c>
      <c r="AD69" s="1061">
        <f t="shared" si="109"/>
        <v>10000</v>
      </c>
      <c r="AE69" s="1046">
        <f t="shared" si="124"/>
        <v>0</v>
      </c>
      <c r="AF69" s="1061">
        <v>7852439</v>
      </c>
      <c r="AG69" s="1061">
        <v>8402876000</v>
      </c>
      <c r="AH69" s="1060">
        <v>214650240</v>
      </c>
      <c r="AI69" s="1061">
        <f t="shared" si="110"/>
        <v>8617526240</v>
      </c>
      <c r="AJ69" s="1046">
        <f t="shared" si="125"/>
        <v>8395023561</v>
      </c>
      <c r="AK69" s="1061"/>
      <c r="AL69" s="1061"/>
      <c r="AM69" s="1060"/>
      <c r="AN69" s="1061">
        <f t="shared" si="111"/>
        <v>0</v>
      </c>
      <c r="AO69" s="1046">
        <f t="shared" si="126"/>
        <v>0</v>
      </c>
      <c r="AP69" s="1061"/>
      <c r="AQ69" s="1061"/>
      <c r="AR69" s="1060"/>
      <c r="AS69" s="1061">
        <f t="shared" si="112"/>
        <v>0</v>
      </c>
      <c r="AT69" s="1046">
        <f t="shared" si="127"/>
        <v>0</v>
      </c>
      <c r="AU69" s="1061"/>
      <c r="AV69" s="1061"/>
      <c r="AW69" s="1060"/>
      <c r="AX69" s="1061">
        <f t="shared" si="113"/>
        <v>0</v>
      </c>
      <c r="AY69" s="1046">
        <f t="shared" si="128"/>
        <v>0</v>
      </c>
      <c r="AZ69" s="1061"/>
      <c r="BA69" s="1069"/>
      <c r="BB69" s="1060"/>
      <c r="BC69" s="1061">
        <f t="shared" si="114"/>
        <v>0</v>
      </c>
      <c r="BD69" s="1046">
        <f t="shared" si="129"/>
        <v>0</v>
      </c>
      <c r="BE69" s="1061"/>
      <c r="BF69" s="1069"/>
      <c r="BG69" s="1060"/>
      <c r="BH69" s="1061">
        <f t="shared" si="115"/>
        <v>0</v>
      </c>
      <c r="BI69" s="1046">
        <f t="shared" si="130"/>
        <v>0</v>
      </c>
      <c r="BJ69" s="1043">
        <f t="shared" si="131"/>
        <v>7884439</v>
      </c>
      <c r="BK69" s="1043">
        <f t="shared" si="116"/>
        <v>8423876000</v>
      </c>
      <c r="BL69" s="1621">
        <f t="shared" si="117"/>
        <v>249804840</v>
      </c>
      <c r="BM69" s="1053">
        <f t="shared" si="118"/>
        <v>8673680840</v>
      </c>
      <c r="BN69" s="1042">
        <f t="shared" si="132"/>
        <v>8415991561</v>
      </c>
      <c r="BO69" s="1095">
        <f>BJ69+'4 bba Önkorm '!DH69</f>
        <v>7884439</v>
      </c>
      <c r="BP69" s="1095">
        <f>BK69+'4 bba Önkorm '!DI69</f>
        <v>8423876000</v>
      </c>
      <c r="BQ69" s="1623">
        <f>BL69+'4 bba Önkorm '!DJ69</f>
        <v>249804840</v>
      </c>
      <c r="BR69" s="1053">
        <f>BM69+'4 bba Önkorm '!DK69</f>
        <v>8673680840</v>
      </c>
      <c r="BS69" s="1042">
        <f>BN69+'4 bba Önkorm '!DL69</f>
        <v>8415991561</v>
      </c>
    </row>
    <row r="70" spans="1:71" ht="15" hidden="1" customHeight="1">
      <c r="A70" s="1070" t="s">
        <v>214</v>
      </c>
      <c r="B70" s="37"/>
      <c r="C70" s="1059"/>
      <c r="D70" s="1060"/>
      <c r="E70" s="1059">
        <f>SUM(C70:D70)</f>
        <v>0</v>
      </c>
      <c r="F70" s="1044">
        <f t="shared" si="119"/>
        <v>0</v>
      </c>
      <c r="G70" s="1061"/>
      <c r="H70" s="1061"/>
      <c r="I70" s="1060"/>
      <c r="J70" s="1061">
        <f>SUM(H70:I70)</f>
        <v>0</v>
      </c>
      <c r="K70" s="1046">
        <f t="shared" si="120"/>
        <v>0</v>
      </c>
      <c r="L70" s="1061"/>
      <c r="M70" s="1061"/>
      <c r="N70" s="1060"/>
      <c r="O70" s="1061">
        <f>SUM(M70:N70)</f>
        <v>0</v>
      </c>
      <c r="P70" s="1046">
        <f t="shared" si="121"/>
        <v>0</v>
      </c>
      <c r="Q70" s="1061"/>
      <c r="R70" s="1061">
        <v>0</v>
      </c>
      <c r="S70" s="1060"/>
      <c r="T70" s="1061">
        <f>SUM(R70:S70)</f>
        <v>0</v>
      </c>
      <c r="U70" s="1046">
        <f t="shared" si="122"/>
        <v>0</v>
      </c>
      <c r="V70" s="1061"/>
      <c r="W70" s="1061"/>
      <c r="X70" s="1060"/>
      <c r="Y70" s="1061">
        <f t="shared" si="108"/>
        <v>0</v>
      </c>
      <c r="Z70" s="1046">
        <f t="shared" si="123"/>
        <v>0</v>
      </c>
      <c r="AA70" s="1061"/>
      <c r="AB70" s="1061"/>
      <c r="AC70" s="1060"/>
      <c r="AD70" s="1061">
        <f>SUM(AB70:AC70)</f>
        <v>0</v>
      </c>
      <c r="AE70" s="1046">
        <f t="shared" si="124"/>
        <v>0</v>
      </c>
      <c r="AF70" s="1061"/>
      <c r="AG70" s="1061">
        <v>0</v>
      </c>
      <c r="AH70" s="1060"/>
      <c r="AI70" s="1061">
        <f>SUM(AG70:AH70)</f>
        <v>0</v>
      </c>
      <c r="AJ70" s="1046">
        <f t="shared" si="125"/>
        <v>0</v>
      </c>
      <c r="AK70" s="1061"/>
      <c r="AL70" s="1061"/>
      <c r="AM70" s="1060"/>
      <c r="AN70" s="1061">
        <f>SUM(AL70:AM70)</f>
        <v>0</v>
      </c>
      <c r="AO70" s="1046">
        <f t="shared" si="126"/>
        <v>0</v>
      </c>
      <c r="AP70" s="1061"/>
      <c r="AQ70" s="1061"/>
      <c r="AR70" s="1060"/>
      <c r="AS70" s="1061">
        <f>SUM(AQ70:AR70)</f>
        <v>0</v>
      </c>
      <c r="AT70" s="1046">
        <f t="shared" si="127"/>
        <v>0</v>
      </c>
      <c r="AU70" s="1061"/>
      <c r="AV70" s="1061"/>
      <c r="AW70" s="1060"/>
      <c r="AX70" s="1061">
        <f>SUM(AV70:AW70)</f>
        <v>0</v>
      </c>
      <c r="AY70" s="1046">
        <f t="shared" si="128"/>
        <v>0</v>
      </c>
      <c r="AZ70" s="1061"/>
      <c r="BA70" s="1069"/>
      <c r="BB70" s="1060"/>
      <c r="BC70" s="1061">
        <f t="shared" si="114"/>
        <v>0</v>
      </c>
      <c r="BD70" s="1046">
        <f t="shared" si="129"/>
        <v>0</v>
      </c>
      <c r="BE70" s="1061"/>
      <c r="BF70" s="1069"/>
      <c r="BG70" s="1060"/>
      <c r="BH70" s="1061">
        <f t="shared" si="115"/>
        <v>0</v>
      </c>
      <c r="BI70" s="1046">
        <f t="shared" si="130"/>
        <v>0</v>
      </c>
      <c r="BJ70" s="1043">
        <f t="shared" si="131"/>
        <v>0</v>
      </c>
      <c r="BK70" s="1043">
        <f t="shared" si="116"/>
        <v>0</v>
      </c>
      <c r="BL70" s="1621">
        <f t="shared" si="117"/>
        <v>0</v>
      </c>
      <c r="BM70" s="1053">
        <f t="shared" si="118"/>
        <v>0</v>
      </c>
      <c r="BN70" s="1042">
        <f t="shared" si="132"/>
        <v>0</v>
      </c>
      <c r="BO70" s="1095">
        <f>BJ70+'4 bba Önkorm '!DH70</f>
        <v>0</v>
      </c>
      <c r="BP70" s="1095">
        <f>BK70+'4 bba Önkorm '!DI70</f>
        <v>0</v>
      </c>
      <c r="BQ70" s="1623">
        <f>BL70+'4 bba Önkorm '!DJ70</f>
        <v>0</v>
      </c>
      <c r="BR70" s="1053">
        <f>BM70+'4 bba Önkorm '!DK70</f>
        <v>0</v>
      </c>
      <c r="BS70" s="1042">
        <f>BN70+'4 bba Önkorm '!DL70</f>
        <v>0</v>
      </c>
    </row>
    <row r="71" spans="1:71" ht="15" hidden="1" customHeight="1">
      <c r="A71" s="1055" t="s">
        <v>895</v>
      </c>
      <c r="B71" s="1367"/>
      <c r="C71" s="1059"/>
      <c r="D71" s="1060"/>
      <c r="E71" s="1059">
        <f t="shared" si="104"/>
        <v>0</v>
      </c>
      <c r="F71" s="1044">
        <f t="shared" si="119"/>
        <v>0</v>
      </c>
      <c r="G71" s="1061"/>
      <c r="H71" s="1061"/>
      <c r="I71" s="1060"/>
      <c r="J71" s="1061">
        <f t="shared" si="105"/>
        <v>0</v>
      </c>
      <c r="K71" s="1046">
        <f t="shared" si="120"/>
        <v>0</v>
      </c>
      <c r="L71" s="1061"/>
      <c r="M71" s="1061"/>
      <c r="N71" s="1060"/>
      <c r="O71" s="1061">
        <f t="shared" si="106"/>
        <v>0</v>
      </c>
      <c r="P71" s="1046">
        <f t="shared" si="121"/>
        <v>0</v>
      </c>
      <c r="Q71" s="1061"/>
      <c r="R71" s="1061">
        <v>0</v>
      </c>
      <c r="S71" s="1060"/>
      <c r="T71" s="1061">
        <f t="shared" si="107"/>
        <v>0</v>
      </c>
      <c r="U71" s="1046">
        <f t="shared" si="122"/>
        <v>0</v>
      </c>
      <c r="V71" s="1061"/>
      <c r="W71" s="1061"/>
      <c r="X71" s="1060"/>
      <c r="Y71" s="1061">
        <f t="shared" si="108"/>
        <v>0</v>
      </c>
      <c r="Z71" s="1046">
        <f t="shared" si="123"/>
        <v>0</v>
      </c>
      <c r="AA71" s="1061"/>
      <c r="AB71" s="1061"/>
      <c r="AC71" s="1060"/>
      <c r="AD71" s="1061">
        <f t="shared" si="109"/>
        <v>0</v>
      </c>
      <c r="AE71" s="1046">
        <f t="shared" si="124"/>
        <v>0</v>
      </c>
      <c r="AF71" s="1061"/>
      <c r="AG71" s="1061">
        <v>0</v>
      </c>
      <c r="AH71" s="1060"/>
      <c r="AI71" s="1061">
        <f t="shared" si="110"/>
        <v>0</v>
      </c>
      <c r="AJ71" s="1046">
        <f t="shared" si="125"/>
        <v>0</v>
      </c>
      <c r="AK71" s="1061"/>
      <c r="AL71" s="1061"/>
      <c r="AM71" s="1060"/>
      <c r="AN71" s="1061">
        <f t="shared" si="111"/>
        <v>0</v>
      </c>
      <c r="AO71" s="1046">
        <f t="shared" si="126"/>
        <v>0</v>
      </c>
      <c r="AP71" s="1061"/>
      <c r="AQ71" s="1061"/>
      <c r="AR71" s="1060"/>
      <c r="AS71" s="1061">
        <f t="shared" si="112"/>
        <v>0</v>
      </c>
      <c r="AT71" s="1046">
        <f t="shared" si="127"/>
        <v>0</v>
      </c>
      <c r="AU71" s="1061"/>
      <c r="AV71" s="1061"/>
      <c r="AW71" s="1060"/>
      <c r="AX71" s="1061">
        <f t="shared" si="113"/>
        <v>0</v>
      </c>
      <c r="AY71" s="1046">
        <f t="shared" si="128"/>
        <v>0</v>
      </c>
      <c r="AZ71" s="1061"/>
      <c r="BA71" s="1069"/>
      <c r="BB71" s="1060"/>
      <c r="BC71" s="1061">
        <f t="shared" si="114"/>
        <v>0</v>
      </c>
      <c r="BD71" s="1046">
        <f t="shared" si="129"/>
        <v>0</v>
      </c>
      <c r="BE71" s="1061"/>
      <c r="BF71" s="1069"/>
      <c r="BG71" s="1060"/>
      <c r="BH71" s="1061">
        <f t="shared" si="115"/>
        <v>0</v>
      </c>
      <c r="BI71" s="1046">
        <f t="shared" si="130"/>
        <v>0</v>
      </c>
      <c r="BJ71" s="1043">
        <f t="shared" si="131"/>
        <v>0</v>
      </c>
      <c r="BK71" s="1043">
        <f t="shared" si="116"/>
        <v>0</v>
      </c>
      <c r="BL71" s="1621">
        <f t="shared" si="117"/>
        <v>0</v>
      </c>
      <c r="BM71" s="1053">
        <f t="shared" si="118"/>
        <v>0</v>
      </c>
      <c r="BN71" s="1042">
        <f t="shared" si="132"/>
        <v>0</v>
      </c>
      <c r="BO71" s="1095">
        <f>BJ71+'4 bba Önkorm '!DH71</f>
        <v>0</v>
      </c>
      <c r="BP71" s="1095">
        <f>BK71+'4 bba Önkorm '!DI71</f>
        <v>0</v>
      </c>
      <c r="BQ71" s="1623">
        <f>BL71+'4 bba Önkorm '!DJ71</f>
        <v>0</v>
      </c>
      <c r="BR71" s="1053">
        <f>BM71+'4 bba Önkorm '!DK71</f>
        <v>0</v>
      </c>
      <c r="BS71" s="1042">
        <f>BN71+'4 bba Önkorm '!DL71</f>
        <v>0</v>
      </c>
    </row>
    <row r="72" spans="1:71" ht="15" hidden="1" customHeight="1">
      <c r="A72" s="1055" t="s">
        <v>910</v>
      </c>
      <c r="B72" s="1367"/>
      <c r="C72" s="1059"/>
      <c r="D72" s="1060"/>
      <c r="E72" s="1059">
        <f>SUM(C72:D72)</f>
        <v>0</v>
      </c>
      <c r="F72" s="1044">
        <f t="shared" si="119"/>
        <v>0</v>
      </c>
      <c r="G72" s="1061"/>
      <c r="H72" s="1061"/>
      <c r="I72" s="1060"/>
      <c r="J72" s="1061">
        <f>SUM(H72:I72)</f>
        <v>0</v>
      </c>
      <c r="K72" s="1046">
        <f t="shared" si="120"/>
        <v>0</v>
      </c>
      <c r="L72" s="1061"/>
      <c r="M72" s="1061"/>
      <c r="N72" s="1060"/>
      <c r="O72" s="1061">
        <f>SUM(M72:N72)</f>
        <v>0</v>
      </c>
      <c r="P72" s="1046">
        <f t="shared" si="121"/>
        <v>0</v>
      </c>
      <c r="Q72" s="1061"/>
      <c r="R72" s="1061">
        <v>0</v>
      </c>
      <c r="S72" s="1060"/>
      <c r="T72" s="1061">
        <f>SUM(R72:S72)</f>
        <v>0</v>
      </c>
      <c r="U72" s="1046">
        <f t="shared" si="122"/>
        <v>0</v>
      </c>
      <c r="V72" s="1061"/>
      <c r="W72" s="1061"/>
      <c r="X72" s="1060"/>
      <c r="Y72" s="1061">
        <f t="shared" si="108"/>
        <v>0</v>
      </c>
      <c r="Z72" s="1046">
        <f t="shared" si="123"/>
        <v>0</v>
      </c>
      <c r="AA72" s="1061"/>
      <c r="AB72" s="1061"/>
      <c r="AC72" s="1060"/>
      <c r="AD72" s="1061">
        <f>SUM(AB72:AC72)</f>
        <v>0</v>
      </c>
      <c r="AE72" s="1046">
        <f t="shared" si="124"/>
        <v>0</v>
      </c>
      <c r="AF72" s="1061"/>
      <c r="AG72" s="1061">
        <v>0</v>
      </c>
      <c r="AH72" s="1060"/>
      <c r="AI72" s="1061">
        <f>SUM(AG72:AH72)</f>
        <v>0</v>
      </c>
      <c r="AJ72" s="1046">
        <f t="shared" si="125"/>
        <v>0</v>
      </c>
      <c r="AK72" s="1061"/>
      <c r="AL72" s="1061"/>
      <c r="AM72" s="1060"/>
      <c r="AN72" s="1061">
        <f>SUM(AL72:AM72)</f>
        <v>0</v>
      </c>
      <c r="AO72" s="1046">
        <f t="shared" si="126"/>
        <v>0</v>
      </c>
      <c r="AP72" s="1061"/>
      <c r="AQ72" s="1061"/>
      <c r="AR72" s="1060"/>
      <c r="AS72" s="1061">
        <f>SUM(AQ72:AR72)</f>
        <v>0</v>
      </c>
      <c r="AT72" s="1046">
        <f t="shared" si="127"/>
        <v>0</v>
      </c>
      <c r="AU72" s="1061"/>
      <c r="AV72" s="1061"/>
      <c r="AW72" s="1060"/>
      <c r="AX72" s="1061">
        <f>SUM(AV72:AW72)</f>
        <v>0</v>
      </c>
      <c r="AY72" s="1046">
        <f t="shared" si="128"/>
        <v>0</v>
      </c>
      <c r="AZ72" s="1061"/>
      <c r="BA72" s="1069"/>
      <c r="BB72" s="1060"/>
      <c r="BC72" s="1061">
        <f t="shared" si="114"/>
        <v>0</v>
      </c>
      <c r="BD72" s="1046">
        <f t="shared" si="129"/>
        <v>0</v>
      </c>
      <c r="BE72" s="1061"/>
      <c r="BF72" s="1069"/>
      <c r="BG72" s="1060"/>
      <c r="BH72" s="1061">
        <f t="shared" si="115"/>
        <v>0</v>
      </c>
      <c r="BI72" s="1046">
        <f t="shared" si="130"/>
        <v>0</v>
      </c>
      <c r="BJ72" s="1043">
        <f t="shared" si="131"/>
        <v>0</v>
      </c>
      <c r="BK72" s="1043">
        <f t="shared" si="116"/>
        <v>0</v>
      </c>
      <c r="BL72" s="1621">
        <f t="shared" si="117"/>
        <v>0</v>
      </c>
      <c r="BM72" s="1053">
        <f t="shared" si="118"/>
        <v>0</v>
      </c>
      <c r="BN72" s="1042">
        <f t="shared" si="132"/>
        <v>0</v>
      </c>
      <c r="BO72" s="1095">
        <f>BJ72+'4 bba Önkorm '!DH72</f>
        <v>0</v>
      </c>
      <c r="BP72" s="1095">
        <f>BK72+'4 bba Önkorm '!DI72</f>
        <v>0</v>
      </c>
      <c r="BQ72" s="1623">
        <f>BL72+'4 bba Önkorm '!DJ72</f>
        <v>0</v>
      </c>
      <c r="BR72" s="1053">
        <f>BM72+'4 bba Önkorm '!DK72</f>
        <v>0</v>
      </c>
      <c r="BS72" s="1042">
        <f>BN72+'4 bba Önkorm '!DL72</f>
        <v>0</v>
      </c>
    </row>
    <row r="73" spans="1:71" ht="15" customHeight="1">
      <c r="A73" s="1070" t="s">
        <v>381</v>
      </c>
      <c r="B73" s="37"/>
      <c r="C73" s="1059"/>
      <c r="D73" s="1060"/>
      <c r="E73" s="1059">
        <f>SUM(C73:D73)</f>
        <v>0</v>
      </c>
      <c r="F73" s="1044">
        <f t="shared" si="119"/>
        <v>0</v>
      </c>
      <c r="G73" s="1061"/>
      <c r="H73" s="1061"/>
      <c r="I73" s="1060"/>
      <c r="J73" s="1061">
        <f>SUM(H73:I73)</f>
        <v>0</v>
      </c>
      <c r="K73" s="1046">
        <f t="shared" si="120"/>
        <v>0</v>
      </c>
      <c r="L73" s="1061"/>
      <c r="M73" s="1061"/>
      <c r="N73" s="1060"/>
      <c r="O73" s="1061">
        <f>SUM(M73:N73)</f>
        <v>0</v>
      </c>
      <c r="P73" s="1046">
        <f t="shared" si="121"/>
        <v>0</v>
      </c>
      <c r="Q73" s="1061"/>
      <c r="R73" s="1061">
        <v>21303870</v>
      </c>
      <c r="S73" s="1060">
        <v>152126</v>
      </c>
      <c r="T73" s="1061">
        <f>SUM(R73:S73)</f>
        <v>21455996</v>
      </c>
      <c r="U73" s="1046">
        <f t="shared" si="122"/>
        <v>21303870</v>
      </c>
      <c r="V73" s="1061">
        <v>1100</v>
      </c>
      <c r="W73" s="1061">
        <v>1600000</v>
      </c>
      <c r="X73" s="1060">
        <v>243375</v>
      </c>
      <c r="Y73" s="1061">
        <f t="shared" si="108"/>
        <v>1843375</v>
      </c>
      <c r="Z73" s="1046">
        <f t="shared" si="123"/>
        <v>1598900</v>
      </c>
      <c r="AA73" s="1061"/>
      <c r="AB73" s="1061">
        <v>743864</v>
      </c>
      <c r="AC73" s="1060">
        <v>1213305</v>
      </c>
      <c r="AD73" s="1061">
        <f>SUM(AB73:AC73)</f>
        <v>1957169</v>
      </c>
      <c r="AE73" s="1046">
        <f t="shared" si="124"/>
        <v>743864</v>
      </c>
      <c r="AF73" s="1061">
        <v>141000</v>
      </c>
      <c r="AG73" s="1061">
        <v>151574854</v>
      </c>
      <c r="AH73" s="1320">
        <v>63610235</v>
      </c>
      <c r="AI73" s="1061">
        <f>SUM(AG73:AH73)</f>
        <v>215185089</v>
      </c>
      <c r="AJ73" s="1046">
        <f t="shared" si="125"/>
        <v>151433854</v>
      </c>
      <c r="AK73" s="1061"/>
      <c r="AL73" s="1061"/>
      <c r="AM73" s="1060"/>
      <c r="AN73" s="1061">
        <f>SUM(AL73:AM73)</f>
        <v>0</v>
      </c>
      <c r="AO73" s="1046">
        <f t="shared" si="126"/>
        <v>0</v>
      </c>
      <c r="AP73" s="1061"/>
      <c r="AQ73" s="1061"/>
      <c r="AR73" s="1060"/>
      <c r="AS73" s="1061">
        <f>SUM(AQ73:AR73)</f>
        <v>0</v>
      </c>
      <c r="AT73" s="1046">
        <f t="shared" si="127"/>
        <v>0</v>
      </c>
      <c r="AU73" s="1061"/>
      <c r="AV73" s="1061"/>
      <c r="AW73" s="1060"/>
      <c r="AX73" s="1061">
        <f>SUM(AV73:AW73)</f>
        <v>0</v>
      </c>
      <c r="AY73" s="1046">
        <f t="shared" si="128"/>
        <v>0</v>
      </c>
      <c r="AZ73" s="1061"/>
      <c r="BA73" s="1069"/>
      <c r="BB73" s="1060"/>
      <c r="BC73" s="1061">
        <f>SUM(BA73+BB73)</f>
        <v>0</v>
      </c>
      <c r="BD73" s="1046">
        <f t="shared" si="129"/>
        <v>0</v>
      </c>
      <c r="BE73" s="1061"/>
      <c r="BF73" s="1069"/>
      <c r="BG73" s="1060"/>
      <c r="BH73" s="1061">
        <f>SUM(BF73+BG73)</f>
        <v>0</v>
      </c>
      <c r="BI73" s="1046">
        <f t="shared" si="130"/>
        <v>0</v>
      </c>
      <c r="BJ73" s="1043">
        <f t="shared" si="131"/>
        <v>142100</v>
      </c>
      <c r="BK73" s="1043">
        <f t="shared" si="116"/>
        <v>175222588</v>
      </c>
      <c r="BL73" s="1621">
        <f>SUM(D73+I73+N73+S73+X73+AC73+AH73+AM73+AR73+AW73+BB73+BG73)</f>
        <v>65219041</v>
      </c>
      <c r="BM73" s="1053">
        <f>SUM(BK73+BL73)</f>
        <v>240441629</v>
      </c>
      <c r="BN73" s="1042">
        <f t="shared" si="132"/>
        <v>175080488</v>
      </c>
      <c r="BO73" s="1095">
        <f>BJ73+'4 bba Önkorm '!DH73</f>
        <v>780199</v>
      </c>
      <c r="BP73" s="1095">
        <f>BK73+'4 bba Önkorm '!DI73</f>
        <v>608426588</v>
      </c>
      <c r="BQ73" s="1623">
        <f>BL73+'4 bba Önkorm '!DJ73</f>
        <v>74073853</v>
      </c>
      <c r="BR73" s="1053">
        <f>BM73+'4 bba Önkorm '!DK73</f>
        <v>682500441</v>
      </c>
      <c r="BS73" s="1042">
        <f>BN73+'4 bba Önkorm '!DL73</f>
        <v>607646389</v>
      </c>
    </row>
    <row r="74" spans="1:71" ht="15" hidden="1" customHeight="1">
      <c r="A74" s="1070" t="s">
        <v>215</v>
      </c>
      <c r="B74" s="37"/>
      <c r="C74" s="1059"/>
      <c r="D74" s="1060"/>
      <c r="E74" s="1059">
        <f t="shared" si="104"/>
        <v>0</v>
      </c>
      <c r="F74" s="1044">
        <f t="shared" si="119"/>
        <v>0</v>
      </c>
      <c r="G74" s="1061"/>
      <c r="H74" s="1061"/>
      <c r="I74" s="1060"/>
      <c r="J74" s="1061">
        <f t="shared" si="105"/>
        <v>0</v>
      </c>
      <c r="K74" s="1046">
        <f t="shared" si="120"/>
        <v>0</v>
      </c>
      <c r="L74" s="1061"/>
      <c r="M74" s="1061"/>
      <c r="N74" s="1060"/>
      <c r="O74" s="1061">
        <f t="shared" si="106"/>
        <v>0</v>
      </c>
      <c r="P74" s="1046">
        <f t="shared" si="121"/>
        <v>0</v>
      </c>
      <c r="Q74" s="1061"/>
      <c r="R74" s="1061"/>
      <c r="S74" s="1060"/>
      <c r="T74" s="1061">
        <f t="shared" si="107"/>
        <v>0</v>
      </c>
      <c r="U74" s="1046">
        <f t="shared" si="122"/>
        <v>0</v>
      </c>
      <c r="V74" s="1061"/>
      <c r="W74" s="1061"/>
      <c r="X74" s="1060"/>
      <c r="Y74" s="1061">
        <f t="shared" si="108"/>
        <v>0</v>
      </c>
      <c r="Z74" s="1046">
        <f t="shared" si="123"/>
        <v>0</v>
      </c>
      <c r="AA74" s="1061"/>
      <c r="AB74" s="1061">
        <v>0</v>
      </c>
      <c r="AC74" s="1060"/>
      <c r="AD74" s="1061">
        <f t="shared" si="109"/>
        <v>0</v>
      </c>
      <c r="AE74" s="1046">
        <f t="shared" si="124"/>
        <v>0</v>
      </c>
      <c r="AF74" s="1061"/>
      <c r="AG74" s="1061">
        <v>0</v>
      </c>
      <c r="AH74" s="1060"/>
      <c r="AI74" s="1061">
        <f t="shared" si="110"/>
        <v>0</v>
      </c>
      <c r="AJ74" s="1046">
        <f t="shared" si="125"/>
        <v>0</v>
      </c>
      <c r="AK74" s="1061"/>
      <c r="AL74" s="1061"/>
      <c r="AM74" s="1060"/>
      <c r="AN74" s="1061">
        <f t="shared" si="111"/>
        <v>0</v>
      </c>
      <c r="AO74" s="1046">
        <f t="shared" si="126"/>
        <v>0</v>
      </c>
      <c r="AP74" s="1061"/>
      <c r="AQ74" s="1061"/>
      <c r="AR74" s="1060"/>
      <c r="AS74" s="1061">
        <f t="shared" si="112"/>
        <v>0</v>
      </c>
      <c r="AT74" s="1046">
        <f t="shared" si="127"/>
        <v>0</v>
      </c>
      <c r="AU74" s="1061"/>
      <c r="AV74" s="1061"/>
      <c r="AW74" s="1060"/>
      <c r="AX74" s="1061">
        <f t="shared" si="113"/>
        <v>0</v>
      </c>
      <c r="AY74" s="1046">
        <f t="shared" si="128"/>
        <v>0</v>
      </c>
      <c r="AZ74" s="1061"/>
      <c r="BA74" s="1069"/>
      <c r="BB74" s="1060"/>
      <c r="BC74" s="1061">
        <f t="shared" si="114"/>
        <v>0</v>
      </c>
      <c r="BD74" s="1046">
        <f t="shared" si="129"/>
        <v>0</v>
      </c>
      <c r="BE74" s="1061"/>
      <c r="BF74" s="1069"/>
      <c r="BG74" s="1060"/>
      <c r="BH74" s="1061">
        <f t="shared" si="115"/>
        <v>0</v>
      </c>
      <c r="BI74" s="1046">
        <f t="shared" si="130"/>
        <v>0</v>
      </c>
      <c r="BJ74" s="1043">
        <f t="shared" si="131"/>
        <v>0</v>
      </c>
      <c r="BK74" s="1043">
        <f t="shared" si="116"/>
        <v>0</v>
      </c>
      <c r="BL74" s="1621">
        <f t="shared" si="117"/>
        <v>0</v>
      </c>
      <c r="BM74" s="1053">
        <f t="shared" si="118"/>
        <v>0</v>
      </c>
      <c r="BN74" s="1042">
        <f t="shared" si="132"/>
        <v>0</v>
      </c>
      <c r="BO74" s="1095">
        <f>BJ74+'4 bba Önkorm '!DH74</f>
        <v>0</v>
      </c>
      <c r="BP74" s="1095">
        <f>BK74+'4 bba Önkorm '!DI74</f>
        <v>0</v>
      </c>
      <c r="BQ74" s="1623">
        <f>BL74+'4 bba Önkorm '!DJ74</f>
        <v>0</v>
      </c>
      <c r="BR74" s="1053">
        <f>BM74+'4 bba Önkorm '!DK74</f>
        <v>0</v>
      </c>
      <c r="BS74" s="1042">
        <f>BN74+'4 bba Önkorm '!DL74</f>
        <v>0</v>
      </c>
    </row>
    <row r="75" spans="1:71" ht="15" hidden="1" customHeight="1">
      <c r="A75" s="38" t="s">
        <v>561</v>
      </c>
      <c r="B75" s="37"/>
      <c r="C75" s="1059"/>
      <c r="D75" s="1060"/>
      <c r="E75" s="1059">
        <f t="shared" si="104"/>
        <v>0</v>
      </c>
      <c r="F75" s="1044">
        <f t="shared" si="119"/>
        <v>0</v>
      </c>
      <c r="G75" s="1061"/>
      <c r="H75" s="1061"/>
      <c r="I75" s="1060"/>
      <c r="J75" s="1061">
        <f t="shared" si="105"/>
        <v>0</v>
      </c>
      <c r="K75" s="1046">
        <f t="shared" si="120"/>
        <v>0</v>
      </c>
      <c r="L75" s="1061"/>
      <c r="M75" s="1061"/>
      <c r="N75" s="1060"/>
      <c r="O75" s="1061">
        <f t="shared" si="106"/>
        <v>0</v>
      </c>
      <c r="P75" s="1046">
        <f t="shared" si="121"/>
        <v>0</v>
      </c>
      <c r="Q75" s="1061"/>
      <c r="R75" s="1061"/>
      <c r="S75" s="1060"/>
      <c r="T75" s="1061">
        <f t="shared" si="107"/>
        <v>0</v>
      </c>
      <c r="U75" s="1046">
        <f t="shared" si="122"/>
        <v>0</v>
      </c>
      <c r="V75" s="1061"/>
      <c r="W75" s="1061"/>
      <c r="X75" s="1060"/>
      <c r="Y75" s="1061">
        <f t="shared" si="108"/>
        <v>0</v>
      </c>
      <c r="Z75" s="1046">
        <f t="shared" si="123"/>
        <v>0</v>
      </c>
      <c r="AA75" s="1061"/>
      <c r="AB75" s="1061">
        <v>0</v>
      </c>
      <c r="AC75" s="1060"/>
      <c r="AD75" s="1061">
        <f t="shared" si="109"/>
        <v>0</v>
      </c>
      <c r="AE75" s="1046">
        <f t="shared" si="124"/>
        <v>0</v>
      </c>
      <c r="AF75" s="1061"/>
      <c r="AG75" s="1061">
        <v>0</v>
      </c>
      <c r="AH75" s="1060"/>
      <c r="AI75" s="1061">
        <f t="shared" si="110"/>
        <v>0</v>
      </c>
      <c r="AJ75" s="1046">
        <f t="shared" si="125"/>
        <v>0</v>
      </c>
      <c r="AK75" s="1061"/>
      <c r="AL75" s="1061"/>
      <c r="AM75" s="1060"/>
      <c r="AN75" s="1061">
        <f t="shared" si="111"/>
        <v>0</v>
      </c>
      <c r="AO75" s="1046">
        <f t="shared" si="126"/>
        <v>0</v>
      </c>
      <c r="AP75" s="1061"/>
      <c r="AQ75" s="1061"/>
      <c r="AR75" s="1060"/>
      <c r="AS75" s="1061">
        <f t="shared" si="112"/>
        <v>0</v>
      </c>
      <c r="AT75" s="1046">
        <f t="shared" si="127"/>
        <v>0</v>
      </c>
      <c r="AU75" s="1061"/>
      <c r="AV75" s="1061"/>
      <c r="AW75" s="1060"/>
      <c r="AX75" s="1061">
        <f t="shared" si="113"/>
        <v>0</v>
      </c>
      <c r="AY75" s="1046">
        <f t="shared" si="128"/>
        <v>0</v>
      </c>
      <c r="AZ75" s="1061"/>
      <c r="BA75" s="1069"/>
      <c r="BB75" s="1060"/>
      <c r="BC75" s="1061">
        <f t="shared" si="114"/>
        <v>0</v>
      </c>
      <c r="BD75" s="1046">
        <f t="shared" si="129"/>
        <v>0</v>
      </c>
      <c r="BE75" s="1061"/>
      <c r="BF75" s="1069"/>
      <c r="BG75" s="1060"/>
      <c r="BH75" s="1061">
        <f t="shared" si="115"/>
        <v>0</v>
      </c>
      <c r="BI75" s="1046">
        <f t="shared" si="130"/>
        <v>0</v>
      </c>
      <c r="BJ75" s="1043">
        <f t="shared" si="131"/>
        <v>0</v>
      </c>
      <c r="BK75" s="1043">
        <f t="shared" si="116"/>
        <v>0</v>
      </c>
      <c r="BL75" s="1621">
        <f t="shared" si="117"/>
        <v>0</v>
      </c>
      <c r="BM75" s="1053">
        <f t="shared" si="118"/>
        <v>0</v>
      </c>
      <c r="BN75" s="1042">
        <f t="shared" si="132"/>
        <v>0</v>
      </c>
      <c r="BO75" s="1095">
        <f>BJ75+'4 bba Önkorm '!DH75</f>
        <v>0</v>
      </c>
      <c r="BP75" s="1095">
        <f>BK75+'4 bba Önkorm '!DI75</f>
        <v>0</v>
      </c>
      <c r="BQ75" s="1623">
        <f>BL75+'4 bba Önkorm '!DJ75</f>
        <v>0</v>
      </c>
      <c r="BR75" s="1053">
        <f>BM75+'4 bba Önkorm '!DK75</f>
        <v>0</v>
      </c>
      <c r="BS75" s="1042">
        <f>BN75+'4 bba Önkorm '!DL75</f>
        <v>0</v>
      </c>
    </row>
    <row r="76" spans="1:71" ht="15" customHeight="1">
      <c r="A76" s="38" t="s">
        <v>556</v>
      </c>
      <c r="B76" s="37"/>
      <c r="C76" s="1059"/>
      <c r="D76" s="1060"/>
      <c r="E76" s="1059">
        <f t="shared" si="104"/>
        <v>0</v>
      </c>
      <c r="F76" s="1044">
        <f t="shared" si="119"/>
        <v>0</v>
      </c>
      <c r="G76" s="1061"/>
      <c r="H76" s="1061"/>
      <c r="I76" s="1060"/>
      <c r="J76" s="1061">
        <f t="shared" si="105"/>
        <v>0</v>
      </c>
      <c r="K76" s="1046">
        <f t="shared" si="120"/>
        <v>0</v>
      </c>
      <c r="L76" s="1061"/>
      <c r="M76" s="1061">
        <v>1000000</v>
      </c>
      <c r="N76" s="1060"/>
      <c r="O76" s="1061">
        <f t="shared" si="106"/>
        <v>1000000</v>
      </c>
      <c r="P76" s="1046">
        <f t="shared" si="121"/>
        <v>1000000</v>
      </c>
      <c r="Q76" s="1061"/>
      <c r="R76" s="1061"/>
      <c r="S76" s="1060"/>
      <c r="T76" s="1061">
        <f t="shared" si="107"/>
        <v>0</v>
      </c>
      <c r="U76" s="1046">
        <f t="shared" si="122"/>
        <v>0</v>
      </c>
      <c r="V76" s="1061"/>
      <c r="W76" s="1061"/>
      <c r="X76" s="1060"/>
      <c r="Y76" s="1061">
        <f t="shared" si="108"/>
        <v>0</v>
      </c>
      <c r="Z76" s="1046">
        <f t="shared" si="123"/>
        <v>0</v>
      </c>
      <c r="AA76" s="1061"/>
      <c r="AB76" s="1061">
        <v>510260</v>
      </c>
      <c r="AC76" s="1060"/>
      <c r="AD76" s="1061">
        <f t="shared" si="109"/>
        <v>510260</v>
      </c>
      <c r="AE76" s="1046">
        <f t="shared" si="124"/>
        <v>510260</v>
      </c>
      <c r="AF76" s="1061"/>
      <c r="AG76" s="1061">
        <v>806483</v>
      </c>
      <c r="AH76" s="1060"/>
      <c r="AI76" s="1061">
        <f t="shared" si="110"/>
        <v>806483</v>
      </c>
      <c r="AJ76" s="1046">
        <f t="shared" si="125"/>
        <v>806483</v>
      </c>
      <c r="AK76" s="1061"/>
      <c r="AL76" s="1061"/>
      <c r="AM76" s="1060"/>
      <c r="AN76" s="1061">
        <f t="shared" si="111"/>
        <v>0</v>
      </c>
      <c r="AO76" s="1046">
        <f t="shared" si="126"/>
        <v>0</v>
      </c>
      <c r="AP76" s="1061"/>
      <c r="AQ76" s="1061"/>
      <c r="AR76" s="1060"/>
      <c r="AS76" s="1061">
        <f t="shared" si="112"/>
        <v>0</v>
      </c>
      <c r="AT76" s="1046">
        <f t="shared" si="127"/>
        <v>0</v>
      </c>
      <c r="AU76" s="1061"/>
      <c r="AV76" s="1061"/>
      <c r="AW76" s="1060"/>
      <c r="AX76" s="1061">
        <f t="shared" si="113"/>
        <v>0</v>
      </c>
      <c r="AY76" s="1046">
        <f t="shared" si="128"/>
        <v>0</v>
      </c>
      <c r="AZ76" s="1061"/>
      <c r="BA76" s="1069"/>
      <c r="BB76" s="1060"/>
      <c r="BC76" s="1061">
        <f t="shared" si="114"/>
        <v>0</v>
      </c>
      <c r="BD76" s="1046">
        <f t="shared" si="129"/>
        <v>0</v>
      </c>
      <c r="BE76" s="1061"/>
      <c r="BF76" s="1069"/>
      <c r="BG76" s="1060"/>
      <c r="BH76" s="1061">
        <f t="shared" si="115"/>
        <v>0</v>
      </c>
      <c r="BI76" s="1046">
        <f t="shared" si="130"/>
        <v>0</v>
      </c>
      <c r="BJ76" s="1043">
        <f t="shared" si="131"/>
        <v>0</v>
      </c>
      <c r="BK76" s="1043">
        <f t="shared" si="116"/>
        <v>2316743</v>
      </c>
      <c r="BL76" s="1621">
        <f t="shared" si="117"/>
        <v>0</v>
      </c>
      <c r="BM76" s="1053">
        <f t="shared" si="118"/>
        <v>2316743</v>
      </c>
      <c r="BN76" s="1042">
        <f t="shared" si="132"/>
        <v>2316743</v>
      </c>
      <c r="BO76" s="1095">
        <f>BJ76+'4 bba Önkorm '!DH76</f>
        <v>0</v>
      </c>
      <c r="BP76" s="1095">
        <f>BK76+'4 bba Önkorm '!DI76</f>
        <v>2316743</v>
      </c>
      <c r="BQ76" s="1623">
        <f>BL76+'4 bba Önkorm '!DJ76</f>
        <v>0</v>
      </c>
      <c r="BR76" s="1053">
        <f>BM76+'4 bba Önkorm '!DK76</f>
        <v>2316743</v>
      </c>
      <c r="BS76" s="1042">
        <f>BN76+'4 bba Önkorm '!DL76</f>
        <v>2316743</v>
      </c>
    </row>
    <row r="77" spans="1:71" s="38" customFormat="1" ht="15" customHeight="1">
      <c r="A77" s="1012" t="s">
        <v>222</v>
      </c>
      <c r="B77" s="1063">
        <f>SUM(B63:B76)</f>
        <v>0</v>
      </c>
      <c r="C77" s="1063">
        <f t="shared" ref="C77:BN77" si="133">SUM(C63:C76)</f>
        <v>1248594</v>
      </c>
      <c r="D77" s="1063">
        <f t="shared" si="133"/>
        <v>-1248594</v>
      </c>
      <c r="E77" s="1063">
        <f t="shared" si="133"/>
        <v>0</v>
      </c>
      <c r="F77" s="1063">
        <f t="shared" si="133"/>
        <v>1248594</v>
      </c>
      <c r="G77" s="1063">
        <f t="shared" si="133"/>
        <v>0</v>
      </c>
      <c r="H77" s="1063">
        <f t="shared" si="133"/>
        <v>0</v>
      </c>
      <c r="I77" s="1063">
        <f t="shared" si="133"/>
        <v>0</v>
      </c>
      <c r="J77" s="1063">
        <f t="shared" si="133"/>
        <v>0</v>
      </c>
      <c r="K77" s="1063">
        <f t="shared" si="133"/>
        <v>0</v>
      </c>
      <c r="L77" s="1063">
        <f t="shared" si="133"/>
        <v>0</v>
      </c>
      <c r="M77" s="1063">
        <f t="shared" si="133"/>
        <v>1000000</v>
      </c>
      <c r="N77" s="1063">
        <f t="shared" si="133"/>
        <v>0</v>
      </c>
      <c r="O77" s="1063">
        <f t="shared" si="133"/>
        <v>1000000</v>
      </c>
      <c r="P77" s="1063">
        <f t="shared" si="133"/>
        <v>1000000</v>
      </c>
      <c r="Q77" s="1063">
        <f t="shared" si="133"/>
        <v>0</v>
      </c>
      <c r="R77" s="1063">
        <f t="shared" si="133"/>
        <v>21303870</v>
      </c>
      <c r="S77" s="1063">
        <f t="shared" si="133"/>
        <v>326726</v>
      </c>
      <c r="T77" s="1063">
        <f t="shared" si="133"/>
        <v>21630596</v>
      </c>
      <c r="U77" s="1063">
        <f t="shared" si="133"/>
        <v>21303870</v>
      </c>
      <c r="V77" s="1063">
        <f t="shared" si="133"/>
        <v>36340</v>
      </c>
      <c r="W77" s="1063">
        <f t="shared" si="133"/>
        <v>25840000</v>
      </c>
      <c r="X77" s="1063">
        <f t="shared" si="133"/>
        <v>35213375</v>
      </c>
      <c r="Y77" s="1063">
        <f t="shared" si="133"/>
        <v>61053375</v>
      </c>
      <c r="Z77" s="1063">
        <f t="shared" si="133"/>
        <v>25803660</v>
      </c>
      <c r="AA77" s="1063">
        <f t="shared" si="133"/>
        <v>76143</v>
      </c>
      <c r="AB77" s="1063">
        <f t="shared" si="133"/>
        <v>26683124</v>
      </c>
      <c r="AC77" s="1063">
        <f t="shared" si="133"/>
        <v>7366245</v>
      </c>
      <c r="AD77" s="1063">
        <f t="shared" si="133"/>
        <v>34049369</v>
      </c>
      <c r="AE77" s="1063">
        <f t="shared" si="133"/>
        <v>26606981</v>
      </c>
      <c r="AF77" s="1063">
        <f t="shared" si="133"/>
        <v>9865921</v>
      </c>
      <c r="AG77" s="1063">
        <f t="shared" si="133"/>
        <v>10799578360</v>
      </c>
      <c r="AH77" s="1063">
        <f t="shared" si="133"/>
        <v>283356441</v>
      </c>
      <c r="AI77" s="1063">
        <f t="shared" si="133"/>
        <v>11082934801</v>
      </c>
      <c r="AJ77" s="1063">
        <f t="shared" si="133"/>
        <v>10789712439</v>
      </c>
      <c r="AK77" s="1063">
        <f t="shared" si="133"/>
        <v>0</v>
      </c>
      <c r="AL77" s="1063">
        <f t="shared" si="133"/>
        <v>0</v>
      </c>
      <c r="AM77" s="1063">
        <f t="shared" si="133"/>
        <v>0</v>
      </c>
      <c r="AN77" s="1063">
        <f t="shared" si="133"/>
        <v>0</v>
      </c>
      <c r="AO77" s="1063">
        <f t="shared" si="133"/>
        <v>0</v>
      </c>
      <c r="AP77" s="1063">
        <f t="shared" si="133"/>
        <v>0</v>
      </c>
      <c r="AQ77" s="1063">
        <f t="shared" si="133"/>
        <v>0</v>
      </c>
      <c r="AR77" s="1063">
        <f t="shared" si="133"/>
        <v>0</v>
      </c>
      <c r="AS77" s="1063">
        <f t="shared" si="133"/>
        <v>0</v>
      </c>
      <c r="AT77" s="1063">
        <f t="shared" si="133"/>
        <v>0</v>
      </c>
      <c r="AU77" s="1063">
        <f t="shared" si="133"/>
        <v>0</v>
      </c>
      <c r="AV77" s="1063">
        <f t="shared" si="133"/>
        <v>0</v>
      </c>
      <c r="AW77" s="1063">
        <f t="shared" si="133"/>
        <v>0</v>
      </c>
      <c r="AX77" s="1063">
        <f t="shared" si="133"/>
        <v>0</v>
      </c>
      <c r="AY77" s="1063">
        <f t="shared" si="133"/>
        <v>0</v>
      </c>
      <c r="AZ77" s="1063">
        <f t="shared" si="133"/>
        <v>0</v>
      </c>
      <c r="BA77" s="1063">
        <f t="shared" si="133"/>
        <v>0</v>
      </c>
      <c r="BB77" s="1063">
        <f t="shared" si="133"/>
        <v>0</v>
      </c>
      <c r="BC77" s="1063">
        <f t="shared" si="133"/>
        <v>0</v>
      </c>
      <c r="BD77" s="1063">
        <f t="shared" si="133"/>
        <v>0</v>
      </c>
      <c r="BE77" s="1063">
        <f t="shared" si="133"/>
        <v>0</v>
      </c>
      <c r="BF77" s="1063">
        <f t="shared" si="133"/>
        <v>0</v>
      </c>
      <c r="BG77" s="1063">
        <f t="shared" si="133"/>
        <v>0</v>
      </c>
      <c r="BH77" s="1063">
        <f t="shared" si="133"/>
        <v>0</v>
      </c>
      <c r="BI77" s="1063">
        <f t="shared" si="133"/>
        <v>0</v>
      </c>
      <c r="BJ77" s="1064">
        <f t="shared" si="133"/>
        <v>9978404</v>
      </c>
      <c r="BK77" s="1064">
        <f t="shared" si="133"/>
        <v>10875653948</v>
      </c>
      <c r="BL77" s="1064">
        <f t="shared" si="133"/>
        <v>325014193</v>
      </c>
      <c r="BM77" s="1064">
        <f t="shared" si="133"/>
        <v>11200668141</v>
      </c>
      <c r="BN77" s="1064">
        <f t="shared" si="133"/>
        <v>10865675544</v>
      </c>
      <c r="BO77" s="1064">
        <f>SUM(BO63:BO76)</f>
        <v>10789902</v>
      </c>
      <c r="BP77" s="1064">
        <f>SUM(BP63:BP76)</f>
        <v>11375781295</v>
      </c>
      <c r="BQ77" s="1064">
        <f>SUM(BQ63:BQ76)</f>
        <v>333869005</v>
      </c>
      <c r="BR77" s="1064">
        <f>SUM(BR63:BR76)</f>
        <v>11709650300</v>
      </c>
      <c r="BS77" s="1064">
        <f>SUM(BS63:BS76)</f>
        <v>11364991393</v>
      </c>
    </row>
    <row r="78" spans="1:71" ht="15" customHeight="1">
      <c r="A78" s="38" t="s">
        <v>217</v>
      </c>
      <c r="B78" s="37"/>
      <c r="C78" s="1071"/>
      <c r="D78" s="1072"/>
      <c r="E78" s="1071">
        <f>SUM(C78:D78)</f>
        <v>0</v>
      </c>
      <c r="F78" s="1044">
        <f t="shared" ref="F78:F85" si="134">C78-B78</f>
        <v>0</v>
      </c>
      <c r="G78" s="1073"/>
      <c r="H78" s="1073"/>
      <c r="I78" s="1072"/>
      <c r="J78" s="1073">
        <f t="shared" ref="J78:J85" si="135">SUM(H78:I78)</f>
        <v>0</v>
      </c>
      <c r="K78" s="1046">
        <f t="shared" ref="K78:K85" si="136">H78-G78</f>
        <v>0</v>
      </c>
      <c r="L78" s="1073"/>
      <c r="M78" s="1073"/>
      <c r="N78" s="1072"/>
      <c r="O78" s="1073">
        <f t="shared" ref="O78:O85" si="137">SUM(M78:N78)</f>
        <v>0</v>
      </c>
      <c r="P78" s="1046">
        <f t="shared" ref="P78:P85" si="138">M78-L78</f>
        <v>0</v>
      </c>
      <c r="Q78" s="1073"/>
      <c r="R78" s="1073"/>
      <c r="S78" s="1072"/>
      <c r="T78" s="1073">
        <f t="shared" ref="T78:T85" si="139">SUM(R78:S78)</f>
        <v>0</v>
      </c>
      <c r="U78" s="1046">
        <f t="shared" ref="U78:U85" si="140">R78-Q78</f>
        <v>0</v>
      </c>
      <c r="V78" s="1073"/>
      <c r="W78" s="1073"/>
      <c r="X78" s="1072"/>
      <c r="Y78" s="1073">
        <f t="shared" ref="Y78:Y85" si="141">SUM(W78:X78)</f>
        <v>0</v>
      </c>
      <c r="Z78" s="1046">
        <f t="shared" ref="Z78:Z85" si="142">W78-V78</f>
        <v>0</v>
      </c>
      <c r="AA78" s="1073"/>
      <c r="AB78" s="1073">
        <v>20000000</v>
      </c>
      <c r="AC78" s="1072"/>
      <c r="AD78" s="1073">
        <f t="shared" ref="AD78:AD85" si="143">SUM(AB78:AC78)</f>
        <v>20000000</v>
      </c>
      <c r="AE78" s="1046">
        <f t="shared" ref="AE78:AE85" si="144">AB78-AA78</f>
        <v>20000000</v>
      </c>
      <c r="AF78" s="1073"/>
      <c r="AG78" s="1073">
        <v>34191</v>
      </c>
      <c r="AH78" s="1072"/>
      <c r="AI78" s="1073">
        <f t="shared" ref="AI78:AI85" si="145">SUM(AG78:AH78)</f>
        <v>34191</v>
      </c>
      <c r="AJ78" s="1046">
        <f t="shared" ref="AJ78:AJ85" si="146">AG78-AF78</f>
        <v>34191</v>
      </c>
      <c r="AK78" s="1073"/>
      <c r="AL78" s="1073"/>
      <c r="AM78" s="1072"/>
      <c r="AN78" s="1073">
        <f t="shared" ref="AN78:AN85" si="147">SUM(AL78:AM78)</f>
        <v>0</v>
      </c>
      <c r="AO78" s="1046">
        <f t="shared" ref="AO78:AO85" si="148">AL78-AK78</f>
        <v>0</v>
      </c>
      <c r="AP78" s="1073"/>
      <c r="AQ78" s="1073"/>
      <c r="AR78" s="1072"/>
      <c r="AS78" s="1073">
        <f t="shared" ref="AS78:AS85" si="149">SUM(AQ78:AR78)</f>
        <v>0</v>
      </c>
      <c r="AT78" s="1046">
        <f t="shared" ref="AT78:AT85" si="150">AQ78-AP78</f>
        <v>0</v>
      </c>
      <c r="AU78" s="1073"/>
      <c r="AV78" s="1073"/>
      <c r="AW78" s="1072"/>
      <c r="AX78" s="1073">
        <f t="shared" ref="AX78:AX85" si="151">SUM(AV78:AW78)</f>
        <v>0</v>
      </c>
      <c r="AY78" s="1046">
        <f t="shared" ref="AY78:AY85" si="152">AV78-AU78</f>
        <v>0</v>
      </c>
      <c r="AZ78" s="1073"/>
      <c r="BA78" s="1074"/>
      <c r="BB78" s="1072"/>
      <c r="BC78" s="1073">
        <f t="shared" si="114"/>
        <v>0</v>
      </c>
      <c r="BD78" s="1046">
        <f t="shared" ref="BD78:BD85" si="153">BA78-AZ78</f>
        <v>0</v>
      </c>
      <c r="BE78" s="1073"/>
      <c r="BF78" s="1074"/>
      <c r="BG78" s="1072"/>
      <c r="BH78" s="1073">
        <f t="shared" si="115"/>
        <v>0</v>
      </c>
      <c r="BI78" s="1046">
        <f t="shared" ref="BI78:BI85" si="154">BF78-BE78</f>
        <v>0</v>
      </c>
      <c r="BJ78" s="1043">
        <f t="shared" ref="BJ78:BK85" si="155">SUM(B78+G78+L78+Q78+V78+AA78+AF78+AK78+AP78+AU78+AZ78+BE78)</f>
        <v>0</v>
      </c>
      <c r="BK78" s="1043">
        <f t="shared" si="155"/>
        <v>20034191</v>
      </c>
      <c r="BL78" s="1621">
        <f t="shared" ref="BL78:BL85" si="156">SUM(D78+I78+N78+S78+X78+AC78+AH78+AM78+AR78+AW78+BB78+BG78)</f>
        <v>0</v>
      </c>
      <c r="BM78" s="1152">
        <f t="shared" si="118"/>
        <v>20034191</v>
      </c>
      <c r="BN78" s="1042">
        <f t="shared" ref="BN78:BN85" si="157">BK78-BJ78</f>
        <v>20034191</v>
      </c>
      <c r="BO78" s="1095">
        <f>BJ78+'4 bba Önkorm '!DH78</f>
        <v>200000</v>
      </c>
      <c r="BP78" s="1095">
        <f>BK78+'4 bba Önkorm '!DI78</f>
        <v>306034191</v>
      </c>
      <c r="BQ78" s="1623">
        <f>BL78+'4 bba Önkorm '!DJ78</f>
        <v>0</v>
      </c>
      <c r="BR78" s="1152">
        <f>BM78+'4 bba Önkorm '!DK78</f>
        <v>306034191</v>
      </c>
      <c r="BS78" s="1042">
        <f>BN78+'4 bba Önkorm '!DL78</f>
        <v>305834191</v>
      </c>
    </row>
    <row r="79" spans="1:71" ht="15" hidden="1" customHeight="1">
      <c r="A79" s="38" t="s">
        <v>216</v>
      </c>
      <c r="B79" s="37"/>
      <c r="C79" s="1059"/>
      <c r="D79" s="1060"/>
      <c r="E79" s="1059">
        <f t="shared" ref="E79:E85" si="158">SUM(C79:D79)</f>
        <v>0</v>
      </c>
      <c r="F79" s="1044">
        <f t="shared" si="134"/>
        <v>0</v>
      </c>
      <c r="G79" s="1061"/>
      <c r="H79" s="1061"/>
      <c r="I79" s="1060"/>
      <c r="J79" s="1061">
        <f t="shared" si="135"/>
        <v>0</v>
      </c>
      <c r="K79" s="1046">
        <f t="shared" si="136"/>
        <v>0</v>
      </c>
      <c r="L79" s="1061"/>
      <c r="M79" s="1061"/>
      <c r="N79" s="1060"/>
      <c r="O79" s="1061">
        <f t="shared" si="137"/>
        <v>0</v>
      </c>
      <c r="P79" s="1046">
        <f t="shared" si="138"/>
        <v>0</v>
      </c>
      <c r="Q79" s="1061"/>
      <c r="R79" s="1061"/>
      <c r="S79" s="1060"/>
      <c r="T79" s="1061">
        <f t="shared" si="139"/>
        <v>0</v>
      </c>
      <c r="U79" s="1046">
        <f t="shared" si="140"/>
        <v>0</v>
      </c>
      <c r="V79" s="1061"/>
      <c r="W79" s="1061"/>
      <c r="X79" s="1060"/>
      <c r="Y79" s="1061">
        <f t="shared" si="141"/>
        <v>0</v>
      </c>
      <c r="Z79" s="1046">
        <f t="shared" si="142"/>
        <v>0</v>
      </c>
      <c r="AA79" s="1061"/>
      <c r="AB79" s="1061"/>
      <c r="AC79" s="1060"/>
      <c r="AD79" s="1061">
        <f t="shared" si="143"/>
        <v>0</v>
      </c>
      <c r="AE79" s="1046">
        <f t="shared" si="144"/>
        <v>0</v>
      </c>
      <c r="AF79" s="1061"/>
      <c r="AG79" s="1061">
        <v>0</v>
      </c>
      <c r="AH79" s="1060"/>
      <c r="AI79" s="1061">
        <f t="shared" si="145"/>
        <v>0</v>
      </c>
      <c r="AJ79" s="1046">
        <f t="shared" si="146"/>
        <v>0</v>
      </c>
      <c r="AK79" s="1061"/>
      <c r="AL79" s="1061"/>
      <c r="AM79" s="1060"/>
      <c r="AN79" s="1061">
        <f t="shared" si="147"/>
        <v>0</v>
      </c>
      <c r="AO79" s="1046">
        <f t="shared" si="148"/>
        <v>0</v>
      </c>
      <c r="AP79" s="1061"/>
      <c r="AQ79" s="1061"/>
      <c r="AR79" s="1060"/>
      <c r="AS79" s="1061">
        <f t="shared" si="149"/>
        <v>0</v>
      </c>
      <c r="AT79" s="1046">
        <f t="shared" si="150"/>
        <v>0</v>
      </c>
      <c r="AU79" s="1061"/>
      <c r="AV79" s="1061"/>
      <c r="AW79" s="1060"/>
      <c r="AX79" s="1061">
        <f t="shared" si="151"/>
        <v>0</v>
      </c>
      <c r="AY79" s="1046">
        <f t="shared" si="152"/>
        <v>0</v>
      </c>
      <c r="AZ79" s="1061"/>
      <c r="BA79" s="1069"/>
      <c r="BB79" s="1060"/>
      <c r="BC79" s="1061">
        <f t="shared" si="114"/>
        <v>0</v>
      </c>
      <c r="BD79" s="1046">
        <f t="shared" si="153"/>
        <v>0</v>
      </c>
      <c r="BE79" s="1061"/>
      <c r="BF79" s="1069"/>
      <c r="BG79" s="1060"/>
      <c r="BH79" s="1061">
        <f t="shared" si="115"/>
        <v>0</v>
      </c>
      <c r="BI79" s="1046">
        <f t="shared" si="154"/>
        <v>0</v>
      </c>
      <c r="BJ79" s="1043">
        <f t="shared" si="155"/>
        <v>0</v>
      </c>
      <c r="BK79" s="1043">
        <f t="shared" si="155"/>
        <v>0</v>
      </c>
      <c r="BL79" s="1621">
        <f t="shared" si="156"/>
        <v>0</v>
      </c>
      <c r="BM79" s="1053">
        <f t="shared" si="118"/>
        <v>0</v>
      </c>
      <c r="BN79" s="1042">
        <f t="shared" si="157"/>
        <v>0</v>
      </c>
      <c r="BO79" s="1095">
        <f>BJ79+'4 bba Önkorm '!DH79</f>
        <v>0</v>
      </c>
      <c r="BP79" s="1095">
        <f>BK79+'4 bba Önkorm '!DI79</f>
        <v>0</v>
      </c>
      <c r="BQ79" s="1623">
        <f>BL79+'4 bba Önkorm '!DJ79</f>
        <v>0</v>
      </c>
      <c r="BR79" s="1053">
        <f>BM79+'4 bba Önkorm '!DK79</f>
        <v>0</v>
      </c>
      <c r="BS79" s="1042">
        <f>BN79+'4 bba Önkorm '!DL79</f>
        <v>0</v>
      </c>
    </row>
    <row r="80" spans="1:71" ht="15" customHeight="1">
      <c r="A80" s="38" t="s">
        <v>589</v>
      </c>
      <c r="B80" s="37"/>
      <c r="C80" s="1059"/>
      <c r="D80" s="1060"/>
      <c r="E80" s="1059">
        <f>SUM(C80:D80)</f>
        <v>0</v>
      </c>
      <c r="F80" s="1044">
        <f t="shared" si="134"/>
        <v>0</v>
      </c>
      <c r="G80" s="1061"/>
      <c r="H80" s="1061"/>
      <c r="I80" s="1060"/>
      <c r="J80" s="1061">
        <f>SUM(H80:I80)</f>
        <v>0</v>
      </c>
      <c r="K80" s="1046">
        <f t="shared" si="136"/>
        <v>0</v>
      </c>
      <c r="L80" s="1061"/>
      <c r="M80" s="1061"/>
      <c r="N80" s="1060"/>
      <c r="O80" s="1061">
        <f>SUM(M80:N80)</f>
        <v>0</v>
      </c>
      <c r="P80" s="1046">
        <f t="shared" si="138"/>
        <v>0</v>
      </c>
      <c r="Q80" s="1061">
        <v>93383</v>
      </c>
      <c r="R80" s="1061">
        <v>743400000</v>
      </c>
      <c r="S80" s="1060"/>
      <c r="T80" s="1061">
        <f>SUM(R80:S80)</f>
        <v>743400000</v>
      </c>
      <c r="U80" s="1046">
        <f t="shared" si="140"/>
        <v>743306617</v>
      </c>
      <c r="V80" s="1061"/>
      <c r="W80" s="1061"/>
      <c r="X80" s="1060"/>
      <c r="Y80" s="1061">
        <f>SUM(W80:X80)</f>
        <v>0</v>
      </c>
      <c r="Z80" s="1046">
        <f t="shared" si="142"/>
        <v>0</v>
      </c>
      <c r="AA80" s="1061"/>
      <c r="AB80" s="1061">
        <v>1717000</v>
      </c>
      <c r="AC80" s="1060"/>
      <c r="AD80" s="1061">
        <f>SUM(AB80:AC80)</f>
        <v>1717000</v>
      </c>
      <c r="AE80" s="1046">
        <f t="shared" si="144"/>
        <v>1717000</v>
      </c>
      <c r="AF80" s="1061"/>
      <c r="AG80" s="1061">
        <v>1800000</v>
      </c>
      <c r="AH80" s="1060"/>
      <c r="AI80" s="1061">
        <f>SUM(AG80:AH80)</f>
        <v>1800000</v>
      </c>
      <c r="AJ80" s="1046">
        <f t="shared" si="146"/>
        <v>1800000</v>
      </c>
      <c r="AK80" s="1061"/>
      <c r="AL80" s="1061"/>
      <c r="AM80" s="1060"/>
      <c r="AN80" s="1061">
        <f>SUM(AL80:AM80)</f>
        <v>0</v>
      </c>
      <c r="AO80" s="1046">
        <f t="shared" si="148"/>
        <v>0</v>
      </c>
      <c r="AP80" s="1061"/>
      <c r="AQ80" s="1061"/>
      <c r="AR80" s="1060"/>
      <c r="AS80" s="1061">
        <f>SUM(AQ80:AR80)</f>
        <v>0</v>
      </c>
      <c r="AT80" s="1046">
        <f t="shared" si="150"/>
        <v>0</v>
      </c>
      <c r="AU80" s="1061"/>
      <c r="AV80" s="1061"/>
      <c r="AW80" s="1060"/>
      <c r="AX80" s="1061">
        <f>SUM(AV80:AW80)</f>
        <v>0</v>
      </c>
      <c r="AY80" s="1046">
        <f t="shared" si="152"/>
        <v>0</v>
      </c>
      <c r="AZ80" s="1061"/>
      <c r="BA80" s="1069"/>
      <c r="BB80" s="1060"/>
      <c r="BC80" s="1061">
        <f>SUM(BA80+BB80)</f>
        <v>0</v>
      </c>
      <c r="BD80" s="1046">
        <f t="shared" si="153"/>
        <v>0</v>
      </c>
      <c r="BE80" s="1061"/>
      <c r="BF80" s="1069"/>
      <c r="BG80" s="1060"/>
      <c r="BH80" s="1061">
        <f>SUM(BF80+BG80)</f>
        <v>0</v>
      </c>
      <c r="BI80" s="1046">
        <f t="shared" si="154"/>
        <v>0</v>
      </c>
      <c r="BJ80" s="1043">
        <f t="shared" si="155"/>
        <v>93383</v>
      </c>
      <c r="BK80" s="1043">
        <f t="shared" si="155"/>
        <v>746917000</v>
      </c>
      <c r="BL80" s="1621">
        <f t="shared" si="156"/>
        <v>0</v>
      </c>
      <c r="BM80" s="1053">
        <f>SUM(BK80+BL80)</f>
        <v>746917000</v>
      </c>
      <c r="BN80" s="1042">
        <f t="shared" si="157"/>
        <v>746823617</v>
      </c>
      <c r="BO80" s="1095">
        <f>BJ80+'4 bba Önkorm '!DH80</f>
        <v>93383</v>
      </c>
      <c r="BP80" s="1095">
        <f>BK80+'4 bba Önkorm '!DI80</f>
        <v>746917000</v>
      </c>
      <c r="BQ80" s="1623">
        <f>BL80+'4 bba Önkorm '!DJ80</f>
        <v>0</v>
      </c>
      <c r="BR80" s="1053">
        <f>BM80+'4 bba Önkorm '!DK80</f>
        <v>746917000</v>
      </c>
      <c r="BS80" s="1042">
        <f>BN80+'4 bba Önkorm '!DL80</f>
        <v>746823617</v>
      </c>
    </row>
    <row r="81" spans="1:71" ht="15" hidden="1" customHeight="1">
      <c r="A81" s="38" t="s">
        <v>562</v>
      </c>
      <c r="B81" s="37"/>
      <c r="C81" s="1059"/>
      <c r="D81" s="1060"/>
      <c r="E81" s="1059">
        <f t="shared" si="158"/>
        <v>0</v>
      </c>
      <c r="F81" s="1044">
        <f t="shared" si="134"/>
        <v>0</v>
      </c>
      <c r="G81" s="1061"/>
      <c r="H81" s="1061"/>
      <c r="I81" s="1060"/>
      <c r="J81" s="1061">
        <f t="shared" si="135"/>
        <v>0</v>
      </c>
      <c r="K81" s="1046">
        <f t="shared" si="136"/>
        <v>0</v>
      </c>
      <c r="L81" s="1061"/>
      <c r="M81" s="1061"/>
      <c r="N81" s="1060"/>
      <c r="O81" s="1061">
        <f t="shared" si="137"/>
        <v>0</v>
      </c>
      <c r="P81" s="1046">
        <f t="shared" si="138"/>
        <v>0</v>
      </c>
      <c r="Q81" s="1061"/>
      <c r="R81" s="1061">
        <v>0</v>
      </c>
      <c r="S81" s="1060"/>
      <c r="T81" s="1061">
        <f t="shared" si="139"/>
        <v>0</v>
      </c>
      <c r="U81" s="1046">
        <f t="shared" si="140"/>
        <v>0</v>
      </c>
      <c r="V81" s="1061"/>
      <c r="W81" s="1061"/>
      <c r="X81" s="1060"/>
      <c r="Y81" s="1061">
        <f t="shared" si="141"/>
        <v>0</v>
      </c>
      <c r="Z81" s="1046">
        <f t="shared" si="142"/>
        <v>0</v>
      </c>
      <c r="AA81" s="1061"/>
      <c r="AB81" s="1061"/>
      <c r="AC81" s="1060"/>
      <c r="AD81" s="1061">
        <f t="shared" si="143"/>
        <v>0</v>
      </c>
      <c r="AE81" s="1046">
        <f t="shared" si="144"/>
        <v>0</v>
      </c>
      <c r="AF81" s="1061"/>
      <c r="AG81" s="1061"/>
      <c r="AH81" s="1060"/>
      <c r="AI81" s="1061">
        <f t="shared" si="145"/>
        <v>0</v>
      </c>
      <c r="AJ81" s="1046">
        <f t="shared" si="146"/>
        <v>0</v>
      </c>
      <c r="AK81" s="1061"/>
      <c r="AL81" s="1061"/>
      <c r="AM81" s="1060"/>
      <c r="AN81" s="1061">
        <f t="shared" si="147"/>
        <v>0</v>
      </c>
      <c r="AO81" s="1046">
        <f t="shared" si="148"/>
        <v>0</v>
      </c>
      <c r="AP81" s="1061"/>
      <c r="AQ81" s="1061"/>
      <c r="AR81" s="1060"/>
      <c r="AS81" s="1061">
        <f t="shared" si="149"/>
        <v>0</v>
      </c>
      <c r="AT81" s="1046">
        <f t="shared" si="150"/>
        <v>0</v>
      </c>
      <c r="AU81" s="1061"/>
      <c r="AV81" s="1061"/>
      <c r="AW81" s="1060"/>
      <c r="AX81" s="1061">
        <f t="shared" si="151"/>
        <v>0</v>
      </c>
      <c r="AY81" s="1046">
        <f t="shared" si="152"/>
        <v>0</v>
      </c>
      <c r="AZ81" s="1061"/>
      <c r="BA81" s="1069"/>
      <c r="BB81" s="1060"/>
      <c r="BC81" s="1061">
        <f t="shared" si="114"/>
        <v>0</v>
      </c>
      <c r="BD81" s="1046">
        <f t="shared" si="153"/>
        <v>0</v>
      </c>
      <c r="BE81" s="1061"/>
      <c r="BF81" s="1069"/>
      <c r="BG81" s="1060"/>
      <c r="BH81" s="1061">
        <f t="shared" si="115"/>
        <v>0</v>
      </c>
      <c r="BI81" s="1046">
        <f t="shared" si="154"/>
        <v>0</v>
      </c>
      <c r="BJ81" s="1043">
        <f t="shared" si="155"/>
        <v>0</v>
      </c>
      <c r="BK81" s="1043">
        <f t="shared" si="155"/>
        <v>0</v>
      </c>
      <c r="BL81" s="1621">
        <f t="shared" si="156"/>
        <v>0</v>
      </c>
      <c r="BM81" s="1053">
        <f t="shared" si="118"/>
        <v>0</v>
      </c>
      <c r="BN81" s="1042">
        <f t="shared" si="157"/>
        <v>0</v>
      </c>
      <c r="BO81" s="1095">
        <f>BJ81+'4 bba Önkorm '!DH81</f>
        <v>0</v>
      </c>
      <c r="BP81" s="1095">
        <f>BK81+'4 bba Önkorm '!DI81</f>
        <v>0</v>
      </c>
      <c r="BQ81" s="1623">
        <f>BL81+'4 bba Önkorm '!DJ81</f>
        <v>0</v>
      </c>
      <c r="BR81" s="1053">
        <f>BM81+'4 bba Önkorm '!DK81</f>
        <v>0</v>
      </c>
      <c r="BS81" s="1042">
        <f>BN81+'4 bba Önkorm '!DL81</f>
        <v>0</v>
      </c>
    </row>
    <row r="82" spans="1:71" ht="15" customHeight="1">
      <c r="A82" s="38" t="s">
        <v>557</v>
      </c>
      <c r="B82" s="37"/>
      <c r="C82" s="1059"/>
      <c r="D82" s="1060"/>
      <c r="E82" s="1059">
        <f t="shared" si="158"/>
        <v>0</v>
      </c>
      <c r="F82" s="1044">
        <f t="shared" si="134"/>
        <v>0</v>
      </c>
      <c r="G82" s="1061"/>
      <c r="H82" s="1061"/>
      <c r="I82" s="1060"/>
      <c r="J82" s="1061">
        <f t="shared" si="135"/>
        <v>0</v>
      </c>
      <c r="K82" s="1046">
        <f t="shared" si="136"/>
        <v>0</v>
      </c>
      <c r="L82" s="1061"/>
      <c r="M82" s="1061"/>
      <c r="N82" s="1060"/>
      <c r="O82" s="1061">
        <f t="shared" si="137"/>
        <v>0</v>
      </c>
      <c r="P82" s="1046">
        <f t="shared" si="138"/>
        <v>0</v>
      </c>
      <c r="Q82" s="1061"/>
      <c r="R82" s="1061">
        <v>0</v>
      </c>
      <c r="S82" s="1060"/>
      <c r="T82" s="1061">
        <f t="shared" si="139"/>
        <v>0</v>
      </c>
      <c r="U82" s="1046">
        <f t="shared" si="140"/>
        <v>0</v>
      </c>
      <c r="V82" s="1061"/>
      <c r="W82" s="1061"/>
      <c r="X82" s="1060"/>
      <c r="Y82" s="1061">
        <f t="shared" si="141"/>
        <v>0</v>
      </c>
      <c r="Z82" s="1046">
        <f t="shared" si="142"/>
        <v>0</v>
      </c>
      <c r="AA82" s="1061"/>
      <c r="AB82" s="1061">
        <v>0</v>
      </c>
      <c r="AC82" s="1060">
        <v>2188868</v>
      </c>
      <c r="AD82" s="1061">
        <f t="shared" si="143"/>
        <v>2188868</v>
      </c>
      <c r="AE82" s="1046">
        <f t="shared" si="144"/>
        <v>0</v>
      </c>
      <c r="AF82" s="1061"/>
      <c r="AG82" s="1061"/>
      <c r="AH82" s="1060"/>
      <c r="AI82" s="1061">
        <f t="shared" si="145"/>
        <v>0</v>
      </c>
      <c r="AJ82" s="1046">
        <f t="shared" si="146"/>
        <v>0</v>
      </c>
      <c r="AK82" s="1061"/>
      <c r="AL82" s="1061"/>
      <c r="AM82" s="1060"/>
      <c r="AN82" s="1061">
        <f t="shared" si="147"/>
        <v>0</v>
      </c>
      <c r="AO82" s="1046">
        <f t="shared" si="148"/>
        <v>0</v>
      </c>
      <c r="AP82" s="1061"/>
      <c r="AQ82" s="1061"/>
      <c r="AR82" s="1060"/>
      <c r="AS82" s="1061">
        <f t="shared" si="149"/>
        <v>0</v>
      </c>
      <c r="AT82" s="1046">
        <f t="shared" si="150"/>
        <v>0</v>
      </c>
      <c r="AU82" s="1061"/>
      <c r="AV82" s="1061"/>
      <c r="AW82" s="1060"/>
      <c r="AX82" s="1061">
        <f t="shared" si="151"/>
        <v>0</v>
      </c>
      <c r="AY82" s="1046">
        <f t="shared" si="152"/>
        <v>0</v>
      </c>
      <c r="AZ82" s="1061"/>
      <c r="BA82" s="1069"/>
      <c r="BB82" s="1060"/>
      <c r="BC82" s="1061">
        <f t="shared" si="114"/>
        <v>0</v>
      </c>
      <c r="BD82" s="1046">
        <f t="shared" si="153"/>
        <v>0</v>
      </c>
      <c r="BE82" s="1061"/>
      <c r="BF82" s="1069"/>
      <c r="BG82" s="1060"/>
      <c r="BH82" s="1061">
        <f t="shared" si="115"/>
        <v>0</v>
      </c>
      <c r="BI82" s="1046">
        <f t="shared" si="154"/>
        <v>0</v>
      </c>
      <c r="BJ82" s="1043">
        <f t="shared" si="155"/>
        <v>0</v>
      </c>
      <c r="BK82" s="1043">
        <f t="shared" si="155"/>
        <v>0</v>
      </c>
      <c r="BL82" s="1621">
        <f t="shared" si="156"/>
        <v>2188868</v>
      </c>
      <c r="BM82" s="1053">
        <f t="shared" si="118"/>
        <v>2188868</v>
      </c>
      <c r="BN82" s="1042">
        <f t="shared" si="157"/>
        <v>0</v>
      </c>
      <c r="BO82" s="1095">
        <f>BJ82+'4 bba Önkorm '!DH82</f>
        <v>172817</v>
      </c>
      <c r="BP82" s="1095">
        <f>BK82+'4 bba Önkorm '!DI82</f>
        <v>5120000</v>
      </c>
      <c r="BQ82" s="1623">
        <f>BL82+'4 bba Önkorm '!DJ82</f>
        <v>6188868</v>
      </c>
      <c r="BR82" s="1053">
        <f>BM82+'4 bba Önkorm '!DK82</f>
        <v>11308868</v>
      </c>
      <c r="BS82" s="1042">
        <f>BN82+'4 bba Önkorm '!DL82</f>
        <v>4947183</v>
      </c>
    </row>
    <row r="83" spans="1:71" ht="15" hidden="1" customHeight="1">
      <c r="A83" s="38" t="s">
        <v>897</v>
      </c>
      <c r="B83" s="37"/>
      <c r="C83" s="1059"/>
      <c r="D83" s="1060"/>
      <c r="E83" s="1059">
        <f>SUM(C83:D83)</f>
        <v>0</v>
      </c>
      <c r="F83" s="1044">
        <f t="shared" si="134"/>
        <v>0</v>
      </c>
      <c r="G83" s="1061"/>
      <c r="H83" s="1061"/>
      <c r="I83" s="1060"/>
      <c r="J83" s="1061">
        <f>SUM(H83:I83)</f>
        <v>0</v>
      </c>
      <c r="K83" s="1046">
        <f t="shared" si="136"/>
        <v>0</v>
      </c>
      <c r="L83" s="1061"/>
      <c r="M83" s="1061"/>
      <c r="N83" s="1060"/>
      <c r="O83" s="1061">
        <f>SUM(M83:N83)</f>
        <v>0</v>
      </c>
      <c r="P83" s="1046">
        <f t="shared" si="138"/>
        <v>0</v>
      </c>
      <c r="Q83" s="1061"/>
      <c r="R83" s="1061">
        <v>0</v>
      </c>
      <c r="S83" s="1060"/>
      <c r="T83" s="1061">
        <f>SUM(R83:S83)</f>
        <v>0</v>
      </c>
      <c r="U83" s="1046">
        <f t="shared" si="140"/>
        <v>0</v>
      </c>
      <c r="V83" s="1061"/>
      <c r="W83" s="1061"/>
      <c r="X83" s="1060"/>
      <c r="Y83" s="1061">
        <f>SUM(W83:X83)</f>
        <v>0</v>
      </c>
      <c r="Z83" s="1046">
        <f t="shared" si="142"/>
        <v>0</v>
      </c>
      <c r="AA83" s="1061"/>
      <c r="AB83" s="1061"/>
      <c r="AC83" s="1060"/>
      <c r="AD83" s="1061">
        <f>SUM(AB83:AC83)</f>
        <v>0</v>
      </c>
      <c r="AE83" s="1046">
        <f t="shared" si="144"/>
        <v>0</v>
      </c>
      <c r="AF83" s="1061"/>
      <c r="AG83" s="1061"/>
      <c r="AH83" s="1060"/>
      <c r="AI83" s="1061">
        <f>SUM(AG83:AH83)</f>
        <v>0</v>
      </c>
      <c r="AJ83" s="1046">
        <f t="shared" si="146"/>
        <v>0</v>
      </c>
      <c r="AK83" s="1061"/>
      <c r="AL83" s="1061"/>
      <c r="AM83" s="1060"/>
      <c r="AN83" s="1061">
        <f>SUM(AL83:AM83)</f>
        <v>0</v>
      </c>
      <c r="AO83" s="1046">
        <f t="shared" si="148"/>
        <v>0</v>
      </c>
      <c r="AP83" s="1061"/>
      <c r="AQ83" s="1061"/>
      <c r="AR83" s="1060"/>
      <c r="AS83" s="1061">
        <f>SUM(AQ83:AR83)</f>
        <v>0</v>
      </c>
      <c r="AT83" s="1046">
        <f t="shared" si="150"/>
        <v>0</v>
      </c>
      <c r="AU83" s="1061"/>
      <c r="AV83" s="1061"/>
      <c r="AW83" s="1060"/>
      <c r="AX83" s="1061">
        <f>SUM(AV83:AW83)</f>
        <v>0</v>
      </c>
      <c r="AY83" s="1046">
        <f t="shared" si="152"/>
        <v>0</v>
      </c>
      <c r="AZ83" s="1061"/>
      <c r="BA83" s="1069"/>
      <c r="BB83" s="1060"/>
      <c r="BC83" s="1061">
        <f t="shared" si="114"/>
        <v>0</v>
      </c>
      <c r="BD83" s="1046">
        <f t="shared" si="153"/>
        <v>0</v>
      </c>
      <c r="BE83" s="1061"/>
      <c r="BF83" s="1069"/>
      <c r="BG83" s="1060"/>
      <c r="BH83" s="1061">
        <f t="shared" si="115"/>
        <v>0</v>
      </c>
      <c r="BI83" s="1046">
        <f t="shared" si="154"/>
        <v>0</v>
      </c>
      <c r="BJ83" s="1043">
        <f t="shared" si="155"/>
        <v>0</v>
      </c>
      <c r="BK83" s="1043">
        <f t="shared" si="155"/>
        <v>0</v>
      </c>
      <c r="BL83" s="1621">
        <f t="shared" si="156"/>
        <v>0</v>
      </c>
      <c r="BM83" s="1053">
        <f t="shared" si="118"/>
        <v>0</v>
      </c>
      <c r="BN83" s="1042">
        <f t="shared" si="157"/>
        <v>0</v>
      </c>
      <c r="BO83" s="1095">
        <f>BJ83+'4 bba Önkorm '!DH83</f>
        <v>0</v>
      </c>
      <c r="BP83" s="1095">
        <f>BK83+'4 bba Önkorm '!DI83</f>
        <v>0</v>
      </c>
      <c r="BQ83" s="1623">
        <f>BL83+'4 bba Önkorm '!DJ83</f>
        <v>0</v>
      </c>
      <c r="BR83" s="1053">
        <f>BM83+'4 bba Önkorm '!DK83</f>
        <v>0</v>
      </c>
      <c r="BS83" s="1042">
        <f>BN83+'4 bba Önkorm '!DL83</f>
        <v>0</v>
      </c>
    </row>
    <row r="84" spans="1:71" ht="15" customHeight="1">
      <c r="A84" s="38" t="s">
        <v>563</v>
      </c>
      <c r="B84" s="37"/>
      <c r="C84" s="1059"/>
      <c r="D84" s="1060"/>
      <c r="E84" s="1059">
        <f t="shared" si="158"/>
        <v>0</v>
      </c>
      <c r="F84" s="1044">
        <f t="shared" si="134"/>
        <v>0</v>
      </c>
      <c r="G84" s="1061"/>
      <c r="H84" s="1061"/>
      <c r="I84" s="1060"/>
      <c r="J84" s="1061">
        <f t="shared" si="135"/>
        <v>0</v>
      </c>
      <c r="K84" s="1046">
        <f t="shared" si="136"/>
        <v>0</v>
      </c>
      <c r="L84" s="1061"/>
      <c r="M84" s="1061"/>
      <c r="N84" s="1060"/>
      <c r="O84" s="1061">
        <f t="shared" si="137"/>
        <v>0</v>
      </c>
      <c r="P84" s="1046">
        <f t="shared" si="138"/>
        <v>0</v>
      </c>
      <c r="Q84" s="1061">
        <v>42000</v>
      </c>
      <c r="R84" s="1061">
        <v>42000000</v>
      </c>
      <c r="S84" s="1060">
        <v>7301641</v>
      </c>
      <c r="T84" s="1061">
        <f t="shared" si="139"/>
        <v>49301641</v>
      </c>
      <c r="U84" s="1046">
        <f t="shared" si="140"/>
        <v>41958000</v>
      </c>
      <c r="V84" s="1061"/>
      <c r="W84" s="1061"/>
      <c r="X84" s="1060"/>
      <c r="Y84" s="1061">
        <f t="shared" si="141"/>
        <v>0</v>
      </c>
      <c r="Z84" s="1046">
        <f t="shared" si="142"/>
        <v>0</v>
      </c>
      <c r="AA84" s="1061">
        <v>30000</v>
      </c>
      <c r="AB84" s="1061"/>
      <c r="AC84" s="1060"/>
      <c r="AD84" s="1061">
        <f t="shared" si="143"/>
        <v>0</v>
      </c>
      <c r="AE84" s="1046">
        <f t="shared" si="144"/>
        <v>-30000</v>
      </c>
      <c r="AF84" s="1061">
        <v>10000</v>
      </c>
      <c r="AG84" s="1061">
        <v>38300000</v>
      </c>
      <c r="AH84" s="1060"/>
      <c r="AI84" s="1061">
        <f t="shared" si="145"/>
        <v>38300000</v>
      </c>
      <c r="AJ84" s="1046">
        <f t="shared" si="146"/>
        <v>38290000</v>
      </c>
      <c r="AK84" s="1061"/>
      <c r="AL84" s="1061"/>
      <c r="AM84" s="1060"/>
      <c r="AN84" s="1061">
        <f t="shared" si="147"/>
        <v>0</v>
      </c>
      <c r="AO84" s="1046">
        <f t="shared" si="148"/>
        <v>0</v>
      </c>
      <c r="AP84" s="1061"/>
      <c r="AQ84" s="1061"/>
      <c r="AR84" s="1060"/>
      <c r="AS84" s="1061">
        <f t="shared" si="149"/>
        <v>0</v>
      </c>
      <c r="AT84" s="1046">
        <f t="shared" si="150"/>
        <v>0</v>
      </c>
      <c r="AU84" s="1061"/>
      <c r="AV84" s="1061"/>
      <c r="AW84" s="1060"/>
      <c r="AX84" s="1061">
        <f t="shared" si="151"/>
        <v>0</v>
      </c>
      <c r="AY84" s="1046">
        <f t="shared" si="152"/>
        <v>0</v>
      </c>
      <c r="AZ84" s="1061"/>
      <c r="BA84" s="1069"/>
      <c r="BB84" s="1060"/>
      <c r="BC84" s="1061">
        <f t="shared" si="114"/>
        <v>0</v>
      </c>
      <c r="BD84" s="1046">
        <f t="shared" si="153"/>
        <v>0</v>
      </c>
      <c r="BE84" s="1061"/>
      <c r="BF84" s="1069"/>
      <c r="BG84" s="1060"/>
      <c r="BH84" s="1061">
        <f t="shared" si="115"/>
        <v>0</v>
      </c>
      <c r="BI84" s="1046">
        <f t="shared" si="154"/>
        <v>0</v>
      </c>
      <c r="BJ84" s="1043">
        <f t="shared" si="155"/>
        <v>82000</v>
      </c>
      <c r="BK84" s="1043">
        <f t="shared" si="155"/>
        <v>80300000</v>
      </c>
      <c r="BL84" s="1621">
        <f t="shared" si="156"/>
        <v>7301641</v>
      </c>
      <c r="BM84" s="1053">
        <f t="shared" si="118"/>
        <v>87601641</v>
      </c>
      <c r="BN84" s="1042">
        <f t="shared" si="157"/>
        <v>80218000</v>
      </c>
      <c r="BO84" s="1095">
        <f>BJ84+'4 bba Önkorm '!DH84</f>
        <v>82000</v>
      </c>
      <c r="BP84" s="1095">
        <f>BK84+'4 bba Önkorm '!DI84</f>
        <v>80300000</v>
      </c>
      <c r="BQ84" s="1623">
        <f>BL84+'4 bba Önkorm '!DJ84</f>
        <v>7301641</v>
      </c>
      <c r="BR84" s="1053">
        <f>BM84+'4 bba Önkorm '!DK84</f>
        <v>87601641</v>
      </c>
      <c r="BS84" s="1042">
        <f>BN84+'4 bba Önkorm '!DL84</f>
        <v>80218000</v>
      </c>
    </row>
    <row r="85" spans="1:71" ht="15" customHeight="1">
      <c r="A85" s="38" t="s">
        <v>620</v>
      </c>
      <c r="B85" s="37"/>
      <c r="C85" s="1059"/>
      <c r="D85" s="1060"/>
      <c r="E85" s="1059">
        <f t="shared" si="158"/>
        <v>0</v>
      </c>
      <c r="F85" s="1044">
        <f t="shared" si="134"/>
        <v>0</v>
      </c>
      <c r="G85" s="1061"/>
      <c r="H85" s="1061"/>
      <c r="I85" s="1060"/>
      <c r="J85" s="1061">
        <f t="shared" si="135"/>
        <v>0</v>
      </c>
      <c r="K85" s="1046">
        <f t="shared" si="136"/>
        <v>0</v>
      </c>
      <c r="L85" s="1061"/>
      <c r="M85" s="1061"/>
      <c r="N85" s="1060"/>
      <c r="O85" s="1061">
        <f t="shared" si="137"/>
        <v>0</v>
      </c>
      <c r="P85" s="1046">
        <f t="shared" si="138"/>
        <v>0</v>
      </c>
      <c r="Q85" s="1061">
        <v>4000</v>
      </c>
      <c r="R85" s="1061">
        <v>5000000</v>
      </c>
      <c r="S85" s="1060">
        <v>8500000</v>
      </c>
      <c r="T85" s="1061">
        <f t="shared" si="139"/>
        <v>13500000</v>
      </c>
      <c r="U85" s="1046">
        <f t="shared" si="140"/>
        <v>4996000</v>
      </c>
      <c r="V85" s="1061"/>
      <c r="W85" s="1061"/>
      <c r="X85" s="1060"/>
      <c r="Y85" s="1061">
        <f t="shared" si="141"/>
        <v>0</v>
      </c>
      <c r="Z85" s="1046">
        <f t="shared" si="142"/>
        <v>0</v>
      </c>
      <c r="AA85" s="1061"/>
      <c r="AB85" s="1061"/>
      <c r="AC85" s="1060"/>
      <c r="AD85" s="1061">
        <f t="shared" si="143"/>
        <v>0</v>
      </c>
      <c r="AE85" s="1046">
        <f t="shared" si="144"/>
        <v>0</v>
      </c>
      <c r="AF85" s="1061"/>
      <c r="AG85" s="1061"/>
      <c r="AH85" s="1060"/>
      <c r="AI85" s="1061">
        <f t="shared" si="145"/>
        <v>0</v>
      </c>
      <c r="AJ85" s="1046">
        <f t="shared" si="146"/>
        <v>0</v>
      </c>
      <c r="AK85" s="1061"/>
      <c r="AL85" s="1061"/>
      <c r="AM85" s="1060"/>
      <c r="AN85" s="1061">
        <f t="shared" si="147"/>
        <v>0</v>
      </c>
      <c r="AO85" s="1046">
        <f t="shared" si="148"/>
        <v>0</v>
      </c>
      <c r="AP85" s="1061"/>
      <c r="AQ85" s="1061"/>
      <c r="AR85" s="1060"/>
      <c r="AS85" s="1061">
        <f t="shared" si="149"/>
        <v>0</v>
      </c>
      <c r="AT85" s="1046">
        <f t="shared" si="150"/>
        <v>0</v>
      </c>
      <c r="AU85" s="1061"/>
      <c r="AV85" s="1061"/>
      <c r="AW85" s="1060"/>
      <c r="AX85" s="1061">
        <f t="shared" si="151"/>
        <v>0</v>
      </c>
      <c r="AY85" s="1046">
        <f t="shared" si="152"/>
        <v>0</v>
      </c>
      <c r="AZ85" s="1061"/>
      <c r="BA85" s="1069"/>
      <c r="BB85" s="1060"/>
      <c r="BC85" s="1061">
        <f t="shared" si="114"/>
        <v>0</v>
      </c>
      <c r="BD85" s="1046">
        <f t="shared" si="153"/>
        <v>0</v>
      </c>
      <c r="BE85" s="1061"/>
      <c r="BF85" s="1069"/>
      <c r="BG85" s="1060"/>
      <c r="BH85" s="1061">
        <f t="shared" si="115"/>
        <v>0</v>
      </c>
      <c r="BI85" s="1046">
        <f t="shared" si="154"/>
        <v>0</v>
      </c>
      <c r="BJ85" s="1043">
        <f t="shared" si="155"/>
        <v>4000</v>
      </c>
      <c r="BK85" s="1043">
        <f t="shared" si="155"/>
        <v>5000000</v>
      </c>
      <c r="BL85" s="1621">
        <f t="shared" si="156"/>
        <v>8500000</v>
      </c>
      <c r="BM85" s="1053">
        <f t="shared" si="118"/>
        <v>13500000</v>
      </c>
      <c r="BN85" s="1042">
        <f t="shared" si="157"/>
        <v>4996000</v>
      </c>
      <c r="BO85" s="1095">
        <f>BJ85+'4 bba Önkorm '!DH85</f>
        <v>4000</v>
      </c>
      <c r="BP85" s="1095">
        <f>BK85+'4 bba Önkorm '!DI85</f>
        <v>5000000</v>
      </c>
      <c r="BQ85" s="1623">
        <f>BL85+'4 bba Önkorm '!DJ85</f>
        <v>8500000</v>
      </c>
      <c r="BR85" s="1053">
        <f>BM85+'4 bba Önkorm '!DK85</f>
        <v>13500000</v>
      </c>
      <c r="BS85" s="1042">
        <f>BN85+'4 bba Önkorm '!DL85</f>
        <v>4996000</v>
      </c>
    </row>
    <row r="86" spans="1:71" s="38" customFormat="1" ht="15" customHeight="1">
      <c r="A86" s="1020" t="s">
        <v>223</v>
      </c>
      <c r="B86" s="1063">
        <f>SUM(B78:B85)</f>
        <v>0</v>
      </c>
      <c r="C86" s="1063">
        <f t="shared" ref="C86:BN86" si="159">SUM(C78:C85)</f>
        <v>0</v>
      </c>
      <c r="D86" s="1063">
        <f t="shared" si="159"/>
        <v>0</v>
      </c>
      <c r="E86" s="1063">
        <f t="shared" si="159"/>
        <v>0</v>
      </c>
      <c r="F86" s="1063">
        <f t="shared" si="159"/>
        <v>0</v>
      </c>
      <c r="G86" s="1063">
        <f t="shared" si="159"/>
        <v>0</v>
      </c>
      <c r="H86" s="1063">
        <f t="shared" si="159"/>
        <v>0</v>
      </c>
      <c r="I86" s="1063">
        <f t="shared" si="159"/>
        <v>0</v>
      </c>
      <c r="J86" s="1063">
        <f t="shared" si="159"/>
        <v>0</v>
      </c>
      <c r="K86" s="1063">
        <f t="shared" si="159"/>
        <v>0</v>
      </c>
      <c r="L86" s="1063">
        <f t="shared" si="159"/>
        <v>0</v>
      </c>
      <c r="M86" s="1063">
        <f t="shared" si="159"/>
        <v>0</v>
      </c>
      <c r="N86" s="1063">
        <f t="shared" si="159"/>
        <v>0</v>
      </c>
      <c r="O86" s="1063">
        <f t="shared" si="159"/>
        <v>0</v>
      </c>
      <c r="P86" s="1063">
        <f t="shared" si="159"/>
        <v>0</v>
      </c>
      <c r="Q86" s="1063">
        <f t="shared" si="159"/>
        <v>139383</v>
      </c>
      <c r="R86" s="1063">
        <f t="shared" si="159"/>
        <v>790400000</v>
      </c>
      <c r="S86" s="1063">
        <f t="shared" si="159"/>
        <v>15801641</v>
      </c>
      <c r="T86" s="1063">
        <f t="shared" si="159"/>
        <v>806201641</v>
      </c>
      <c r="U86" s="1063">
        <f t="shared" si="159"/>
        <v>790260617</v>
      </c>
      <c r="V86" s="1063">
        <f t="shared" si="159"/>
        <v>0</v>
      </c>
      <c r="W86" s="1063">
        <f t="shared" si="159"/>
        <v>0</v>
      </c>
      <c r="X86" s="1063">
        <f t="shared" si="159"/>
        <v>0</v>
      </c>
      <c r="Y86" s="1063">
        <f t="shared" si="159"/>
        <v>0</v>
      </c>
      <c r="Z86" s="1063">
        <f t="shared" si="159"/>
        <v>0</v>
      </c>
      <c r="AA86" s="1063">
        <f t="shared" si="159"/>
        <v>30000</v>
      </c>
      <c r="AB86" s="1063">
        <f t="shared" si="159"/>
        <v>21717000</v>
      </c>
      <c r="AC86" s="1063">
        <f t="shared" si="159"/>
        <v>2188868</v>
      </c>
      <c r="AD86" s="1063">
        <f t="shared" si="159"/>
        <v>23905868</v>
      </c>
      <c r="AE86" s="1063">
        <f t="shared" si="159"/>
        <v>21687000</v>
      </c>
      <c r="AF86" s="1063">
        <f t="shared" si="159"/>
        <v>10000</v>
      </c>
      <c r="AG86" s="1063">
        <f t="shared" si="159"/>
        <v>40134191</v>
      </c>
      <c r="AH86" s="1063">
        <f t="shared" si="159"/>
        <v>0</v>
      </c>
      <c r="AI86" s="1063">
        <f t="shared" si="159"/>
        <v>40134191</v>
      </c>
      <c r="AJ86" s="1063">
        <f t="shared" si="159"/>
        <v>40124191</v>
      </c>
      <c r="AK86" s="1063">
        <f t="shared" si="159"/>
        <v>0</v>
      </c>
      <c r="AL86" s="1063">
        <f t="shared" si="159"/>
        <v>0</v>
      </c>
      <c r="AM86" s="1063">
        <f t="shared" si="159"/>
        <v>0</v>
      </c>
      <c r="AN86" s="1063">
        <f t="shared" si="159"/>
        <v>0</v>
      </c>
      <c r="AO86" s="1063">
        <f t="shared" si="159"/>
        <v>0</v>
      </c>
      <c r="AP86" s="1063">
        <f t="shared" si="159"/>
        <v>0</v>
      </c>
      <c r="AQ86" s="1063">
        <f t="shared" si="159"/>
        <v>0</v>
      </c>
      <c r="AR86" s="1063">
        <f t="shared" si="159"/>
        <v>0</v>
      </c>
      <c r="AS86" s="1063">
        <f t="shared" si="159"/>
        <v>0</v>
      </c>
      <c r="AT86" s="1063">
        <f t="shared" si="159"/>
        <v>0</v>
      </c>
      <c r="AU86" s="1063">
        <f t="shared" si="159"/>
        <v>0</v>
      </c>
      <c r="AV86" s="1063">
        <f t="shared" si="159"/>
        <v>0</v>
      </c>
      <c r="AW86" s="1063">
        <f t="shared" si="159"/>
        <v>0</v>
      </c>
      <c r="AX86" s="1063">
        <f t="shared" si="159"/>
        <v>0</v>
      </c>
      <c r="AY86" s="1063">
        <f t="shared" si="159"/>
        <v>0</v>
      </c>
      <c r="AZ86" s="1063">
        <f t="shared" si="159"/>
        <v>0</v>
      </c>
      <c r="BA86" s="1063">
        <f t="shared" si="159"/>
        <v>0</v>
      </c>
      <c r="BB86" s="1063">
        <f t="shared" si="159"/>
        <v>0</v>
      </c>
      <c r="BC86" s="1063">
        <f t="shared" si="159"/>
        <v>0</v>
      </c>
      <c r="BD86" s="1063">
        <f t="shared" si="159"/>
        <v>0</v>
      </c>
      <c r="BE86" s="1063">
        <f t="shared" si="159"/>
        <v>0</v>
      </c>
      <c r="BF86" s="1063">
        <f t="shared" si="159"/>
        <v>0</v>
      </c>
      <c r="BG86" s="1063">
        <f t="shared" si="159"/>
        <v>0</v>
      </c>
      <c r="BH86" s="1063">
        <f t="shared" si="159"/>
        <v>0</v>
      </c>
      <c r="BI86" s="1063">
        <f t="shared" si="159"/>
        <v>0</v>
      </c>
      <c r="BJ86" s="1064">
        <f t="shared" si="159"/>
        <v>179383</v>
      </c>
      <c r="BK86" s="1064">
        <f t="shared" si="159"/>
        <v>852251191</v>
      </c>
      <c r="BL86" s="1064">
        <f t="shared" si="159"/>
        <v>17990509</v>
      </c>
      <c r="BM86" s="1064">
        <f t="shared" si="159"/>
        <v>870241700</v>
      </c>
      <c r="BN86" s="1064">
        <f t="shared" si="159"/>
        <v>852071808</v>
      </c>
      <c r="BO86" s="1064">
        <f>SUM(BO78:BO85)</f>
        <v>552200</v>
      </c>
      <c r="BP86" s="1064">
        <f>SUM(BP78:BP85)</f>
        <v>1143371191</v>
      </c>
      <c r="BQ86" s="1064">
        <f>SUM(BQ78:BQ85)</f>
        <v>21990509</v>
      </c>
      <c r="BR86" s="1064">
        <f>SUM(BR78:BR85)</f>
        <v>1165361700</v>
      </c>
      <c r="BS86" s="1064">
        <f>SUM(BS78:BS85)</f>
        <v>1142818991</v>
      </c>
    </row>
    <row r="87" spans="1:71" s="38" customFormat="1" ht="15" customHeight="1">
      <c r="A87" s="1056" t="s">
        <v>607</v>
      </c>
      <c r="B87" s="1058">
        <f>B86+B77</f>
        <v>0</v>
      </c>
      <c r="C87" s="1058">
        <f t="shared" ref="C87:BN87" si="160">C86+C77</f>
        <v>1248594</v>
      </c>
      <c r="D87" s="1058">
        <f t="shared" si="160"/>
        <v>-1248594</v>
      </c>
      <c r="E87" s="1058">
        <f t="shared" si="160"/>
        <v>0</v>
      </c>
      <c r="F87" s="1058">
        <f t="shared" si="160"/>
        <v>1248594</v>
      </c>
      <c r="G87" s="1064">
        <f t="shared" si="160"/>
        <v>0</v>
      </c>
      <c r="H87" s="1064">
        <f t="shared" si="160"/>
        <v>0</v>
      </c>
      <c r="I87" s="1058">
        <f t="shared" si="160"/>
        <v>0</v>
      </c>
      <c r="J87" s="1064">
        <f t="shared" si="160"/>
        <v>0</v>
      </c>
      <c r="K87" s="1064">
        <f t="shared" si="160"/>
        <v>0</v>
      </c>
      <c r="L87" s="1064">
        <f t="shared" si="160"/>
        <v>0</v>
      </c>
      <c r="M87" s="1064">
        <f t="shared" si="160"/>
        <v>1000000</v>
      </c>
      <c r="N87" s="1058">
        <f t="shared" si="160"/>
        <v>0</v>
      </c>
      <c r="O87" s="1064">
        <f t="shared" si="160"/>
        <v>1000000</v>
      </c>
      <c r="P87" s="1064">
        <f t="shared" si="160"/>
        <v>1000000</v>
      </c>
      <c r="Q87" s="1064">
        <f t="shared" si="160"/>
        <v>139383</v>
      </c>
      <c r="R87" s="1064">
        <f t="shared" si="160"/>
        <v>811703870</v>
      </c>
      <c r="S87" s="1058">
        <f t="shared" si="160"/>
        <v>16128367</v>
      </c>
      <c r="T87" s="1064">
        <f t="shared" si="160"/>
        <v>827832237</v>
      </c>
      <c r="U87" s="1064">
        <f t="shared" si="160"/>
        <v>811564487</v>
      </c>
      <c r="V87" s="1064">
        <f t="shared" si="160"/>
        <v>36340</v>
      </c>
      <c r="W87" s="1064">
        <f t="shared" si="160"/>
        <v>25840000</v>
      </c>
      <c r="X87" s="1058">
        <f t="shared" si="160"/>
        <v>35213375</v>
      </c>
      <c r="Y87" s="1064">
        <f t="shared" si="160"/>
        <v>61053375</v>
      </c>
      <c r="Z87" s="1064">
        <f t="shared" si="160"/>
        <v>25803660</v>
      </c>
      <c r="AA87" s="1064">
        <f t="shared" si="160"/>
        <v>106143</v>
      </c>
      <c r="AB87" s="1064">
        <f t="shared" si="160"/>
        <v>48400124</v>
      </c>
      <c r="AC87" s="1058">
        <f t="shared" si="160"/>
        <v>9555113</v>
      </c>
      <c r="AD87" s="1064">
        <f t="shared" si="160"/>
        <v>57955237</v>
      </c>
      <c r="AE87" s="1064">
        <f t="shared" si="160"/>
        <v>48293981</v>
      </c>
      <c r="AF87" s="1064">
        <f t="shared" si="160"/>
        <v>9875921</v>
      </c>
      <c r="AG87" s="1064">
        <f t="shared" si="160"/>
        <v>10839712551</v>
      </c>
      <c r="AH87" s="1058">
        <f t="shared" si="160"/>
        <v>283356441</v>
      </c>
      <c r="AI87" s="1064">
        <f t="shared" si="160"/>
        <v>11123068992</v>
      </c>
      <c r="AJ87" s="1064">
        <f t="shared" si="160"/>
        <v>10829836630</v>
      </c>
      <c r="AK87" s="1064">
        <f t="shared" si="160"/>
        <v>0</v>
      </c>
      <c r="AL87" s="1064">
        <f t="shared" si="160"/>
        <v>0</v>
      </c>
      <c r="AM87" s="1058">
        <f t="shared" si="160"/>
        <v>0</v>
      </c>
      <c r="AN87" s="1064">
        <f t="shared" si="160"/>
        <v>0</v>
      </c>
      <c r="AO87" s="1064">
        <f t="shared" si="160"/>
        <v>0</v>
      </c>
      <c r="AP87" s="1064">
        <f t="shared" si="160"/>
        <v>0</v>
      </c>
      <c r="AQ87" s="1064">
        <f t="shared" si="160"/>
        <v>0</v>
      </c>
      <c r="AR87" s="1058">
        <f t="shared" si="160"/>
        <v>0</v>
      </c>
      <c r="AS87" s="1064">
        <f t="shared" si="160"/>
        <v>0</v>
      </c>
      <c r="AT87" s="1064">
        <f t="shared" si="160"/>
        <v>0</v>
      </c>
      <c r="AU87" s="1064">
        <f t="shared" si="160"/>
        <v>0</v>
      </c>
      <c r="AV87" s="1064">
        <f t="shared" si="160"/>
        <v>0</v>
      </c>
      <c r="AW87" s="1058">
        <f t="shared" si="160"/>
        <v>0</v>
      </c>
      <c r="AX87" s="1064">
        <f t="shared" si="160"/>
        <v>0</v>
      </c>
      <c r="AY87" s="1064">
        <f t="shared" si="160"/>
        <v>0</v>
      </c>
      <c r="AZ87" s="1064">
        <f t="shared" si="160"/>
        <v>0</v>
      </c>
      <c r="BA87" s="1064">
        <f t="shared" si="160"/>
        <v>0</v>
      </c>
      <c r="BB87" s="1058">
        <f t="shared" si="160"/>
        <v>0</v>
      </c>
      <c r="BC87" s="1064">
        <f t="shared" si="160"/>
        <v>0</v>
      </c>
      <c r="BD87" s="1064">
        <f t="shared" si="160"/>
        <v>0</v>
      </c>
      <c r="BE87" s="1064">
        <f t="shared" si="160"/>
        <v>0</v>
      </c>
      <c r="BF87" s="1064">
        <f t="shared" si="160"/>
        <v>0</v>
      </c>
      <c r="BG87" s="1058">
        <f t="shared" si="160"/>
        <v>0</v>
      </c>
      <c r="BH87" s="1064">
        <f t="shared" si="160"/>
        <v>0</v>
      </c>
      <c r="BI87" s="1064">
        <f t="shared" si="160"/>
        <v>0</v>
      </c>
      <c r="BJ87" s="1064">
        <f t="shared" si="160"/>
        <v>10157787</v>
      </c>
      <c r="BK87" s="1064">
        <f t="shared" si="160"/>
        <v>11727905139</v>
      </c>
      <c r="BL87" s="1064">
        <f t="shared" si="160"/>
        <v>343004702</v>
      </c>
      <c r="BM87" s="1064">
        <f t="shared" si="160"/>
        <v>12070909841</v>
      </c>
      <c r="BN87" s="1064">
        <f t="shared" si="160"/>
        <v>11717747352</v>
      </c>
      <c r="BO87" s="1064">
        <f>BO86+BO77</f>
        <v>11342102</v>
      </c>
      <c r="BP87" s="1064">
        <f>BP86+BP77</f>
        <v>12519152486</v>
      </c>
      <c r="BQ87" s="1064">
        <f>BQ86+BQ77</f>
        <v>355859514</v>
      </c>
      <c r="BR87" s="1064">
        <f>BR86+BR77</f>
        <v>12875012000</v>
      </c>
      <c r="BS87" s="1064">
        <f>BS86+BS77</f>
        <v>12507810384</v>
      </c>
    </row>
    <row r="88" spans="1:71" ht="15" hidden="1" customHeight="1">
      <c r="A88" s="38" t="s">
        <v>466</v>
      </c>
      <c r="B88" s="37"/>
      <c r="C88" s="1059"/>
      <c r="D88" s="1060"/>
      <c r="E88" s="1059">
        <f t="shared" ref="E88:E103" si="161">SUM(C88:D88)</f>
        <v>0</v>
      </c>
      <c r="F88" s="1059"/>
      <c r="G88" s="1061"/>
      <c r="H88" s="1061"/>
      <c r="I88" s="1060"/>
      <c r="J88" s="1061">
        <f t="shared" ref="J88:J103" si="162">SUM(H88:I88)</f>
        <v>0</v>
      </c>
      <c r="K88" s="1061"/>
      <c r="L88" s="1061"/>
      <c r="M88" s="1061"/>
      <c r="N88" s="1060"/>
      <c r="O88" s="1061">
        <f t="shared" ref="O88:O103" si="163">SUM(M88:N88)</f>
        <v>0</v>
      </c>
      <c r="P88" s="1061"/>
      <c r="Q88" s="1061"/>
      <c r="R88" s="1061"/>
      <c r="S88" s="1060"/>
      <c r="T88" s="1061">
        <f t="shared" ref="T88:T103" si="164">SUM(R88:S88)</f>
        <v>0</v>
      </c>
      <c r="U88" s="1061"/>
      <c r="V88" s="1061"/>
      <c r="W88" s="1061"/>
      <c r="X88" s="1060"/>
      <c r="Y88" s="1061">
        <f t="shared" ref="Y88:Y103" si="165">SUM(W88:X88)</f>
        <v>0</v>
      </c>
      <c r="Z88" s="1061"/>
      <c r="AA88" s="1061"/>
      <c r="AB88" s="1061"/>
      <c r="AC88" s="1060"/>
      <c r="AD88" s="1061">
        <f t="shared" ref="AD88:AD103" si="166">SUM(AB88:AC88)</f>
        <v>0</v>
      </c>
      <c r="AE88" s="1061"/>
      <c r="AF88" s="1061"/>
      <c r="AG88" s="1061"/>
      <c r="AH88" s="1060"/>
      <c r="AI88" s="1061">
        <f t="shared" ref="AI88:AI103" si="167">SUM(AG88:AH88)</f>
        <v>0</v>
      </c>
      <c r="AJ88" s="1061"/>
      <c r="AK88" s="1061"/>
      <c r="AL88" s="1061"/>
      <c r="AM88" s="1060"/>
      <c r="AN88" s="1061">
        <f t="shared" ref="AN88:AN103" si="168">SUM(AL88:AM88)</f>
        <v>0</v>
      </c>
      <c r="AO88" s="1061"/>
      <c r="AP88" s="1061"/>
      <c r="AQ88" s="1061"/>
      <c r="AR88" s="1060"/>
      <c r="AS88" s="1061">
        <f t="shared" ref="AS88:AS103" si="169">SUM(AQ88:AR88)</f>
        <v>0</v>
      </c>
      <c r="AT88" s="1061"/>
      <c r="AU88" s="1061"/>
      <c r="AV88" s="1061"/>
      <c r="AW88" s="1060"/>
      <c r="AX88" s="1061">
        <f t="shared" ref="AX88:AX103" si="170">SUM(AV88:AW88)</f>
        <v>0</v>
      </c>
      <c r="AY88" s="1061"/>
      <c r="AZ88" s="1061"/>
      <c r="BA88" s="1069"/>
      <c r="BB88" s="1060"/>
      <c r="BC88" s="1061">
        <f t="shared" ref="BC88:BC102" si="171">SUM(BA88+BB88)</f>
        <v>0</v>
      </c>
      <c r="BD88" s="1061"/>
      <c r="BE88" s="1061"/>
      <c r="BF88" s="1069"/>
      <c r="BG88" s="1060"/>
      <c r="BH88" s="1061">
        <f t="shared" ref="BH88:BH102" si="172">SUM(BF88+BG88)</f>
        <v>0</v>
      </c>
      <c r="BI88" s="1061"/>
      <c r="BJ88" s="1053"/>
      <c r="BK88" s="1043">
        <f t="shared" ref="BK88:BK103" si="173">SUM(C88+H88+M88+R88+W88+AB88+AG88+AL88+AQ88+AV88+BA88+BF88)</f>
        <v>0</v>
      </c>
      <c r="BL88" s="1043">
        <f t="shared" ref="BL88:BL103" si="174">SUM(D88+I88+N88+S88+X88+AC88+AH88+AM88+AR88+AW88+BB88+BG88)</f>
        <v>0</v>
      </c>
      <c r="BM88" s="1053">
        <f t="shared" ref="BM88:BM102" si="175">SUM(BK88+BL88)</f>
        <v>0</v>
      </c>
      <c r="BN88" s="111"/>
      <c r="BO88" s="1053"/>
      <c r="BP88" s="1095">
        <f>M88+BF88</f>
        <v>0</v>
      </c>
      <c r="BQ88" s="1095">
        <f>N88+BG88</f>
        <v>0</v>
      </c>
      <c r="BR88" s="1053">
        <f>SUM(BP88:BQ88)</f>
        <v>0</v>
      </c>
      <c r="BS88" s="111"/>
    </row>
    <row r="89" spans="1:71" ht="15" hidden="1" customHeight="1">
      <c r="A89" s="703" t="s">
        <v>564</v>
      </c>
      <c r="B89" s="795"/>
      <c r="C89" s="1059"/>
      <c r="D89" s="1060"/>
      <c r="E89" s="1059">
        <f t="shared" si="161"/>
        <v>0</v>
      </c>
      <c r="F89" s="1059"/>
      <c r="G89" s="1061"/>
      <c r="H89" s="1061"/>
      <c r="I89" s="1060"/>
      <c r="J89" s="1061">
        <f t="shared" si="162"/>
        <v>0</v>
      </c>
      <c r="K89" s="1061"/>
      <c r="L89" s="1061"/>
      <c r="M89" s="1061"/>
      <c r="N89" s="1060"/>
      <c r="O89" s="1061">
        <f t="shared" si="163"/>
        <v>0</v>
      </c>
      <c r="P89" s="1061"/>
      <c r="Q89" s="1061"/>
      <c r="R89" s="1061"/>
      <c r="S89" s="1060"/>
      <c r="T89" s="1061">
        <f t="shared" si="164"/>
        <v>0</v>
      </c>
      <c r="U89" s="1061"/>
      <c r="V89" s="1061"/>
      <c r="W89" s="1061"/>
      <c r="X89" s="1060"/>
      <c r="Y89" s="1061">
        <f t="shared" si="165"/>
        <v>0</v>
      </c>
      <c r="Z89" s="1061"/>
      <c r="AA89" s="1061"/>
      <c r="AB89" s="1061"/>
      <c r="AC89" s="1060"/>
      <c r="AD89" s="1061">
        <f t="shared" si="166"/>
        <v>0</v>
      </c>
      <c r="AE89" s="1061"/>
      <c r="AF89" s="1061"/>
      <c r="AG89" s="1061"/>
      <c r="AH89" s="1060"/>
      <c r="AI89" s="1061">
        <f t="shared" si="167"/>
        <v>0</v>
      </c>
      <c r="AJ89" s="1061"/>
      <c r="AK89" s="1061"/>
      <c r="AL89" s="1061"/>
      <c r="AM89" s="1060"/>
      <c r="AN89" s="1061">
        <f t="shared" si="168"/>
        <v>0</v>
      </c>
      <c r="AO89" s="1061"/>
      <c r="AP89" s="1061"/>
      <c r="AQ89" s="1061"/>
      <c r="AR89" s="1060"/>
      <c r="AS89" s="1061">
        <f t="shared" si="169"/>
        <v>0</v>
      </c>
      <c r="AT89" s="1061"/>
      <c r="AU89" s="1061"/>
      <c r="AV89" s="1061"/>
      <c r="AW89" s="1060"/>
      <c r="AX89" s="1061">
        <f t="shared" si="170"/>
        <v>0</v>
      </c>
      <c r="AY89" s="1061"/>
      <c r="AZ89" s="1061"/>
      <c r="BA89" s="1069"/>
      <c r="BB89" s="1060"/>
      <c r="BC89" s="1061">
        <f t="shared" si="171"/>
        <v>0</v>
      </c>
      <c r="BD89" s="1061"/>
      <c r="BE89" s="1061"/>
      <c r="BF89" s="1069"/>
      <c r="BG89" s="1060"/>
      <c r="BH89" s="1061">
        <f t="shared" si="172"/>
        <v>0</v>
      </c>
      <c r="BI89" s="1061"/>
      <c r="BJ89" s="1053"/>
      <c r="BK89" s="1043">
        <f t="shared" si="173"/>
        <v>0</v>
      </c>
      <c r="BL89" s="1043">
        <f t="shared" si="174"/>
        <v>0</v>
      </c>
      <c r="BM89" s="1053">
        <f t="shared" si="175"/>
        <v>0</v>
      </c>
      <c r="BN89" s="111"/>
      <c r="BO89" s="1053"/>
      <c r="BP89" s="1095">
        <f>M89+BF89</f>
        <v>0</v>
      </c>
      <c r="BQ89" s="1095">
        <f>N89+BG89</f>
        <v>0</v>
      </c>
      <c r="BR89" s="1053">
        <f>SUM(BP89:BQ89)</f>
        <v>0</v>
      </c>
      <c r="BS89" s="111"/>
    </row>
    <row r="90" spans="1:71" ht="15" hidden="1" customHeight="1">
      <c r="A90" s="703" t="s">
        <v>467</v>
      </c>
      <c r="B90" s="795"/>
      <c r="C90" s="1059"/>
      <c r="D90" s="1060"/>
      <c r="E90" s="1059">
        <f t="shared" si="161"/>
        <v>0</v>
      </c>
      <c r="F90" s="1044">
        <f t="shared" ref="F90:F97" si="176">C90-B90</f>
        <v>0</v>
      </c>
      <c r="G90" s="1061"/>
      <c r="H90" s="1061"/>
      <c r="I90" s="1060"/>
      <c r="J90" s="1061">
        <f t="shared" si="162"/>
        <v>0</v>
      </c>
      <c r="K90" s="1046">
        <f t="shared" ref="K90:K97" si="177">H90-G90</f>
        <v>0</v>
      </c>
      <c r="L90" s="1061"/>
      <c r="M90" s="1061"/>
      <c r="N90" s="1060"/>
      <c r="O90" s="1061">
        <f t="shared" si="163"/>
        <v>0</v>
      </c>
      <c r="P90" s="1046">
        <f t="shared" ref="P90:P97" si="178">M90-L90</f>
        <v>0</v>
      </c>
      <c r="Q90" s="1061"/>
      <c r="R90" s="1061"/>
      <c r="S90" s="1060"/>
      <c r="T90" s="1061">
        <f t="shared" si="164"/>
        <v>0</v>
      </c>
      <c r="U90" s="1046">
        <f t="shared" ref="U90:U97" si="179">R90-Q90</f>
        <v>0</v>
      </c>
      <c r="V90" s="1061"/>
      <c r="W90" s="1061"/>
      <c r="X90" s="1060"/>
      <c r="Y90" s="1061">
        <f t="shared" si="165"/>
        <v>0</v>
      </c>
      <c r="Z90" s="1046">
        <f t="shared" ref="Z90:Z97" si="180">W90-V90</f>
        <v>0</v>
      </c>
      <c r="AA90" s="1061"/>
      <c r="AB90" s="1061"/>
      <c r="AC90" s="1060"/>
      <c r="AD90" s="1061">
        <f t="shared" si="166"/>
        <v>0</v>
      </c>
      <c r="AE90" s="1046">
        <f t="shared" ref="AE90:AE97" si="181">AB90-AA90</f>
        <v>0</v>
      </c>
      <c r="AF90" s="1061"/>
      <c r="AG90" s="1061"/>
      <c r="AH90" s="1060"/>
      <c r="AI90" s="1061">
        <f t="shared" si="167"/>
        <v>0</v>
      </c>
      <c r="AJ90" s="1046">
        <f t="shared" ref="AJ90:AJ97" si="182">AG90-AF90</f>
        <v>0</v>
      </c>
      <c r="AK90" s="1061"/>
      <c r="AL90" s="1061"/>
      <c r="AM90" s="1060"/>
      <c r="AN90" s="1061">
        <f t="shared" si="168"/>
        <v>0</v>
      </c>
      <c r="AO90" s="1046">
        <f t="shared" ref="AO90:AO97" si="183">AL90-AK90</f>
        <v>0</v>
      </c>
      <c r="AP90" s="1061"/>
      <c r="AQ90" s="1061"/>
      <c r="AR90" s="1060"/>
      <c r="AS90" s="1061">
        <f t="shared" si="169"/>
        <v>0</v>
      </c>
      <c r="AT90" s="1046">
        <f t="shared" ref="AT90:AT97" si="184">AQ90-AP90</f>
        <v>0</v>
      </c>
      <c r="AU90" s="1061"/>
      <c r="AV90" s="1061"/>
      <c r="AW90" s="1060"/>
      <c r="AX90" s="1061">
        <f t="shared" si="170"/>
        <v>0</v>
      </c>
      <c r="AY90" s="1046">
        <f t="shared" ref="AY90:AY97" si="185">AV90-AU90</f>
        <v>0</v>
      </c>
      <c r="AZ90" s="1061"/>
      <c r="BA90" s="1069"/>
      <c r="BB90" s="1060"/>
      <c r="BC90" s="1061">
        <f t="shared" si="171"/>
        <v>0</v>
      </c>
      <c r="BD90" s="1046">
        <f t="shared" ref="BD90:BD97" si="186">BA90-AZ90</f>
        <v>0</v>
      </c>
      <c r="BE90" s="1061"/>
      <c r="BF90" s="1069"/>
      <c r="BG90" s="1060"/>
      <c r="BH90" s="1061">
        <f t="shared" si="172"/>
        <v>0</v>
      </c>
      <c r="BI90" s="1046">
        <f t="shared" ref="BI90:BI97" si="187">BF90-BE90</f>
        <v>0</v>
      </c>
      <c r="BJ90" s="1043">
        <f t="shared" ref="BJ90:BJ97" si="188">SUM(B90+G90+L90+Q90+V90+AA90+AF90+AK90+AP90+AU90+AZ90+BE90)</f>
        <v>0</v>
      </c>
      <c r="BK90" s="1043">
        <f t="shared" si="173"/>
        <v>0</v>
      </c>
      <c r="BL90" s="1621">
        <f t="shared" si="174"/>
        <v>0</v>
      </c>
      <c r="BM90" s="1053">
        <f t="shared" si="175"/>
        <v>0</v>
      </c>
      <c r="BN90" s="1042">
        <f t="shared" ref="BN90:BN97" si="189">BK90-BJ90</f>
        <v>0</v>
      </c>
      <c r="BO90" s="1095">
        <f>BJ90+'4 bba Önkorm '!DH90</f>
        <v>0</v>
      </c>
      <c r="BP90" s="1095">
        <f>BK90+'4 bba Önkorm '!DI90</f>
        <v>0</v>
      </c>
      <c r="BQ90" s="1623">
        <f>BL90+'4 bba Önkorm '!DJ90</f>
        <v>0</v>
      </c>
      <c r="BR90" s="1053">
        <f>BM90+'4 bba Önkorm '!DK90</f>
        <v>0</v>
      </c>
      <c r="BS90" s="1042">
        <f>BN90+'4 bba Önkorm '!DL90</f>
        <v>0</v>
      </c>
    </row>
    <row r="91" spans="1:71" ht="15" hidden="1" customHeight="1">
      <c r="A91" s="703" t="s">
        <v>468</v>
      </c>
      <c r="B91" s="795"/>
      <c r="C91" s="1059"/>
      <c r="D91" s="1060"/>
      <c r="E91" s="1059">
        <f t="shared" si="161"/>
        <v>0</v>
      </c>
      <c r="F91" s="1044">
        <f t="shared" si="176"/>
        <v>0</v>
      </c>
      <c r="G91" s="1061"/>
      <c r="H91" s="1061"/>
      <c r="I91" s="1060"/>
      <c r="J91" s="1061">
        <f t="shared" si="162"/>
        <v>0</v>
      </c>
      <c r="K91" s="1046">
        <f t="shared" si="177"/>
        <v>0</v>
      </c>
      <c r="L91" s="1061"/>
      <c r="M91" s="1061"/>
      <c r="N91" s="1060"/>
      <c r="O91" s="1061">
        <f t="shared" si="163"/>
        <v>0</v>
      </c>
      <c r="P91" s="1046">
        <f t="shared" si="178"/>
        <v>0</v>
      </c>
      <c r="Q91" s="1061"/>
      <c r="R91" s="1061"/>
      <c r="S91" s="1060"/>
      <c r="T91" s="1061">
        <f t="shared" si="164"/>
        <v>0</v>
      </c>
      <c r="U91" s="1046">
        <f t="shared" si="179"/>
        <v>0</v>
      </c>
      <c r="V91" s="1061"/>
      <c r="W91" s="1061"/>
      <c r="X91" s="1060"/>
      <c r="Y91" s="1061">
        <f t="shared" si="165"/>
        <v>0</v>
      </c>
      <c r="Z91" s="1046">
        <f t="shared" si="180"/>
        <v>0</v>
      </c>
      <c r="AA91" s="1061"/>
      <c r="AB91" s="1061"/>
      <c r="AC91" s="1060"/>
      <c r="AD91" s="1061">
        <f t="shared" si="166"/>
        <v>0</v>
      </c>
      <c r="AE91" s="1046">
        <f t="shared" si="181"/>
        <v>0</v>
      </c>
      <c r="AF91" s="1061"/>
      <c r="AG91" s="1061"/>
      <c r="AH91" s="1060"/>
      <c r="AI91" s="1061">
        <f t="shared" si="167"/>
        <v>0</v>
      </c>
      <c r="AJ91" s="1046">
        <f t="shared" si="182"/>
        <v>0</v>
      </c>
      <c r="AK91" s="1061"/>
      <c r="AL91" s="1061"/>
      <c r="AM91" s="1060"/>
      <c r="AN91" s="1061">
        <f t="shared" si="168"/>
        <v>0</v>
      </c>
      <c r="AO91" s="1046">
        <f t="shared" si="183"/>
        <v>0</v>
      </c>
      <c r="AP91" s="1061"/>
      <c r="AQ91" s="1061"/>
      <c r="AR91" s="1060"/>
      <c r="AS91" s="1061">
        <f t="shared" si="169"/>
        <v>0</v>
      </c>
      <c r="AT91" s="1046">
        <f t="shared" si="184"/>
        <v>0</v>
      </c>
      <c r="AU91" s="1061"/>
      <c r="AV91" s="1061"/>
      <c r="AW91" s="1060"/>
      <c r="AX91" s="1061">
        <f t="shared" si="170"/>
        <v>0</v>
      </c>
      <c r="AY91" s="1046">
        <f t="shared" si="185"/>
        <v>0</v>
      </c>
      <c r="AZ91" s="1061"/>
      <c r="BA91" s="1069"/>
      <c r="BB91" s="1060"/>
      <c r="BC91" s="1061">
        <f t="shared" si="171"/>
        <v>0</v>
      </c>
      <c r="BD91" s="1046">
        <f t="shared" si="186"/>
        <v>0</v>
      </c>
      <c r="BE91" s="1061"/>
      <c r="BF91" s="1069"/>
      <c r="BG91" s="1060"/>
      <c r="BH91" s="1061">
        <f t="shared" si="172"/>
        <v>0</v>
      </c>
      <c r="BI91" s="1046">
        <f t="shared" si="187"/>
        <v>0</v>
      </c>
      <c r="BJ91" s="1043">
        <f t="shared" si="188"/>
        <v>0</v>
      </c>
      <c r="BK91" s="1043">
        <f t="shared" si="173"/>
        <v>0</v>
      </c>
      <c r="BL91" s="1621">
        <f t="shared" si="174"/>
        <v>0</v>
      </c>
      <c r="BM91" s="1053">
        <f t="shared" si="175"/>
        <v>0</v>
      </c>
      <c r="BN91" s="1042">
        <f t="shared" si="189"/>
        <v>0</v>
      </c>
      <c r="BO91" s="1095">
        <f>BJ91+'4 bba Önkorm '!DH91</f>
        <v>0</v>
      </c>
      <c r="BP91" s="1095">
        <f>BK91+'4 bba Önkorm '!DI91</f>
        <v>0</v>
      </c>
      <c r="BQ91" s="1623">
        <f>BL91+'4 bba Önkorm '!DJ91</f>
        <v>0</v>
      </c>
      <c r="BR91" s="1053">
        <f>BM91+'4 bba Önkorm '!DK91</f>
        <v>0</v>
      </c>
      <c r="BS91" s="1042">
        <f>BN91+'4 bba Önkorm '!DL91</f>
        <v>0</v>
      </c>
    </row>
    <row r="92" spans="1:71" ht="15" hidden="1" customHeight="1">
      <c r="A92" s="703" t="s">
        <v>469</v>
      </c>
      <c r="B92" s="795"/>
      <c r="C92" s="1059"/>
      <c r="D92" s="1060"/>
      <c r="E92" s="1059">
        <f t="shared" si="161"/>
        <v>0</v>
      </c>
      <c r="F92" s="1044">
        <f t="shared" si="176"/>
        <v>0</v>
      </c>
      <c r="G92" s="1061"/>
      <c r="H92" s="1061"/>
      <c r="I92" s="1060"/>
      <c r="J92" s="1061">
        <f t="shared" si="162"/>
        <v>0</v>
      </c>
      <c r="K92" s="1046">
        <f t="shared" si="177"/>
        <v>0</v>
      </c>
      <c r="L92" s="1061"/>
      <c r="M92" s="1061"/>
      <c r="N92" s="1060"/>
      <c r="O92" s="1061">
        <f t="shared" si="163"/>
        <v>0</v>
      </c>
      <c r="P92" s="1046">
        <f t="shared" si="178"/>
        <v>0</v>
      </c>
      <c r="Q92" s="1061"/>
      <c r="R92" s="1061"/>
      <c r="S92" s="1060"/>
      <c r="T92" s="1061">
        <f t="shared" si="164"/>
        <v>0</v>
      </c>
      <c r="U92" s="1046">
        <f t="shared" si="179"/>
        <v>0</v>
      </c>
      <c r="V92" s="1061"/>
      <c r="W92" s="1061"/>
      <c r="X92" s="1060"/>
      <c r="Y92" s="1061">
        <f t="shared" si="165"/>
        <v>0</v>
      </c>
      <c r="Z92" s="1046">
        <f t="shared" si="180"/>
        <v>0</v>
      </c>
      <c r="AA92" s="1061"/>
      <c r="AB92" s="1061"/>
      <c r="AC92" s="1060"/>
      <c r="AD92" s="1061">
        <f t="shared" si="166"/>
        <v>0</v>
      </c>
      <c r="AE92" s="1046">
        <f t="shared" si="181"/>
        <v>0</v>
      </c>
      <c r="AF92" s="1061"/>
      <c r="AG92" s="1061"/>
      <c r="AH92" s="1060"/>
      <c r="AI92" s="1061">
        <f t="shared" si="167"/>
        <v>0</v>
      </c>
      <c r="AJ92" s="1046">
        <f t="shared" si="182"/>
        <v>0</v>
      </c>
      <c r="AK92" s="1061"/>
      <c r="AL92" s="1061"/>
      <c r="AM92" s="1060"/>
      <c r="AN92" s="1061">
        <f t="shared" si="168"/>
        <v>0</v>
      </c>
      <c r="AO92" s="1046">
        <f t="shared" si="183"/>
        <v>0</v>
      </c>
      <c r="AP92" s="1061"/>
      <c r="AQ92" s="1061"/>
      <c r="AR92" s="1060"/>
      <c r="AS92" s="1061">
        <f t="shared" si="169"/>
        <v>0</v>
      </c>
      <c r="AT92" s="1046">
        <f t="shared" si="184"/>
        <v>0</v>
      </c>
      <c r="AU92" s="1061"/>
      <c r="AV92" s="1061"/>
      <c r="AW92" s="1060"/>
      <c r="AX92" s="1061">
        <f t="shared" si="170"/>
        <v>0</v>
      </c>
      <c r="AY92" s="1046">
        <f t="shared" si="185"/>
        <v>0</v>
      </c>
      <c r="AZ92" s="1061"/>
      <c r="BA92" s="1069"/>
      <c r="BB92" s="1060"/>
      <c r="BC92" s="1061">
        <f t="shared" si="171"/>
        <v>0</v>
      </c>
      <c r="BD92" s="1046">
        <f t="shared" si="186"/>
        <v>0</v>
      </c>
      <c r="BE92" s="1061"/>
      <c r="BF92" s="1069"/>
      <c r="BG92" s="1060"/>
      <c r="BH92" s="1061">
        <f t="shared" si="172"/>
        <v>0</v>
      </c>
      <c r="BI92" s="1046">
        <f t="shared" si="187"/>
        <v>0</v>
      </c>
      <c r="BJ92" s="1043">
        <f t="shared" si="188"/>
        <v>0</v>
      </c>
      <c r="BK92" s="1043">
        <f t="shared" si="173"/>
        <v>0</v>
      </c>
      <c r="BL92" s="1621">
        <f t="shared" si="174"/>
        <v>0</v>
      </c>
      <c r="BM92" s="1053">
        <f t="shared" si="175"/>
        <v>0</v>
      </c>
      <c r="BN92" s="1042">
        <f t="shared" si="189"/>
        <v>0</v>
      </c>
      <c r="BO92" s="1095">
        <f>BJ92+'4 bba Önkorm '!DH92</f>
        <v>0</v>
      </c>
      <c r="BP92" s="1095">
        <f>BK92+'4 bba Önkorm '!DI92</f>
        <v>0</v>
      </c>
      <c r="BQ92" s="1623">
        <f>BL92+'4 bba Önkorm '!DJ92</f>
        <v>0</v>
      </c>
      <c r="BR92" s="1053">
        <f>BM92+'4 bba Önkorm '!DK92</f>
        <v>0</v>
      </c>
      <c r="BS92" s="1042">
        <f>BN92+'4 bba Önkorm '!DL92</f>
        <v>0</v>
      </c>
    </row>
    <row r="93" spans="1:71" ht="15" customHeight="1">
      <c r="A93" s="703" t="s">
        <v>470</v>
      </c>
      <c r="B93" s="795"/>
      <c r="C93" s="1059"/>
      <c r="D93" s="1060"/>
      <c r="E93" s="1059">
        <f t="shared" si="161"/>
        <v>0</v>
      </c>
      <c r="F93" s="1044">
        <f t="shared" si="176"/>
        <v>0</v>
      </c>
      <c r="G93" s="1061"/>
      <c r="H93" s="1061"/>
      <c r="I93" s="1060"/>
      <c r="J93" s="1061">
        <f t="shared" si="162"/>
        <v>0</v>
      </c>
      <c r="K93" s="1046">
        <f t="shared" si="177"/>
        <v>0</v>
      </c>
      <c r="L93" s="1061"/>
      <c r="M93" s="1061"/>
      <c r="N93" s="1060"/>
      <c r="O93" s="1061">
        <f t="shared" si="163"/>
        <v>0</v>
      </c>
      <c r="P93" s="1046">
        <f t="shared" si="178"/>
        <v>0</v>
      </c>
      <c r="Q93" s="1061"/>
      <c r="R93" s="1061"/>
      <c r="S93" s="1060"/>
      <c r="T93" s="1061">
        <f t="shared" si="164"/>
        <v>0</v>
      </c>
      <c r="U93" s="1046">
        <f t="shared" si="179"/>
        <v>0</v>
      </c>
      <c r="V93" s="1061"/>
      <c r="W93" s="1061"/>
      <c r="X93" s="1060"/>
      <c r="Y93" s="1061">
        <f t="shared" si="165"/>
        <v>0</v>
      </c>
      <c r="Z93" s="1046">
        <f t="shared" si="180"/>
        <v>0</v>
      </c>
      <c r="AA93" s="1061"/>
      <c r="AB93" s="1061"/>
      <c r="AC93" s="1060"/>
      <c r="AD93" s="1061">
        <f t="shared" si="166"/>
        <v>0</v>
      </c>
      <c r="AE93" s="1046">
        <f t="shared" si="181"/>
        <v>0</v>
      </c>
      <c r="AF93" s="1061"/>
      <c r="AG93" s="1061">
        <v>5890000000</v>
      </c>
      <c r="AH93" s="1060"/>
      <c r="AI93" s="1061">
        <f t="shared" si="167"/>
        <v>5890000000</v>
      </c>
      <c r="AJ93" s="1046">
        <f t="shared" si="182"/>
        <v>5890000000</v>
      </c>
      <c r="AK93" s="1061"/>
      <c r="AL93" s="1061"/>
      <c r="AM93" s="1060"/>
      <c r="AN93" s="1061">
        <f t="shared" si="168"/>
        <v>0</v>
      </c>
      <c r="AO93" s="1046">
        <f t="shared" si="183"/>
        <v>0</v>
      </c>
      <c r="AP93" s="1061"/>
      <c r="AQ93" s="1061"/>
      <c r="AR93" s="1060"/>
      <c r="AS93" s="1061">
        <f t="shared" si="169"/>
        <v>0</v>
      </c>
      <c r="AT93" s="1046">
        <f t="shared" si="184"/>
        <v>0</v>
      </c>
      <c r="AU93" s="1061"/>
      <c r="AV93" s="1061"/>
      <c r="AW93" s="1060"/>
      <c r="AX93" s="1061">
        <f t="shared" si="170"/>
        <v>0</v>
      </c>
      <c r="AY93" s="1046">
        <f t="shared" si="185"/>
        <v>0</v>
      </c>
      <c r="AZ93" s="1061"/>
      <c r="BA93" s="1069"/>
      <c r="BB93" s="1060"/>
      <c r="BC93" s="1061">
        <f t="shared" si="171"/>
        <v>0</v>
      </c>
      <c r="BD93" s="1046">
        <f t="shared" si="186"/>
        <v>0</v>
      </c>
      <c r="BE93" s="1061"/>
      <c r="BF93" s="1069"/>
      <c r="BG93" s="1060"/>
      <c r="BH93" s="1061">
        <f t="shared" si="172"/>
        <v>0</v>
      </c>
      <c r="BI93" s="1046">
        <f t="shared" si="187"/>
        <v>0</v>
      </c>
      <c r="BJ93" s="1043">
        <f t="shared" si="188"/>
        <v>0</v>
      </c>
      <c r="BK93" s="1043">
        <f t="shared" si="173"/>
        <v>5890000000</v>
      </c>
      <c r="BL93" s="1621">
        <f t="shared" si="174"/>
        <v>0</v>
      </c>
      <c r="BM93" s="1053">
        <f t="shared" si="175"/>
        <v>5890000000</v>
      </c>
      <c r="BN93" s="1042">
        <f t="shared" si="189"/>
        <v>5890000000</v>
      </c>
      <c r="BO93" s="1095">
        <f>BJ93+'4 bba Önkorm '!DH93</f>
        <v>0</v>
      </c>
      <c r="BP93" s="1095">
        <f>BK93+'4 bba Önkorm '!DI93</f>
        <v>5890000000</v>
      </c>
      <c r="BQ93" s="1623">
        <f>BL93+'4 bba Önkorm '!DJ93</f>
        <v>0</v>
      </c>
      <c r="BR93" s="1053">
        <f>BM93+'4 bba Önkorm '!DK93</f>
        <v>5890000000</v>
      </c>
      <c r="BS93" s="1042">
        <f>BN93+'4 bba Önkorm '!DL93</f>
        <v>5890000000</v>
      </c>
    </row>
    <row r="94" spans="1:71" ht="15" hidden="1" customHeight="1">
      <c r="A94" s="703" t="s">
        <v>471</v>
      </c>
      <c r="B94" s="795"/>
      <c r="C94" s="1059"/>
      <c r="D94" s="1060"/>
      <c r="E94" s="1059">
        <f t="shared" si="161"/>
        <v>0</v>
      </c>
      <c r="F94" s="1044">
        <f t="shared" si="176"/>
        <v>0</v>
      </c>
      <c r="G94" s="1061"/>
      <c r="H94" s="1061"/>
      <c r="I94" s="1060"/>
      <c r="J94" s="1061">
        <f t="shared" si="162"/>
        <v>0</v>
      </c>
      <c r="K94" s="1046">
        <f t="shared" si="177"/>
        <v>0</v>
      </c>
      <c r="L94" s="1061"/>
      <c r="M94" s="1061"/>
      <c r="N94" s="1060"/>
      <c r="O94" s="1061">
        <f t="shared" si="163"/>
        <v>0</v>
      </c>
      <c r="P94" s="1046">
        <f t="shared" si="178"/>
        <v>0</v>
      </c>
      <c r="Q94" s="1061"/>
      <c r="R94" s="1061"/>
      <c r="S94" s="1060"/>
      <c r="T94" s="1061">
        <f t="shared" si="164"/>
        <v>0</v>
      </c>
      <c r="U94" s="1046">
        <f t="shared" si="179"/>
        <v>0</v>
      </c>
      <c r="V94" s="1061"/>
      <c r="W94" s="1061"/>
      <c r="X94" s="1060"/>
      <c r="Y94" s="1061">
        <f t="shared" si="165"/>
        <v>0</v>
      </c>
      <c r="Z94" s="1046">
        <f t="shared" si="180"/>
        <v>0</v>
      </c>
      <c r="AA94" s="1061"/>
      <c r="AB94" s="1061"/>
      <c r="AC94" s="1060"/>
      <c r="AD94" s="1061">
        <f t="shared" si="166"/>
        <v>0</v>
      </c>
      <c r="AE94" s="1046">
        <f t="shared" si="181"/>
        <v>0</v>
      </c>
      <c r="AF94" s="1061"/>
      <c r="AG94" s="1061">
        <v>0</v>
      </c>
      <c r="AH94" s="1060"/>
      <c r="AI94" s="1061">
        <f t="shared" si="167"/>
        <v>0</v>
      </c>
      <c r="AJ94" s="1046">
        <f t="shared" si="182"/>
        <v>0</v>
      </c>
      <c r="AK94" s="1061"/>
      <c r="AL94" s="1061"/>
      <c r="AM94" s="1060"/>
      <c r="AN94" s="1061">
        <f t="shared" si="168"/>
        <v>0</v>
      </c>
      <c r="AO94" s="1046">
        <f t="shared" si="183"/>
        <v>0</v>
      </c>
      <c r="AP94" s="1061"/>
      <c r="AQ94" s="1061"/>
      <c r="AR94" s="1060"/>
      <c r="AS94" s="1061">
        <f t="shared" si="169"/>
        <v>0</v>
      </c>
      <c r="AT94" s="1046">
        <f t="shared" si="184"/>
        <v>0</v>
      </c>
      <c r="AU94" s="1061"/>
      <c r="AV94" s="1061"/>
      <c r="AW94" s="1060"/>
      <c r="AX94" s="1061">
        <f t="shared" si="170"/>
        <v>0</v>
      </c>
      <c r="AY94" s="1046">
        <f t="shared" si="185"/>
        <v>0</v>
      </c>
      <c r="AZ94" s="1061"/>
      <c r="BA94" s="1069"/>
      <c r="BB94" s="1060"/>
      <c r="BC94" s="1061">
        <f t="shared" si="171"/>
        <v>0</v>
      </c>
      <c r="BD94" s="1046">
        <f t="shared" si="186"/>
        <v>0</v>
      </c>
      <c r="BE94" s="1061"/>
      <c r="BF94" s="1069"/>
      <c r="BG94" s="1060"/>
      <c r="BH94" s="1061">
        <f t="shared" si="172"/>
        <v>0</v>
      </c>
      <c r="BI94" s="1046">
        <f t="shared" si="187"/>
        <v>0</v>
      </c>
      <c r="BJ94" s="1043">
        <f t="shared" si="188"/>
        <v>0</v>
      </c>
      <c r="BK94" s="1043">
        <f t="shared" si="173"/>
        <v>0</v>
      </c>
      <c r="BL94" s="1621">
        <f t="shared" si="174"/>
        <v>0</v>
      </c>
      <c r="BM94" s="1053">
        <f t="shared" si="175"/>
        <v>0</v>
      </c>
      <c r="BN94" s="1042">
        <f t="shared" si="189"/>
        <v>0</v>
      </c>
      <c r="BO94" s="1095">
        <f>BJ94+'4 bba Önkorm '!DH94</f>
        <v>0</v>
      </c>
      <c r="BP94" s="1095">
        <f>BK94+'4 bba Önkorm '!DI94</f>
        <v>0</v>
      </c>
      <c r="BQ94" s="1623">
        <f>BL94+'4 bba Önkorm '!DJ94</f>
        <v>0</v>
      </c>
      <c r="BR94" s="1053">
        <f>BM94+'4 bba Önkorm '!DK94</f>
        <v>0</v>
      </c>
      <c r="BS94" s="1042">
        <f>BN94+'4 bba Önkorm '!DL94</f>
        <v>0</v>
      </c>
    </row>
    <row r="95" spans="1:71" ht="15" hidden="1" customHeight="1">
      <c r="A95" s="38" t="s">
        <v>472</v>
      </c>
      <c r="B95" s="37"/>
      <c r="C95" s="1059"/>
      <c r="D95" s="1060"/>
      <c r="E95" s="1059">
        <f t="shared" si="161"/>
        <v>0</v>
      </c>
      <c r="F95" s="1044">
        <f t="shared" si="176"/>
        <v>0</v>
      </c>
      <c r="G95" s="1061"/>
      <c r="H95" s="1061"/>
      <c r="I95" s="1060"/>
      <c r="J95" s="1061">
        <f t="shared" si="162"/>
        <v>0</v>
      </c>
      <c r="K95" s="1046">
        <f t="shared" si="177"/>
        <v>0</v>
      </c>
      <c r="L95" s="1061"/>
      <c r="M95" s="1061"/>
      <c r="N95" s="1060"/>
      <c r="O95" s="1061">
        <f t="shared" si="163"/>
        <v>0</v>
      </c>
      <c r="P95" s="1046">
        <f t="shared" si="178"/>
        <v>0</v>
      </c>
      <c r="Q95" s="1061"/>
      <c r="R95" s="1061"/>
      <c r="S95" s="1060"/>
      <c r="T95" s="1061">
        <f t="shared" si="164"/>
        <v>0</v>
      </c>
      <c r="U95" s="1046">
        <f t="shared" si="179"/>
        <v>0</v>
      </c>
      <c r="V95" s="1061"/>
      <c r="W95" s="1061"/>
      <c r="X95" s="1060"/>
      <c r="Y95" s="1061">
        <f t="shared" si="165"/>
        <v>0</v>
      </c>
      <c r="Z95" s="1046">
        <f t="shared" si="180"/>
        <v>0</v>
      </c>
      <c r="AA95" s="1061"/>
      <c r="AB95" s="1061"/>
      <c r="AC95" s="1060"/>
      <c r="AD95" s="1061">
        <f t="shared" si="166"/>
        <v>0</v>
      </c>
      <c r="AE95" s="1046">
        <f t="shared" si="181"/>
        <v>0</v>
      </c>
      <c r="AF95" s="1061"/>
      <c r="AG95" s="1061">
        <v>0</v>
      </c>
      <c r="AH95" s="1060"/>
      <c r="AI95" s="1061">
        <f t="shared" si="167"/>
        <v>0</v>
      </c>
      <c r="AJ95" s="1046">
        <f t="shared" si="182"/>
        <v>0</v>
      </c>
      <c r="AK95" s="1061"/>
      <c r="AL95" s="1061"/>
      <c r="AM95" s="1060"/>
      <c r="AN95" s="1061">
        <f t="shared" si="168"/>
        <v>0</v>
      </c>
      <c r="AO95" s="1046">
        <f t="shared" si="183"/>
        <v>0</v>
      </c>
      <c r="AP95" s="1061"/>
      <c r="AQ95" s="1061"/>
      <c r="AR95" s="1060"/>
      <c r="AS95" s="1061">
        <f t="shared" si="169"/>
        <v>0</v>
      </c>
      <c r="AT95" s="1046">
        <f t="shared" si="184"/>
        <v>0</v>
      </c>
      <c r="AU95" s="1061"/>
      <c r="AV95" s="1061"/>
      <c r="AW95" s="1060"/>
      <c r="AX95" s="1061">
        <f t="shared" si="170"/>
        <v>0</v>
      </c>
      <c r="AY95" s="1046">
        <f t="shared" si="185"/>
        <v>0</v>
      </c>
      <c r="AZ95" s="1061"/>
      <c r="BA95" s="1069"/>
      <c r="BB95" s="1060"/>
      <c r="BC95" s="1061">
        <f t="shared" si="171"/>
        <v>0</v>
      </c>
      <c r="BD95" s="1046">
        <f t="shared" si="186"/>
        <v>0</v>
      </c>
      <c r="BE95" s="1061"/>
      <c r="BF95" s="1069"/>
      <c r="BG95" s="1060"/>
      <c r="BH95" s="1061">
        <f t="shared" si="172"/>
        <v>0</v>
      </c>
      <c r="BI95" s="1046">
        <f t="shared" si="187"/>
        <v>0</v>
      </c>
      <c r="BJ95" s="1043">
        <f t="shared" si="188"/>
        <v>0</v>
      </c>
      <c r="BK95" s="1043">
        <f t="shared" si="173"/>
        <v>0</v>
      </c>
      <c r="BL95" s="1621">
        <f t="shared" si="174"/>
        <v>0</v>
      </c>
      <c r="BM95" s="1053">
        <f t="shared" si="175"/>
        <v>0</v>
      </c>
      <c r="BN95" s="1042">
        <f t="shared" si="189"/>
        <v>0</v>
      </c>
      <c r="BO95" s="1095">
        <f>BJ95+'4 bba Önkorm '!DH95</f>
        <v>0</v>
      </c>
      <c r="BP95" s="1095">
        <f>BK95+'4 bba Önkorm '!DI95</f>
        <v>0</v>
      </c>
      <c r="BQ95" s="1623">
        <f>BL95+'4 bba Önkorm '!DJ95</f>
        <v>0</v>
      </c>
      <c r="BR95" s="1053">
        <f>BM95+'4 bba Önkorm '!DK95</f>
        <v>0</v>
      </c>
      <c r="BS95" s="1042">
        <f>BN95+'4 bba Önkorm '!DL95</f>
        <v>0</v>
      </c>
    </row>
    <row r="96" spans="1:71" ht="15" customHeight="1">
      <c r="A96" s="38" t="s">
        <v>473</v>
      </c>
      <c r="B96" s="37"/>
      <c r="C96" s="1059"/>
      <c r="D96" s="1060"/>
      <c r="E96" s="1059">
        <f t="shared" si="161"/>
        <v>0</v>
      </c>
      <c r="F96" s="1044">
        <f t="shared" si="176"/>
        <v>0</v>
      </c>
      <c r="G96" s="1061"/>
      <c r="H96" s="1061"/>
      <c r="I96" s="1060"/>
      <c r="J96" s="1061">
        <f t="shared" si="162"/>
        <v>0</v>
      </c>
      <c r="K96" s="1046">
        <f t="shared" si="177"/>
        <v>0</v>
      </c>
      <c r="L96" s="1061"/>
      <c r="M96" s="1061"/>
      <c r="N96" s="1060"/>
      <c r="O96" s="1061">
        <f t="shared" si="163"/>
        <v>0</v>
      </c>
      <c r="P96" s="1046">
        <f t="shared" si="178"/>
        <v>0</v>
      </c>
      <c r="Q96" s="1061"/>
      <c r="R96" s="1061"/>
      <c r="S96" s="1060"/>
      <c r="T96" s="1061">
        <f t="shared" si="164"/>
        <v>0</v>
      </c>
      <c r="U96" s="1046">
        <f t="shared" si="179"/>
        <v>0</v>
      </c>
      <c r="V96" s="1061"/>
      <c r="W96" s="1061"/>
      <c r="X96" s="1060"/>
      <c r="Y96" s="1061">
        <f t="shared" si="165"/>
        <v>0</v>
      </c>
      <c r="Z96" s="1046">
        <f t="shared" si="180"/>
        <v>0</v>
      </c>
      <c r="AA96" s="1061"/>
      <c r="AB96" s="1061"/>
      <c r="AC96" s="1060"/>
      <c r="AD96" s="1061">
        <f t="shared" si="166"/>
        <v>0</v>
      </c>
      <c r="AE96" s="1046">
        <f t="shared" si="181"/>
        <v>0</v>
      </c>
      <c r="AF96" s="1061">
        <v>185780</v>
      </c>
      <c r="AG96" s="1061">
        <v>2343692414</v>
      </c>
      <c r="AH96" s="1060">
        <f>101447776+94230000</f>
        <v>195677776</v>
      </c>
      <c r="AI96" s="1061">
        <f t="shared" si="167"/>
        <v>2539370190</v>
      </c>
      <c r="AJ96" s="1046">
        <f t="shared" si="182"/>
        <v>2343506634</v>
      </c>
      <c r="AK96" s="1061"/>
      <c r="AL96" s="1061"/>
      <c r="AM96" s="1060"/>
      <c r="AN96" s="1061">
        <f t="shared" si="168"/>
        <v>0</v>
      </c>
      <c r="AO96" s="1046">
        <f t="shared" si="183"/>
        <v>0</v>
      </c>
      <c r="AP96" s="1061"/>
      <c r="AQ96" s="1061"/>
      <c r="AR96" s="1060"/>
      <c r="AS96" s="1061">
        <f t="shared" si="169"/>
        <v>0</v>
      </c>
      <c r="AT96" s="1046">
        <f t="shared" si="184"/>
        <v>0</v>
      </c>
      <c r="AU96" s="1061"/>
      <c r="AV96" s="1061"/>
      <c r="AW96" s="1060"/>
      <c r="AX96" s="1061">
        <f t="shared" si="170"/>
        <v>0</v>
      </c>
      <c r="AY96" s="1046">
        <f t="shared" si="185"/>
        <v>0</v>
      </c>
      <c r="AZ96" s="1061"/>
      <c r="BA96" s="1069"/>
      <c r="BB96" s="1060"/>
      <c r="BC96" s="1061">
        <f t="shared" si="171"/>
        <v>0</v>
      </c>
      <c r="BD96" s="1046">
        <f t="shared" si="186"/>
        <v>0</v>
      </c>
      <c r="BE96" s="1061"/>
      <c r="BF96" s="1069"/>
      <c r="BG96" s="1060"/>
      <c r="BH96" s="1061">
        <f t="shared" si="172"/>
        <v>0</v>
      </c>
      <c r="BI96" s="1046">
        <f t="shared" si="187"/>
        <v>0</v>
      </c>
      <c r="BJ96" s="1043">
        <f t="shared" si="188"/>
        <v>185780</v>
      </c>
      <c r="BK96" s="1043">
        <f t="shared" si="173"/>
        <v>2343692414</v>
      </c>
      <c r="BL96" s="1621">
        <f t="shared" si="174"/>
        <v>195677776</v>
      </c>
      <c r="BM96" s="1053">
        <f t="shared" si="175"/>
        <v>2539370190</v>
      </c>
      <c r="BN96" s="1042">
        <f t="shared" si="189"/>
        <v>2343506634</v>
      </c>
      <c r="BO96" s="1095">
        <f>BJ96+'4 bba Önkorm '!DH96</f>
        <v>185780</v>
      </c>
      <c r="BP96" s="1095">
        <f>BK96+'4 bba Önkorm '!DI96</f>
        <v>2343692414</v>
      </c>
      <c r="BQ96" s="1623">
        <f>BL96+'4 bba Önkorm '!DJ96</f>
        <v>195677776</v>
      </c>
      <c r="BR96" s="1053">
        <f>BM96+'4 bba Önkorm '!DK96</f>
        <v>2539370190</v>
      </c>
      <c r="BS96" s="1042">
        <f>BN96+'4 bba Önkorm '!DL96</f>
        <v>2343506634</v>
      </c>
    </row>
    <row r="97" spans="1:76" ht="15" customHeight="1">
      <c r="A97" s="38" t="s">
        <v>474</v>
      </c>
      <c r="B97" s="37"/>
      <c r="C97" s="1059"/>
      <c r="D97" s="1060"/>
      <c r="E97" s="1059">
        <f t="shared" si="161"/>
        <v>0</v>
      </c>
      <c r="F97" s="1044">
        <f t="shared" si="176"/>
        <v>0</v>
      </c>
      <c r="G97" s="1061"/>
      <c r="H97" s="1061"/>
      <c r="I97" s="1060"/>
      <c r="J97" s="1061">
        <f t="shared" si="162"/>
        <v>0</v>
      </c>
      <c r="K97" s="1046">
        <f t="shared" si="177"/>
        <v>0</v>
      </c>
      <c r="L97" s="1061"/>
      <c r="M97" s="1061"/>
      <c r="N97" s="1060"/>
      <c r="O97" s="1061">
        <f t="shared" si="163"/>
        <v>0</v>
      </c>
      <c r="P97" s="1046">
        <f t="shared" si="178"/>
        <v>0</v>
      </c>
      <c r="Q97" s="1061"/>
      <c r="R97" s="1061"/>
      <c r="S97" s="1060"/>
      <c r="T97" s="1061">
        <f t="shared" si="164"/>
        <v>0</v>
      </c>
      <c r="U97" s="1046">
        <f t="shared" si="179"/>
        <v>0</v>
      </c>
      <c r="V97" s="1061"/>
      <c r="W97" s="1061"/>
      <c r="X97" s="1060"/>
      <c r="Y97" s="1061">
        <f t="shared" si="165"/>
        <v>0</v>
      </c>
      <c r="Z97" s="1046">
        <f t="shared" si="180"/>
        <v>0</v>
      </c>
      <c r="AA97" s="1061"/>
      <c r="AB97" s="1061"/>
      <c r="AC97" s="1060"/>
      <c r="AD97" s="1061">
        <f t="shared" si="166"/>
        <v>0</v>
      </c>
      <c r="AE97" s="1046">
        <f t="shared" si="181"/>
        <v>0</v>
      </c>
      <c r="AF97" s="1061">
        <v>1404231</v>
      </c>
      <c r="AG97" s="1061">
        <v>1592665597</v>
      </c>
      <c r="AH97" s="1060">
        <f>-101447776-94230000</f>
        <v>-195677776</v>
      </c>
      <c r="AI97" s="1061">
        <f t="shared" si="167"/>
        <v>1396987821</v>
      </c>
      <c r="AJ97" s="1046">
        <f t="shared" si="182"/>
        <v>1591261366</v>
      </c>
      <c r="AK97" s="1061"/>
      <c r="AL97" s="1061"/>
      <c r="AM97" s="1060"/>
      <c r="AN97" s="1061">
        <f t="shared" si="168"/>
        <v>0</v>
      </c>
      <c r="AO97" s="1046">
        <f t="shared" si="183"/>
        <v>0</v>
      </c>
      <c r="AP97" s="1061"/>
      <c r="AQ97" s="1061"/>
      <c r="AR97" s="1060"/>
      <c r="AS97" s="1061">
        <f t="shared" si="169"/>
        <v>0</v>
      </c>
      <c r="AT97" s="1046">
        <f t="shared" si="184"/>
        <v>0</v>
      </c>
      <c r="AU97" s="1061"/>
      <c r="AV97" s="1061"/>
      <c r="AW97" s="1060"/>
      <c r="AX97" s="1061">
        <f t="shared" si="170"/>
        <v>0</v>
      </c>
      <c r="AY97" s="1046">
        <f t="shared" si="185"/>
        <v>0</v>
      </c>
      <c r="AZ97" s="1061"/>
      <c r="BA97" s="1069"/>
      <c r="BB97" s="1060"/>
      <c r="BC97" s="1061">
        <f t="shared" si="171"/>
        <v>0</v>
      </c>
      <c r="BD97" s="1046">
        <f t="shared" si="186"/>
        <v>0</v>
      </c>
      <c r="BE97" s="1061"/>
      <c r="BF97" s="1069"/>
      <c r="BG97" s="1060"/>
      <c r="BH97" s="1061">
        <f t="shared" si="172"/>
        <v>0</v>
      </c>
      <c r="BI97" s="1046">
        <f t="shared" si="187"/>
        <v>0</v>
      </c>
      <c r="BJ97" s="1043">
        <f t="shared" si="188"/>
        <v>1404231</v>
      </c>
      <c r="BK97" s="1043">
        <f t="shared" si="173"/>
        <v>1592665597</v>
      </c>
      <c r="BL97" s="1621">
        <f t="shared" si="174"/>
        <v>-195677776</v>
      </c>
      <c r="BM97" s="1053">
        <f t="shared" si="175"/>
        <v>1396987821</v>
      </c>
      <c r="BN97" s="1042">
        <f t="shared" si="189"/>
        <v>1591261366</v>
      </c>
      <c r="BO97" s="1095">
        <f>BJ97+'4 bba Önkorm '!DH97</f>
        <v>1404231</v>
      </c>
      <c r="BP97" s="1095">
        <f>BK97+'4 bba Önkorm '!DI97</f>
        <v>1592665597</v>
      </c>
      <c r="BQ97" s="1623">
        <f>BL97+'4 bba Önkorm '!DJ97</f>
        <v>-195677776</v>
      </c>
      <c r="BR97" s="1053">
        <f>BM97+'4 bba Önkorm '!DK97</f>
        <v>1396987821</v>
      </c>
      <c r="BS97" s="1042">
        <f>BN97+'4 bba Önkorm '!DL97</f>
        <v>1591261366</v>
      </c>
    </row>
    <row r="98" spans="1:76" ht="15" customHeight="1">
      <c r="A98" s="703" t="s">
        <v>912</v>
      </c>
      <c r="B98" s="795"/>
      <c r="C98" s="1059"/>
      <c r="D98" s="1060"/>
      <c r="E98" s="1059">
        <f t="shared" si="161"/>
        <v>0</v>
      </c>
      <c r="F98" s="1059"/>
      <c r="G98" s="1061"/>
      <c r="H98" s="1061"/>
      <c r="I98" s="1060"/>
      <c r="J98" s="1061">
        <f t="shared" si="162"/>
        <v>0</v>
      </c>
      <c r="K98" s="1061"/>
      <c r="L98" s="1061"/>
      <c r="M98" s="1061"/>
      <c r="N98" s="1060"/>
      <c r="O98" s="1061">
        <f t="shared" si="163"/>
        <v>0</v>
      </c>
      <c r="P98" s="1061"/>
      <c r="Q98" s="1061"/>
      <c r="R98" s="1061"/>
      <c r="S98" s="1060"/>
      <c r="T98" s="1061">
        <f t="shared" si="164"/>
        <v>0</v>
      </c>
      <c r="U98" s="1061"/>
      <c r="V98" s="1061"/>
      <c r="W98" s="1061"/>
      <c r="X98" s="1060"/>
      <c r="Y98" s="1061">
        <f t="shared" si="165"/>
        <v>0</v>
      </c>
      <c r="Z98" s="1061"/>
      <c r="AA98" s="1061"/>
      <c r="AB98" s="1061"/>
      <c r="AC98" s="1060"/>
      <c r="AD98" s="1061">
        <f t="shared" si="166"/>
        <v>0</v>
      </c>
      <c r="AE98" s="1061"/>
      <c r="AF98" s="1061"/>
      <c r="AG98" s="1061">
        <v>0</v>
      </c>
      <c r="AH98" s="1060">
        <v>45682781</v>
      </c>
      <c r="AI98" s="1061">
        <f t="shared" si="167"/>
        <v>45682781</v>
      </c>
      <c r="AJ98" s="1061"/>
      <c r="AK98" s="1061"/>
      <c r="AL98" s="1061"/>
      <c r="AM98" s="1060"/>
      <c r="AN98" s="1061">
        <f t="shared" si="168"/>
        <v>0</v>
      </c>
      <c r="AO98" s="1061"/>
      <c r="AP98" s="1061"/>
      <c r="AQ98" s="1061"/>
      <c r="AR98" s="1061"/>
      <c r="AS98" s="1061">
        <f t="shared" si="169"/>
        <v>0</v>
      </c>
      <c r="AT98" s="1061"/>
      <c r="AU98" s="1061"/>
      <c r="AV98" s="1061"/>
      <c r="AW98" s="1061"/>
      <c r="AX98" s="1061">
        <f t="shared" si="170"/>
        <v>0</v>
      </c>
      <c r="AY98" s="1061"/>
      <c r="AZ98" s="1061"/>
      <c r="BA98" s="1069"/>
      <c r="BB98" s="1069"/>
      <c r="BC98" s="1061">
        <f t="shared" si="171"/>
        <v>0</v>
      </c>
      <c r="BD98" s="1061"/>
      <c r="BE98" s="1061"/>
      <c r="BF98" s="1069"/>
      <c r="BG98" s="1069"/>
      <c r="BH98" s="1061">
        <f t="shared" si="172"/>
        <v>0</v>
      </c>
      <c r="BI98" s="1061"/>
      <c r="BJ98" s="1053"/>
      <c r="BK98" s="1043">
        <f t="shared" si="173"/>
        <v>0</v>
      </c>
      <c r="BL98" s="1621">
        <f t="shared" si="174"/>
        <v>45682781</v>
      </c>
      <c r="BM98" s="1053">
        <f t="shared" si="175"/>
        <v>45682781</v>
      </c>
      <c r="BN98" s="111"/>
      <c r="BO98" s="1053"/>
      <c r="BP98" s="1095">
        <f t="shared" ref="BP98:BP103" si="190">M98+BF98</f>
        <v>0</v>
      </c>
      <c r="BQ98" s="1623">
        <f>BL98+'4 bba Önkorm '!DJ98</f>
        <v>45682781</v>
      </c>
      <c r="BR98" s="1053">
        <f t="shared" ref="BR98:BR103" si="191">SUM(BP98:BQ98)</f>
        <v>45682781</v>
      </c>
      <c r="BS98" s="111"/>
    </row>
    <row r="99" spans="1:76" ht="15" hidden="1" customHeight="1">
      <c r="A99" s="703" t="s">
        <v>913</v>
      </c>
      <c r="B99" s="795"/>
      <c r="C99" s="1059"/>
      <c r="D99" s="1060"/>
      <c r="E99" s="1059">
        <f t="shared" si="161"/>
        <v>0</v>
      </c>
      <c r="F99" s="1059"/>
      <c r="G99" s="1061"/>
      <c r="H99" s="1061"/>
      <c r="I99" s="1061"/>
      <c r="J99" s="1061">
        <f t="shared" si="162"/>
        <v>0</v>
      </c>
      <c r="K99" s="1061"/>
      <c r="L99" s="1061"/>
      <c r="M99" s="1061"/>
      <c r="N99" s="1061"/>
      <c r="O99" s="1061">
        <f t="shared" si="163"/>
        <v>0</v>
      </c>
      <c r="P99" s="1061"/>
      <c r="Q99" s="1061"/>
      <c r="R99" s="1061"/>
      <c r="S99" s="1061"/>
      <c r="T99" s="1061">
        <f t="shared" si="164"/>
        <v>0</v>
      </c>
      <c r="U99" s="1061"/>
      <c r="V99" s="1061"/>
      <c r="W99" s="1061"/>
      <c r="X99" s="1061"/>
      <c r="Y99" s="1061">
        <f t="shared" si="165"/>
        <v>0</v>
      </c>
      <c r="Z99" s="1061"/>
      <c r="AA99" s="1061"/>
      <c r="AB99" s="1061"/>
      <c r="AC99" s="1061"/>
      <c r="AD99" s="1061">
        <f t="shared" si="166"/>
        <v>0</v>
      </c>
      <c r="AE99" s="1061"/>
      <c r="AF99" s="1061"/>
      <c r="AG99" s="1061"/>
      <c r="AH99" s="1061"/>
      <c r="AI99" s="1061">
        <f t="shared" si="167"/>
        <v>0</v>
      </c>
      <c r="AJ99" s="1061"/>
      <c r="AK99" s="1061"/>
      <c r="AL99" s="1061"/>
      <c r="AM99" s="1061"/>
      <c r="AN99" s="1061">
        <f t="shared" si="168"/>
        <v>0</v>
      </c>
      <c r="AO99" s="1061"/>
      <c r="AP99" s="1061"/>
      <c r="AQ99" s="1061"/>
      <c r="AR99" s="1061"/>
      <c r="AS99" s="1061">
        <f t="shared" si="169"/>
        <v>0</v>
      </c>
      <c r="AT99" s="1061"/>
      <c r="AU99" s="1061"/>
      <c r="AV99" s="1061"/>
      <c r="AW99" s="1061"/>
      <c r="AX99" s="1061">
        <f t="shared" si="170"/>
        <v>0</v>
      </c>
      <c r="AY99" s="1061"/>
      <c r="AZ99" s="1061"/>
      <c r="BA99" s="1069"/>
      <c r="BB99" s="1069"/>
      <c r="BC99" s="1061">
        <f t="shared" si="171"/>
        <v>0</v>
      </c>
      <c r="BD99" s="1061"/>
      <c r="BE99" s="1061"/>
      <c r="BF99" s="1069"/>
      <c r="BG99" s="1069"/>
      <c r="BH99" s="1061">
        <f t="shared" si="172"/>
        <v>0</v>
      </c>
      <c r="BI99" s="1061"/>
      <c r="BJ99" s="1053"/>
      <c r="BK99" s="1043">
        <f t="shared" si="173"/>
        <v>0</v>
      </c>
      <c r="BL99" s="1043">
        <f t="shared" si="174"/>
        <v>0</v>
      </c>
      <c r="BM99" s="1053">
        <f t="shared" si="175"/>
        <v>0</v>
      </c>
      <c r="BN99" s="111"/>
      <c r="BO99" s="1053"/>
      <c r="BP99" s="1095">
        <f t="shared" si="190"/>
        <v>0</v>
      </c>
      <c r="BQ99" s="1095">
        <f>N99+BG99</f>
        <v>0</v>
      </c>
      <c r="BR99" s="1053">
        <f t="shared" si="191"/>
        <v>0</v>
      </c>
      <c r="BS99" s="111"/>
    </row>
    <row r="100" spans="1:76" ht="15" hidden="1" customHeight="1">
      <c r="A100" s="1077" t="s">
        <v>914</v>
      </c>
      <c r="B100" s="98"/>
      <c r="C100" s="1059"/>
      <c r="D100" s="1060"/>
      <c r="E100" s="1059">
        <f t="shared" si="161"/>
        <v>0</v>
      </c>
      <c r="F100" s="1059"/>
      <c r="G100" s="1061"/>
      <c r="H100" s="1061"/>
      <c r="I100" s="1061"/>
      <c r="J100" s="1061">
        <f t="shared" si="162"/>
        <v>0</v>
      </c>
      <c r="K100" s="1061"/>
      <c r="L100" s="1061"/>
      <c r="M100" s="1061"/>
      <c r="N100" s="1061"/>
      <c r="O100" s="1061">
        <f t="shared" si="163"/>
        <v>0</v>
      </c>
      <c r="P100" s="1061"/>
      <c r="Q100" s="1061"/>
      <c r="R100" s="1061"/>
      <c r="S100" s="1061"/>
      <c r="T100" s="1061">
        <f t="shared" si="164"/>
        <v>0</v>
      </c>
      <c r="U100" s="1061"/>
      <c r="V100" s="1061"/>
      <c r="W100" s="1061"/>
      <c r="X100" s="1061"/>
      <c r="Y100" s="1061">
        <f t="shared" si="165"/>
        <v>0</v>
      </c>
      <c r="Z100" s="1061"/>
      <c r="AA100" s="1061"/>
      <c r="AB100" s="1061"/>
      <c r="AC100" s="1061"/>
      <c r="AD100" s="1061">
        <f t="shared" si="166"/>
        <v>0</v>
      </c>
      <c r="AE100" s="1061"/>
      <c r="AF100" s="1061"/>
      <c r="AG100" s="1061"/>
      <c r="AH100" s="1061"/>
      <c r="AI100" s="1061">
        <f t="shared" si="167"/>
        <v>0</v>
      </c>
      <c r="AJ100" s="1061"/>
      <c r="AK100" s="1061"/>
      <c r="AL100" s="1061"/>
      <c r="AM100" s="1061"/>
      <c r="AN100" s="1061">
        <f t="shared" si="168"/>
        <v>0</v>
      </c>
      <c r="AO100" s="1061"/>
      <c r="AP100" s="1061"/>
      <c r="AQ100" s="1061"/>
      <c r="AR100" s="1061"/>
      <c r="AS100" s="1061">
        <f t="shared" si="169"/>
        <v>0</v>
      </c>
      <c r="AT100" s="1061"/>
      <c r="AU100" s="1061"/>
      <c r="AV100" s="1061"/>
      <c r="AW100" s="1061"/>
      <c r="AX100" s="1061">
        <f t="shared" si="170"/>
        <v>0</v>
      </c>
      <c r="AY100" s="1061"/>
      <c r="AZ100" s="1061"/>
      <c r="BA100" s="1069"/>
      <c r="BB100" s="1069"/>
      <c r="BC100" s="1061">
        <f t="shared" si="171"/>
        <v>0</v>
      </c>
      <c r="BD100" s="1061"/>
      <c r="BE100" s="1061"/>
      <c r="BF100" s="1069"/>
      <c r="BG100" s="1069"/>
      <c r="BH100" s="1061">
        <f t="shared" si="172"/>
        <v>0</v>
      </c>
      <c r="BI100" s="1061"/>
      <c r="BJ100" s="1053"/>
      <c r="BK100" s="1043">
        <f t="shared" si="173"/>
        <v>0</v>
      </c>
      <c r="BL100" s="1043">
        <f t="shared" si="174"/>
        <v>0</v>
      </c>
      <c r="BM100" s="1053">
        <f t="shared" si="175"/>
        <v>0</v>
      </c>
      <c r="BN100" s="111"/>
      <c r="BO100" s="1053"/>
      <c r="BP100" s="1095">
        <f t="shared" si="190"/>
        <v>0</v>
      </c>
      <c r="BQ100" s="1095">
        <f>N100+BG100</f>
        <v>0</v>
      </c>
      <c r="BR100" s="1053">
        <f t="shared" si="191"/>
        <v>0</v>
      </c>
      <c r="BS100" s="111"/>
    </row>
    <row r="101" spans="1:76" ht="15" hidden="1" customHeight="1">
      <c r="A101" s="703" t="s">
        <v>915</v>
      </c>
      <c r="B101" s="795"/>
      <c r="C101" s="1059"/>
      <c r="D101" s="1060"/>
      <c r="E101" s="1059">
        <f t="shared" si="161"/>
        <v>0</v>
      </c>
      <c r="F101" s="1059"/>
      <c r="G101" s="1061"/>
      <c r="H101" s="1061"/>
      <c r="I101" s="1061"/>
      <c r="J101" s="1061">
        <f t="shared" si="162"/>
        <v>0</v>
      </c>
      <c r="K101" s="1061"/>
      <c r="L101" s="1061"/>
      <c r="M101" s="1061"/>
      <c r="N101" s="1061"/>
      <c r="O101" s="1061">
        <f t="shared" si="163"/>
        <v>0</v>
      </c>
      <c r="P101" s="1061"/>
      <c r="Q101" s="1061"/>
      <c r="R101" s="1061"/>
      <c r="S101" s="1061"/>
      <c r="T101" s="1061">
        <f t="shared" si="164"/>
        <v>0</v>
      </c>
      <c r="U101" s="1061"/>
      <c r="V101" s="1061"/>
      <c r="W101" s="1061"/>
      <c r="X101" s="1061"/>
      <c r="Y101" s="1061">
        <f t="shared" si="165"/>
        <v>0</v>
      </c>
      <c r="Z101" s="1061"/>
      <c r="AA101" s="1061"/>
      <c r="AB101" s="1061"/>
      <c r="AC101" s="1061"/>
      <c r="AD101" s="1061">
        <f t="shared" si="166"/>
        <v>0</v>
      </c>
      <c r="AE101" s="1061"/>
      <c r="AF101" s="1061"/>
      <c r="AG101" s="1061"/>
      <c r="AH101" s="1061"/>
      <c r="AI101" s="1061">
        <f t="shared" si="167"/>
        <v>0</v>
      </c>
      <c r="AJ101" s="1061"/>
      <c r="AK101" s="1061"/>
      <c r="AL101" s="1061"/>
      <c r="AM101" s="1061"/>
      <c r="AN101" s="1061">
        <f t="shared" si="168"/>
        <v>0</v>
      </c>
      <c r="AO101" s="1061"/>
      <c r="AP101" s="1061"/>
      <c r="AQ101" s="1061"/>
      <c r="AR101" s="1061"/>
      <c r="AS101" s="1061">
        <f t="shared" si="169"/>
        <v>0</v>
      </c>
      <c r="AT101" s="1061"/>
      <c r="AU101" s="1061"/>
      <c r="AV101" s="1061"/>
      <c r="AW101" s="1061"/>
      <c r="AX101" s="1061">
        <f t="shared" si="170"/>
        <v>0</v>
      </c>
      <c r="AY101" s="1061"/>
      <c r="AZ101" s="1061"/>
      <c r="BA101" s="1069"/>
      <c r="BB101" s="1069"/>
      <c r="BC101" s="1061">
        <f t="shared" si="171"/>
        <v>0</v>
      </c>
      <c r="BD101" s="1061"/>
      <c r="BE101" s="1061"/>
      <c r="BF101" s="1069"/>
      <c r="BG101" s="1069"/>
      <c r="BH101" s="1061">
        <f t="shared" si="172"/>
        <v>0</v>
      </c>
      <c r="BI101" s="1061"/>
      <c r="BJ101" s="1053"/>
      <c r="BK101" s="1043">
        <f t="shared" si="173"/>
        <v>0</v>
      </c>
      <c r="BL101" s="1043">
        <f t="shared" si="174"/>
        <v>0</v>
      </c>
      <c r="BM101" s="1053">
        <f t="shared" si="175"/>
        <v>0</v>
      </c>
      <c r="BN101" s="111"/>
      <c r="BO101" s="1053"/>
      <c r="BP101" s="1095">
        <f t="shared" si="190"/>
        <v>0</v>
      </c>
      <c r="BQ101" s="1095">
        <f>N101+BG101</f>
        <v>0</v>
      </c>
      <c r="BR101" s="1053">
        <f t="shared" si="191"/>
        <v>0</v>
      </c>
      <c r="BS101" s="111"/>
    </row>
    <row r="102" spans="1:76" ht="15" hidden="1" customHeight="1">
      <c r="A102" s="703" t="s">
        <v>916</v>
      </c>
      <c r="B102" s="795"/>
      <c r="C102" s="1059"/>
      <c r="D102" s="1060"/>
      <c r="E102" s="1059">
        <f t="shared" si="161"/>
        <v>0</v>
      </c>
      <c r="F102" s="1059"/>
      <c r="G102" s="1061"/>
      <c r="H102" s="1061"/>
      <c r="I102" s="1061"/>
      <c r="J102" s="1061">
        <f t="shared" si="162"/>
        <v>0</v>
      </c>
      <c r="K102" s="1061"/>
      <c r="L102" s="1061"/>
      <c r="M102" s="1061"/>
      <c r="N102" s="1061"/>
      <c r="O102" s="1061">
        <f t="shared" si="163"/>
        <v>0</v>
      </c>
      <c r="P102" s="1061"/>
      <c r="Q102" s="1061"/>
      <c r="R102" s="1061"/>
      <c r="S102" s="1061"/>
      <c r="T102" s="1061">
        <f t="shared" si="164"/>
        <v>0</v>
      </c>
      <c r="U102" s="1061"/>
      <c r="V102" s="1061"/>
      <c r="W102" s="1061"/>
      <c r="X102" s="1061"/>
      <c r="Y102" s="1061">
        <f t="shared" si="165"/>
        <v>0</v>
      </c>
      <c r="Z102" s="1061"/>
      <c r="AA102" s="1061"/>
      <c r="AB102" s="1061"/>
      <c r="AC102" s="1061"/>
      <c r="AD102" s="1061">
        <f t="shared" si="166"/>
        <v>0</v>
      </c>
      <c r="AE102" s="1061"/>
      <c r="AF102" s="1061"/>
      <c r="AG102" s="1061"/>
      <c r="AH102" s="1061"/>
      <c r="AI102" s="1061">
        <f t="shared" si="167"/>
        <v>0</v>
      </c>
      <c r="AJ102" s="1061"/>
      <c r="AK102" s="1061"/>
      <c r="AL102" s="1061"/>
      <c r="AM102" s="1061"/>
      <c r="AN102" s="1061">
        <f t="shared" si="168"/>
        <v>0</v>
      </c>
      <c r="AO102" s="1061"/>
      <c r="AP102" s="1061"/>
      <c r="AQ102" s="1061"/>
      <c r="AR102" s="1061"/>
      <c r="AS102" s="1061">
        <f t="shared" si="169"/>
        <v>0</v>
      </c>
      <c r="AT102" s="1061"/>
      <c r="AU102" s="1061"/>
      <c r="AV102" s="1061"/>
      <c r="AW102" s="1061"/>
      <c r="AX102" s="1061">
        <f t="shared" si="170"/>
        <v>0</v>
      </c>
      <c r="AY102" s="1061"/>
      <c r="AZ102" s="1061"/>
      <c r="BA102" s="1069"/>
      <c r="BB102" s="1069"/>
      <c r="BC102" s="1061">
        <f t="shared" si="171"/>
        <v>0</v>
      </c>
      <c r="BD102" s="1061"/>
      <c r="BE102" s="1061"/>
      <c r="BF102" s="1069"/>
      <c r="BG102" s="1069"/>
      <c r="BH102" s="1061">
        <f t="shared" si="172"/>
        <v>0</v>
      </c>
      <c r="BI102" s="1061"/>
      <c r="BJ102" s="1053"/>
      <c r="BK102" s="1043">
        <f t="shared" si="173"/>
        <v>0</v>
      </c>
      <c r="BL102" s="1043">
        <f t="shared" si="174"/>
        <v>0</v>
      </c>
      <c r="BM102" s="1053">
        <f t="shared" si="175"/>
        <v>0</v>
      </c>
      <c r="BN102" s="111"/>
      <c r="BO102" s="1053"/>
      <c r="BP102" s="1095">
        <f t="shared" si="190"/>
        <v>0</v>
      </c>
      <c r="BQ102" s="1095">
        <f>N102+BG102</f>
        <v>0</v>
      </c>
      <c r="BR102" s="1053">
        <f t="shared" si="191"/>
        <v>0</v>
      </c>
      <c r="BS102" s="111"/>
    </row>
    <row r="103" spans="1:76" ht="15" hidden="1" customHeight="1">
      <c r="A103" s="703" t="s">
        <v>475</v>
      </c>
      <c r="B103" s="795"/>
      <c r="C103" s="1059"/>
      <c r="D103" s="1060"/>
      <c r="E103" s="1059">
        <f t="shared" si="161"/>
        <v>0</v>
      </c>
      <c r="F103" s="1059"/>
      <c r="G103" s="1061"/>
      <c r="H103" s="1061"/>
      <c r="I103" s="1061"/>
      <c r="J103" s="1061">
        <f t="shared" si="162"/>
        <v>0</v>
      </c>
      <c r="K103" s="1061"/>
      <c r="L103" s="1061"/>
      <c r="M103" s="1061"/>
      <c r="N103" s="1061"/>
      <c r="O103" s="1061">
        <f t="shared" si="163"/>
        <v>0</v>
      </c>
      <c r="P103" s="1061"/>
      <c r="Q103" s="1061"/>
      <c r="R103" s="1061"/>
      <c r="S103" s="1061"/>
      <c r="T103" s="1061">
        <f t="shared" si="164"/>
        <v>0</v>
      </c>
      <c r="U103" s="1061"/>
      <c r="V103" s="1061"/>
      <c r="W103" s="1061"/>
      <c r="X103" s="1061"/>
      <c r="Y103" s="1061">
        <f t="shared" si="165"/>
        <v>0</v>
      </c>
      <c r="Z103" s="1061"/>
      <c r="AA103" s="1061"/>
      <c r="AB103" s="1061"/>
      <c r="AC103" s="1061"/>
      <c r="AD103" s="1061">
        <f t="shared" si="166"/>
        <v>0</v>
      </c>
      <c r="AE103" s="1061"/>
      <c r="AF103" s="1061"/>
      <c r="AG103" s="1061"/>
      <c r="AH103" s="1061"/>
      <c r="AI103" s="1061">
        <f t="shared" si="167"/>
        <v>0</v>
      </c>
      <c r="AJ103" s="1061"/>
      <c r="AK103" s="1061"/>
      <c r="AL103" s="1061"/>
      <c r="AM103" s="1061"/>
      <c r="AN103" s="1061">
        <f t="shared" si="168"/>
        <v>0</v>
      </c>
      <c r="AO103" s="1061"/>
      <c r="AP103" s="1061"/>
      <c r="AQ103" s="1061"/>
      <c r="AR103" s="1061"/>
      <c r="AS103" s="1061">
        <f t="shared" si="169"/>
        <v>0</v>
      </c>
      <c r="AT103" s="1061"/>
      <c r="AU103" s="1061"/>
      <c r="AV103" s="1061"/>
      <c r="AW103" s="1061"/>
      <c r="AX103" s="1061">
        <f t="shared" si="170"/>
        <v>0</v>
      </c>
      <c r="AY103" s="1061"/>
      <c r="AZ103" s="1061"/>
      <c r="BA103" s="1069"/>
      <c r="BB103" s="1069"/>
      <c r="BC103" s="1061">
        <f>SUM(BA103+BB103)</f>
        <v>0</v>
      </c>
      <c r="BD103" s="1061"/>
      <c r="BE103" s="1061"/>
      <c r="BF103" s="1069"/>
      <c r="BG103" s="1069"/>
      <c r="BH103" s="1061">
        <f>SUM(BF103+BG103)</f>
        <v>0</v>
      </c>
      <c r="BI103" s="1061"/>
      <c r="BJ103" s="1053"/>
      <c r="BK103" s="1043">
        <f t="shared" si="173"/>
        <v>0</v>
      </c>
      <c r="BL103" s="1043">
        <f t="shared" si="174"/>
        <v>0</v>
      </c>
      <c r="BM103" s="1053">
        <f>SUM(BK103+BL103)</f>
        <v>0</v>
      </c>
      <c r="BN103" s="111"/>
      <c r="BO103" s="1053"/>
      <c r="BP103" s="1095">
        <f t="shared" si="190"/>
        <v>0</v>
      </c>
      <c r="BQ103" s="1095">
        <f>N103+BG103</f>
        <v>0</v>
      </c>
      <c r="BR103" s="1053">
        <f t="shared" si="191"/>
        <v>0</v>
      </c>
      <c r="BS103" s="111"/>
    </row>
    <row r="104" spans="1:76" s="38" customFormat="1" ht="15" customHeight="1" thickBot="1">
      <c r="A104" s="1020" t="s">
        <v>476</v>
      </c>
      <c r="B104" s="1064">
        <f>SUM(B88:B103)</f>
        <v>0</v>
      </c>
      <c r="C104" s="1064">
        <f t="shared" ref="C104:BN104" si="192">SUM(C88:C103)</f>
        <v>0</v>
      </c>
      <c r="D104" s="1064">
        <f t="shared" si="192"/>
        <v>0</v>
      </c>
      <c r="E104" s="1064">
        <f t="shared" si="192"/>
        <v>0</v>
      </c>
      <c r="F104" s="1064">
        <f t="shared" si="192"/>
        <v>0</v>
      </c>
      <c r="G104" s="1064">
        <f t="shared" si="192"/>
        <v>0</v>
      </c>
      <c r="H104" s="1064">
        <f t="shared" si="192"/>
        <v>0</v>
      </c>
      <c r="I104" s="1064">
        <f t="shared" si="192"/>
        <v>0</v>
      </c>
      <c r="J104" s="1064">
        <f t="shared" si="192"/>
        <v>0</v>
      </c>
      <c r="K104" s="1064">
        <f t="shared" si="192"/>
        <v>0</v>
      </c>
      <c r="L104" s="1064">
        <f t="shared" si="192"/>
        <v>0</v>
      </c>
      <c r="M104" s="1064">
        <f t="shared" si="192"/>
        <v>0</v>
      </c>
      <c r="N104" s="1064">
        <f t="shared" si="192"/>
        <v>0</v>
      </c>
      <c r="O104" s="1064">
        <f t="shared" si="192"/>
        <v>0</v>
      </c>
      <c r="P104" s="1064">
        <f t="shared" si="192"/>
        <v>0</v>
      </c>
      <c r="Q104" s="1064">
        <f t="shared" si="192"/>
        <v>0</v>
      </c>
      <c r="R104" s="1064">
        <f t="shared" si="192"/>
        <v>0</v>
      </c>
      <c r="S104" s="1064">
        <f t="shared" si="192"/>
        <v>0</v>
      </c>
      <c r="T104" s="1064">
        <f t="shared" si="192"/>
        <v>0</v>
      </c>
      <c r="U104" s="1064">
        <f t="shared" si="192"/>
        <v>0</v>
      </c>
      <c r="V104" s="1064">
        <f t="shared" si="192"/>
        <v>0</v>
      </c>
      <c r="W104" s="1064">
        <f t="shared" si="192"/>
        <v>0</v>
      </c>
      <c r="X104" s="1064">
        <f t="shared" si="192"/>
        <v>0</v>
      </c>
      <c r="Y104" s="1064">
        <f t="shared" si="192"/>
        <v>0</v>
      </c>
      <c r="Z104" s="1064">
        <f t="shared" si="192"/>
        <v>0</v>
      </c>
      <c r="AA104" s="1064">
        <f t="shared" si="192"/>
        <v>0</v>
      </c>
      <c r="AB104" s="1064">
        <f t="shared" si="192"/>
        <v>0</v>
      </c>
      <c r="AC104" s="1064">
        <f t="shared" si="192"/>
        <v>0</v>
      </c>
      <c r="AD104" s="1064">
        <f t="shared" si="192"/>
        <v>0</v>
      </c>
      <c r="AE104" s="1064">
        <f t="shared" si="192"/>
        <v>0</v>
      </c>
      <c r="AF104" s="1064">
        <f t="shared" si="192"/>
        <v>1590011</v>
      </c>
      <c r="AG104" s="1064">
        <f t="shared" si="192"/>
        <v>9826358011</v>
      </c>
      <c r="AH104" s="1064">
        <f t="shared" si="192"/>
        <v>45682781</v>
      </c>
      <c r="AI104" s="1064">
        <f t="shared" si="192"/>
        <v>9872040792</v>
      </c>
      <c r="AJ104" s="1064">
        <f t="shared" si="192"/>
        <v>9824768000</v>
      </c>
      <c r="AK104" s="1064">
        <f t="shared" si="192"/>
        <v>0</v>
      </c>
      <c r="AL104" s="1064">
        <f t="shared" si="192"/>
        <v>0</v>
      </c>
      <c r="AM104" s="1064">
        <f t="shared" si="192"/>
        <v>0</v>
      </c>
      <c r="AN104" s="1064">
        <f t="shared" si="192"/>
        <v>0</v>
      </c>
      <c r="AO104" s="1064">
        <f t="shared" si="192"/>
        <v>0</v>
      </c>
      <c r="AP104" s="1064">
        <f t="shared" si="192"/>
        <v>0</v>
      </c>
      <c r="AQ104" s="1064">
        <f t="shared" si="192"/>
        <v>0</v>
      </c>
      <c r="AR104" s="1064">
        <f t="shared" si="192"/>
        <v>0</v>
      </c>
      <c r="AS104" s="1064">
        <f t="shared" si="192"/>
        <v>0</v>
      </c>
      <c r="AT104" s="1064">
        <f t="shared" si="192"/>
        <v>0</v>
      </c>
      <c r="AU104" s="1064">
        <f t="shared" si="192"/>
        <v>0</v>
      </c>
      <c r="AV104" s="1064">
        <f t="shared" si="192"/>
        <v>0</v>
      </c>
      <c r="AW104" s="1064">
        <f t="shared" si="192"/>
        <v>0</v>
      </c>
      <c r="AX104" s="1064">
        <f t="shared" si="192"/>
        <v>0</v>
      </c>
      <c r="AY104" s="1064">
        <f t="shared" si="192"/>
        <v>0</v>
      </c>
      <c r="AZ104" s="1064">
        <f t="shared" si="192"/>
        <v>0</v>
      </c>
      <c r="BA104" s="1064">
        <f t="shared" si="192"/>
        <v>0</v>
      </c>
      <c r="BB104" s="1064">
        <f t="shared" si="192"/>
        <v>0</v>
      </c>
      <c r="BC104" s="1064">
        <f t="shared" si="192"/>
        <v>0</v>
      </c>
      <c r="BD104" s="1064">
        <f t="shared" si="192"/>
        <v>0</v>
      </c>
      <c r="BE104" s="1064">
        <f t="shared" si="192"/>
        <v>0</v>
      </c>
      <c r="BF104" s="1064">
        <f t="shared" si="192"/>
        <v>0</v>
      </c>
      <c r="BG104" s="1064">
        <f t="shared" si="192"/>
        <v>0</v>
      </c>
      <c r="BH104" s="1064">
        <f t="shared" si="192"/>
        <v>0</v>
      </c>
      <c r="BI104" s="1064">
        <f t="shared" si="192"/>
        <v>0</v>
      </c>
      <c r="BJ104" s="1064">
        <f t="shared" si="192"/>
        <v>1590011</v>
      </c>
      <c r="BK104" s="1064">
        <f t="shared" si="192"/>
        <v>9826358011</v>
      </c>
      <c r="BL104" s="1064">
        <f t="shared" si="192"/>
        <v>45682781</v>
      </c>
      <c r="BM104" s="1064">
        <f t="shared" si="192"/>
        <v>9872040792</v>
      </c>
      <c r="BN104" s="1064">
        <f t="shared" si="192"/>
        <v>9824768000</v>
      </c>
      <c r="BO104" s="1064">
        <f>SUM(BO88:BO103)</f>
        <v>1590011</v>
      </c>
      <c r="BP104" s="1064">
        <f>SUM(BP88:BP103)</f>
        <v>9826358011</v>
      </c>
      <c r="BQ104" s="1064">
        <f>SUM(BQ88:BQ103)</f>
        <v>45682781</v>
      </c>
      <c r="BR104" s="1064">
        <f>SUM(BR88:BR103)</f>
        <v>9872040792</v>
      </c>
      <c r="BS104" s="1064">
        <f>SUM(BS88:BS103)</f>
        <v>9824768000</v>
      </c>
    </row>
    <row r="105" spans="1:76" s="38" customFormat="1" ht="15" customHeight="1" thickBot="1">
      <c r="A105" s="1078" t="s">
        <v>224</v>
      </c>
      <c r="B105" s="1068">
        <f>SUM(B87+B104)</f>
        <v>0</v>
      </c>
      <c r="C105" s="1068">
        <f t="shared" ref="C105:BN105" si="193">SUM(C87+C104)</f>
        <v>1248594</v>
      </c>
      <c r="D105" s="1068">
        <f t="shared" si="193"/>
        <v>-1248594</v>
      </c>
      <c r="E105" s="1068">
        <f t="shared" si="193"/>
        <v>0</v>
      </c>
      <c r="F105" s="1068">
        <f t="shared" si="193"/>
        <v>1248594</v>
      </c>
      <c r="G105" s="1068">
        <f t="shared" si="193"/>
        <v>0</v>
      </c>
      <c r="H105" s="1068">
        <f t="shared" si="193"/>
        <v>0</v>
      </c>
      <c r="I105" s="1068">
        <f t="shared" si="193"/>
        <v>0</v>
      </c>
      <c r="J105" s="1068">
        <f t="shared" si="193"/>
        <v>0</v>
      </c>
      <c r="K105" s="1068">
        <f t="shared" si="193"/>
        <v>0</v>
      </c>
      <c r="L105" s="1068">
        <f t="shared" si="193"/>
        <v>0</v>
      </c>
      <c r="M105" s="1068">
        <f t="shared" si="193"/>
        <v>1000000</v>
      </c>
      <c r="N105" s="1068">
        <f t="shared" si="193"/>
        <v>0</v>
      </c>
      <c r="O105" s="1068">
        <f t="shared" si="193"/>
        <v>1000000</v>
      </c>
      <c r="P105" s="1068">
        <f t="shared" si="193"/>
        <v>1000000</v>
      </c>
      <c r="Q105" s="1068">
        <f t="shared" si="193"/>
        <v>139383</v>
      </c>
      <c r="R105" s="1068">
        <f t="shared" si="193"/>
        <v>811703870</v>
      </c>
      <c r="S105" s="1068">
        <f t="shared" si="193"/>
        <v>16128367</v>
      </c>
      <c r="T105" s="1068">
        <f t="shared" si="193"/>
        <v>827832237</v>
      </c>
      <c r="U105" s="1068">
        <f t="shared" si="193"/>
        <v>811564487</v>
      </c>
      <c r="V105" s="1068">
        <f t="shared" si="193"/>
        <v>36340</v>
      </c>
      <c r="W105" s="1068">
        <f t="shared" si="193"/>
        <v>25840000</v>
      </c>
      <c r="X105" s="1068">
        <f t="shared" si="193"/>
        <v>35213375</v>
      </c>
      <c r="Y105" s="1068">
        <f t="shared" si="193"/>
        <v>61053375</v>
      </c>
      <c r="Z105" s="1068">
        <f t="shared" si="193"/>
        <v>25803660</v>
      </c>
      <c r="AA105" s="1068">
        <f t="shared" si="193"/>
        <v>106143</v>
      </c>
      <c r="AB105" s="1068">
        <f t="shared" si="193"/>
        <v>48400124</v>
      </c>
      <c r="AC105" s="1068">
        <f t="shared" si="193"/>
        <v>9555113</v>
      </c>
      <c r="AD105" s="1068">
        <f t="shared" si="193"/>
        <v>57955237</v>
      </c>
      <c r="AE105" s="1068">
        <f t="shared" si="193"/>
        <v>48293981</v>
      </c>
      <c r="AF105" s="1068">
        <f t="shared" si="193"/>
        <v>11465932</v>
      </c>
      <c r="AG105" s="1068">
        <f t="shared" si="193"/>
        <v>20666070562</v>
      </c>
      <c r="AH105" s="1068">
        <f t="shared" si="193"/>
        <v>329039222</v>
      </c>
      <c r="AI105" s="1068">
        <f t="shared" si="193"/>
        <v>20995109784</v>
      </c>
      <c r="AJ105" s="1068">
        <f t="shared" si="193"/>
        <v>20654604630</v>
      </c>
      <c r="AK105" s="1068">
        <f t="shared" si="193"/>
        <v>0</v>
      </c>
      <c r="AL105" s="1068">
        <f t="shared" si="193"/>
        <v>0</v>
      </c>
      <c r="AM105" s="1068">
        <f t="shared" si="193"/>
        <v>0</v>
      </c>
      <c r="AN105" s="1068">
        <f t="shared" si="193"/>
        <v>0</v>
      </c>
      <c r="AO105" s="1068">
        <f t="shared" si="193"/>
        <v>0</v>
      </c>
      <c r="AP105" s="1068">
        <f t="shared" si="193"/>
        <v>0</v>
      </c>
      <c r="AQ105" s="1068">
        <f t="shared" si="193"/>
        <v>0</v>
      </c>
      <c r="AR105" s="1068">
        <f t="shared" si="193"/>
        <v>0</v>
      </c>
      <c r="AS105" s="1068">
        <f t="shared" si="193"/>
        <v>0</v>
      </c>
      <c r="AT105" s="1068">
        <f t="shared" si="193"/>
        <v>0</v>
      </c>
      <c r="AU105" s="1068">
        <f t="shared" si="193"/>
        <v>0</v>
      </c>
      <c r="AV105" s="1068">
        <f t="shared" si="193"/>
        <v>0</v>
      </c>
      <c r="AW105" s="1068">
        <f t="shared" si="193"/>
        <v>0</v>
      </c>
      <c r="AX105" s="1068">
        <f t="shared" si="193"/>
        <v>0</v>
      </c>
      <c r="AY105" s="1068">
        <f t="shared" si="193"/>
        <v>0</v>
      </c>
      <c r="AZ105" s="1068">
        <f t="shared" si="193"/>
        <v>0</v>
      </c>
      <c r="BA105" s="1068">
        <f t="shared" si="193"/>
        <v>0</v>
      </c>
      <c r="BB105" s="1068">
        <f t="shared" si="193"/>
        <v>0</v>
      </c>
      <c r="BC105" s="1068">
        <f t="shared" si="193"/>
        <v>0</v>
      </c>
      <c r="BD105" s="1068">
        <f t="shared" si="193"/>
        <v>0</v>
      </c>
      <c r="BE105" s="1068">
        <f t="shared" si="193"/>
        <v>0</v>
      </c>
      <c r="BF105" s="1068">
        <f t="shared" si="193"/>
        <v>0</v>
      </c>
      <c r="BG105" s="1068">
        <f t="shared" si="193"/>
        <v>0</v>
      </c>
      <c r="BH105" s="1068">
        <f t="shared" si="193"/>
        <v>0</v>
      </c>
      <c r="BI105" s="1068">
        <f t="shared" si="193"/>
        <v>0</v>
      </c>
      <c r="BJ105" s="1068">
        <f t="shared" si="193"/>
        <v>11747798</v>
      </c>
      <c r="BK105" s="1068">
        <f t="shared" si="193"/>
        <v>21554263150</v>
      </c>
      <c r="BL105" s="1068">
        <f t="shared" si="193"/>
        <v>388687483</v>
      </c>
      <c r="BM105" s="1068">
        <f t="shared" si="193"/>
        <v>21942950633</v>
      </c>
      <c r="BN105" s="1068">
        <f t="shared" si="193"/>
        <v>21542515352</v>
      </c>
      <c r="BO105" s="1109">
        <f>SUM(BO87+BO104)</f>
        <v>12932113</v>
      </c>
      <c r="BP105" s="1109">
        <f>SUM(BP87+BP104)</f>
        <v>22345510497</v>
      </c>
      <c r="BQ105" s="1109">
        <f>SUM(BQ87+BQ104)</f>
        <v>401542295</v>
      </c>
      <c r="BR105" s="1109">
        <f>SUM(BR87+BR104)</f>
        <v>22747052792</v>
      </c>
      <c r="BS105" s="1109">
        <f>SUM(BS87+BS104)</f>
        <v>22332578384</v>
      </c>
      <c r="BV105" s="37"/>
    </row>
    <row r="106" spans="1:76" s="1083" customFormat="1" ht="15" customHeight="1">
      <c r="A106" s="1079" t="s">
        <v>220</v>
      </c>
      <c r="B106" s="1084"/>
      <c r="C106" s="1080"/>
      <c r="D106" s="1080"/>
      <c r="E106" s="1080">
        <f>C106+D106</f>
        <v>0</v>
      </c>
      <c r="F106" s="1044">
        <f>C106-B106</f>
        <v>0</v>
      </c>
      <c r="G106" s="1080"/>
      <c r="H106" s="1080"/>
      <c r="I106" s="1080"/>
      <c r="J106" s="1080">
        <f>H106+I106</f>
        <v>0</v>
      </c>
      <c r="K106" s="1046">
        <f>H106-G106</f>
        <v>0</v>
      </c>
      <c r="L106" s="1080"/>
      <c r="M106" s="1080"/>
      <c r="N106" s="1080"/>
      <c r="O106" s="1080">
        <f>M106+N106</f>
        <v>0</v>
      </c>
      <c r="P106" s="1046">
        <f>M106-L106</f>
        <v>0</v>
      </c>
      <c r="Q106" s="1080"/>
      <c r="R106" s="1080">
        <f>R80</f>
        <v>743400000</v>
      </c>
      <c r="S106" s="1080"/>
      <c r="T106" s="1080">
        <f>R106+S106</f>
        <v>743400000</v>
      </c>
      <c r="U106" s="1046">
        <f>R106-Q106</f>
        <v>743400000</v>
      </c>
      <c r="V106" s="1080"/>
      <c r="W106" s="1080"/>
      <c r="X106" s="1080"/>
      <c r="Y106" s="1080">
        <f>W106+X106</f>
        <v>0</v>
      </c>
      <c r="Z106" s="1046">
        <f>W106-V106</f>
        <v>0</v>
      </c>
      <c r="AA106" s="1080"/>
      <c r="AB106" s="1080"/>
      <c r="AC106" s="1080"/>
      <c r="AD106" s="1080">
        <f>AB106+AC106</f>
        <v>0</v>
      </c>
      <c r="AE106" s="1046">
        <f>AB106-AA106</f>
        <v>0</v>
      </c>
      <c r="AF106" s="1080">
        <v>93383</v>
      </c>
      <c r="AG106" s="1080">
        <v>0</v>
      </c>
      <c r="AH106" s="1365"/>
      <c r="AI106" s="1365">
        <f>AG106+AH106</f>
        <v>0</v>
      </c>
      <c r="AJ106" s="1046">
        <f>AG106-AF106</f>
        <v>-93383</v>
      </c>
      <c r="AK106" s="1080"/>
      <c r="AL106" s="1080"/>
      <c r="AM106" s="1080"/>
      <c r="AN106" s="1080">
        <f>AL106+AM106</f>
        <v>0</v>
      </c>
      <c r="AO106" s="1046">
        <f>AL106-AK106</f>
        <v>0</v>
      </c>
      <c r="AP106" s="1080"/>
      <c r="AQ106" s="1080"/>
      <c r="AR106" s="1080"/>
      <c r="AS106" s="1080">
        <f>AQ106+AR106</f>
        <v>0</v>
      </c>
      <c r="AT106" s="1046">
        <f>AQ106-AP106</f>
        <v>0</v>
      </c>
      <c r="AU106" s="1080"/>
      <c r="AV106" s="1080"/>
      <c r="AW106" s="1080"/>
      <c r="AX106" s="1080">
        <f>AV106+AW106</f>
        <v>0</v>
      </c>
      <c r="AY106" s="1046">
        <f>AV106-AU106</f>
        <v>0</v>
      </c>
      <c r="AZ106" s="1080"/>
      <c r="BA106" s="1080"/>
      <c r="BB106" s="1080"/>
      <c r="BC106" s="1080">
        <f>BA106+BB106</f>
        <v>0</v>
      </c>
      <c r="BD106" s="1046">
        <f>BA106-AZ106</f>
        <v>0</v>
      </c>
      <c r="BE106" s="1080"/>
      <c r="BF106" s="1080"/>
      <c r="BG106" s="1080"/>
      <c r="BH106" s="1080">
        <f>BF106+BG106</f>
        <v>0</v>
      </c>
      <c r="BI106" s="1046">
        <f>BF106-BE106</f>
        <v>0</v>
      </c>
      <c r="BJ106" s="1043">
        <f t="shared" ref="BJ106:BL107" si="194">SUM(B106+G106+L106+Q106+V106+AA106+AF106+AK106+AP106+AU106+AZ106+BE106)</f>
        <v>93383</v>
      </c>
      <c r="BK106" s="1081">
        <f t="shared" si="194"/>
        <v>743400000</v>
      </c>
      <c r="BL106" s="1081">
        <f t="shared" si="194"/>
        <v>0</v>
      </c>
      <c r="BM106" s="1082">
        <f>SUM(BK106+BL106)</f>
        <v>743400000</v>
      </c>
      <c r="BN106" s="1042">
        <f>BK106-BJ106</f>
        <v>743306617</v>
      </c>
      <c r="BO106" s="1095">
        <f>BJ106+'4 bba Önkorm '!DH106</f>
        <v>93383</v>
      </c>
      <c r="BP106" s="1388">
        <f>BK106+'4 bba Önkorm '!DI106</f>
        <v>743400000</v>
      </c>
      <c r="BQ106" s="1388">
        <f>BL106+'4 bba Önkorm '!DJ106</f>
        <v>0</v>
      </c>
      <c r="BR106" s="1420">
        <f>BM106+'4 bba Önkorm '!DK106</f>
        <v>743400000</v>
      </c>
      <c r="BS106" s="1042">
        <f>BN106+'4 bba Önkorm '!DL106</f>
        <v>743306617</v>
      </c>
      <c r="BT106" s="795">
        <f>BR106-'2 b Állami'!AA41</f>
        <v>0</v>
      </c>
      <c r="BU106" s="38"/>
      <c r="BV106" s="37"/>
      <c r="BW106" s="38"/>
      <c r="BX106" s="38"/>
    </row>
    <row r="107" spans="1:76" s="1079" customFormat="1" ht="15" customHeight="1">
      <c r="A107" s="1079" t="s">
        <v>221</v>
      </c>
      <c r="B107" s="1084">
        <f>B61-B105-B106</f>
        <v>71872</v>
      </c>
      <c r="C107" s="1084">
        <f>C61-C105-C106</f>
        <v>61474511</v>
      </c>
      <c r="D107" s="1084">
        <f>D61-D105-D106</f>
        <v>1263594</v>
      </c>
      <c r="E107" s="1084">
        <f>C107+D107</f>
        <v>62738105</v>
      </c>
      <c r="F107" s="1044">
        <f>C107-B107</f>
        <v>61402639</v>
      </c>
      <c r="G107" s="1084">
        <f>G61-G105-G106</f>
        <v>175155</v>
      </c>
      <c r="H107" s="1084">
        <f>H61-H105-H106</f>
        <v>219341500</v>
      </c>
      <c r="I107" s="1084">
        <f>I61-I105-I106</f>
        <v>3175000</v>
      </c>
      <c r="J107" s="1084">
        <f>H107+I107</f>
        <v>222516500</v>
      </c>
      <c r="K107" s="1046">
        <f>H107-G107</f>
        <v>219166345</v>
      </c>
      <c r="L107" s="1084">
        <f>L61-L105-L106</f>
        <v>201494</v>
      </c>
      <c r="M107" s="1084">
        <f>M61-M105-M106</f>
        <v>268354905</v>
      </c>
      <c r="N107" s="1084">
        <f>N61-N105-N106</f>
        <v>0</v>
      </c>
      <c r="O107" s="1084">
        <f>M107+N107</f>
        <v>268354905</v>
      </c>
      <c r="P107" s="1046">
        <f>M107-L107</f>
        <v>268153411</v>
      </c>
      <c r="Q107" s="1084">
        <f>Q61-Q105-Q106</f>
        <v>1438918</v>
      </c>
      <c r="R107" s="1084">
        <f>R61-R105-R106</f>
        <v>1585950917</v>
      </c>
      <c r="S107" s="1084">
        <f>S61-S105-S106</f>
        <v>16908915</v>
      </c>
      <c r="T107" s="1084">
        <f>R107+S107</f>
        <v>1602859832</v>
      </c>
      <c r="U107" s="1046">
        <f>R107-Q107</f>
        <v>1584511999</v>
      </c>
      <c r="V107" s="1084">
        <f>V61-V105-V106</f>
        <v>-20963</v>
      </c>
      <c r="W107" s="1084">
        <f>W61-W105-W106</f>
        <v>53034000</v>
      </c>
      <c r="X107" s="1084">
        <f>X61-X105-X106</f>
        <v>-35213375</v>
      </c>
      <c r="Y107" s="1084">
        <f>W107+X107</f>
        <v>17820625</v>
      </c>
      <c r="Z107" s="1046">
        <f>W107-V107</f>
        <v>53054963</v>
      </c>
      <c r="AA107" s="1084">
        <f>AA61-AA105-AA106</f>
        <v>618573</v>
      </c>
      <c r="AB107" s="1084">
        <f>AB61-AB105-AB106</f>
        <v>670687845</v>
      </c>
      <c r="AC107" s="1084">
        <f>AC61-AC105-AC106</f>
        <v>-17117967</v>
      </c>
      <c r="AD107" s="1084">
        <f>AB107+AC107</f>
        <v>653569878</v>
      </c>
      <c r="AE107" s="1046">
        <f>AB107-AA107</f>
        <v>670069272</v>
      </c>
      <c r="AF107" s="1084">
        <f>AF61-AF105-AF106</f>
        <v>-3939733</v>
      </c>
      <c r="AG107" s="1786">
        <v>-2286641003</v>
      </c>
      <c r="AH107" s="1786">
        <v>-11998268</v>
      </c>
      <c r="AI107" s="1366">
        <f>AG107+AH107</f>
        <v>-2298639271</v>
      </c>
      <c r="AJ107" s="1046">
        <f>AG107-AF107</f>
        <v>-2282701270</v>
      </c>
      <c r="AK107" s="1084">
        <f>AK61-AK105-AK106</f>
        <v>0</v>
      </c>
      <c r="AL107" s="1084">
        <f>AL61-AL105-AL106</f>
        <v>28712909</v>
      </c>
      <c r="AM107" s="1084">
        <f>AM61-AM105-AM106</f>
        <v>-5799827</v>
      </c>
      <c r="AN107" s="1084">
        <f>AL107+AM107</f>
        <v>22913082</v>
      </c>
      <c r="AO107" s="1046">
        <f>AL107-AK107</f>
        <v>28712909</v>
      </c>
      <c r="AP107" s="1084">
        <f>AP61-AP105-AP106</f>
        <v>0</v>
      </c>
      <c r="AQ107" s="1084">
        <f>AQ61-AQ105-AQ106</f>
        <v>0</v>
      </c>
      <c r="AR107" s="1084">
        <f>AR61-AR105-AR106</f>
        <v>0</v>
      </c>
      <c r="AS107" s="1084">
        <f>AQ107+AR107</f>
        <v>0</v>
      </c>
      <c r="AT107" s="1046">
        <f>AQ107-AP107</f>
        <v>0</v>
      </c>
      <c r="AU107" s="1084">
        <f>AU61-AU105-AU106</f>
        <v>0</v>
      </c>
      <c r="AV107" s="1084">
        <f>AV61-AV105-AV106</f>
        <v>0</v>
      </c>
      <c r="AW107" s="1084">
        <f>AW61-AW105-AW106</f>
        <v>0</v>
      </c>
      <c r="AX107" s="1084">
        <f>AV107+AW107</f>
        <v>0</v>
      </c>
      <c r="AY107" s="1046">
        <f>AV107-AU107</f>
        <v>0</v>
      </c>
      <c r="AZ107" s="1084">
        <f>AZ61-AZ105-AZ106</f>
        <v>0</v>
      </c>
      <c r="BA107" s="1084">
        <f>BA61-BA105-BA106</f>
        <v>0</v>
      </c>
      <c r="BB107" s="1084">
        <f>BB61-BB105-BB106</f>
        <v>0</v>
      </c>
      <c r="BC107" s="1084">
        <f>BA107+BB107</f>
        <v>0</v>
      </c>
      <c r="BD107" s="1046">
        <f>BA107-AZ107</f>
        <v>0</v>
      </c>
      <c r="BE107" s="1084">
        <f>BE61-BE105-BE106</f>
        <v>0</v>
      </c>
      <c r="BF107" s="1084">
        <f>BF61-BF105-BF106</f>
        <v>0</v>
      </c>
      <c r="BG107" s="1084">
        <f>BG61-BG105-BG106</f>
        <v>0</v>
      </c>
      <c r="BH107" s="1084">
        <f>BF107+BG107</f>
        <v>0</v>
      </c>
      <c r="BI107" s="1046">
        <f>BF107-BE107</f>
        <v>0</v>
      </c>
      <c r="BJ107" s="1043">
        <f>SUM(B107+G107+L107+Q107+V107+AA107+AF107+AK107+AP107+AU107+AZ107+BE107)</f>
        <v>-1454684</v>
      </c>
      <c r="BK107" s="1081">
        <f>SUM(C107+H107+M107+R107+W107+AB107+AG107+AL107+AQ107+AV107+BA107+BF107)</f>
        <v>600915584</v>
      </c>
      <c r="BL107" s="1081">
        <f t="shared" si="194"/>
        <v>-48781928</v>
      </c>
      <c r="BM107" s="1420">
        <f>SUM(BK107+BL107)</f>
        <v>552133656</v>
      </c>
      <c r="BN107" s="1042">
        <f>BK107-BJ107</f>
        <v>602370268</v>
      </c>
      <c r="BO107" s="1095">
        <f>BJ107+'4 bba Önkorm '!DH107</f>
        <v>-93383</v>
      </c>
      <c r="BP107" s="1388">
        <f>BK107+'4 bba Önkorm '!DI107</f>
        <v>1843208981</v>
      </c>
      <c r="BQ107" s="1388">
        <f>BL107+'4 bba Önkorm '!DJ107</f>
        <v>-31157801</v>
      </c>
      <c r="BR107" s="1420">
        <f>BM107+'4 bba Önkorm '!DK107</f>
        <v>1812051180</v>
      </c>
      <c r="BS107" s="1042">
        <f>BN107+'4 bba Önkorm '!DL107</f>
        <v>1843302364</v>
      </c>
      <c r="BT107" s="37">
        <f>BR64+BR65+BR78-BR106</f>
        <v>1812051180</v>
      </c>
      <c r="BU107" s="38"/>
      <c r="BV107" s="37"/>
      <c r="BW107" s="38"/>
      <c r="BX107" s="38"/>
    </row>
    <row r="108" spans="1:76" ht="15" customHeight="1">
      <c r="BK108" s="1042"/>
      <c r="BL108" s="1042"/>
      <c r="BR108" s="1042">
        <f>SUM(BR61-BR105)</f>
        <v>0</v>
      </c>
      <c r="BU108" s="38"/>
      <c r="BV108" s="37"/>
      <c r="BW108" s="38"/>
      <c r="BX108" s="38"/>
    </row>
    <row r="109" spans="1:76" ht="15" customHeight="1">
      <c r="BK109" s="1042"/>
      <c r="BL109" s="1042"/>
      <c r="BM109" s="1025" t="s">
        <v>132</v>
      </c>
      <c r="BR109" s="1042">
        <f>BR64+BR65+BR78-BR106-BR107</f>
        <v>0</v>
      </c>
    </row>
    <row r="110" spans="1:76" ht="15" customHeight="1">
      <c r="BK110" s="1042"/>
      <c r="BL110" s="1042"/>
      <c r="BR110" s="1042"/>
    </row>
    <row r="111" spans="1:76" ht="15" customHeight="1">
      <c r="BK111" s="1042"/>
    </row>
    <row r="112" spans="1:76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</sheetData>
  <mergeCells count="40">
    <mergeCell ref="BA3:BC3"/>
    <mergeCell ref="C4:E4"/>
    <mergeCell ref="H3:J3"/>
    <mergeCell ref="M3:O3"/>
    <mergeCell ref="C3:E3"/>
    <mergeCell ref="H4:J4"/>
    <mergeCell ref="M4:O4"/>
    <mergeCell ref="AB3:AD3"/>
    <mergeCell ref="R3:T3"/>
    <mergeCell ref="W3:Y3"/>
    <mergeCell ref="AL3:AN3"/>
    <mergeCell ref="AL4:AN4"/>
    <mergeCell ref="AG3:AI3"/>
    <mergeCell ref="W4:Y4"/>
    <mergeCell ref="R4:T4"/>
    <mergeCell ref="BP3:BR3"/>
    <mergeCell ref="BP4:BR4"/>
    <mergeCell ref="AK2:AO2"/>
    <mergeCell ref="AP2:AT2"/>
    <mergeCell ref="AU2:AY2"/>
    <mergeCell ref="AZ2:BD2"/>
    <mergeCell ref="BE2:BI2"/>
    <mergeCell ref="AQ3:AS3"/>
    <mergeCell ref="AQ4:AS4"/>
    <mergeCell ref="AV4:AX4"/>
    <mergeCell ref="BK4:BM4"/>
    <mergeCell ref="BK3:BM3"/>
    <mergeCell ref="BF3:BH3"/>
    <mergeCell ref="AV3:AX3"/>
    <mergeCell ref="BF4:BH4"/>
    <mergeCell ref="BA4:BC4"/>
    <mergeCell ref="AG2:AI2"/>
    <mergeCell ref="BP2:BR2"/>
    <mergeCell ref="BK2:BM2"/>
    <mergeCell ref="C2:E2"/>
    <mergeCell ref="H2:J2"/>
    <mergeCell ref="M2:O2"/>
    <mergeCell ref="R2:T2"/>
    <mergeCell ref="W2:Y2"/>
    <mergeCell ref="AB2:AD2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1" firstPageNumber="18" orientation="portrait" verticalDpi="300" r:id="rId1"/>
  <headerFooter alignWithMargins="0">
    <oddHeader>&amp;L&amp;"Times New Roman,Normál"4.3.m.a 4/2017. (III.1.) önkormányzati rendelethez&amp;C
&amp;"Arial CE,Félkövér"Budapest Főváros XV. ker. Önkormányzata 2016. évi ktv. V. számú módosítás előirányzata (Ft)&amp;R&amp;8 4.3.m.a  5/2016.(II.29.) önkormányzati rendelethez</oddHeader>
    <oddFooter>&amp;C&amp;8                &amp;P. oldal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5"/>
  <dimension ref="A1:CD170"/>
  <sheetViews>
    <sheetView view="pageBreakPreview" topLeftCell="A2" zoomScaleNormal="100" zoomScaleSheetLayoutView="100" workbookViewId="0">
      <pane xSplit="2" ySplit="6" topLeftCell="C26" activePane="bottomRight" state="frozen"/>
      <selection activeCell="A2" sqref="A2"/>
      <selection pane="topRight" activeCell="C2" sqref="C2"/>
      <selection pane="bottomLeft" activeCell="A8" sqref="A8"/>
      <selection pane="bottomRight" activeCell="N56" sqref="N56"/>
    </sheetView>
  </sheetViews>
  <sheetFormatPr defaultRowHeight="15"/>
  <cols>
    <col min="1" max="1" width="49.28515625" style="38" customWidth="1"/>
    <col min="2" max="2" width="15.85546875" style="1025" hidden="1" customWidth="1"/>
    <col min="3" max="3" width="15.85546875" style="1025" customWidth="1"/>
    <col min="4" max="5" width="15.85546875" style="24" customWidth="1"/>
    <col min="6" max="6" width="15.85546875" style="24" hidden="1" customWidth="1"/>
    <col min="7" max="7" width="14.28515625" style="38" hidden="1" customWidth="1"/>
    <col min="8" max="8" width="16.42578125" style="38" customWidth="1"/>
    <col min="9" max="9" width="14.28515625" style="33" customWidth="1"/>
    <col min="10" max="10" width="16.140625" style="33" customWidth="1"/>
    <col min="11" max="11" width="16.5703125" style="33" hidden="1" customWidth="1"/>
    <col min="12" max="12" width="15.42578125" style="38" hidden="1" customWidth="1"/>
    <col min="13" max="15" width="15.42578125" style="38" customWidth="1"/>
    <col min="16" max="16" width="15.42578125" style="38" hidden="1" customWidth="1"/>
    <col min="17" max="17" width="15.42578125" style="1025" hidden="1" customWidth="1"/>
    <col min="18" max="18" width="15.42578125" style="1025" customWidth="1"/>
    <col min="19" max="20" width="15.42578125" style="24" customWidth="1"/>
    <col min="21" max="21" width="15.42578125" style="24" hidden="1" customWidth="1"/>
    <col min="22" max="22" width="14.28515625" style="1025" hidden="1" customWidth="1"/>
    <col min="23" max="23" width="16" style="1025" customWidth="1"/>
    <col min="24" max="24" width="14.28515625" style="24" customWidth="1"/>
    <col min="25" max="25" width="16" style="24" customWidth="1"/>
    <col min="26" max="26" width="17" style="24" hidden="1" customWidth="1"/>
    <col min="27" max="16384" width="9.140625" style="33"/>
  </cols>
  <sheetData>
    <row r="1" spans="1:26" ht="14.25" hidden="1" customHeight="1">
      <c r="A1" s="1008" t="s">
        <v>232</v>
      </c>
      <c r="B1" s="1974">
        <v>1</v>
      </c>
      <c r="C1" s="1975"/>
      <c r="D1" s="1975"/>
      <c r="E1" s="1975"/>
      <c r="F1" s="1975"/>
      <c r="G1" s="1976">
        <v>2</v>
      </c>
      <c r="H1" s="1975"/>
      <c r="I1" s="1975"/>
      <c r="J1" s="1975"/>
      <c r="K1" s="1975"/>
      <c r="L1" s="1977">
        <v>3</v>
      </c>
      <c r="M1" s="1978"/>
      <c r="N1" s="1978"/>
      <c r="O1" s="1978"/>
      <c r="P1" s="1978"/>
      <c r="Q1" s="1968">
        <v>4</v>
      </c>
      <c r="R1" s="1969"/>
      <c r="S1" s="1969"/>
      <c r="T1" s="1969"/>
      <c r="U1" s="1969"/>
      <c r="V1" s="1968">
        <v>5</v>
      </c>
      <c r="W1" s="1969"/>
      <c r="X1" s="1969"/>
      <c r="Y1" s="1969"/>
      <c r="Z1" s="1970"/>
    </row>
    <row r="2" spans="1:26" ht="15" customHeight="1">
      <c r="A2" s="1008" t="s">
        <v>233</v>
      </c>
      <c r="B2" s="1616" t="s">
        <v>883</v>
      </c>
      <c r="C2" s="1608"/>
      <c r="D2" s="1616" t="s">
        <v>883</v>
      </c>
      <c r="E2" s="1608"/>
      <c r="F2" s="1609"/>
      <c r="G2" s="1598"/>
      <c r="H2" s="1967" t="s">
        <v>595</v>
      </c>
      <c r="I2" s="1915"/>
      <c r="J2" s="1916"/>
      <c r="K2" s="1014"/>
      <c r="L2" s="1007"/>
      <c r="M2" s="1979" t="s">
        <v>596</v>
      </c>
      <c r="N2" s="1980"/>
      <c r="O2" s="1981"/>
      <c r="P2" s="1368"/>
      <c r="Q2" s="1616" t="s">
        <v>58</v>
      </c>
      <c r="R2" s="1966" t="s">
        <v>58</v>
      </c>
      <c r="S2" s="1906"/>
      <c r="T2" s="1906"/>
      <c r="U2" s="1609"/>
      <c r="V2" s="1616" t="s">
        <v>886</v>
      </c>
      <c r="W2" s="1967" t="s">
        <v>886</v>
      </c>
      <c r="X2" s="1918"/>
      <c r="Y2" s="1919"/>
      <c r="Z2" s="1604"/>
    </row>
    <row r="3" spans="1:26" s="45" customFormat="1" ht="15" customHeight="1">
      <c r="A3" s="1017" t="s">
        <v>1047</v>
      </c>
      <c r="B3" s="1598"/>
      <c r="C3" s="1235"/>
      <c r="D3" s="1221" t="s">
        <v>166</v>
      </c>
      <c r="E3" s="1124"/>
      <c r="F3" s="1110"/>
      <c r="G3" s="1599"/>
      <c r="H3" s="1599"/>
      <c r="I3" s="1175" t="s">
        <v>368</v>
      </c>
      <c r="J3" s="1124"/>
      <c r="K3" s="1110"/>
      <c r="L3" s="1599" t="s">
        <v>368</v>
      </c>
      <c r="M3" s="1599"/>
      <c r="N3" s="1599" t="s">
        <v>368</v>
      </c>
      <c r="O3" s="1597"/>
      <c r="P3" s="1213"/>
      <c r="Q3" s="1965" t="s">
        <v>423</v>
      </c>
      <c r="R3" s="1939"/>
      <c r="S3" s="1939"/>
      <c r="T3" s="1939"/>
      <c r="U3" s="1940"/>
      <c r="V3" s="1963" t="s">
        <v>1046</v>
      </c>
      <c r="W3" s="1964"/>
      <c r="X3" s="1964"/>
      <c r="Y3" s="1964"/>
      <c r="Z3" s="1964"/>
    </row>
    <row r="4" spans="1:26" ht="34.5" hidden="1" customHeight="1">
      <c r="A4" s="1021" t="s">
        <v>167</v>
      </c>
      <c r="B4" s="1123"/>
      <c r="C4" s="1971"/>
      <c r="D4" s="1972"/>
      <c r="E4" s="1973"/>
      <c r="F4" s="1024"/>
      <c r="G4" s="1570"/>
      <c r="H4" s="1952"/>
      <c r="I4" s="1953"/>
      <c r="J4" s="1954"/>
      <c r="K4" s="1022"/>
      <c r="L4" s="1570"/>
      <c r="M4" s="1955"/>
      <c r="N4" s="1956"/>
      <c r="O4" s="1957"/>
      <c r="P4" s="1570"/>
      <c r="Q4" s="1572"/>
      <c r="R4" s="1971"/>
      <c r="S4" s="1972"/>
      <c r="T4" s="1973"/>
      <c r="U4" s="1024"/>
      <c r="V4" s="1572"/>
      <c r="W4" s="1971"/>
      <c r="X4" s="1972"/>
      <c r="Y4" s="1973"/>
      <c r="Z4" s="1024"/>
    </row>
    <row r="5" spans="1:26" ht="28.5" customHeight="1">
      <c r="A5" s="1008" t="s">
        <v>169</v>
      </c>
      <c r="B5" s="1027" t="s">
        <v>624</v>
      </c>
      <c r="C5" s="1027" t="s">
        <v>1246</v>
      </c>
      <c r="D5" s="1007" t="s">
        <v>15</v>
      </c>
      <c r="E5" s="1027" t="s">
        <v>1307</v>
      </c>
      <c r="F5" s="1007" t="s">
        <v>881</v>
      </c>
      <c r="G5" s="1026" t="s">
        <v>624</v>
      </c>
      <c r="H5" s="1026" t="s">
        <v>1246</v>
      </c>
      <c r="I5" s="1008" t="s">
        <v>15</v>
      </c>
      <c r="J5" s="1026" t="s">
        <v>1307</v>
      </c>
      <c r="K5" s="1008" t="s">
        <v>881</v>
      </c>
      <c r="L5" s="1026" t="s">
        <v>624</v>
      </c>
      <c r="M5" s="1026" t="s">
        <v>1246</v>
      </c>
      <c r="N5" s="1008" t="s">
        <v>15</v>
      </c>
      <c r="O5" s="1026" t="s">
        <v>1307</v>
      </c>
      <c r="P5" s="1008" t="s">
        <v>881</v>
      </c>
      <c r="Q5" s="1027" t="s">
        <v>624</v>
      </c>
      <c r="R5" s="1027" t="s">
        <v>1246</v>
      </c>
      <c r="S5" s="1007" t="s">
        <v>15</v>
      </c>
      <c r="T5" s="1027" t="s">
        <v>1307</v>
      </c>
      <c r="U5" s="1007" t="s">
        <v>881</v>
      </c>
      <c r="V5" s="1027" t="s">
        <v>624</v>
      </c>
      <c r="W5" s="1027" t="s">
        <v>1246</v>
      </c>
      <c r="X5" s="1007" t="s">
        <v>15</v>
      </c>
      <c r="Y5" s="1027" t="s">
        <v>1307</v>
      </c>
      <c r="Z5" s="1007" t="s">
        <v>881</v>
      </c>
    </row>
    <row r="6" spans="1:26" s="45" customFormat="1" ht="14.25" customHeight="1">
      <c r="A6" s="1170"/>
      <c r="B6" s="1171" t="s">
        <v>342</v>
      </c>
      <c r="C6" s="1171" t="s">
        <v>230</v>
      </c>
      <c r="D6" s="1029" t="s">
        <v>227</v>
      </c>
      <c r="E6" s="1029" t="s">
        <v>228</v>
      </c>
      <c r="F6" s="1029" t="s">
        <v>116</v>
      </c>
      <c r="G6" s="1170" t="s">
        <v>117</v>
      </c>
      <c r="H6" s="1170" t="s">
        <v>118</v>
      </c>
      <c r="I6" s="1028" t="s">
        <v>128</v>
      </c>
      <c r="J6" s="1028" t="s">
        <v>129</v>
      </c>
      <c r="K6" s="1028" t="s">
        <v>262</v>
      </c>
      <c r="L6" s="1170" t="s">
        <v>130</v>
      </c>
      <c r="M6" s="1170" t="s">
        <v>34</v>
      </c>
      <c r="N6" s="1170" t="s">
        <v>35</v>
      </c>
      <c r="O6" s="1170" t="s">
        <v>36</v>
      </c>
      <c r="P6" s="1170" t="s">
        <v>37</v>
      </c>
      <c r="Q6" s="1171" t="s">
        <v>38</v>
      </c>
      <c r="R6" s="1171" t="s">
        <v>396</v>
      </c>
      <c r="S6" s="1029" t="s">
        <v>39</v>
      </c>
      <c r="T6" s="1029" t="s">
        <v>40</v>
      </c>
      <c r="U6" s="1029" t="s">
        <v>399</v>
      </c>
      <c r="V6" s="1171" t="s">
        <v>126</v>
      </c>
      <c r="W6" s="1171" t="s">
        <v>127</v>
      </c>
      <c r="X6" s="1029" t="s">
        <v>350</v>
      </c>
      <c r="Y6" s="1029" t="s">
        <v>351</v>
      </c>
      <c r="Z6" s="1029" t="s">
        <v>352</v>
      </c>
    </row>
    <row r="7" spans="1:26" s="38" customFormat="1" ht="34.5" hidden="1" customHeight="1">
      <c r="A7" s="1030"/>
      <c r="B7" s="1176"/>
      <c r="C7" s="1177"/>
      <c r="D7" s="1177"/>
      <c r="E7" s="1134"/>
      <c r="F7" s="1134"/>
      <c r="G7" s="1178"/>
      <c r="H7" s="96"/>
      <c r="I7" s="96"/>
      <c r="J7" s="1179"/>
      <c r="K7" s="1179"/>
      <c r="L7" s="1179"/>
      <c r="M7" s="96"/>
      <c r="N7" s="96"/>
      <c r="O7" s="1179"/>
      <c r="P7" s="1179"/>
      <c r="Q7" s="1043"/>
      <c r="R7" s="1105"/>
      <c r="S7" s="1105"/>
      <c r="T7" s="1043"/>
      <c r="U7" s="1043"/>
      <c r="V7" s="1043"/>
      <c r="W7" s="1134"/>
      <c r="X7" s="1134"/>
      <c r="Y7" s="1134"/>
      <c r="Z7" s="1025"/>
    </row>
    <row r="8" spans="1:26" s="1099" customFormat="1" ht="15.75" customHeight="1">
      <c r="A8" s="1262" t="s">
        <v>917</v>
      </c>
      <c r="B8" s="1177">
        <f>'4 bbb Önkorm'!BO8+'4 ba Polg Hiv'!AZ8+'4 a Intézmények'!CD8</f>
        <v>1589.76</v>
      </c>
      <c r="C8" s="1177">
        <f>'4 bbb Önkorm'!BP8+'4 ba Polg Hiv'!BA8+'4 a Intézmények'!CE8</f>
        <v>1537.69</v>
      </c>
      <c r="D8" s="1102">
        <f>'4 bbb Önkorm'!BQ8+'4 ba Polg Hiv'!BB8+'4 a Intézmények'!CF8</f>
        <v>0</v>
      </c>
      <c r="E8" s="1139">
        <f t="shared" ref="E8:E14" si="0">SUM(C8+D8)</f>
        <v>1537.69</v>
      </c>
      <c r="F8" s="1139">
        <f t="shared" ref="F8:F14" si="1">C8-B8</f>
        <v>-52.07</v>
      </c>
      <c r="G8" s="1178"/>
      <c r="H8" s="1117"/>
      <c r="I8" s="1098"/>
      <c r="J8" s="1166">
        <f t="shared" ref="J8:J15" si="2">SUM(H8+I8)</f>
        <v>0</v>
      </c>
      <c r="K8" s="1166">
        <f t="shared" ref="K8:K14" si="3">H8-G8</f>
        <v>0</v>
      </c>
      <c r="L8" s="1178"/>
      <c r="M8" s="1117"/>
      <c r="N8" s="1098"/>
      <c r="O8" s="1178">
        <f t="shared" ref="O8:O15" si="4">SUM(M8+N8)</f>
        <v>0</v>
      </c>
      <c r="P8" s="1178">
        <f t="shared" ref="P8:P14" si="5">M8-L8</f>
        <v>0</v>
      </c>
      <c r="Q8" s="1600">
        <f t="shared" ref="Q8:S14" si="6">G8+L8</f>
        <v>0</v>
      </c>
      <c r="R8" s="1600">
        <f t="shared" si="6"/>
        <v>0</v>
      </c>
      <c r="S8" s="1624">
        <f t="shared" si="6"/>
        <v>0</v>
      </c>
      <c r="T8" s="1139">
        <f t="shared" ref="T8:T15" si="7">SUM(R8+S8)</f>
        <v>0</v>
      </c>
      <c r="U8" s="1139">
        <f t="shared" ref="U8:U14" si="8">R8-Q8</f>
        <v>0</v>
      </c>
      <c r="V8" s="1134">
        <f t="shared" ref="V8:X14" si="9">B8+Q8</f>
        <v>1589.76</v>
      </c>
      <c r="W8" s="1134">
        <f>C8+R8</f>
        <v>1537.69</v>
      </c>
      <c r="X8" s="1140">
        <f t="shared" si="9"/>
        <v>0</v>
      </c>
      <c r="Y8" s="1275">
        <f t="shared" ref="Y8:Y14" si="10">SUM(W8+X8)</f>
        <v>1537.69</v>
      </c>
      <c r="Z8" s="1139">
        <f>W8-V8</f>
        <v>-52.07</v>
      </c>
    </row>
    <row r="9" spans="1:26" s="1099" customFormat="1" ht="12.75" customHeight="1">
      <c r="A9" s="1278" t="s">
        <v>1050</v>
      </c>
      <c r="B9" s="1177">
        <f>'4 bbb Önkorm'!BO9+'4 ba Polg Hiv'!AZ9+'4 a Intézmények'!CD10</f>
        <v>0</v>
      </c>
      <c r="C9" s="1177">
        <f>'4 bbb Önkorm'!BP9+'4 ba Polg Hiv'!BA9+'4 a Intézmények'!CE9</f>
        <v>1552.69</v>
      </c>
      <c r="D9" s="1102">
        <f>'4 bbb Önkorm'!BQ9+'4 ba Polg Hiv'!BB9+'4 a Intézmények'!CF9</f>
        <v>0</v>
      </c>
      <c r="E9" s="1139">
        <f t="shared" si="0"/>
        <v>1552.69</v>
      </c>
      <c r="F9" s="1139">
        <f t="shared" si="1"/>
        <v>1552.69</v>
      </c>
      <c r="G9" s="1178"/>
      <c r="H9" s="1117"/>
      <c r="I9" s="1098"/>
      <c r="J9" s="1166">
        <f t="shared" si="2"/>
        <v>0</v>
      </c>
      <c r="K9" s="1166">
        <f t="shared" si="3"/>
        <v>0</v>
      </c>
      <c r="L9" s="1178"/>
      <c r="M9" s="1117"/>
      <c r="N9" s="1098"/>
      <c r="O9" s="1178">
        <f t="shared" si="4"/>
        <v>0</v>
      </c>
      <c r="P9" s="1178">
        <f t="shared" si="5"/>
        <v>0</v>
      </c>
      <c r="Q9" s="1600">
        <f t="shared" si="6"/>
        <v>0</v>
      </c>
      <c r="R9" s="1600">
        <f t="shared" si="6"/>
        <v>0</v>
      </c>
      <c r="S9" s="1624">
        <f t="shared" si="6"/>
        <v>0</v>
      </c>
      <c r="T9" s="1139">
        <f t="shared" si="7"/>
        <v>0</v>
      </c>
      <c r="U9" s="1139">
        <f t="shared" si="8"/>
        <v>0</v>
      </c>
      <c r="V9" s="1134">
        <f t="shared" si="9"/>
        <v>0</v>
      </c>
      <c r="W9" s="1134">
        <f t="shared" si="9"/>
        <v>1552.69</v>
      </c>
      <c r="X9" s="1140">
        <f t="shared" si="9"/>
        <v>0</v>
      </c>
      <c r="Y9" s="1275">
        <f t="shared" si="10"/>
        <v>1552.69</v>
      </c>
      <c r="Z9" s="1139">
        <f>W9-V9</f>
        <v>1552.69</v>
      </c>
    </row>
    <row r="10" spans="1:26" s="1099" customFormat="1" ht="11.25" customHeight="1">
      <c r="A10" s="1278" t="s">
        <v>1248</v>
      </c>
      <c r="B10" s="1177">
        <f>'4 bbb Önkorm'!BO10+'4 ba Polg Hiv'!AZ10+'4 a Intézmények'!CD11</f>
        <v>0</v>
      </c>
      <c r="C10" s="1177">
        <f>'4 bbb Önkorm'!BP10+'4 ba Polg Hiv'!BA10+'4 a Intézmények'!CE10</f>
        <v>1525.69</v>
      </c>
      <c r="D10" s="1102">
        <f>'4 bbb Önkorm'!BQ10+'4 ba Polg Hiv'!BB10+'4 a Intézmények'!CF10</f>
        <v>0</v>
      </c>
      <c r="E10" s="1139">
        <f t="shared" si="0"/>
        <v>1525.69</v>
      </c>
      <c r="F10" s="1139">
        <f t="shared" si="1"/>
        <v>1525.69</v>
      </c>
      <c r="G10" s="1178"/>
      <c r="H10" s="1117"/>
      <c r="I10" s="1098"/>
      <c r="J10" s="1166">
        <f t="shared" si="2"/>
        <v>0</v>
      </c>
      <c r="K10" s="1166">
        <f t="shared" si="3"/>
        <v>0</v>
      </c>
      <c r="L10" s="1178"/>
      <c r="M10" s="1117"/>
      <c r="N10" s="1098"/>
      <c r="O10" s="1178">
        <f t="shared" si="4"/>
        <v>0</v>
      </c>
      <c r="P10" s="1178">
        <f t="shared" si="5"/>
        <v>0</v>
      </c>
      <c r="Q10" s="1600">
        <f>G10+L10</f>
        <v>0</v>
      </c>
      <c r="R10" s="1600">
        <f>H10+M10</f>
        <v>0</v>
      </c>
      <c r="S10" s="1624">
        <f>I10+N10</f>
        <v>0</v>
      </c>
      <c r="T10" s="1139">
        <f t="shared" si="7"/>
        <v>0</v>
      </c>
      <c r="U10" s="1139">
        <f t="shared" si="8"/>
        <v>0</v>
      </c>
      <c r="V10" s="1134">
        <f>B10+Q10</f>
        <v>0</v>
      </c>
      <c r="W10" s="1134">
        <f>C10+R10</f>
        <v>1525.69</v>
      </c>
      <c r="X10" s="1140">
        <f>D10+S10</f>
        <v>0</v>
      </c>
      <c r="Y10" s="1275">
        <f t="shared" si="10"/>
        <v>1525.69</v>
      </c>
      <c r="Z10" s="1139"/>
    </row>
    <row r="11" spans="1:26" s="1099" customFormat="1" ht="11.25" customHeight="1">
      <c r="A11" s="1278" t="s">
        <v>1249</v>
      </c>
      <c r="B11" s="1177">
        <f>'4 bbb Önkorm'!BO11+'4 ba Polg Hiv'!AZ11+'4 a Intézmények'!CD12</f>
        <v>0</v>
      </c>
      <c r="C11" s="1177">
        <f>'4 bbb Önkorm'!BP11+'4 ba Polg Hiv'!BA11+'4 a Intézmények'!CE11</f>
        <v>1522.69</v>
      </c>
      <c r="D11" s="1102">
        <f>'4 bbb Önkorm'!BQ11+'4 ba Polg Hiv'!BB11+'4 a Intézmények'!CF11</f>
        <v>0</v>
      </c>
      <c r="E11" s="1139">
        <f t="shared" si="0"/>
        <v>1522.69</v>
      </c>
      <c r="F11" s="1139">
        <f t="shared" si="1"/>
        <v>1522.69</v>
      </c>
      <c r="G11" s="1178"/>
      <c r="H11" s="1117"/>
      <c r="I11" s="1098"/>
      <c r="J11" s="1166">
        <f t="shared" si="2"/>
        <v>0</v>
      </c>
      <c r="K11" s="1166">
        <f t="shared" si="3"/>
        <v>0</v>
      </c>
      <c r="L11" s="1178"/>
      <c r="M11" s="1117"/>
      <c r="N11" s="1098"/>
      <c r="O11" s="1178">
        <f t="shared" si="4"/>
        <v>0</v>
      </c>
      <c r="P11" s="1178">
        <f t="shared" si="5"/>
        <v>0</v>
      </c>
      <c r="Q11" s="1600">
        <f t="shared" si="6"/>
        <v>0</v>
      </c>
      <c r="R11" s="1600">
        <f t="shared" si="6"/>
        <v>0</v>
      </c>
      <c r="S11" s="1624">
        <f t="shared" si="6"/>
        <v>0</v>
      </c>
      <c r="T11" s="1139">
        <f t="shared" si="7"/>
        <v>0</v>
      </c>
      <c r="U11" s="1139">
        <f t="shared" si="8"/>
        <v>0</v>
      </c>
      <c r="V11" s="1134">
        <f t="shared" si="9"/>
        <v>0</v>
      </c>
      <c r="W11" s="1134">
        <f t="shared" si="9"/>
        <v>1522.69</v>
      </c>
      <c r="X11" s="1140">
        <f t="shared" si="9"/>
        <v>0</v>
      </c>
      <c r="Y11" s="1275">
        <f t="shared" si="10"/>
        <v>1522.69</v>
      </c>
      <c r="Z11" s="1139">
        <f>W11-V11</f>
        <v>1522.69</v>
      </c>
    </row>
    <row r="12" spans="1:26" s="1099" customFormat="1" ht="11.25" customHeight="1">
      <c r="A12" s="1278" t="s">
        <v>1250</v>
      </c>
      <c r="B12" s="1177"/>
      <c r="C12" s="1177">
        <f>'4 bbb Önkorm'!BP12+'4 ba Polg Hiv'!BA12+'4 a Intézmények'!CE12</f>
        <v>1525.69</v>
      </c>
      <c r="D12" s="1102">
        <f>'4 bbb Önkorm'!BQ12+'4 ba Polg Hiv'!BB12+'4 a Intézmények'!CF12</f>
        <v>0</v>
      </c>
      <c r="E12" s="1139">
        <f t="shared" si="0"/>
        <v>1525.69</v>
      </c>
      <c r="F12" s="1139"/>
      <c r="G12" s="1178"/>
      <c r="H12" s="1117"/>
      <c r="I12" s="1098"/>
      <c r="J12" s="1166">
        <f>SUM(H12+I12)</f>
        <v>0</v>
      </c>
      <c r="K12" s="1166">
        <f>H12-G12</f>
        <v>0</v>
      </c>
      <c r="L12" s="1178"/>
      <c r="M12" s="1117"/>
      <c r="N12" s="1098"/>
      <c r="O12" s="1178">
        <f>SUM(M12+N12)</f>
        <v>0</v>
      </c>
      <c r="P12" s="1178"/>
      <c r="Q12" s="1600"/>
      <c r="R12" s="1600">
        <f>H12+M12</f>
        <v>0</v>
      </c>
      <c r="S12" s="1624">
        <f>I12+N12</f>
        <v>0</v>
      </c>
      <c r="T12" s="1139">
        <f>SUM(R12+S12)</f>
        <v>0</v>
      </c>
      <c r="U12" s="1139">
        <f>R12-Q12</f>
        <v>0</v>
      </c>
      <c r="V12" s="1134">
        <f>B12+Q12</f>
        <v>0</v>
      </c>
      <c r="W12" s="1134">
        <f>C12+R12</f>
        <v>1525.69</v>
      </c>
      <c r="X12" s="1140">
        <f>D12+S12</f>
        <v>0</v>
      </c>
      <c r="Y12" s="1275">
        <f>SUM(W12+X12)</f>
        <v>1525.69</v>
      </c>
      <c r="Z12" s="1139"/>
    </row>
    <row r="13" spans="1:26" s="1099" customFormat="1" ht="12.75" customHeight="1">
      <c r="A13" s="1180"/>
      <c r="B13" s="1177"/>
      <c r="C13" s="1177"/>
      <c r="D13" s="1177"/>
      <c r="E13" s="1134"/>
      <c r="F13" s="1134"/>
      <c r="G13" s="1178"/>
      <c r="H13" s="1117"/>
      <c r="I13" s="1117"/>
      <c r="J13" s="1178"/>
      <c r="K13" s="1178"/>
      <c r="L13" s="1178"/>
      <c r="M13" s="1117"/>
      <c r="N13" s="1117"/>
      <c r="O13" s="1178"/>
      <c r="P13" s="1178"/>
      <c r="Q13" s="1600"/>
      <c r="R13" s="1600"/>
      <c r="S13" s="1600"/>
      <c r="T13" s="1134"/>
      <c r="U13" s="1134"/>
      <c r="V13" s="1134"/>
      <c r="W13" s="1134"/>
      <c r="X13" s="1134"/>
      <c r="Y13" s="1134"/>
      <c r="Z13" s="1139">
        <f>W13-V13</f>
        <v>0</v>
      </c>
    </row>
    <row r="14" spans="1:26" s="1099" customFormat="1" ht="15" customHeight="1">
      <c r="A14" s="1037" t="s">
        <v>1040</v>
      </c>
      <c r="B14" s="1177">
        <f>'4 bbb Önkorm'!BO14+'4 ba Polg Hiv'!AZ14+'4 a Intézmények'!CD14</f>
        <v>152</v>
      </c>
      <c r="C14" s="1177">
        <f>'4 bbb Önkorm'!BP14+'4 ba Polg Hiv'!BA14+'4 a Intézmények'!CE14</f>
        <v>126</v>
      </c>
      <c r="D14" s="1102">
        <f>'4 bbb Önkorm'!BQ14+'4 ba Polg Hiv'!BB14+'4 a Intézmények'!CF14</f>
        <v>0</v>
      </c>
      <c r="E14" s="1139">
        <f t="shared" si="0"/>
        <v>126</v>
      </c>
      <c r="F14" s="1139">
        <f t="shared" si="1"/>
        <v>-26</v>
      </c>
      <c r="G14" s="1178"/>
      <c r="H14" s="1117"/>
      <c r="I14" s="1098"/>
      <c r="J14" s="1166">
        <f t="shared" si="2"/>
        <v>0</v>
      </c>
      <c r="K14" s="1166">
        <f t="shared" si="3"/>
        <v>0</v>
      </c>
      <c r="L14" s="1178"/>
      <c r="M14" s="1117"/>
      <c r="N14" s="1098"/>
      <c r="O14" s="1178">
        <f t="shared" si="4"/>
        <v>0</v>
      </c>
      <c r="P14" s="1178">
        <f t="shared" si="5"/>
        <v>0</v>
      </c>
      <c r="Q14" s="1600">
        <f t="shared" si="6"/>
        <v>0</v>
      </c>
      <c r="R14" s="1600">
        <f t="shared" si="6"/>
        <v>0</v>
      </c>
      <c r="S14" s="1624">
        <f t="shared" si="6"/>
        <v>0</v>
      </c>
      <c r="T14" s="1139">
        <f t="shared" si="7"/>
        <v>0</v>
      </c>
      <c r="U14" s="1139">
        <f t="shared" si="8"/>
        <v>0</v>
      </c>
      <c r="V14" s="1134">
        <f t="shared" si="9"/>
        <v>152</v>
      </c>
      <c r="W14" s="1134">
        <f t="shared" si="9"/>
        <v>126</v>
      </c>
      <c r="X14" s="1140">
        <f t="shared" si="9"/>
        <v>0</v>
      </c>
      <c r="Y14" s="1139">
        <f t="shared" si="10"/>
        <v>126</v>
      </c>
      <c r="Z14" s="1139">
        <f>W14-V14</f>
        <v>-26</v>
      </c>
    </row>
    <row r="15" spans="1:26" s="1099" customFormat="1" ht="15" customHeight="1">
      <c r="A15" s="1037" t="s">
        <v>1041</v>
      </c>
      <c r="B15" s="1177"/>
      <c r="C15" s="1177">
        <f>'4 bbb Önkorm'!BP15+'4 ba Polg Hiv'!BA15+'4 a Intézmények'!CE15</f>
        <v>135</v>
      </c>
      <c r="D15" s="1102">
        <f>'4 bbb Önkorm'!BQ15+'4 ba Polg Hiv'!BB15+'4 a Intézmények'!CF15</f>
        <v>0</v>
      </c>
      <c r="E15" s="1139">
        <f>SUM(C15+D15)</f>
        <v>135</v>
      </c>
      <c r="F15" s="1139"/>
      <c r="G15" s="1178"/>
      <c r="H15" s="1117"/>
      <c r="I15" s="1098"/>
      <c r="J15" s="1166">
        <f t="shared" si="2"/>
        <v>0</v>
      </c>
      <c r="K15" s="1166"/>
      <c r="L15" s="1178"/>
      <c r="M15" s="1117"/>
      <c r="N15" s="1098"/>
      <c r="O15" s="1178">
        <f t="shared" si="4"/>
        <v>0</v>
      </c>
      <c r="P15" s="1178"/>
      <c r="Q15" s="1600"/>
      <c r="R15" s="1600">
        <f>H15+M15</f>
        <v>0</v>
      </c>
      <c r="S15" s="1624">
        <f>I15+N15</f>
        <v>0</v>
      </c>
      <c r="T15" s="1139">
        <f t="shared" si="7"/>
        <v>0</v>
      </c>
      <c r="U15" s="1139"/>
      <c r="V15" s="1134"/>
      <c r="W15" s="1134">
        <f>C15+R15</f>
        <v>135</v>
      </c>
      <c r="X15" s="1140">
        <f>D15+S15</f>
        <v>0</v>
      </c>
      <c r="Y15" s="1139">
        <f>SUM(W15+X15)</f>
        <v>135</v>
      </c>
      <c r="Z15" s="1139"/>
    </row>
    <row r="16" spans="1:26" s="38" customFormat="1" ht="13.5" customHeight="1">
      <c r="A16" s="1030"/>
      <c r="B16" s="1177">
        <f>'4 bbb Önkorm'!BO16+'4 ba Polg Hiv'!AZ16+'4 a Intézmények'!CD15</f>
        <v>0</v>
      </c>
      <c r="C16" s="1177"/>
      <c r="D16" s="1177"/>
      <c r="E16" s="1134"/>
      <c r="F16" s="1134"/>
      <c r="G16" s="1178"/>
      <c r="H16" s="96"/>
      <c r="I16" s="96"/>
      <c r="J16" s="1179"/>
      <c r="K16" s="1179"/>
      <c r="L16" s="1179"/>
      <c r="M16" s="96"/>
      <c r="N16" s="96"/>
      <c r="O16" s="1179"/>
      <c r="P16" s="1179"/>
      <c r="Q16" s="1105"/>
      <c r="R16" s="1105"/>
      <c r="S16" s="1105"/>
      <c r="T16" s="1043"/>
      <c r="U16" s="1043"/>
      <c r="V16" s="1134"/>
      <c r="W16" s="1134"/>
      <c r="X16" s="1134"/>
      <c r="Y16" s="1134"/>
      <c r="Z16" s="1025"/>
    </row>
    <row r="17" spans="1:29" s="38" customFormat="1" ht="15" customHeight="1">
      <c r="A17" s="1025" t="s">
        <v>1258</v>
      </c>
      <c r="B17" s="1043"/>
      <c r="C17" s="1043"/>
      <c r="D17" s="1105"/>
      <c r="E17" s="1043"/>
      <c r="F17" s="1043"/>
      <c r="G17" s="1179"/>
      <c r="H17" s="1179"/>
      <c r="I17" s="96"/>
      <c r="J17" s="1179"/>
      <c r="K17" s="1179"/>
      <c r="L17" s="1179"/>
      <c r="M17" s="1179"/>
      <c r="N17" s="96"/>
      <c r="O17" s="1179"/>
      <c r="P17" s="1179"/>
      <c r="Q17" s="1043"/>
      <c r="R17" s="1043"/>
      <c r="S17" s="1105"/>
      <c r="T17" s="1043"/>
      <c r="U17" s="1043"/>
      <c r="V17" s="1043"/>
      <c r="W17" s="1043"/>
      <c r="X17" s="1043"/>
      <c r="Y17" s="1043"/>
      <c r="Z17" s="1025"/>
    </row>
    <row r="18" spans="1:29" ht="34.5" hidden="1" customHeight="1">
      <c r="A18" s="703" t="s">
        <v>490</v>
      </c>
      <c r="B18" s="1105">
        <f>'4 bbb Önkorm'!BO18+'4 ba Polg Hiv'!AZ18+'4 a Intézmények'!CD18</f>
        <v>0</v>
      </c>
      <c r="C18" s="1105">
        <f>'4 bbb Önkorm'!BP18+'4 ba Polg Hiv'!BA18+'4 a Intézmények'!CE18</f>
        <v>0</v>
      </c>
      <c r="D18" s="1173">
        <f>'4 bbb Önkorm'!BQ18+'4 ba Polg Hiv'!BB18+'4 a Intézmények'!CF18</f>
        <v>0</v>
      </c>
      <c r="E18" s="1051">
        <f t="shared" ref="E18:E57" si="11">SUM(C18+D18)</f>
        <v>0</v>
      </c>
      <c r="F18" s="1051"/>
      <c r="G18" s="1061"/>
      <c r="H18" s="1069"/>
      <c r="I18" s="1048"/>
      <c r="J18" s="1059">
        <f t="shared" ref="J18:J57" si="12">SUM(H18+I18)</f>
        <v>0</v>
      </c>
      <c r="K18" s="1059"/>
      <c r="L18" s="1061"/>
      <c r="M18" s="1069"/>
      <c r="N18" s="1048"/>
      <c r="O18" s="1061">
        <f t="shared" ref="O18:O57" si="13">SUM(M18+N18)</f>
        <v>0</v>
      </c>
      <c r="P18" s="1061"/>
      <c r="Q18" s="1107">
        <f t="shared" ref="Q18:R34" si="14">G18+L18</f>
        <v>0</v>
      </c>
      <c r="R18" s="1107">
        <f t="shared" si="14"/>
        <v>0</v>
      </c>
      <c r="S18" s="1106">
        <f t="shared" ref="S18:S34" si="15">I18+N18</f>
        <v>0</v>
      </c>
      <c r="T18" s="1051">
        <f t="shared" ref="T18:T57" si="16">SUM(R18+S18)</f>
        <v>0</v>
      </c>
      <c r="U18" s="1051"/>
      <c r="V18" s="1043">
        <f t="shared" ref="V18:W34" si="17">B18+Q18</f>
        <v>0</v>
      </c>
      <c r="W18" s="1043">
        <f t="shared" si="17"/>
        <v>0</v>
      </c>
      <c r="X18" s="1050">
        <f t="shared" ref="X18:X34" si="18">D18+S18</f>
        <v>0</v>
      </c>
      <c r="Y18" s="1051">
        <f t="shared" ref="Y18:Y57" si="19">SUM(W18+X18)</f>
        <v>0</v>
      </c>
    </row>
    <row r="19" spans="1:29" ht="15" customHeight="1">
      <c r="A19" s="703" t="s">
        <v>287</v>
      </c>
      <c r="B19" s="1105">
        <f>'4 bbb Önkorm'!BO19+'4 ba Polg Hiv'!AZ19+'4 a Intézmények'!CD19</f>
        <v>4177169</v>
      </c>
      <c r="C19" s="1105">
        <f>'4 bbb Önkorm'!BP19+'4 ba Polg Hiv'!BA19+'4 a Intézmények'!CE19</f>
        <v>4511484775</v>
      </c>
      <c r="D19" s="1174">
        <f>'4 bbb Önkorm'!BQ19+'4 ba Polg Hiv'!BB19+'4 a Intézmények'!CF19</f>
        <v>49595919</v>
      </c>
      <c r="E19" s="1051">
        <f t="shared" si="11"/>
        <v>4561080694</v>
      </c>
      <c r="F19" s="1051">
        <f>C19-B19</f>
        <v>4507307606</v>
      </c>
      <c r="G19" s="1061"/>
      <c r="H19" s="1069"/>
      <c r="I19" s="1048"/>
      <c r="J19" s="1059">
        <f t="shared" si="12"/>
        <v>0</v>
      </c>
      <c r="K19" s="1059">
        <f t="shared" ref="K19:K34" si="20">H19-G19</f>
        <v>0</v>
      </c>
      <c r="L19" s="1061"/>
      <c r="M19" s="1069"/>
      <c r="N19" s="1048"/>
      <c r="O19" s="1061">
        <f t="shared" si="13"/>
        <v>0</v>
      </c>
      <c r="P19" s="1061">
        <f t="shared" ref="P19:P34" si="21">M19-L19</f>
        <v>0</v>
      </c>
      <c r="Q19" s="1107">
        <f t="shared" si="14"/>
        <v>0</v>
      </c>
      <c r="R19" s="1107">
        <f t="shared" si="14"/>
        <v>0</v>
      </c>
      <c r="S19" s="1625">
        <f t="shared" si="15"/>
        <v>0</v>
      </c>
      <c r="T19" s="1051">
        <f t="shared" si="16"/>
        <v>0</v>
      </c>
      <c r="U19" s="1051">
        <f t="shared" ref="U19:U34" si="22">R19-Q19</f>
        <v>0</v>
      </c>
      <c r="V19" s="1043">
        <f t="shared" si="17"/>
        <v>4177169</v>
      </c>
      <c r="W19" s="1043">
        <f t="shared" si="17"/>
        <v>4511484775</v>
      </c>
      <c r="X19" s="1052">
        <f t="shared" si="18"/>
        <v>49595919</v>
      </c>
      <c r="Y19" s="1327">
        <f t="shared" si="19"/>
        <v>4561080694</v>
      </c>
      <c r="Z19" s="1051">
        <f t="shared" ref="Z19:Z34" si="23">W19-V19</f>
        <v>4507307606</v>
      </c>
    </row>
    <row r="20" spans="1:29" ht="15" customHeight="1">
      <c r="A20" s="703" t="s">
        <v>590</v>
      </c>
      <c r="B20" s="1105">
        <f>'4 bbb Önkorm'!BO20+'4 ba Polg Hiv'!AZ20+'4 a Intézmények'!CD20</f>
        <v>260960</v>
      </c>
      <c r="C20" s="1105">
        <f>'4 bbb Önkorm'!BP20+'4 ba Polg Hiv'!BA20+'4 a Intézmények'!CE20</f>
        <v>312608711</v>
      </c>
      <c r="D20" s="1174">
        <f>'4 bbb Önkorm'!BQ20+'4 ba Polg Hiv'!BB20+'4 a Intézmények'!CF20</f>
        <v>7117094</v>
      </c>
      <c r="E20" s="1051">
        <f t="shared" si="11"/>
        <v>319725805</v>
      </c>
      <c r="F20" s="1051">
        <f t="shared" ref="F20:F44" si="24">C20-B20</f>
        <v>312347751</v>
      </c>
      <c r="G20" s="1061"/>
      <c r="H20" s="1069"/>
      <c r="I20" s="1048"/>
      <c r="J20" s="1059">
        <f t="shared" si="12"/>
        <v>0</v>
      </c>
      <c r="K20" s="1059">
        <f t="shared" si="20"/>
        <v>0</v>
      </c>
      <c r="L20" s="1061"/>
      <c r="M20" s="1069"/>
      <c r="N20" s="1048"/>
      <c r="O20" s="1061">
        <f t="shared" si="13"/>
        <v>0</v>
      </c>
      <c r="P20" s="1061">
        <f t="shared" si="21"/>
        <v>0</v>
      </c>
      <c r="Q20" s="1107">
        <f t="shared" si="14"/>
        <v>0</v>
      </c>
      <c r="R20" s="1107">
        <f t="shared" si="14"/>
        <v>0</v>
      </c>
      <c r="S20" s="1625">
        <f t="shared" si="15"/>
        <v>0</v>
      </c>
      <c r="T20" s="1051">
        <f t="shared" si="16"/>
        <v>0</v>
      </c>
      <c r="U20" s="1051">
        <f t="shared" si="22"/>
        <v>0</v>
      </c>
      <c r="V20" s="1043">
        <f t="shared" si="17"/>
        <v>260960</v>
      </c>
      <c r="W20" s="1043">
        <f t="shared" si="17"/>
        <v>312608711</v>
      </c>
      <c r="X20" s="1052">
        <f t="shared" si="18"/>
        <v>7117094</v>
      </c>
      <c r="Y20" s="1327">
        <f t="shared" si="19"/>
        <v>319725805</v>
      </c>
      <c r="Z20" s="1051">
        <f t="shared" si="23"/>
        <v>312347751</v>
      </c>
    </row>
    <row r="21" spans="1:29" s="38" customFormat="1" ht="15" customHeight="1">
      <c r="A21" s="73" t="s">
        <v>591</v>
      </c>
      <c r="B21" s="1105">
        <f>'4 bbb Önkorm'!BO21+'4 ba Polg Hiv'!AZ21+'4 a Intézmények'!CD21</f>
        <v>1286501</v>
      </c>
      <c r="C21" s="1105">
        <f>'4 bbb Önkorm'!BP21+'4 ba Polg Hiv'!BA21+'4 a Intézmények'!CE21</f>
        <v>1409795994</v>
      </c>
      <c r="D21" s="1174">
        <f>'4 bbb Önkorm'!BQ21+'4 ba Polg Hiv'!BB21+'4 a Intézmények'!CF21</f>
        <v>2950784</v>
      </c>
      <c r="E21" s="1053">
        <f t="shared" si="11"/>
        <v>1412746778</v>
      </c>
      <c r="F21" s="1051">
        <f t="shared" si="24"/>
        <v>1408509493</v>
      </c>
      <c r="G21" s="1061"/>
      <c r="H21" s="1069"/>
      <c r="I21" s="1048"/>
      <c r="J21" s="1061">
        <f t="shared" si="12"/>
        <v>0</v>
      </c>
      <c r="K21" s="1059">
        <f t="shared" si="20"/>
        <v>0</v>
      </c>
      <c r="L21" s="1061"/>
      <c r="M21" s="1069"/>
      <c r="N21" s="1048"/>
      <c r="O21" s="1061">
        <f t="shared" si="13"/>
        <v>0</v>
      </c>
      <c r="P21" s="1061">
        <f t="shared" si="21"/>
        <v>0</v>
      </c>
      <c r="Q21" s="1107">
        <f t="shared" si="14"/>
        <v>0</v>
      </c>
      <c r="R21" s="1107">
        <f t="shared" si="14"/>
        <v>0</v>
      </c>
      <c r="S21" s="1625">
        <f t="shared" si="15"/>
        <v>0</v>
      </c>
      <c r="T21" s="1053">
        <f t="shared" si="16"/>
        <v>0</v>
      </c>
      <c r="U21" s="1051">
        <f t="shared" si="22"/>
        <v>0</v>
      </c>
      <c r="V21" s="1043">
        <f t="shared" si="17"/>
        <v>1286501</v>
      </c>
      <c r="W21" s="1043">
        <f t="shared" si="17"/>
        <v>1409795994</v>
      </c>
      <c r="X21" s="1052">
        <f t="shared" si="18"/>
        <v>2950784</v>
      </c>
      <c r="Y21" s="1308">
        <f t="shared" si="19"/>
        <v>1412746778</v>
      </c>
      <c r="Z21" s="1051">
        <f t="shared" si="23"/>
        <v>1408509493</v>
      </c>
      <c r="AA21" s="330"/>
      <c r="AB21" s="330"/>
      <c r="AC21" s="330"/>
    </row>
    <row r="22" spans="1:29" s="38" customFormat="1" ht="34.5" hidden="1" customHeight="1">
      <c r="A22" s="1054" t="s">
        <v>592</v>
      </c>
      <c r="B22" s="1105">
        <f>'4 bbb Önkorm'!BO22+'4 ba Polg Hiv'!AZ22+'4 a Intézmények'!CD22</f>
        <v>0</v>
      </c>
      <c r="C22" s="1105">
        <f>'4 bbb Önkorm'!BP22+'4 ba Polg Hiv'!BA22+'4 a Intézmények'!CE22</f>
        <v>0</v>
      </c>
      <c r="D22" s="1174">
        <f>'4 bbb Önkorm'!BQ22+'4 ba Polg Hiv'!BB22+'4 a Intézmények'!CF22</f>
        <v>0</v>
      </c>
      <c r="E22" s="1053"/>
      <c r="F22" s="1051"/>
      <c r="G22" s="1061"/>
      <c r="H22" s="1069"/>
      <c r="I22" s="1048"/>
      <c r="J22" s="1061"/>
      <c r="K22" s="1059"/>
      <c r="L22" s="1061"/>
      <c r="M22" s="1069"/>
      <c r="N22" s="1048"/>
      <c r="O22" s="1061"/>
      <c r="P22" s="1061"/>
      <c r="Q22" s="1107"/>
      <c r="R22" s="1107"/>
      <c r="S22" s="1625"/>
      <c r="T22" s="1053"/>
      <c r="U22" s="1051"/>
      <c r="V22" s="1043"/>
      <c r="W22" s="1043"/>
      <c r="X22" s="1052"/>
      <c r="Y22" s="1308"/>
      <c r="Z22" s="1051"/>
      <c r="AA22" s="330"/>
      <c r="AB22" s="330"/>
      <c r="AC22" s="330"/>
    </row>
    <row r="23" spans="1:29" ht="15" customHeight="1">
      <c r="A23" s="703" t="s">
        <v>885</v>
      </c>
      <c r="B23" s="1105">
        <f>'4 bbb Önkorm'!BO23+'4 ba Polg Hiv'!AZ23+'4 a Intézmények'!CD23</f>
        <v>765872</v>
      </c>
      <c r="C23" s="1105">
        <f>'4 bbb Önkorm'!BP23+'4 ba Polg Hiv'!BA23+'4 a Intézmények'!CE23</f>
        <v>905580682</v>
      </c>
      <c r="D23" s="1174">
        <f>'4 bbb Önkorm'!BQ23+'4 ba Polg Hiv'!BB23+'4 a Intézmények'!CF23</f>
        <v>-87336131</v>
      </c>
      <c r="E23" s="1051">
        <f t="shared" si="11"/>
        <v>818244551</v>
      </c>
      <c r="F23" s="1051">
        <f t="shared" si="24"/>
        <v>904814810</v>
      </c>
      <c r="G23" s="1061"/>
      <c r="H23" s="1069"/>
      <c r="I23" s="1048"/>
      <c r="J23" s="1059">
        <f t="shared" si="12"/>
        <v>0</v>
      </c>
      <c r="K23" s="1059">
        <f t="shared" si="20"/>
        <v>0</v>
      </c>
      <c r="L23" s="1061"/>
      <c r="M23" s="1069"/>
      <c r="N23" s="1048"/>
      <c r="O23" s="1061">
        <f t="shared" si="13"/>
        <v>0</v>
      </c>
      <c r="P23" s="1061">
        <f t="shared" si="21"/>
        <v>0</v>
      </c>
      <c r="Q23" s="1107">
        <f t="shared" si="14"/>
        <v>0</v>
      </c>
      <c r="R23" s="1107">
        <f t="shared" si="14"/>
        <v>0</v>
      </c>
      <c r="S23" s="1625">
        <f t="shared" si="15"/>
        <v>0</v>
      </c>
      <c r="T23" s="1051">
        <f t="shared" si="16"/>
        <v>0</v>
      </c>
      <c r="U23" s="1051">
        <f t="shared" si="22"/>
        <v>0</v>
      </c>
      <c r="V23" s="1043">
        <f t="shared" si="17"/>
        <v>765872</v>
      </c>
      <c r="W23" s="1043">
        <f t="shared" si="17"/>
        <v>905580682</v>
      </c>
      <c r="X23" s="1052">
        <f t="shared" si="18"/>
        <v>-87336131</v>
      </c>
      <c r="Y23" s="1327">
        <f t="shared" si="19"/>
        <v>818244551</v>
      </c>
      <c r="Z23" s="1051">
        <f t="shared" si="23"/>
        <v>904814810</v>
      </c>
    </row>
    <row r="24" spans="1:29" ht="15" hidden="1" customHeight="1">
      <c r="A24" s="1054" t="s">
        <v>884</v>
      </c>
      <c r="B24" s="1105">
        <f>'4 bbb Önkorm'!BO24+'4 ba Polg Hiv'!AZ24+'4 a Intézmények'!CD24</f>
        <v>0</v>
      </c>
      <c r="C24" s="1105">
        <f>'4 bbb Önkorm'!BP24+'4 ba Polg Hiv'!BA24+'4 a Intézmények'!CE24</f>
        <v>0</v>
      </c>
      <c r="D24" s="1174">
        <f>'4 bbb Önkorm'!BQ24+'4 ba Polg Hiv'!BB24+'4 a Intézmények'!CF24</f>
        <v>0</v>
      </c>
      <c r="E24" s="1051">
        <f t="shared" si="11"/>
        <v>0</v>
      </c>
      <c r="F24" s="1051">
        <f t="shared" si="24"/>
        <v>0</v>
      </c>
      <c r="G24" s="1061"/>
      <c r="H24" s="1069"/>
      <c r="I24" s="1048"/>
      <c r="J24" s="1059">
        <f t="shared" si="12"/>
        <v>0</v>
      </c>
      <c r="K24" s="1059">
        <f t="shared" si="20"/>
        <v>0</v>
      </c>
      <c r="L24" s="1061"/>
      <c r="M24" s="1069"/>
      <c r="N24" s="1048"/>
      <c r="O24" s="1061">
        <f t="shared" si="13"/>
        <v>0</v>
      </c>
      <c r="P24" s="1061">
        <f t="shared" si="21"/>
        <v>0</v>
      </c>
      <c r="Q24" s="1107">
        <f t="shared" si="14"/>
        <v>0</v>
      </c>
      <c r="R24" s="1107">
        <f t="shared" si="14"/>
        <v>0</v>
      </c>
      <c r="S24" s="1625">
        <f t="shared" si="15"/>
        <v>0</v>
      </c>
      <c r="T24" s="1051">
        <f t="shared" si="16"/>
        <v>0</v>
      </c>
      <c r="U24" s="1051">
        <f t="shared" si="22"/>
        <v>0</v>
      </c>
      <c r="V24" s="1043">
        <f t="shared" si="17"/>
        <v>0</v>
      </c>
      <c r="W24" s="1043">
        <f t="shared" si="17"/>
        <v>0</v>
      </c>
      <c r="X24" s="1052">
        <f t="shared" si="18"/>
        <v>0</v>
      </c>
      <c r="Y24" s="1327">
        <f t="shared" si="19"/>
        <v>0</v>
      </c>
      <c r="Z24" s="1051">
        <f t="shared" si="23"/>
        <v>0</v>
      </c>
    </row>
    <row r="25" spans="1:29" ht="15" customHeight="1">
      <c r="A25" s="1054" t="s">
        <v>380</v>
      </c>
      <c r="B25" s="1105">
        <f>'4 bbb Önkorm'!BO25+'4 ba Polg Hiv'!AZ25+'4 a Intézmények'!CD25</f>
        <v>4724489</v>
      </c>
      <c r="C25" s="1105">
        <f>'4 bbb Önkorm'!BP25+'4 ba Polg Hiv'!BA25+'4 a Intézmények'!CE25</f>
        <v>5276911824</v>
      </c>
      <c r="D25" s="1174">
        <f>'4 bbb Önkorm'!BQ25+'4 ba Polg Hiv'!BB25+'4 a Intézmények'!CF25</f>
        <v>151992475</v>
      </c>
      <c r="E25" s="1051">
        <f>SUM(C25+D25)</f>
        <v>5428904299</v>
      </c>
      <c r="F25" s="1051">
        <f t="shared" si="24"/>
        <v>5272187335</v>
      </c>
      <c r="G25" s="1061"/>
      <c r="H25" s="1069"/>
      <c r="I25" s="1048"/>
      <c r="J25" s="1059">
        <f>SUM(H25+I25)</f>
        <v>0</v>
      </c>
      <c r="K25" s="1059">
        <f t="shared" si="20"/>
        <v>0</v>
      </c>
      <c r="L25" s="1061"/>
      <c r="M25" s="1069"/>
      <c r="N25" s="1048"/>
      <c r="O25" s="1061">
        <f>SUM(M25+N25)</f>
        <v>0</v>
      </c>
      <c r="P25" s="1061">
        <f t="shared" si="21"/>
        <v>0</v>
      </c>
      <c r="Q25" s="1107">
        <f>G25+L25</f>
        <v>0</v>
      </c>
      <c r="R25" s="1107">
        <f>H25+M25</f>
        <v>0</v>
      </c>
      <c r="S25" s="1625">
        <f>I25+N25</f>
        <v>0</v>
      </c>
      <c r="T25" s="1051">
        <f>SUM(R25+S25)</f>
        <v>0</v>
      </c>
      <c r="U25" s="1051">
        <f t="shared" si="22"/>
        <v>0</v>
      </c>
      <c r="V25" s="1043">
        <f>B25+Q25</f>
        <v>4724489</v>
      </c>
      <c r="W25" s="1043">
        <f>C25+R25</f>
        <v>5276911824</v>
      </c>
      <c r="X25" s="1052">
        <f>D25+S25</f>
        <v>151992475</v>
      </c>
      <c r="Y25" s="1327">
        <f>SUM(W25+X25)</f>
        <v>5428904299</v>
      </c>
      <c r="Z25" s="1051">
        <f t="shared" si="23"/>
        <v>5272187335</v>
      </c>
    </row>
    <row r="26" spans="1:29" ht="15" customHeight="1">
      <c r="A26" s="703" t="s">
        <v>131</v>
      </c>
      <c r="B26" s="1105">
        <f>'4 bbb Önkorm'!BO26+'4 ba Polg Hiv'!AZ26+'4 a Intézmények'!CD26</f>
        <v>518171</v>
      </c>
      <c r="C26" s="1105">
        <f>'4 bbb Önkorm'!BP26+'4 ba Polg Hiv'!BA26+'4 a Intézmények'!CE26</f>
        <v>339217225</v>
      </c>
      <c r="D26" s="1174">
        <f>'4 bbb Önkorm'!BQ26+'4 ba Polg Hiv'!BB26+'4 a Intézmények'!CF26</f>
        <v>5064514</v>
      </c>
      <c r="E26" s="1051">
        <f t="shared" si="11"/>
        <v>344281739</v>
      </c>
      <c r="F26" s="1051">
        <f t="shared" si="24"/>
        <v>338699054</v>
      </c>
      <c r="G26" s="1061"/>
      <c r="H26" s="1069"/>
      <c r="I26" s="1048"/>
      <c r="J26" s="1059">
        <f t="shared" si="12"/>
        <v>0</v>
      </c>
      <c r="K26" s="1059">
        <f t="shared" si="20"/>
        <v>0</v>
      </c>
      <c r="L26" s="1061"/>
      <c r="M26" s="1069"/>
      <c r="N26" s="1048"/>
      <c r="O26" s="1061">
        <f t="shared" si="13"/>
        <v>0</v>
      </c>
      <c r="P26" s="1061">
        <f t="shared" si="21"/>
        <v>0</v>
      </c>
      <c r="Q26" s="1107">
        <f t="shared" si="14"/>
        <v>0</v>
      </c>
      <c r="R26" s="1107">
        <f t="shared" si="14"/>
        <v>0</v>
      </c>
      <c r="S26" s="1625">
        <f t="shared" si="15"/>
        <v>0</v>
      </c>
      <c r="T26" s="1051">
        <f t="shared" si="16"/>
        <v>0</v>
      </c>
      <c r="U26" s="1051">
        <f t="shared" si="22"/>
        <v>0</v>
      </c>
      <c r="V26" s="1043">
        <f t="shared" si="17"/>
        <v>518171</v>
      </c>
      <c r="W26" s="1043">
        <f t="shared" si="17"/>
        <v>339217225</v>
      </c>
      <c r="X26" s="1052">
        <f t="shared" si="18"/>
        <v>5064514</v>
      </c>
      <c r="Y26" s="1327">
        <f t="shared" si="19"/>
        <v>344281739</v>
      </c>
      <c r="Z26" s="1051">
        <f t="shared" si="23"/>
        <v>338699054</v>
      </c>
    </row>
    <row r="27" spans="1:29" ht="34.5" hidden="1" customHeight="1">
      <c r="A27" s="703" t="s">
        <v>593</v>
      </c>
      <c r="B27" s="1105">
        <f>'4 bbb Önkorm'!BO27+'4 ba Polg Hiv'!AZ27+'4 a Intézmények'!CD27</f>
        <v>0</v>
      </c>
      <c r="C27" s="1105">
        <f>'4 bbb Önkorm'!BP27+'4 ba Polg Hiv'!BA27+'4 a Intézmények'!CE27</f>
        <v>0</v>
      </c>
      <c r="D27" s="1174">
        <f>'4 bbb Önkorm'!BQ27+'4 ba Polg Hiv'!BB27+'4 a Intézmények'!CF27</f>
        <v>0</v>
      </c>
      <c r="E27" s="1051">
        <f t="shared" si="11"/>
        <v>0</v>
      </c>
      <c r="F27" s="1051">
        <f t="shared" si="24"/>
        <v>0</v>
      </c>
      <c r="G27" s="1061"/>
      <c r="H27" s="1069"/>
      <c r="I27" s="1048"/>
      <c r="J27" s="1059">
        <f t="shared" si="12"/>
        <v>0</v>
      </c>
      <c r="K27" s="1059">
        <f t="shared" si="20"/>
        <v>0</v>
      </c>
      <c r="L27" s="1061"/>
      <c r="M27" s="1069"/>
      <c r="N27" s="1048"/>
      <c r="O27" s="1061">
        <f t="shared" si="13"/>
        <v>0</v>
      </c>
      <c r="P27" s="1061">
        <f t="shared" si="21"/>
        <v>0</v>
      </c>
      <c r="Q27" s="1107">
        <f t="shared" si="14"/>
        <v>0</v>
      </c>
      <c r="R27" s="1107">
        <f t="shared" si="14"/>
        <v>0</v>
      </c>
      <c r="S27" s="1625">
        <f t="shared" si="15"/>
        <v>0</v>
      </c>
      <c r="T27" s="1051">
        <f t="shared" si="16"/>
        <v>0</v>
      </c>
      <c r="U27" s="1051">
        <f t="shared" si="22"/>
        <v>0</v>
      </c>
      <c r="V27" s="1043">
        <f t="shared" si="17"/>
        <v>0</v>
      </c>
      <c r="W27" s="1043">
        <f t="shared" si="17"/>
        <v>0</v>
      </c>
      <c r="X27" s="1052">
        <f t="shared" si="18"/>
        <v>0</v>
      </c>
      <c r="Y27" s="1327">
        <f t="shared" si="19"/>
        <v>0</v>
      </c>
      <c r="Z27" s="1051">
        <f t="shared" si="23"/>
        <v>0</v>
      </c>
    </row>
    <row r="28" spans="1:29" ht="15" customHeight="1">
      <c r="A28" s="703" t="s">
        <v>903</v>
      </c>
      <c r="B28" s="1105">
        <f>'4 bbb Önkorm'!BO28+'4 ba Polg Hiv'!AZ28+'4 a Intézmények'!CD28</f>
        <v>0</v>
      </c>
      <c r="C28" s="1105">
        <f>'4 bbb Önkorm'!BP28+'4 ba Polg Hiv'!BA28+'4 a Intézmények'!CE28</f>
        <v>75318876</v>
      </c>
      <c r="D28" s="1174">
        <f>'4 bbb Önkorm'!BQ28+'4 ba Polg Hiv'!BB28+'4 a Intézmények'!CF28</f>
        <v>22621781</v>
      </c>
      <c r="E28" s="1051">
        <f>SUM(C28+D28)</f>
        <v>97940657</v>
      </c>
      <c r="F28" s="1051">
        <f>C28-B28</f>
        <v>75318876</v>
      </c>
      <c r="G28" s="1061"/>
      <c r="H28" s="1069"/>
      <c r="I28" s="1048"/>
      <c r="J28" s="1059">
        <f>SUM(H28+I28)</f>
        <v>0</v>
      </c>
      <c r="K28" s="1059">
        <f>H28-G28</f>
        <v>0</v>
      </c>
      <c r="L28" s="1061"/>
      <c r="M28" s="1069"/>
      <c r="N28" s="1048"/>
      <c r="O28" s="1061">
        <f>SUM(M28+N28)</f>
        <v>0</v>
      </c>
      <c r="P28" s="1061">
        <f>M28-L28</f>
        <v>0</v>
      </c>
      <c r="Q28" s="1107">
        <f>G28+L28</f>
        <v>0</v>
      </c>
      <c r="R28" s="1107">
        <f>H28+M28</f>
        <v>0</v>
      </c>
      <c r="S28" s="1625">
        <f>I28+N28</f>
        <v>0</v>
      </c>
      <c r="T28" s="1051">
        <f>SUM(R28+S28)</f>
        <v>0</v>
      </c>
      <c r="U28" s="1051">
        <f>R28-Q28</f>
        <v>0</v>
      </c>
      <c r="V28" s="1043">
        <f>B28+Q28</f>
        <v>0</v>
      </c>
      <c r="W28" s="1043">
        <f>C28+R28</f>
        <v>75318876</v>
      </c>
      <c r="X28" s="1052">
        <f>D28+S28</f>
        <v>22621781</v>
      </c>
      <c r="Y28" s="1327">
        <f>SUM(W28+X28)</f>
        <v>97940657</v>
      </c>
      <c r="Z28" s="1051"/>
    </row>
    <row r="29" spans="1:29" ht="15" customHeight="1">
      <c r="A29" s="703" t="s">
        <v>904</v>
      </c>
      <c r="B29" s="1105">
        <f>'4 bbb Önkorm'!BO29+'4 ba Polg Hiv'!AZ29+'4 a Intézmények'!CD29</f>
        <v>68097</v>
      </c>
      <c r="C29" s="1105">
        <f>'4 bbb Önkorm'!BP29+'4 ba Polg Hiv'!BA29+'4 a Intézmények'!CE29</f>
        <v>41569951</v>
      </c>
      <c r="D29" s="1174">
        <f>'4 bbb Önkorm'!BQ29+'4 ba Polg Hiv'!BB29+'4 a Intézmények'!CF29</f>
        <v>400653</v>
      </c>
      <c r="E29" s="1051">
        <f t="shared" si="11"/>
        <v>41970604</v>
      </c>
      <c r="F29" s="1051">
        <f t="shared" si="24"/>
        <v>41501854</v>
      </c>
      <c r="G29" s="1061"/>
      <c r="H29" s="1069"/>
      <c r="I29" s="1048"/>
      <c r="J29" s="1059">
        <f t="shared" si="12"/>
        <v>0</v>
      </c>
      <c r="K29" s="1059">
        <f t="shared" si="20"/>
        <v>0</v>
      </c>
      <c r="L29" s="1061"/>
      <c r="M29" s="1069"/>
      <c r="N29" s="1048"/>
      <c r="O29" s="1061">
        <f t="shared" si="13"/>
        <v>0</v>
      </c>
      <c r="P29" s="1061">
        <f t="shared" si="21"/>
        <v>0</v>
      </c>
      <c r="Q29" s="1107">
        <f t="shared" si="14"/>
        <v>0</v>
      </c>
      <c r="R29" s="1107">
        <f t="shared" si="14"/>
        <v>0</v>
      </c>
      <c r="S29" s="1625">
        <f t="shared" si="15"/>
        <v>0</v>
      </c>
      <c r="T29" s="1051">
        <f t="shared" si="16"/>
        <v>0</v>
      </c>
      <c r="U29" s="1051">
        <f t="shared" si="22"/>
        <v>0</v>
      </c>
      <c r="V29" s="1043">
        <f t="shared" si="17"/>
        <v>68097</v>
      </c>
      <c r="W29" s="1043">
        <f t="shared" si="17"/>
        <v>41569951</v>
      </c>
      <c r="X29" s="1052">
        <f t="shared" si="18"/>
        <v>400653</v>
      </c>
      <c r="Y29" s="1327">
        <f t="shared" si="19"/>
        <v>41970604</v>
      </c>
      <c r="Z29" s="1051">
        <f t="shared" si="23"/>
        <v>41501854</v>
      </c>
    </row>
    <row r="30" spans="1:29" ht="15" hidden="1" customHeight="1">
      <c r="A30" s="703" t="s">
        <v>906</v>
      </c>
      <c r="B30" s="1105">
        <f>'4 bbb Önkorm'!BO30+'4 ba Polg Hiv'!AZ30+'4 a Intézmények'!CD30</f>
        <v>0</v>
      </c>
      <c r="C30" s="1105">
        <f>'4 bbb Önkorm'!BP30+'4 ba Polg Hiv'!BA30+'4 a Intézmények'!CE30</f>
        <v>0</v>
      </c>
      <c r="D30" s="1174">
        <f>'4 bbb Önkorm'!BQ30+'4 ba Polg Hiv'!BB30+'4 a Intézmények'!CF30</f>
        <v>0</v>
      </c>
      <c r="E30" s="1051">
        <f t="shared" si="11"/>
        <v>0</v>
      </c>
      <c r="F30" s="1051">
        <f t="shared" si="24"/>
        <v>0</v>
      </c>
      <c r="G30" s="1061"/>
      <c r="H30" s="1069"/>
      <c r="I30" s="1048"/>
      <c r="J30" s="1059">
        <f t="shared" si="12"/>
        <v>0</v>
      </c>
      <c r="K30" s="1059">
        <f t="shared" si="20"/>
        <v>0</v>
      </c>
      <c r="L30" s="1061"/>
      <c r="M30" s="1069"/>
      <c r="N30" s="1048"/>
      <c r="O30" s="1061">
        <f t="shared" si="13"/>
        <v>0</v>
      </c>
      <c r="P30" s="1061">
        <f t="shared" si="21"/>
        <v>0</v>
      </c>
      <c r="Q30" s="1107">
        <f t="shared" si="14"/>
        <v>0</v>
      </c>
      <c r="R30" s="1107">
        <f t="shared" si="14"/>
        <v>0</v>
      </c>
      <c r="S30" s="1625">
        <f t="shared" si="15"/>
        <v>0</v>
      </c>
      <c r="T30" s="1051">
        <f t="shared" si="16"/>
        <v>0</v>
      </c>
      <c r="U30" s="1051">
        <f t="shared" si="22"/>
        <v>0</v>
      </c>
      <c r="V30" s="1043">
        <f t="shared" si="17"/>
        <v>0</v>
      </c>
      <c r="W30" s="1043">
        <f t="shared" si="17"/>
        <v>0</v>
      </c>
      <c r="X30" s="1052">
        <f t="shared" si="18"/>
        <v>0</v>
      </c>
      <c r="Y30" s="1327">
        <f>SUM(W30+X30)</f>
        <v>0</v>
      </c>
      <c r="Z30" s="1051">
        <f t="shared" si="23"/>
        <v>0</v>
      </c>
    </row>
    <row r="31" spans="1:29" ht="15" customHeight="1">
      <c r="A31" s="703" t="s">
        <v>905</v>
      </c>
      <c r="B31" s="1105">
        <f>'4 bbb Önkorm'!BO31+'4 ba Polg Hiv'!AZ31+'4 a Intézmények'!CD31</f>
        <v>158810</v>
      </c>
      <c r="C31" s="1105">
        <f>'4 bbb Önkorm'!BP31+'4 ba Polg Hiv'!BA31+'4 a Intézmények'!CE31</f>
        <v>283507344</v>
      </c>
      <c r="D31" s="1174">
        <f>'4 bbb Önkorm'!BQ31+'4 ba Polg Hiv'!BB31+'4 a Intézmények'!CF31</f>
        <v>4679218</v>
      </c>
      <c r="E31" s="1051">
        <f t="shared" si="11"/>
        <v>288186562</v>
      </c>
      <c r="F31" s="1051">
        <f t="shared" si="24"/>
        <v>283348534</v>
      </c>
      <c r="G31" s="1061"/>
      <c r="H31" s="1069"/>
      <c r="I31" s="1048"/>
      <c r="J31" s="1059">
        <f t="shared" si="12"/>
        <v>0</v>
      </c>
      <c r="K31" s="1059">
        <f t="shared" si="20"/>
        <v>0</v>
      </c>
      <c r="L31" s="1061"/>
      <c r="M31" s="1069"/>
      <c r="N31" s="1048"/>
      <c r="O31" s="1061">
        <f t="shared" si="13"/>
        <v>0</v>
      </c>
      <c r="P31" s="1061">
        <f t="shared" si="21"/>
        <v>0</v>
      </c>
      <c r="Q31" s="1107">
        <f t="shared" si="14"/>
        <v>0</v>
      </c>
      <c r="R31" s="1107">
        <f t="shared" si="14"/>
        <v>0</v>
      </c>
      <c r="S31" s="1625">
        <f t="shared" si="15"/>
        <v>0</v>
      </c>
      <c r="T31" s="1051">
        <f t="shared" si="16"/>
        <v>0</v>
      </c>
      <c r="U31" s="1051">
        <f t="shared" si="22"/>
        <v>0</v>
      </c>
      <c r="V31" s="1043">
        <f t="shared" si="17"/>
        <v>158810</v>
      </c>
      <c r="W31" s="1043">
        <f t="shared" si="17"/>
        <v>283507344</v>
      </c>
      <c r="X31" s="1052">
        <f>D31+S31</f>
        <v>4679218</v>
      </c>
      <c r="Y31" s="1327">
        <f>SUM(W31+X31)</f>
        <v>288186562</v>
      </c>
      <c r="Z31" s="1051">
        <f t="shared" si="23"/>
        <v>283348534</v>
      </c>
    </row>
    <row r="32" spans="1:29" ht="15" customHeight="1">
      <c r="A32" s="703" t="s">
        <v>907</v>
      </c>
      <c r="B32" s="1105">
        <f>'4 bbb Önkorm'!BO32+'4 ba Polg Hiv'!AZ32+'4 a Intézmények'!CD32</f>
        <v>2000</v>
      </c>
      <c r="C32" s="1105">
        <f>'4 bbb Önkorm'!BP32+'4 ba Polg Hiv'!BA32+'4 a Intézmények'!CE32</f>
        <v>2000000</v>
      </c>
      <c r="D32" s="1174">
        <f>'4 bbb Önkorm'!BQ32+'4 ba Polg Hiv'!BB32+'4 a Intézmények'!CF32</f>
        <v>0</v>
      </c>
      <c r="E32" s="1051">
        <f t="shared" si="11"/>
        <v>2000000</v>
      </c>
      <c r="F32" s="1051">
        <f t="shared" si="24"/>
        <v>1998000</v>
      </c>
      <c r="G32" s="1061"/>
      <c r="H32" s="1069"/>
      <c r="I32" s="1048"/>
      <c r="J32" s="1059">
        <f t="shared" si="12"/>
        <v>0</v>
      </c>
      <c r="K32" s="1059">
        <f t="shared" si="20"/>
        <v>0</v>
      </c>
      <c r="L32" s="1061"/>
      <c r="M32" s="1069"/>
      <c r="N32" s="1048"/>
      <c r="O32" s="1061">
        <f t="shared" si="13"/>
        <v>0</v>
      </c>
      <c r="P32" s="1061">
        <f t="shared" si="21"/>
        <v>0</v>
      </c>
      <c r="Q32" s="1107">
        <f t="shared" si="14"/>
        <v>0</v>
      </c>
      <c r="R32" s="1107">
        <f t="shared" si="14"/>
        <v>0</v>
      </c>
      <c r="S32" s="1625">
        <f t="shared" si="15"/>
        <v>0</v>
      </c>
      <c r="T32" s="1051">
        <f t="shared" si="16"/>
        <v>0</v>
      </c>
      <c r="U32" s="1051">
        <f t="shared" si="22"/>
        <v>0</v>
      </c>
      <c r="V32" s="1043">
        <f t="shared" si="17"/>
        <v>2000</v>
      </c>
      <c r="W32" s="1043">
        <f t="shared" si="17"/>
        <v>2000000</v>
      </c>
      <c r="X32" s="1052">
        <f t="shared" si="18"/>
        <v>0</v>
      </c>
      <c r="Y32" s="1327">
        <f t="shared" si="19"/>
        <v>2000000</v>
      </c>
      <c r="Z32" s="1051">
        <f t="shared" si="23"/>
        <v>1998000</v>
      </c>
    </row>
    <row r="33" spans="1:27" ht="15" customHeight="1">
      <c r="A33" s="703" t="s">
        <v>908</v>
      </c>
      <c r="B33" s="1105">
        <f>'4 bbb Önkorm'!BO33+'4 ba Polg Hiv'!AZ33+'4 a Intézmények'!CD33</f>
        <v>85612</v>
      </c>
      <c r="C33" s="1105">
        <f>'4 bbb Önkorm'!BP33+'4 ba Polg Hiv'!BA33+'4 a Intézmények'!CE33</f>
        <v>68611285</v>
      </c>
      <c r="D33" s="1174">
        <f>'4 bbb Önkorm'!BQ33+'4 ba Polg Hiv'!BB33+'4 a Intézmények'!CF33</f>
        <v>418313171</v>
      </c>
      <c r="E33" s="1051">
        <f t="shared" si="11"/>
        <v>486924456</v>
      </c>
      <c r="F33" s="1051">
        <f t="shared" si="24"/>
        <v>68525673</v>
      </c>
      <c r="G33" s="1061"/>
      <c r="H33" s="1069"/>
      <c r="I33" s="1048"/>
      <c r="J33" s="1059">
        <f t="shared" si="12"/>
        <v>0</v>
      </c>
      <c r="K33" s="1059">
        <f t="shared" si="20"/>
        <v>0</v>
      </c>
      <c r="L33" s="1061"/>
      <c r="M33" s="1069"/>
      <c r="N33" s="1048"/>
      <c r="O33" s="1061">
        <f t="shared" si="13"/>
        <v>0</v>
      </c>
      <c r="P33" s="1061">
        <f t="shared" si="21"/>
        <v>0</v>
      </c>
      <c r="Q33" s="1107">
        <f t="shared" si="14"/>
        <v>0</v>
      </c>
      <c r="R33" s="1107">
        <f t="shared" si="14"/>
        <v>0</v>
      </c>
      <c r="S33" s="1625">
        <f t="shared" si="15"/>
        <v>0</v>
      </c>
      <c r="T33" s="1051">
        <f t="shared" si="16"/>
        <v>0</v>
      </c>
      <c r="U33" s="1051">
        <f t="shared" si="22"/>
        <v>0</v>
      </c>
      <c r="V33" s="1043">
        <f t="shared" si="17"/>
        <v>85612</v>
      </c>
      <c r="W33" s="1043">
        <f t="shared" si="17"/>
        <v>68611285</v>
      </c>
      <c r="X33" s="1052">
        <f t="shared" si="18"/>
        <v>418313171</v>
      </c>
      <c r="Y33" s="1327">
        <f t="shared" si="19"/>
        <v>486924456</v>
      </c>
      <c r="Z33" s="1051">
        <f t="shared" si="23"/>
        <v>68525673</v>
      </c>
    </row>
    <row r="34" spans="1:27" ht="15" customHeight="1">
      <c r="A34" s="703" t="s">
        <v>909</v>
      </c>
      <c r="B34" s="1105">
        <f>'4 bbb Önkorm'!BO34+'4 ba Polg Hiv'!AZ34+'4 a Intézmények'!CD34</f>
        <v>322865</v>
      </c>
      <c r="C34" s="1105">
        <f>'4 bbb Önkorm'!BP34+'4 ba Polg Hiv'!BA34+'4 a Intézmények'!CE34</f>
        <v>1318080884</v>
      </c>
      <c r="D34" s="1174">
        <f>'4 bbb Önkorm'!BQ34+'4 ba Polg Hiv'!BB34+'4 a Intézmények'!CF34</f>
        <v>-39908161</v>
      </c>
      <c r="E34" s="1051">
        <f t="shared" si="11"/>
        <v>1278172723</v>
      </c>
      <c r="F34" s="1051">
        <f t="shared" si="24"/>
        <v>1317758019</v>
      </c>
      <c r="G34" s="1061"/>
      <c r="H34" s="1069"/>
      <c r="I34" s="1048"/>
      <c r="J34" s="1059">
        <f t="shared" si="12"/>
        <v>0</v>
      </c>
      <c r="K34" s="1059">
        <f t="shared" si="20"/>
        <v>0</v>
      </c>
      <c r="L34" s="1061"/>
      <c r="M34" s="1069"/>
      <c r="N34" s="1048"/>
      <c r="O34" s="1061">
        <f t="shared" si="13"/>
        <v>0</v>
      </c>
      <c r="P34" s="1061">
        <f t="shared" si="21"/>
        <v>0</v>
      </c>
      <c r="Q34" s="1107">
        <f t="shared" si="14"/>
        <v>0</v>
      </c>
      <c r="R34" s="1107">
        <f t="shared" si="14"/>
        <v>0</v>
      </c>
      <c r="S34" s="1625">
        <f t="shared" si="15"/>
        <v>0</v>
      </c>
      <c r="T34" s="1051">
        <f t="shared" si="16"/>
        <v>0</v>
      </c>
      <c r="U34" s="1051">
        <f t="shared" si="22"/>
        <v>0</v>
      </c>
      <c r="V34" s="1043">
        <f t="shared" si="17"/>
        <v>322865</v>
      </c>
      <c r="W34" s="1043">
        <f t="shared" si="17"/>
        <v>1318080884</v>
      </c>
      <c r="X34" s="1052">
        <f t="shared" si="18"/>
        <v>-39908161</v>
      </c>
      <c r="Y34" s="1327">
        <f t="shared" si="19"/>
        <v>1278172723</v>
      </c>
      <c r="Z34" s="1051">
        <f t="shared" si="23"/>
        <v>1317758019</v>
      </c>
    </row>
    <row r="35" spans="1:27" s="38" customFormat="1" ht="15" customHeight="1">
      <c r="A35" s="1056" t="s">
        <v>493</v>
      </c>
      <c r="B35" s="1064">
        <f>SUM(B18:B34)</f>
        <v>12370546</v>
      </c>
      <c r="C35" s="1064">
        <f t="shared" ref="C35:Z35" si="25">SUM(C18:C34)</f>
        <v>14544687551</v>
      </c>
      <c r="D35" s="1064">
        <f t="shared" si="25"/>
        <v>535491317</v>
      </c>
      <c r="E35" s="1064">
        <f t="shared" si="25"/>
        <v>15080178868</v>
      </c>
      <c r="F35" s="1064">
        <f t="shared" si="25"/>
        <v>14532317005</v>
      </c>
      <c r="G35" s="1063">
        <f t="shared" si="25"/>
        <v>0</v>
      </c>
      <c r="H35" s="1063">
        <f t="shared" si="25"/>
        <v>0</v>
      </c>
      <c r="I35" s="1063">
        <f t="shared" si="25"/>
        <v>0</v>
      </c>
      <c r="J35" s="1063">
        <f t="shared" si="25"/>
        <v>0</v>
      </c>
      <c r="K35" s="1063">
        <f t="shared" si="25"/>
        <v>0</v>
      </c>
      <c r="L35" s="1063">
        <f t="shared" si="25"/>
        <v>0</v>
      </c>
      <c r="M35" s="1063">
        <f t="shared" si="25"/>
        <v>0</v>
      </c>
      <c r="N35" s="1063">
        <f t="shared" si="25"/>
        <v>0</v>
      </c>
      <c r="O35" s="1063">
        <f t="shared" si="25"/>
        <v>0</v>
      </c>
      <c r="P35" s="1063">
        <f t="shared" si="25"/>
        <v>0</v>
      </c>
      <c r="Q35" s="1064">
        <f t="shared" si="25"/>
        <v>0</v>
      </c>
      <c r="R35" s="1064">
        <f t="shared" si="25"/>
        <v>0</v>
      </c>
      <c r="S35" s="1064">
        <f t="shared" si="25"/>
        <v>0</v>
      </c>
      <c r="T35" s="1064">
        <f t="shared" si="25"/>
        <v>0</v>
      </c>
      <c r="U35" s="1064">
        <f t="shared" si="25"/>
        <v>0</v>
      </c>
      <c r="V35" s="1064">
        <f t="shared" si="25"/>
        <v>12370546</v>
      </c>
      <c r="W35" s="1064">
        <f t="shared" si="25"/>
        <v>14544687551</v>
      </c>
      <c r="X35" s="1064">
        <f t="shared" si="25"/>
        <v>535491317</v>
      </c>
      <c r="Y35" s="1360">
        <f t="shared" si="25"/>
        <v>15080178868</v>
      </c>
      <c r="Z35" s="1064">
        <f t="shared" si="25"/>
        <v>14456998129</v>
      </c>
    </row>
    <row r="36" spans="1:27" ht="15" customHeight="1">
      <c r="A36" s="38" t="s">
        <v>209</v>
      </c>
      <c r="B36" s="1105">
        <f>'4 bbb Önkorm'!BO36+'4 ba Polg Hiv'!AZ36+'4 a Intézmények'!CD36</f>
        <v>1337531</v>
      </c>
      <c r="C36" s="1105">
        <f>'4 bbb Önkorm'!BP36+'4 ba Polg Hiv'!BA36+'4 a Intézmények'!CE36</f>
        <v>2015030987</v>
      </c>
      <c r="D36" s="1174">
        <f>'4 bbb Önkorm'!BQ36+'4 ba Polg Hiv'!BB36+'4 a Intézmények'!CF36</f>
        <v>-117667219</v>
      </c>
      <c r="E36" s="1051">
        <f t="shared" si="11"/>
        <v>1897363768</v>
      </c>
      <c r="F36" s="1051">
        <f t="shared" si="24"/>
        <v>2013693456</v>
      </c>
      <c r="G36" s="1061"/>
      <c r="H36" s="1069"/>
      <c r="I36" s="1048"/>
      <c r="J36" s="1059">
        <f t="shared" si="12"/>
        <v>0</v>
      </c>
      <c r="K36" s="1059">
        <f t="shared" ref="K36:K44" si="26">H36-G36</f>
        <v>0</v>
      </c>
      <c r="L36" s="1061"/>
      <c r="M36" s="1069"/>
      <c r="N36" s="1048"/>
      <c r="O36" s="1061">
        <f t="shared" si="13"/>
        <v>0</v>
      </c>
      <c r="P36" s="1061">
        <f t="shared" ref="P36:P44" si="27">M36-L36</f>
        <v>0</v>
      </c>
      <c r="Q36" s="1107">
        <f t="shared" ref="Q36:R42" si="28">G36+L36</f>
        <v>0</v>
      </c>
      <c r="R36" s="1107">
        <f t="shared" si="28"/>
        <v>0</v>
      </c>
      <c r="S36" s="1625">
        <f t="shared" ref="S36:S42" si="29">I36+N36</f>
        <v>0</v>
      </c>
      <c r="T36" s="1051">
        <f t="shared" si="16"/>
        <v>0</v>
      </c>
      <c r="U36" s="1051">
        <f t="shared" ref="U36:U44" si="30">R36-Q36</f>
        <v>0</v>
      </c>
      <c r="V36" s="1043">
        <f t="shared" ref="V36:W41" si="31">B36+Q36</f>
        <v>1337531</v>
      </c>
      <c r="W36" s="1043">
        <f t="shared" si="31"/>
        <v>2015030987</v>
      </c>
      <c r="X36" s="1052">
        <f t="shared" ref="X36:X42" si="32">D36+S36</f>
        <v>-117667219</v>
      </c>
      <c r="Y36" s="1327">
        <f t="shared" si="19"/>
        <v>1897363768</v>
      </c>
      <c r="Z36" s="1051">
        <f t="shared" ref="Z36:Z44" si="33">W36-V36</f>
        <v>2013693456</v>
      </c>
    </row>
    <row r="37" spans="1:27" ht="15" customHeight="1">
      <c r="A37" s="703" t="s">
        <v>210</v>
      </c>
      <c r="B37" s="1105">
        <f>'4 bbb Önkorm'!BO37+'4 ba Polg Hiv'!AZ37+'4 a Intézmények'!CD37</f>
        <v>1019023</v>
      </c>
      <c r="C37" s="1105">
        <f>'4 bbb Önkorm'!BP37+'4 ba Polg Hiv'!BA37+'4 a Intézmények'!CE37</f>
        <v>1870280578</v>
      </c>
      <c r="D37" s="1174">
        <f>'4 bbb Önkorm'!BQ37+'4 ba Polg Hiv'!BB37+'4 a Intézmények'!CF37</f>
        <v>18186627</v>
      </c>
      <c r="E37" s="1051">
        <f t="shared" si="11"/>
        <v>1888467205</v>
      </c>
      <c r="F37" s="1051">
        <f t="shared" si="24"/>
        <v>1869261555</v>
      </c>
      <c r="G37" s="1061"/>
      <c r="H37" s="1069"/>
      <c r="I37" s="1048"/>
      <c r="J37" s="1059">
        <f t="shared" si="12"/>
        <v>0</v>
      </c>
      <c r="K37" s="1059">
        <f t="shared" si="26"/>
        <v>0</v>
      </c>
      <c r="L37" s="1061"/>
      <c r="M37" s="1069"/>
      <c r="N37" s="1048"/>
      <c r="O37" s="1061">
        <f t="shared" si="13"/>
        <v>0</v>
      </c>
      <c r="P37" s="1061">
        <f t="shared" si="27"/>
        <v>0</v>
      </c>
      <c r="Q37" s="1107">
        <f t="shared" si="28"/>
        <v>0</v>
      </c>
      <c r="R37" s="1107">
        <f t="shared" si="28"/>
        <v>0</v>
      </c>
      <c r="S37" s="1625">
        <f t="shared" si="29"/>
        <v>0</v>
      </c>
      <c r="T37" s="1051">
        <f t="shared" si="16"/>
        <v>0</v>
      </c>
      <c r="U37" s="1051">
        <f t="shared" si="30"/>
        <v>0</v>
      </c>
      <c r="V37" s="1043">
        <f t="shared" si="31"/>
        <v>1019023</v>
      </c>
      <c r="W37" s="1043">
        <f t="shared" si="31"/>
        <v>1870280578</v>
      </c>
      <c r="X37" s="1052">
        <f t="shared" si="32"/>
        <v>18186627</v>
      </c>
      <c r="Y37" s="1327">
        <f t="shared" si="19"/>
        <v>1888467205</v>
      </c>
      <c r="Z37" s="1051">
        <f t="shared" si="33"/>
        <v>1869261555</v>
      </c>
    </row>
    <row r="38" spans="1:27" ht="34.5" hidden="1" customHeight="1">
      <c r="A38" s="38" t="s">
        <v>211</v>
      </c>
      <c r="B38" s="1105">
        <f>'4 bbb Önkorm'!BO38+'4 ba Polg Hiv'!AZ38+'4 a Intézmények'!CD38</f>
        <v>0</v>
      </c>
      <c r="C38" s="1105">
        <f>'4 bbb Önkorm'!BP38+'4 ba Polg Hiv'!BA38+'4 a Intézmények'!CE38</f>
        <v>0</v>
      </c>
      <c r="D38" s="1174">
        <f>'4 bbb Önkorm'!BQ38+'4 ba Polg Hiv'!BB38+'4 a Intézmények'!CF38</f>
        <v>0</v>
      </c>
      <c r="E38" s="1051">
        <f t="shared" si="11"/>
        <v>0</v>
      </c>
      <c r="F38" s="1051">
        <f t="shared" si="24"/>
        <v>0</v>
      </c>
      <c r="G38" s="1061"/>
      <c r="H38" s="1069"/>
      <c r="I38" s="1048"/>
      <c r="J38" s="1059">
        <f t="shared" si="12"/>
        <v>0</v>
      </c>
      <c r="K38" s="1059">
        <f t="shared" si="26"/>
        <v>0</v>
      </c>
      <c r="L38" s="1061"/>
      <c r="M38" s="1069"/>
      <c r="N38" s="1048"/>
      <c r="O38" s="1061">
        <f t="shared" si="13"/>
        <v>0</v>
      </c>
      <c r="P38" s="1061">
        <f t="shared" si="27"/>
        <v>0</v>
      </c>
      <c r="Q38" s="1107">
        <f t="shared" si="28"/>
        <v>0</v>
      </c>
      <c r="R38" s="1107">
        <f t="shared" si="28"/>
        <v>0</v>
      </c>
      <c r="S38" s="1625">
        <f t="shared" si="29"/>
        <v>0</v>
      </c>
      <c r="T38" s="1051">
        <f t="shared" si="16"/>
        <v>0</v>
      </c>
      <c r="U38" s="1051">
        <f t="shared" si="30"/>
        <v>0</v>
      </c>
      <c r="V38" s="1043">
        <f t="shared" si="31"/>
        <v>0</v>
      </c>
      <c r="W38" s="1043">
        <f t="shared" si="31"/>
        <v>0</v>
      </c>
      <c r="X38" s="1052">
        <f t="shared" si="32"/>
        <v>0</v>
      </c>
      <c r="Y38" s="1327">
        <f t="shared" si="19"/>
        <v>0</v>
      </c>
      <c r="Z38" s="1051">
        <f t="shared" si="33"/>
        <v>0</v>
      </c>
    </row>
    <row r="39" spans="1:27" ht="15" customHeight="1">
      <c r="A39" s="703" t="s">
        <v>144</v>
      </c>
      <c r="B39" s="1105">
        <f>'4 bbb Önkorm'!BO39+'4 ba Polg Hiv'!AZ39+'4 a Intézmények'!CD39</f>
        <v>10923</v>
      </c>
      <c r="C39" s="1105">
        <f>'4 bbb Önkorm'!BP39+'4 ba Polg Hiv'!BA39+'4 a Intézmények'!CE39</f>
        <v>9223028</v>
      </c>
      <c r="D39" s="1174">
        <f>'4 bbb Önkorm'!BQ39+'4 ba Polg Hiv'!BB39+'4 a Intézmények'!CF39</f>
        <v>0</v>
      </c>
      <c r="E39" s="1051">
        <f t="shared" si="11"/>
        <v>9223028</v>
      </c>
      <c r="F39" s="1051">
        <f t="shared" si="24"/>
        <v>9212105</v>
      </c>
      <c r="G39" s="1061"/>
      <c r="H39" s="1069"/>
      <c r="I39" s="1048"/>
      <c r="J39" s="1059">
        <f t="shared" si="12"/>
        <v>0</v>
      </c>
      <c r="K39" s="1059">
        <f t="shared" si="26"/>
        <v>0</v>
      </c>
      <c r="L39" s="1061"/>
      <c r="M39" s="1069"/>
      <c r="N39" s="1048"/>
      <c r="O39" s="1061">
        <f t="shared" si="13"/>
        <v>0</v>
      </c>
      <c r="P39" s="1061">
        <f t="shared" si="27"/>
        <v>0</v>
      </c>
      <c r="Q39" s="1107">
        <f t="shared" si="28"/>
        <v>0</v>
      </c>
      <c r="R39" s="1107">
        <f t="shared" si="28"/>
        <v>0</v>
      </c>
      <c r="S39" s="1625">
        <f t="shared" si="29"/>
        <v>0</v>
      </c>
      <c r="T39" s="1051">
        <f t="shared" si="16"/>
        <v>0</v>
      </c>
      <c r="U39" s="1051">
        <f t="shared" si="30"/>
        <v>0</v>
      </c>
      <c r="V39" s="1043">
        <f t="shared" si="31"/>
        <v>10923</v>
      </c>
      <c r="W39" s="1043">
        <f t="shared" si="31"/>
        <v>9223028</v>
      </c>
      <c r="X39" s="1052">
        <f t="shared" si="32"/>
        <v>0</v>
      </c>
      <c r="Y39" s="1327">
        <f t="shared" si="19"/>
        <v>9223028</v>
      </c>
      <c r="Z39" s="1051">
        <f t="shared" si="33"/>
        <v>9212105</v>
      </c>
    </row>
    <row r="40" spans="1:27" ht="15" hidden="1" customHeight="1">
      <c r="A40" s="703" t="s">
        <v>145</v>
      </c>
      <c r="B40" s="1105">
        <f>'4 bbb Önkorm'!BO40+'4 ba Polg Hiv'!AZ40+'4 a Intézmények'!CD40</f>
        <v>0</v>
      </c>
      <c r="C40" s="1105">
        <f>'4 bbb Önkorm'!BP40+'4 ba Polg Hiv'!BA40+'4 a Intézmények'!CE40</f>
        <v>0</v>
      </c>
      <c r="D40" s="1174">
        <f>'4 bbb Önkorm'!BQ40+'4 ba Polg Hiv'!BB40+'4 a Intézmények'!CF40</f>
        <v>0</v>
      </c>
      <c r="E40" s="1051">
        <f t="shared" si="11"/>
        <v>0</v>
      </c>
      <c r="F40" s="1051">
        <f t="shared" si="24"/>
        <v>0</v>
      </c>
      <c r="G40" s="1061"/>
      <c r="H40" s="1069"/>
      <c r="I40" s="1048"/>
      <c r="J40" s="1059">
        <f t="shared" si="12"/>
        <v>0</v>
      </c>
      <c r="K40" s="1059">
        <f t="shared" si="26"/>
        <v>0</v>
      </c>
      <c r="L40" s="1061"/>
      <c r="M40" s="1069"/>
      <c r="N40" s="1048"/>
      <c r="O40" s="1061">
        <f t="shared" si="13"/>
        <v>0</v>
      </c>
      <c r="P40" s="1061">
        <f t="shared" si="27"/>
        <v>0</v>
      </c>
      <c r="Q40" s="1107">
        <f t="shared" si="28"/>
        <v>0</v>
      </c>
      <c r="R40" s="1107">
        <f t="shared" si="28"/>
        <v>0</v>
      </c>
      <c r="S40" s="1625">
        <f t="shared" si="29"/>
        <v>0</v>
      </c>
      <c r="T40" s="1051">
        <f t="shared" si="16"/>
        <v>0</v>
      </c>
      <c r="U40" s="1051">
        <f t="shared" si="30"/>
        <v>0</v>
      </c>
      <c r="V40" s="1043">
        <f t="shared" si="31"/>
        <v>0</v>
      </c>
      <c r="W40" s="1043">
        <f t="shared" si="31"/>
        <v>0</v>
      </c>
      <c r="X40" s="1052">
        <f t="shared" si="32"/>
        <v>0</v>
      </c>
      <c r="Y40" s="1327">
        <f t="shared" si="19"/>
        <v>0</v>
      </c>
      <c r="Z40" s="1051">
        <f t="shared" si="33"/>
        <v>0</v>
      </c>
    </row>
    <row r="41" spans="1:27" ht="15" customHeight="1">
      <c r="A41" s="703" t="s">
        <v>146</v>
      </c>
      <c r="B41" s="1105">
        <f>'4 bbb Önkorm'!BO41+'4 ba Polg Hiv'!AZ41+'4 a Intézmények'!CD41</f>
        <v>22243</v>
      </c>
      <c r="C41" s="1105">
        <f>'4 bbb Önkorm'!BP41+'4 ba Polg Hiv'!BA41+'4 a Intézmények'!CE41</f>
        <v>81803000</v>
      </c>
      <c r="D41" s="1174">
        <f>'4 bbb Önkorm'!BQ41+'4 ba Polg Hiv'!BB41+'4 a Intézmények'!CF41</f>
        <v>0</v>
      </c>
      <c r="E41" s="1051">
        <f t="shared" si="11"/>
        <v>81803000</v>
      </c>
      <c r="F41" s="1051">
        <f t="shared" si="24"/>
        <v>81780757</v>
      </c>
      <c r="G41" s="1061"/>
      <c r="H41" s="1069"/>
      <c r="I41" s="1048"/>
      <c r="J41" s="1059">
        <f t="shared" si="12"/>
        <v>0</v>
      </c>
      <c r="K41" s="1059">
        <f t="shared" si="26"/>
        <v>0</v>
      </c>
      <c r="L41" s="1061"/>
      <c r="M41" s="1069"/>
      <c r="N41" s="1048"/>
      <c r="O41" s="1061">
        <f t="shared" si="13"/>
        <v>0</v>
      </c>
      <c r="P41" s="1061">
        <f t="shared" si="27"/>
        <v>0</v>
      </c>
      <c r="Q41" s="1107">
        <f t="shared" si="28"/>
        <v>0</v>
      </c>
      <c r="R41" s="1107">
        <f t="shared" si="28"/>
        <v>0</v>
      </c>
      <c r="S41" s="1625">
        <f t="shared" si="29"/>
        <v>0</v>
      </c>
      <c r="T41" s="1051">
        <f t="shared" si="16"/>
        <v>0</v>
      </c>
      <c r="U41" s="1051">
        <f t="shared" si="30"/>
        <v>0</v>
      </c>
      <c r="V41" s="1043">
        <f t="shared" si="31"/>
        <v>22243</v>
      </c>
      <c r="W41" s="1043">
        <f t="shared" si="31"/>
        <v>81803000</v>
      </c>
      <c r="X41" s="1052">
        <f t="shared" si="32"/>
        <v>0</v>
      </c>
      <c r="Y41" s="1327">
        <f>SUM(W41+X41)</f>
        <v>81803000</v>
      </c>
      <c r="Z41" s="1051">
        <f t="shared" si="33"/>
        <v>81780757</v>
      </c>
    </row>
    <row r="42" spans="1:27" s="38" customFormat="1" ht="15" customHeight="1">
      <c r="A42" s="703" t="s">
        <v>147</v>
      </c>
      <c r="B42" s="1105">
        <f>'4 bbb Önkorm'!BO42+'4 ba Polg Hiv'!AZ42+'4 a Intézmények'!CD42</f>
        <v>107320</v>
      </c>
      <c r="C42" s="1105">
        <f>'4 bbb Önkorm'!BP42+'4 ba Polg Hiv'!BA42+'4 a Intézmények'!CE42</f>
        <v>92972040</v>
      </c>
      <c r="D42" s="1174">
        <f>'4 bbb Önkorm'!BQ42+'4 ba Polg Hiv'!BB42+'4 a Intézmények'!CF42</f>
        <v>0</v>
      </c>
      <c r="E42" s="1051">
        <f>SUM(C42+D42)</f>
        <v>92972040</v>
      </c>
      <c r="F42" s="1051">
        <f t="shared" si="24"/>
        <v>92864720</v>
      </c>
      <c r="G42" s="1061"/>
      <c r="H42" s="1069"/>
      <c r="I42" s="1048"/>
      <c r="J42" s="1059">
        <f>SUM(H42+I42)</f>
        <v>0</v>
      </c>
      <c r="K42" s="1059">
        <f t="shared" si="26"/>
        <v>0</v>
      </c>
      <c r="L42" s="1061"/>
      <c r="M42" s="1069"/>
      <c r="N42" s="1048"/>
      <c r="O42" s="1061">
        <f>SUM(M42+N42)</f>
        <v>0</v>
      </c>
      <c r="P42" s="1061">
        <f t="shared" si="27"/>
        <v>0</v>
      </c>
      <c r="Q42" s="1107">
        <f t="shared" si="28"/>
        <v>0</v>
      </c>
      <c r="R42" s="1107">
        <f t="shared" si="28"/>
        <v>0</v>
      </c>
      <c r="S42" s="1625">
        <f t="shared" si="29"/>
        <v>0</v>
      </c>
      <c r="T42" s="1051">
        <f>SUM(R42+S42)</f>
        <v>0</v>
      </c>
      <c r="U42" s="1051">
        <f t="shared" si="30"/>
        <v>0</v>
      </c>
      <c r="V42" s="1043">
        <f t="shared" ref="V42:X44" si="34">B42+Q42</f>
        <v>107320</v>
      </c>
      <c r="W42" s="1043">
        <f t="shared" si="34"/>
        <v>92972040</v>
      </c>
      <c r="X42" s="1052">
        <f t="shared" si="32"/>
        <v>0</v>
      </c>
      <c r="Y42" s="1327">
        <f>SUM(W42+X42)</f>
        <v>92972040</v>
      </c>
      <c r="Z42" s="1051">
        <f t="shared" si="33"/>
        <v>92864720</v>
      </c>
    </row>
    <row r="43" spans="1:27" ht="14.25" customHeight="1">
      <c r="A43" s="73" t="s">
        <v>212</v>
      </c>
      <c r="B43" s="1105">
        <f>'4 bbb Önkorm'!BO43+'4 ba Polg Hiv'!AZ43+'4 a Intézmények'!CD43</f>
        <v>12176</v>
      </c>
      <c r="C43" s="1105">
        <f>'4 bbb Önkorm'!BP43+'4 ba Polg Hiv'!BA43+'4 a Intézmények'!CE43</f>
        <v>9000000</v>
      </c>
      <c r="D43" s="1174">
        <f>'4 bbb Önkorm'!BQ43+'4 ba Polg Hiv'!BB43+'4 a Intézmények'!CF43</f>
        <v>0</v>
      </c>
      <c r="E43" s="1051">
        <f>SUM(C43+D43)</f>
        <v>9000000</v>
      </c>
      <c r="F43" s="1051">
        <f t="shared" si="24"/>
        <v>8987824</v>
      </c>
      <c r="G43" s="1061"/>
      <c r="H43" s="1069"/>
      <c r="I43" s="1048"/>
      <c r="J43" s="1059">
        <f>SUM(H43+I43)</f>
        <v>0</v>
      </c>
      <c r="K43" s="1059">
        <f t="shared" si="26"/>
        <v>0</v>
      </c>
      <c r="L43" s="1061"/>
      <c r="M43" s="1069"/>
      <c r="N43" s="1048"/>
      <c r="O43" s="1061">
        <f>SUM(M43+N43)</f>
        <v>0</v>
      </c>
      <c r="P43" s="1061">
        <f t="shared" si="27"/>
        <v>0</v>
      </c>
      <c r="Q43" s="1107">
        <f t="shared" ref="Q43:S44" si="35">G43+L43</f>
        <v>0</v>
      </c>
      <c r="R43" s="1107">
        <f t="shared" si="35"/>
        <v>0</v>
      </c>
      <c r="S43" s="1625">
        <f t="shared" si="35"/>
        <v>0</v>
      </c>
      <c r="T43" s="1051">
        <f>SUM(R43+S43)</f>
        <v>0</v>
      </c>
      <c r="U43" s="1051">
        <f t="shared" si="30"/>
        <v>0</v>
      </c>
      <c r="V43" s="1043">
        <f t="shared" si="34"/>
        <v>12176</v>
      </c>
      <c r="W43" s="1043">
        <f t="shared" si="34"/>
        <v>9000000</v>
      </c>
      <c r="X43" s="1052">
        <f t="shared" si="34"/>
        <v>0</v>
      </c>
      <c r="Y43" s="1327">
        <f>SUM(W43+X43)</f>
        <v>9000000</v>
      </c>
      <c r="Z43" s="1051">
        <f t="shared" si="33"/>
        <v>8987824</v>
      </c>
      <c r="AA43" s="36"/>
    </row>
    <row r="44" spans="1:27" ht="15" customHeight="1">
      <c r="A44" s="73" t="s">
        <v>513</v>
      </c>
      <c r="B44" s="1105">
        <f>'4 bbb Önkorm'!BO44+'4 ba Polg Hiv'!AZ44+'4 a Intézmények'!CD44</f>
        <v>26000</v>
      </c>
      <c r="C44" s="1105">
        <f>'4 bbb Önkorm'!BP44+'4 ba Polg Hiv'!BA44+'4 a Intézmények'!CE44</f>
        <v>1000000</v>
      </c>
      <c r="D44" s="1174">
        <f>'4 bbb Önkorm'!BQ44+'4 ba Polg Hiv'!BB44+'4 a Intézmények'!CF44</f>
        <v>0</v>
      </c>
      <c r="E44" s="1051">
        <f>SUM(C44+D44)</f>
        <v>1000000</v>
      </c>
      <c r="F44" s="1051">
        <f t="shared" si="24"/>
        <v>974000</v>
      </c>
      <c r="G44" s="1061"/>
      <c r="H44" s="1069"/>
      <c r="I44" s="1048"/>
      <c r="J44" s="1059">
        <f>SUM(H44+I44)</f>
        <v>0</v>
      </c>
      <c r="K44" s="1059">
        <f t="shared" si="26"/>
        <v>0</v>
      </c>
      <c r="L44" s="1061"/>
      <c r="M44" s="1069"/>
      <c r="N44" s="1048"/>
      <c r="O44" s="1061">
        <f>SUM(M44+N44)</f>
        <v>0</v>
      </c>
      <c r="P44" s="1061">
        <f t="shared" si="27"/>
        <v>0</v>
      </c>
      <c r="Q44" s="1107">
        <f t="shared" si="35"/>
        <v>0</v>
      </c>
      <c r="R44" s="1107">
        <f t="shared" si="35"/>
        <v>0</v>
      </c>
      <c r="S44" s="1625">
        <f t="shared" si="35"/>
        <v>0</v>
      </c>
      <c r="T44" s="1051">
        <f>SUM(R44+S44)</f>
        <v>0</v>
      </c>
      <c r="U44" s="1051">
        <f t="shared" si="30"/>
        <v>0</v>
      </c>
      <c r="V44" s="1043">
        <f t="shared" si="34"/>
        <v>26000</v>
      </c>
      <c r="W44" s="1043">
        <f t="shared" si="34"/>
        <v>1000000</v>
      </c>
      <c r="X44" s="1052">
        <f t="shared" si="34"/>
        <v>0</v>
      </c>
      <c r="Y44" s="1327">
        <f>SUM(W44+X44)</f>
        <v>1000000</v>
      </c>
      <c r="Z44" s="1051">
        <f t="shared" si="33"/>
        <v>974000</v>
      </c>
      <c r="AA44" s="36"/>
    </row>
    <row r="45" spans="1:27" s="38" customFormat="1" ht="15" customHeight="1">
      <c r="A45" s="1062" t="s">
        <v>402</v>
      </c>
      <c r="B45" s="1181">
        <f>SUM(B36:B44)</f>
        <v>2535216</v>
      </c>
      <c r="C45" s="1181">
        <f t="shared" ref="C45:Z45" si="36">SUM(C36:C44)</f>
        <v>4079309633</v>
      </c>
      <c r="D45" s="1181">
        <f t="shared" si="36"/>
        <v>-99480592</v>
      </c>
      <c r="E45" s="1181">
        <f t="shared" si="36"/>
        <v>3979829041</v>
      </c>
      <c r="F45" s="1181">
        <f t="shared" si="36"/>
        <v>4076774417</v>
      </c>
      <c r="G45" s="1182">
        <f t="shared" si="36"/>
        <v>0</v>
      </c>
      <c r="H45" s="1182">
        <f t="shared" si="36"/>
        <v>0</v>
      </c>
      <c r="I45" s="1182">
        <f t="shared" si="36"/>
        <v>0</v>
      </c>
      <c r="J45" s="1182">
        <f t="shared" si="36"/>
        <v>0</v>
      </c>
      <c r="K45" s="1182">
        <f t="shared" si="36"/>
        <v>0</v>
      </c>
      <c r="L45" s="1182">
        <f t="shared" si="36"/>
        <v>0</v>
      </c>
      <c r="M45" s="1182">
        <f t="shared" si="36"/>
        <v>0</v>
      </c>
      <c r="N45" s="1182">
        <f t="shared" si="36"/>
        <v>0</v>
      </c>
      <c r="O45" s="1182">
        <f t="shared" si="36"/>
        <v>0</v>
      </c>
      <c r="P45" s="1182">
        <f t="shared" si="36"/>
        <v>0</v>
      </c>
      <c r="Q45" s="1181">
        <f t="shared" si="36"/>
        <v>0</v>
      </c>
      <c r="R45" s="1181">
        <f t="shared" si="36"/>
        <v>0</v>
      </c>
      <c r="S45" s="1181">
        <f t="shared" si="36"/>
        <v>0</v>
      </c>
      <c r="T45" s="1181">
        <f t="shared" si="36"/>
        <v>0</v>
      </c>
      <c r="U45" s="1181">
        <f t="shared" si="36"/>
        <v>0</v>
      </c>
      <c r="V45" s="1181">
        <f t="shared" si="36"/>
        <v>2535216</v>
      </c>
      <c r="W45" s="1181">
        <f t="shared" si="36"/>
        <v>4079309633</v>
      </c>
      <c r="X45" s="1181">
        <f t="shared" si="36"/>
        <v>-99480592</v>
      </c>
      <c r="Y45" s="1181">
        <f t="shared" si="36"/>
        <v>3979829041</v>
      </c>
      <c r="Z45" s="1181">
        <f t="shared" si="36"/>
        <v>4076774417</v>
      </c>
    </row>
    <row r="46" spans="1:27" s="38" customFormat="1" ht="15" customHeight="1">
      <c r="A46" s="1056" t="s">
        <v>190</v>
      </c>
      <c r="B46" s="1064">
        <f t="shared" ref="B46:Z46" si="37">B45+B35</f>
        <v>14905762</v>
      </c>
      <c r="C46" s="1064">
        <f t="shared" si="37"/>
        <v>18623997184</v>
      </c>
      <c r="D46" s="1058">
        <f t="shared" si="37"/>
        <v>436010725</v>
      </c>
      <c r="E46" s="1058">
        <f t="shared" si="37"/>
        <v>19060007909</v>
      </c>
      <c r="F46" s="1058">
        <f t="shared" si="37"/>
        <v>18609091422</v>
      </c>
      <c r="G46" s="1064">
        <f t="shared" si="37"/>
        <v>0</v>
      </c>
      <c r="H46" s="1064">
        <f t="shared" si="37"/>
        <v>0</v>
      </c>
      <c r="I46" s="1058">
        <f t="shared" si="37"/>
        <v>0</v>
      </c>
      <c r="J46" s="1058">
        <f t="shared" si="37"/>
        <v>0</v>
      </c>
      <c r="K46" s="1058">
        <f t="shared" si="37"/>
        <v>0</v>
      </c>
      <c r="L46" s="1064">
        <f t="shared" si="37"/>
        <v>0</v>
      </c>
      <c r="M46" s="1064">
        <f t="shared" si="37"/>
        <v>0</v>
      </c>
      <c r="N46" s="1058">
        <f t="shared" si="37"/>
        <v>0</v>
      </c>
      <c r="O46" s="1064">
        <f t="shared" si="37"/>
        <v>0</v>
      </c>
      <c r="P46" s="1064">
        <f t="shared" si="37"/>
        <v>0</v>
      </c>
      <c r="Q46" s="1064">
        <f t="shared" si="37"/>
        <v>0</v>
      </c>
      <c r="R46" s="1064">
        <f t="shared" si="37"/>
        <v>0</v>
      </c>
      <c r="S46" s="1058">
        <f t="shared" si="37"/>
        <v>0</v>
      </c>
      <c r="T46" s="1058">
        <f t="shared" si="37"/>
        <v>0</v>
      </c>
      <c r="U46" s="1058">
        <f t="shared" si="37"/>
        <v>0</v>
      </c>
      <c r="V46" s="1064">
        <f t="shared" si="37"/>
        <v>14905762</v>
      </c>
      <c r="W46" s="1064">
        <f t="shared" si="37"/>
        <v>18623997184</v>
      </c>
      <c r="X46" s="1058">
        <f t="shared" si="37"/>
        <v>436010725</v>
      </c>
      <c r="Y46" s="1058">
        <f t="shared" si="37"/>
        <v>19060007909</v>
      </c>
      <c r="Z46" s="1058">
        <f t="shared" si="37"/>
        <v>18533772546</v>
      </c>
    </row>
    <row r="47" spans="1:27" ht="15.75" hidden="1" customHeight="1">
      <c r="A47" s="703" t="s">
        <v>462</v>
      </c>
      <c r="B47" s="1105">
        <f>'4 bbb Önkorm'!BO47+'4 ba Polg Hiv'!AZ47+'4 a Intézmények'!CD47</f>
        <v>0</v>
      </c>
      <c r="C47" s="1105">
        <f>'4 bbb Önkorm'!BP47+'4 ba Polg Hiv'!BA47+'4 a Intézmények'!CE47</f>
        <v>0</v>
      </c>
      <c r="D47" s="1174">
        <f>'4 bbb Önkorm'!BQ47+'4 ba Polg Hiv'!BB47+'4 a Intézmények'!CF47</f>
        <v>0</v>
      </c>
      <c r="E47" s="1051">
        <f t="shared" si="11"/>
        <v>0</v>
      </c>
      <c r="F47" s="1051"/>
      <c r="G47" s="1061"/>
      <c r="H47" s="1069"/>
      <c r="I47" s="1048"/>
      <c r="J47" s="1059">
        <f t="shared" si="12"/>
        <v>0</v>
      </c>
      <c r="K47" s="1059"/>
      <c r="L47" s="1061"/>
      <c r="M47" s="1069"/>
      <c r="N47" s="1048"/>
      <c r="O47" s="1061">
        <f t="shared" si="13"/>
        <v>0</v>
      </c>
      <c r="P47" s="1061"/>
      <c r="Q47" s="1053"/>
      <c r="R47" s="1107">
        <f t="shared" ref="Q47:R54" si="38">H47+M47</f>
        <v>0</v>
      </c>
      <c r="S47" s="1106">
        <f t="shared" ref="S47:S54" si="39">I47+N47</f>
        <v>0</v>
      </c>
      <c r="T47" s="1051">
        <f t="shared" si="16"/>
        <v>0</v>
      </c>
      <c r="U47" s="1051"/>
      <c r="V47" s="1053"/>
      <c r="W47" s="1043">
        <f t="shared" ref="W47:W59" si="40">C47+R47</f>
        <v>0</v>
      </c>
      <c r="X47" s="1050">
        <f t="shared" ref="X47:X59" si="41">D47+S47</f>
        <v>0</v>
      </c>
      <c r="Y47" s="1051">
        <f t="shared" si="19"/>
        <v>0</v>
      </c>
    </row>
    <row r="48" spans="1:27" ht="16.5" hidden="1" customHeight="1">
      <c r="A48" s="703" t="s">
        <v>558</v>
      </c>
      <c r="B48" s="1105">
        <f>'4 bbb Önkorm'!BO48+'4 ba Polg Hiv'!AZ48+'4 a Intézmények'!CD48</f>
        <v>0</v>
      </c>
      <c r="C48" s="1105">
        <f>'4 bbb Önkorm'!BP48+'4 ba Polg Hiv'!BA48+'4 a Intézmények'!CE48</f>
        <v>0</v>
      </c>
      <c r="D48" s="1174">
        <f>'4 bbb Önkorm'!BQ48+'4 ba Polg Hiv'!BB48+'4 a Intézmények'!CF48</f>
        <v>0</v>
      </c>
      <c r="E48" s="1051">
        <f t="shared" si="11"/>
        <v>0</v>
      </c>
      <c r="F48" s="1051"/>
      <c r="G48" s="1061"/>
      <c r="H48" s="1069"/>
      <c r="I48" s="1048"/>
      <c r="J48" s="1059">
        <f t="shared" si="12"/>
        <v>0</v>
      </c>
      <c r="K48" s="1059"/>
      <c r="L48" s="1061"/>
      <c r="M48" s="1069"/>
      <c r="N48" s="1048"/>
      <c r="O48" s="1061">
        <f t="shared" si="13"/>
        <v>0</v>
      </c>
      <c r="P48" s="1061"/>
      <c r="Q48" s="1053"/>
      <c r="R48" s="1107">
        <f t="shared" si="38"/>
        <v>0</v>
      </c>
      <c r="S48" s="1106">
        <f t="shared" si="39"/>
        <v>0</v>
      </c>
      <c r="T48" s="1051">
        <f t="shared" si="16"/>
        <v>0</v>
      </c>
      <c r="U48" s="1051"/>
      <c r="V48" s="1053"/>
      <c r="W48" s="1043">
        <f t="shared" si="40"/>
        <v>0</v>
      </c>
      <c r="X48" s="1050">
        <f t="shared" si="41"/>
        <v>0</v>
      </c>
      <c r="Y48" s="1051">
        <f t="shared" ref="Y48:Y54" si="42">SUM(W48+X48)</f>
        <v>0</v>
      </c>
    </row>
    <row r="49" spans="1:29" ht="15" hidden="1" customHeight="1">
      <c r="A49" s="703" t="s">
        <v>460</v>
      </c>
      <c r="B49" s="1105">
        <f>'4 bbb Önkorm'!BO49+'4 ba Polg Hiv'!AZ49+'4 a Intézmények'!CD49</f>
        <v>0</v>
      </c>
      <c r="C49" s="1105">
        <f>'4 bbb Önkorm'!BP49+'4 ba Polg Hiv'!BA49+'4 a Intézmények'!CE49</f>
        <v>0</v>
      </c>
      <c r="D49" s="1174">
        <f>'4 bbb Önkorm'!BQ49+'4 ba Polg Hiv'!BB49+'4 a Intézmények'!CF49</f>
        <v>0</v>
      </c>
      <c r="E49" s="1051">
        <f t="shared" si="11"/>
        <v>0</v>
      </c>
      <c r="F49" s="1051">
        <f t="shared" ref="F49:F58" si="43">C49-B49</f>
        <v>0</v>
      </c>
      <c r="G49" s="1061"/>
      <c r="H49" s="1069"/>
      <c r="I49" s="1048"/>
      <c r="J49" s="1059">
        <f t="shared" si="12"/>
        <v>0</v>
      </c>
      <c r="K49" s="1059">
        <f t="shared" ref="K49:K58" si="44">H49-G49</f>
        <v>0</v>
      </c>
      <c r="L49" s="1061"/>
      <c r="M49" s="1069"/>
      <c r="N49" s="1048"/>
      <c r="O49" s="1061">
        <f t="shared" si="13"/>
        <v>0</v>
      </c>
      <c r="P49" s="1061">
        <f t="shared" ref="P49:P58" si="45">M49-L49</f>
        <v>0</v>
      </c>
      <c r="Q49" s="1107">
        <f t="shared" si="38"/>
        <v>0</v>
      </c>
      <c r="R49" s="1107">
        <f t="shared" si="38"/>
        <v>0</v>
      </c>
      <c r="S49" s="1625">
        <f t="shared" si="39"/>
        <v>0</v>
      </c>
      <c r="T49" s="1051">
        <f t="shared" si="16"/>
        <v>0</v>
      </c>
      <c r="U49" s="1051">
        <f t="shared" ref="U49:U58" si="46">R49-Q49</f>
        <v>0</v>
      </c>
      <c r="V49" s="1043">
        <f t="shared" ref="V49:V58" si="47">B49+Q49</f>
        <v>0</v>
      </c>
      <c r="W49" s="1043">
        <f t="shared" si="40"/>
        <v>0</v>
      </c>
      <c r="X49" s="1052">
        <f t="shared" si="41"/>
        <v>0</v>
      </c>
      <c r="Y49" s="1051">
        <f t="shared" si="42"/>
        <v>0</v>
      </c>
      <c r="Z49" s="1051">
        <f t="shared" ref="Z49:Z58" si="48">W49-V49</f>
        <v>0</v>
      </c>
    </row>
    <row r="50" spans="1:29" ht="15" hidden="1" customHeight="1">
      <c r="A50" s="703" t="s">
        <v>461</v>
      </c>
      <c r="B50" s="1105">
        <f>'4 bbb Önkorm'!BO50+'4 ba Polg Hiv'!AZ50+'4 a Intézmények'!CD50</f>
        <v>0</v>
      </c>
      <c r="C50" s="1105">
        <f>'4 bbb Önkorm'!BP50+'4 ba Polg Hiv'!BA50+'4 a Intézmények'!CE50</f>
        <v>0</v>
      </c>
      <c r="D50" s="1174">
        <f>'4 bbb Önkorm'!BQ50+'4 ba Polg Hiv'!BB50+'4 a Intézmények'!CF50</f>
        <v>0</v>
      </c>
      <c r="E50" s="1051">
        <f>SUM(C50+D50)</f>
        <v>0</v>
      </c>
      <c r="F50" s="1051">
        <f t="shared" si="43"/>
        <v>0</v>
      </c>
      <c r="G50" s="1061"/>
      <c r="H50" s="1069"/>
      <c r="I50" s="1048"/>
      <c r="J50" s="1059">
        <f>SUM(H50+I50)</f>
        <v>0</v>
      </c>
      <c r="K50" s="1059">
        <f t="shared" si="44"/>
        <v>0</v>
      </c>
      <c r="L50" s="1061"/>
      <c r="M50" s="1069"/>
      <c r="N50" s="1048"/>
      <c r="O50" s="1061">
        <f>SUM(M50+N50)</f>
        <v>0</v>
      </c>
      <c r="P50" s="1061">
        <f t="shared" si="45"/>
        <v>0</v>
      </c>
      <c r="Q50" s="1107">
        <f t="shared" si="38"/>
        <v>0</v>
      </c>
      <c r="R50" s="1107">
        <f t="shared" si="38"/>
        <v>0</v>
      </c>
      <c r="S50" s="1625">
        <f t="shared" si="39"/>
        <v>0</v>
      </c>
      <c r="T50" s="1051">
        <f>SUM(R50+S50)</f>
        <v>0</v>
      </c>
      <c r="U50" s="1051">
        <f t="shared" si="46"/>
        <v>0</v>
      </c>
      <c r="V50" s="1043">
        <f t="shared" si="47"/>
        <v>0</v>
      </c>
      <c r="W50" s="1043">
        <f t="shared" si="40"/>
        <v>0</v>
      </c>
      <c r="X50" s="1052">
        <f t="shared" si="41"/>
        <v>0</v>
      </c>
      <c r="Y50" s="1051">
        <f t="shared" si="42"/>
        <v>0</v>
      </c>
      <c r="Z50" s="1051">
        <f t="shared" si="48"/>
        <v>0</v>
      </c>
    </row>
    <row r="51" spans="1:29" ht="34.5" hidden="1" customHeight="1">
      <c r="A51" s="703" t="s">
        <v>463</v>
      </c>
      <c r="B51" s="1105">
        <f>'4 bbb Önkorm'!BO51+'4 ba Polg Hiv'!AZ51+'4 a Intézmények'!CD51</f>
        <v>0</v>
      </c>
      <c r="C51" s="1105">
        <f>'4 bbb Önkorm'!BP51+'4 ba Polg Hiv'!BA51+'4 a Intézmények'!CE51</f>
        <v>0</v>
      </c>
      <c r="D51" s="1174">
        <f>'4 bbb Önkorm'!BQ51+'4 ba Polg Hiv'!BB51+'4 a Intézmények'!CF51</f>
        <v>0</v>
      </c>
      <c r="E51" s="1051">
        <f>SUM(C51+D51)</f>
        <v>0</v>
      </c>
      <c r="F51" s="1051">
        <f t="shared" si="43"/>
        <v>0</v>
      </c>
      <c r="G51" s="1061"/>
      <c r="H51" s="1069"/>
      <c r="I51" s="1048"/>
      <c r="J51" s="1059">
        <f>SUM(H51+I51)</f>
        <v>0</v>
      </c>
      <c r="K51" s="1059">
        <f t="shared" si="44"/>
        <v>0</v>
      </c>
      <c r="L51" s="1061"/>
      <c r="M51" s="1069"/>
      <c r="N51" s="1048"/>
      <c r="O51" s="1061">
        <f>SUM(M51+N51)</f>
        <v>0</v>
      </c>
      <c r="P51" s="1061">
        <f t="shared" si="45"/>
        <v>0</v>
      </c>
      <c r="Q51" s="1107">
        <f t="shared" si="38"/>
        <v>0</v>
      </c>
      <c r="R51" s="1107">
        <f t="shared" si="38"/>
        <v>0</v>
      </c>
      <c r="S51" s="1625">
        <f t="shared" si="39"/>
        <v>0</v>
      </c>
      <c r="T51" s="1051">
        <f>SUM(R51+S51)</f>
        <v>0</v>
      </c>
      <c r="U51" s="1051">
        <f t="shared" si="46"/>
        <v>0</v>
      </c>
      <c r="V51" s="1043">
        <f t="shared" si="47"/>
        <v>0</v>
      </c>
      <c r="W51" s="1043">
        <f t="shared" si="40"/>
        <v>0</v>
      </c>
      <c r="X51" s="1052">
        <f t="shared" si="41"/>
        <v>0</v>
      </c>
      <c r="Y51" s="1051">
        <f t="shared" si="42"/>
        <v>0</v>
      </c>
      <c r="Z51" s="1051">
        <f t="shared" si="48"/>
        <v>0</v>
      </c>
    </row>
    <row r="52" spans="1:29" ht="15" customHeight="1">
      <c r="A52" s="703" t="s">
        <v>464</v>
      </c>
      <c r="B52" s="1105">
        <f>'4 bbb Önkorm'!BO52+'4 ba Polg Hiv'!AZ52+'4 a Intézmények'!CD52</f>
        <v>0</v>
      </c>
      <c r="C52" s="1105">
        <f>'4 bbb Önkorm'!BP52+'4 ba Polg Hiv'!BA52+'4 a Intézmények'!CE52</f>
        <v>5890000000</v>
      </c>
      <c r="D52" s="1174">
        <f>'4 bbb Önkorm'!BQ52+'4 ba Polg Hiv'!BB52+'4 a Intézmények'!CF52</f>
        <v>0</v>
      </c>
      <c r="E52" s="1051">
        <f>SUM(C52+D52)</f>
        <v>5890000000</v>
      </c>
      <c r="F52" s="1051">
        <f t="shared" si="43"/>
        <v>5890000000</v>
      </c>
      <c r="G52" s="1061"/>
      <c r="H52" s="1069"/>
      <c r="I52" s="1048"/>
      <c r="J52" s="1059">
        <f>SUM(H52+I52)</f>
        <v>0</v>
      </c>
      <c r="K52" s="1059">
        <f t="shared" si="44"/>
        <v>0</v>
      </c>
      <c r="L52" s="1061"/>
      <c r="M52" s="1069"/>
      <c r="N52" s="1048"/>
      <c r="O52" s="1061">
        <f>SUM(M52+N52)</f>
        <v>0</v>
      </c>
      <c r="P52" s="1061">
        <f t="shared" si="45"/>
        <v>0</v>
      </c>
      <c r="Q52" s="1107">
        <f t="shared" si="38"/>
        <v>0</v>
      </c>
      <c r="R52" s="1107">
        <f t="shared" si="38"/>
        <v>0</v>
      </c>
      <c r="S52" s="1625">
        <f t="shared" si="39"/>
        <v>0</v>
      </c>
      <c r="T52" s="1051">
        <f>SUM(R52+S52)</f>
        <v>0</v>
      </c>
      <c r="U52" s="1051">
        <f t="shared" si="46"/>
        <v>0</v>
      </c>
      <c r="V52" s="1043">
        <f t="shared" si="47"/>
        <v>0</v>
      </c>
      <c r="W52" s="1043">
        <f t="shared" si="40"/>
        <v>5890000000</v>
      </c>
      <c r="X52" s="1052">
        <f t="shared" si="41"/>
        <v>0</v>
      </c>
      <c r="Y52" s="1051">
        <f t="shared" si="42"/>
        <v>5890000000</v>
      </c>
      <c r="Z52" s="1051">
        <f t="shared" si="48"/>
        <v>5890000000</v>
      </c>
    </row>
    <row r="53" spans="1:29" ht="15" hidden="1" customHeight="1">
      <c r="A53" s="703" t="s">
        <v>465</v>
      </c>
      <c r="B53" s="1105">
        <f>'4 bbb Önkorm'!BO53+'4 ba Polg Hiv'!AZ53+'4 a Intézmények'!CD53</f>
        <v>0</v>
      </c>
      <c r="C53" s="1105">
        <f>'4 bbb Önkorm'!BP53+'4 ba Polg Hiv'!BA53+'4 a Intézmények'!CE53</f>
        <v>0</v>
      </c>
      <c r="D53" s="1174">
        <f>'4 bbb Önkorm'!BQ53+'4 ba Polg Hiv'!BB53+'4 a Intézmények'!CF53</f>
        <v>0</v>
      </c>
      <c r="E53" s="1051">
        <f>SUM(C53+D53)</f>
        <v>0</v>
      </c>
      <c r="F53" s="1051">
        <f t="shared" si="43"/>
        <v>0</v>
      </c>
      <c r="G53" s="1061"/>
      <c r="H53" s="1069"/>
      <c r="I53" s="1048"/>
      <c r="J53" s="1059">
        <f>SUM(H53+I53)</f>
        <v>0</v>
      </c>
      <c r="K53" s="1059">
        <f t="shared" si="44"/>
        <v>0</v>
      </c>
      <c r="L53" s="1061"/>
      <c r="M53" s="1069"/>
      <c r="N53" s="1048"/>
      <c r="O53" s="1061">
        <f>SUM(M53+N53)</f>
        <v>0</v>
      </c>
      <c r="P53" s="1061">
        <f t="shared" si="45"/>
        <v>0</v>
      </c>
      <c r="Q53" s="1107">
        <f t="shared" si="38"/>
        <v>0</v>
      </c>
      <c r="R53" s="1107">
        <f t="shared" si="38"/>
        <v>0</v>
      </c>
      <c r="S53" s="1625">
        <f t="shared" si="39"/>
        <v>0</v>
      </c>
      <c r="T53" s="1051">
        <f>SUM(R53+S53)</f>
        <v>0</v>
      </c>
      <c r="U53" s="1051">
        <f t="shared" si="46"/>
        <v>0</v>
      </c>
      <c r="V53" s="1043">
        <f t="shared" si="47"/>
        <v>0</v>
      </c>
      <c r="W53" s="1043">
        <f t="shared" si="40"/>
        <v>0</v>
      </c>
      <c r="X53" s="1052">
        <f t="shared" si="41"/>
        <v>0</v>
      </c>
      <c r="Y53" s="1051">
        <f t="shared" si="42"/>
        <v>0</v>
      </c>
      <c r="Z53" s="1051">
        <f t="shared" si="48"/>
        <v>0</v>
      </c>
    </row>
    <row r="54" spans="1:29" ht="15" hidden="1" customHeight="1">
      <c r="A54" s="703" t="s">
        <v>911</v>
      </c>
      <c r="B54" s="1105">
        <f>'4 bbb Önkorm'!BO54+'4 ba Polg Hiv'!AZ54+'4 a Intézmények'!CD54</f>
        <v>0</v>
      </c>
      <c r="C54" s="1105">
        <f>'4 bbb Önkorm'!BP54+'4 ba Polg Hiv'!BA54+'4 a Intézmények'!CE54</f>
        <v>0</v>
      </c>
      <c r="D54" s="1174">
        <f>'4 bbb Önkorm'!BQ54+'4 ba Polg Hiv'!BB54+'4 a Intézmények'!CF54</f>
        <v>0</v>
      </c>
      <c r="E54" s="1051">
        <f>SUM(C54+D54)</f>
        <v>0</v>
      </c>
      <c r="F54" s="1051">
        <f t="shared" si="43"/>
        <v>0</v>
      </c>
      <c r="G54" s="1061"/>
      <c r="H54" s="1069"/>
      <c r="I54" s="1048"/>
      <c r="J54" s="1059">
        <f>SUM(H54+I54)</f>
        <v>0</v>
      </c>
      <c r="K54" s="1059">
        <f t="shared" si="44"/>
        <v>0</v>
      </c>
      <c r="L54" s="1061"/>
      <c r="M54" s="1069"/>
      <c r="N54" s="1048"/>
      <c r="O54" s="1061">
        <f>SUM(M54+N54)</f>
        <v>0</v>
      </c>
      <c r="P54" s="1061">
        <f t="shared" si="45"/>
        <v>0</v>
      </c>
      <c r="Q54" s="1107">
        <f t="shared" si="38"/>
        <v>0</v>
      </c>
      <c r="R54" s="1107">
        <f t="shared" si="38"/>
        <v>0</v>
      </c>
      <c r="S54" s="1625">
        <f t="shared" si="39"/>
        <v>0</v>
      </c>
      <c r="T54" s="1051">
        <f>SUM(R54+S54)</f>
        <v>0</v>
      </c>
      <c r="U54" s="1051">
        <f t="shared" si="46"/>
        <v>0</v>
      </c>
      <c r="V54" s="1043">
        <f t="shared" si="47"/>
        <v>0</v>
      </c>
      <c r="W54" s="1043">
        <f t="shared" si="40"/>
        <v>0</v>
      </c>
      <c r="X54" s="1052">
        <f t="shared" si="41"/>
        <v>0</v>
      </c>
      <c r="Y54" s="1051">
        <f t="shared" si="42"/>
        <v>0</v>
      </c>
      <c r="Z54" s="1051">
        <f t="shared" si="48"/>
        <v>0</v>
      </c>
    </row>
    <row r="55" spans="1:29" ht="15" customHeight="1">
      <c r="A55" s="703" t="s">
        <v>898</v>
      </c>
      <c r="B55" s="1105">
        <f>'4 bbb Önkorm'!BO55+'4 ba Polg Hiv'!AZ55+'4 a Intézmények'!CD55</f>
        <v>1894877</v>
      </c>
      <c r="C55" s="1105">
        <f>'4 bbb Önkorm'!BP55+'4 ba Polg Hiv'!BA55+'4 a Intézmények'!CE55</f>
        <v>2192063147</v>
      </c>
      <c r="D55" s="1174">
        <f>'4 bbb Önkorm'!BQ55+'4 ba Polg Hiv'!BB55+'4 a Intézmények'!CF55</f>
        <v>5095966</v>
      </c>
      <c r="E55" s="1051">
        <f t="shared" si="11"/>
        <v>2197159113</v>
      </c>
      <c r="F55" s="1051">
        <f t="shared" si="43"/>
        <v>2190168270</v>
      </c>
      <c r="G55" s="1069">
        <v>-1856731</v>
      </c>
      <c r="H55" s="1069">
        <v>-2185659202</v>
      </c>
      <c r="I55" s="1048">
        <v>-3911818</v>
      </c>
      <c r="J55" s="1059">
        <f t="shared" si="12"/>
        <v>-2189571020</v>
      </c>
      <c r="K55" s="1059">
        <f t="shared" si="44"/>
        <v>-2183802471</v>
      </c>
      <c r="L55" s="1061">
        <v>-38146</v>
      </c>
      <c r="M55" s="1069">
        <v>-6403945</v>
      </c>
      <c r="N55" s="1048">
        <v>-1184148</v>
      </c>
      <c r="O55" s="1061">
        <f t="shared" si="13"/>
        <v>-7588093</v>
      </c>
      <c r="P55" s="1061">
        <f t="shared" si="45"/>
        <v>-6365799</v>
      </c>
      <c r="Q55" s="1107">
        <f t="shared" ref="Q55:S58" si="49">G55+L55</f>
        <v>-1894877</v>
      </c>
      <c r="R55" s="1107">
        <f t="shared" si="49"/>
        <v>-2192063147</v>
      </c>
      <c r="S55" s="1625">
        <f t="shared" si="49"/>
        <v>-5095966</v>
      </c>
      <c r="T55" s="1051">
        <f t="shared" si="16"/>
        <v>-2197159113</v>
      </c>
      <c r="U55" s="1051">
        <f t="shared" si="46"/>
        <v>-2190168270</v>
      </c>
      <c r="V55" s="1043">
        <f t="shared" si="47"/>
        <v>0</v>
      </c>
      <c r="W55" s="1043">
        <f t="shared" si="40"/>
        <v>0</v>
      </c>
      <c r="X55" s="1052">
        <f t="shared" si="41"/>
        <v>0</v>
      </c>
      <c r="Y55" s="1051">
        <f t="shared" si="19"/>
        <v>0</v>
      </c>
      <c r="Z55" s="1051">
        <f t="shared" si="48"/>
        <v>0</v>
      </c>
    </row>
    <row r="56" spans="1:29" ht="15" customHeight="1">
      <c r="A56" s="703" t="s">
        <v>899</v>
      </c>
      <c r="B56" s="1105">
        <f>'4 bbb Önkorm'!BO56+'4 ba Polg Hiv'!AZ56+'4 a Intézmények'!CD56</f>
        <v>4959085</v>
      </c>
      <c r="C56" s="1105">
        <f>'4 bbb Önkorm'!BP56+'4 ba Polg Hiv'!BA56+'4 a Intézmények'!CE56</f>
        <v>5238430196</v>
      </c>
      <c r="D56" s="1174">
        <f>'4 bbb Önkorm'!BQ56+'4 ba Polg Hiv'!BB56+'4 a Intézmények'!CF56</f>
        <v>-77880732</v>
      </c>
      <c r="E56" s="1051">
        <f t="shared" si="11"/>
        <v>5160549464</v>
      </c>
      <c r="F56" s="1051">
        <f t="shared" si="43"/>
        <v>5233471111</v>
      </c>
      <c r="G56" s="1069">
        <v>-3318215</v>
      </c>
      <c r="H56" s="1069">
        <v>-3400876386</v>
      </c>
      <c r="I56" s="1048">
        <v>70474632</v>
      </c>
      <c r="J56" s="1059">
        <f t="shared" si="12"/>
        <v>-3330401754</v>
      </c>
      <c r="K56" s="1059">
        <f t="shared" si="44"/>
        <v>-3397558171</v>
      </c>
      <c r="L56" s="1069">
        <v>-1640870</v>
      </c>
      <c r="M56" s="1069">
        <v>-1837553810</v>
      </c>
      <c r="N56" s="1048">
        <v>7406100</v>
      </c>
      <c r="O56" s="1061">
        <f t="shared" si="13"/>
        <v>-1830147710</v>
      </c>
      <c r="P56" s="1061">
        <f t="shared" si="45"/>
        <v>-1835912940</v>
      </c>
      <c r="Q56" s="1107">
        <f t="shared" si="49"/>
        <v>-4959085</v>
      </c>
      <c r="R56" s="1107">
        <f t="shared" si="49"/>
        <v>-5238430196</v>
      </c>
      <c r="S56" s="1625">
        <f t="shared" si="49"/>
        <v>77880732</v>
      </c>
      <c r="T56" s="1051">
        <f t="shared" si="16"/>
        <v>-5160549464</v>
      </c>
      <c r="U56" s="1051">
        <f t="shared" si="46"/>
        <v>-5233471111</v>
      </c>
      <c r="V56" s="1043">
        <f t="shared" si="47"/>
        <v>0</v>
      </c>
      <c r="W56" s="1043">
        <f t="shared" si="40"/>
        <v>0</v>
      </c>
      <c r="X56" s="1052">
        <f t="shared" si="41"/>
        <v>0</v>
      </c>
      <c r="Y56" s="1051">
        <f>SUM(W56+X56)</f>
        <v>0</v>
      </c>
      <c r="Z56" s="1051">
        <f t="shared" si="48"/>
        <v>0</v>
      </c>
    </row>
    <row r="57" spans="1:29" ht="15" customHeight="1">
      <c r="A57" s="703" t="s">
        <v>900</v>
      </c>
      <c r="B57" s="1105">
        <f>'4 bbb Önkorm'!BO57+'4 ba Polg Hiv'!AZ57+'4 a Intézmények'!CD57</f>
        <v>0</v>
      </c>
      <c r="C57" s="1105">
        <f>'4 bbb Önkorm'!BP57+'4 ba Polg Hiv'!BA57+'4 a Intézmények'!CE57</f>
        <v>3517000</v>
      </c>
      <c r="D57" s="1174">
        <f>'4 bbb Önkorm'!BQ57+'4 ba Polg Hiv'!BB57+'4 a Intézmények'!CF57</f>
        <v>0</v>
      </c>
      <c r="E57" s="1051">
        <f t="shared" si="11"/>
        <v>3517000</v>
      </c>
      <c r="F57" s="1051">
        <f t="shared" si="43"/>
        <v>3517000</v>
      </c>
      <c r="G57" s="1069"/>
      <c r="H57" s="1069">
        <v>-3517000</v>
      </c>
      <c r="I57" s="1048"/>
      <c r="J57" s="1059">
        <f t="shared" si="12"/>
        <v>-3517000</v>
      </c>
      <c r="K57" s="1059">
        <f t="shared" si="44"/>
        <v>-3517000</v>
      </c>
      <c r="L57" s="1069"/>
      <c r="M57" s="1069">
        <v>0</v>
      </c>
      <c r="N57" s="1048"/>
      <c r="O57" s="1061">
        <f t="shared" si="13"/>
        <v>0</v>
      </c>
      <c r="P57" s="1061">
        <f t="shared" si="45"/>
        <v>0</v>
      </c>
      <c r="Q57" s="1107">
        <f t="shared" si="49"/>
        <v>0</v>
      </c>
      <c r="R57" s="1107">
        <f t="shared" si="49"/>
        <v>-3517000</v>
      </c>
      <c r="S57" s="1625">
        <f t="shared" si="49"/>
        <v>0</v>
      </c>
      <c r="T57" s="1051">
        <f t="shared" si="16"/>
        <v>-3517000</v>
      </c>
      <c r="U57" s="1051">
        <f t="shared" si="46"/>
        <v>-3517000</v>
      </c>
      <c r="V57" s="1043">
        <f t="shared" si="47"/>
        <v>0</v>
      </c>
      <c r="W57" s="1043">
        <f t="shared" si="40"/>
        <v>0</v>
      </c>
      <c r="X57" s="1052">
        <f t="shared" si="41"/>
        <v>0</v>
      </c>
      <c r="Y57" s="1051">
        <f t="shared" si="19"/>
        <v>0</v>
      </c>
      <c r="Z57" s="1051">
        <f t="shared" si="48"/>
        <v>0</v>
      </c>
    </row>
    <row r="58" spans="1:29" ht="15" customHeight="1">
      <c r="A58" s="703" t="s">
        <v>901</v>
      </c>
      <c r="B58" s="1105">
        <f>'4 bbb Önkorm'!BO58+'4 ba Polg Hiv'!AZ58+'4 a Intézmények'!CD58</f>
        <v>254279</v>
      </c>
      <c r="C58" s="1105">
        <f>'4 bbb Önkorm'!BP58+'4 ba Polg Hiv'!BA58+'4 a Intézmények'!CE58</f>
        <v>924147072</v>
      </c>
      <c r="D58" s="1174">
        <f>'4 bbb Önkorm'!BQ58+'4 ba Polg Hiv'!BB58+'4 a Intézmények'!CF58</f>
        <v>5564162</v>
      </c>
      <c r="E58" s="1051">
        <f>SUM(C58+D58)</f>
        <v>929711234</v>
      </c>
      <c r="F58" s="1051">
        <f t="shared" si="43"/>
        <v>923892793</v>
      </c>
      <c r="G58" s="1069">
        <v>-185698</v>
      </c>
      <c r="H58" s="1069">
        <v>-805475903</v>
      </c>
      <c r="I58" s="1048">
        <v>-6132943</v>
      </c>
      <c r="J58" s="1059">
        <f>SUM(H58+I58)</f>
        <v>-811608846</v>
      </c>
      <c r="K58" s="1059">
        <f t="shared" si="44"/>
        <v>-805290205</v>
      </c>
      <c r="L58" s="1069">
        <v>-68581</v>
      </c>
      <c r="M58" s="1069">
        <v>-118671169</v>
      </c>
      <c r="N58" s="1048">
        <v>568781</v>
      </c>
      <c r="O58" s="1061">
        <f>SUM(M58+N58)</f>
        <v>-118102388</v>
      </c>
      <c r="P58" s="1061">
        <f t="shared" si="45"/>
        <v>-118602588</v>
      </c>
      <c r="Q58" s="1107">
        <f t="shared" si="49"/>
        <v>-254279</v>
      </c>
      <c r="R58" s="1107">
        <f t="shared" si="49"/>
        <v>-924147072</v>
      </c>
      <c r="S58" s="1625">
        <f t="shared" si="49"/>
        <v>-5564162</v>
      </c>
      <c r="T58" s="1051">
        <f>SUM(R58+S58)</f>
        <v>-929711234</v>
      </c>
      <c r="U58" s="1051">
        <f t="shared" si="46"/>
        <v>-923892793</v>
      </c>
      <c r="V58" s="1043">
        <f t="shared" si="47"/>
        <v>0</v>
      </c>
      <c r="W58" s="1043">
        <f t="shared" si="40"/>
        <v>0</v>
      </c>
      <c r="X58" s="1052">
        <f t="shared" si="41"/>
        <v>0</v>
      </c>
      <c r="Y58" s="1051">
        <f>SUM(W58+X58)</f>
        <v>0</v>
      </c>
      <c r="Z58" s="1051">
        <f t="shared" si="48"/>
        <v>0</v>
      </c>
    </row>
    <row r="59" spans="1:29" s="38" customFormat="1" ht="21" hidden="1" customHeight="1">
      <c r="A59" s="703" t="s">
        <v>902</v>
      </c>
      <c r="B59" s="1105">
        <f>'4 bbb Önkorm'!BO59+'4 ba Polg Hiv'!AZ59+'4 a Intézmények'!CD59</f>
        <v>0</v>
      </c>
      <c r="C59" s="1105">
        <f>'4 bbb Önkorm'!BP59+'4 ba Polg Hiv'!BA59+'4 a Intézmények'!CE59</f>
        <v>0</v>
      </c>
      <c r="D59" s="1174">
        <f>'4 bbb Önkorm'!BQ59+'4 ba Polg Hiv'!BB59+'4 a Intézmények'!CF59</f>
        <v>0</v>
      </c>
      <c r="E59" s="1051">
        <f>SUM(C59+D59)</f>
        <v>0</v>
      </c>
      <c r="F59" s="1051"/>
      <c r="G59" s="1061"/>
      <c r="H59" s="1073"/>
      <c r="I59" s="1072"/>
      <c r="J59" s="1059">
        <f>SUM(H59+I59)</f>
        <v>0</v>
      </c>
      <c r="K59" s="1059"/>
      <c r="L59" s="1061"/>
      <c r="M59" s="1073"/>
      <c r="N59" s="1072"/>
      <c r="O59" s="1073"/>
      <c r="P59" s="1073"/>
      <c r="Q59" s="1152"/>
      <c r="R59" s="1107">
        <f>H59+M59</f>
        <v>0</v>
      </c>
      <c r="S59" s="1106">
        <f>I59+N59</f>
        <v>0</v>
      </c>
      <c r="T59" s="1051">
        <f>SUM(R59+S59)</f>
        <v>0</v>
      </c>
      <c r="U59" s="1051"/>
      <c r="V59" s="1053"/>
      <c r="W59" s="1152">
        <f t="shared" si="40"/>
        <v>0</v>
      </c>
      <c r="X59" s="1050">
        <f t="shared" si="41"/>
        <v>0</v>
      </c>
      <c r="Y59" s="1076">
        <f>SUM(W59+X59)</f>
        <v>0</v>
      </c>
      <c r="Z59" s="1025"/>
    </row>
    <row r="60" spans="1:29" s="38" customFormat="1" ht="15" customHeight="1" thickBot="1">
      <c r="A60" s="1183" t="s">
        <v>219</v>
      </c>
      <c r="B60" s="1121">
        <f>SUM(B47:B59)</f>
        <v>7108241</v>
      </c>
      <c r="C60" s="1121">
        <f t="shared" ref="C60:Z60" si="50">SUM(C47:C59)</f>
        <v>14248157415</v>
      </c>
      <c r="D60" s="1121">
        <f t="shared" si="50"/>
        <v>-67220604</v>
      </c>
      <c r="E60" s="1121">
        <f t="shared" si="50"/>
        <v>14180936811</v>
      </c>
      <c r="F60" s="1121">
        <f t="shared" si="50"/>
        <v>14241049174</v>
      </c>
      <c r="G60" s="1121">
        <f t="shared" si="50"/>
        <v>-5360644</v>
      </c>
      <c r="H60" s="1121">
        <f t="shared" si="50"/>
        <v>-6395528491</v>
      </c>
      <c r="I60" s="1121">
        <f t="shared" si="50"/>
        <v>60429871</v>
      </c>
      <c r="J60" s="1121">
        <f t="shared" si="50"/>
        <v>-6335098620</v>
      </c>
      <c r="K60" s="1121">
        <f t="shared" si="50"/>
        <v>-6390167847</v>
      </c>
      <c r="L60" s="1121">
        <f t="shared" si="50"/>
        <v>-1747597</v>
      </c>
      <c r="M60" s="1121">
        <f t="shared" si="50"/>
        <v>-1962628924</v>
      </c>
      <c r="N60" s="1121">
        <f t="shared" si="50"/>
        <v>6790733</v>
      </c>
      <c r="O60" s="1121">
        <f t="shared" si="50"/>
        <v>-1955838191</v>
      </c>
      <c r="P60" s="1121">
        <f t="shared" si="50"/>
        <v>-1960881327</v>
      </c>
      <c r="Q60" s="1121">
        <f t="shared" si="50"/>
        <v>-7108241</v>
      </c>
      <c r="R60" s="1121">
        <f t="shared" si="50"/>
        <v>-8358157415</v>
      </c>
      <c r="S60" s="1121">
        <f t="shared" si="50"/>
        <v>67220604</v>
      </c>
      <c r="T60" s="1121">
        <f t="shared" si="50"/>
        <v>-8290936811</v>
      </c>
      <c r="U60" s="1121">
        <f t="shared" si="50"/>
        <v>-8351049174</v>
      </c>
      <c r="V60" s="1121">
        <f t="shared" si="50"/>
        <v>0</v>
      </c>
      <c r="W60" s="1121">
        <f t="shared" si="50"/>
        <v>5890000000</v>
      </c>
      <c r="X60" s="1121">
        <f t="shared" si="50"/>
        <v>0</v>
      </c>
      <c r="Y60" s="1121">
        <f t="shared" si="50"/>
        <v>5890000000</v>
      </c>
      <c r="Z60" s="1121">
        <f t="shared" si="50"/>
        <v>5890000000</v>
      </c>
    </row>
    <row r="61" spans="1:29" s="703" customFormat="1" ht="15" customHeight="1" thickBot="1">
      <c r="A61" s="1067" t="s">
        <v>218</v>
      </c>
      <c r="B61" s="1068">
        <f>SUM(B46+B60)</f>
        <v>22014003</v>
      </c>
      <c r="C61" s="1068">
        <f t="shared" ref="C61:Z61" si="51">SUM(C46+C60)</f>
        <v>32872154599</v>
      </c>
      <c r="D61" s="1068">
        <f t="shared" si="51"/>
        <v>368790121</v>
      </c>
      <c r="E61" s="1068">
        <f t="shared" si="51"/>
        <v>33240944720</v>
      </c>
      <c r="F61" s="1068">
        <f t="shared" si="51"/>
        <v>32850140596</v>
      </c>
      <c r="G61" s="1068">
        <f t="shared" si="51"/>
        <v>-5360644</v>
      </c>
      <c r="H61" s="1068">
        <f t="shared" si="51"/>
        <v>-6395528491</v>
      </c>
      <c r="I61" s="1068">
        <f t="shared" si="51"/>
        <v>60429871</v>
      </c>
      <c r="J61" s="1068">
        <f t="shared" si="51"/>
        <v>-6335098620</v>
      </c>
      <c r="K61" s="1068">
        <f t="shared" si="51"/>
        <v>-6390167847</v>
      </c>
      <c r="L61" s="1068">
        <f t="shared" si="51"/>
        <v>-1747597</v>
      </c>
      <c r="M61" s="1068">
        <f t="shared" si="51"/>
        <v>-1962628924</v>
      </c>
      <c r="N61" s="1068">
        <f t="shared" si="51"/>
        <v>6790733</v>
      </c>
      <c r="O61" s="1068">
        <f t="shared" si="51"/>
        <v>-1955838191</v>
      </c>
      <c r="P61" s="1068">
        <f t="shared" si="51"/>
        <v>-1960881327</v>
      </c>
      <c r="Q61" s="1068">
        <f t="shared" si="51"/>
        <v>-7108241</v>
      </c>
      <c r="R61" s="1068">
        <f t="shared" si="51"/>
        <v>-8358157415</v>
      </c>
      <c r="S61" s="1068">
        <f t="shared" si="51"/>
        <v>67220604</v>
      </c>
      <c r="T61" s="1068">
        <f t="shared" si="51"/>
        <v>-8290936811</v>
      </c>
      <c r="U61" s="1068">
        <f t="shared" si="51"/>
        <v>-8351049174</v>
      </c>
      <c r="V61" s="1068">
        <f t="shared" si="51"/>
        <v>14905762</v>
      </c>
      <c r="W61" s="1068">
        <f t="shared" si="51"/>
        <v>24513997184</v>
      </c>
      <c r="X61" s="1068">
        <f t="shared" si="51"/>
        <v>436010725</v>
      </c>
      <c r="Y61" s="1068">
        <f t="shared" si="51"/>
        <v>24950007909</v>
      </c>
      <c r="Z61" s="1068">
        <f t="shared" si="51"/>
        <v>24423772546</v>
      </c>
    </row>
    <row r="62" spans="1:29" s="38" customFormat="1" ht="16.5" customHeight="1">
      <c r="A62" s="1118" t="s">
        <v>1254</v>
      </c>
      <c r="B62" s="1118"/>
      <c r="C62" s="1053"/>
      <c r="D62" s="1107"/>
      <c r="E62" s="1053"/>
      <c r="F62" s="1053"/>
      <c r="G62" s="1061"/>
      <c r="H62" s="1061"/>
      <c r="I62" s="1069"/>
      <c r="J62" s="1061"/>
      <c r="K62" s="1061"/>
      <c r="L62" s="1061"/>
      <c r="M62" s="1061"/>
      <c r="N62" s="1069"/>
      <c r="O62" s="1061"/>
      <c r="P62" s="1061"/>
      <c r="Q62" s="1053"/>
      <c r="R62" s="1053"/>
      <c r="S62" s="1107"/>
      <c r="T62" s="1053"/>
      <c r="U62" s="1053"/>
      <c r="V62" s="1053"/>
      <c r="W62" s="1053"/>
      <c r="X62" s="1053"/>
      <c r="Y62" s="1053"/>
      <c r="Z62" s="1025"/>
      <c r="AC62" s="33"/>
    </row>
    <row r="63" spans="1:29" ht="16.5" hidden="1" customHeight="1">
      <c r="A63" s="1054" t="s">
        <v>559</v>
      </c>
      <c r="B63" s="1105">
        <f>'4 bbb Önkorm'!BO63+'4 ba Polg Hiv'!AZ63+'4 a Intézmények'!CD63</f>
        <v>0</v>
      </c>
      <c r="C63" s="1105">
        <f>'4 bbb Önkorm'!BP63+'4 ba Polg Hiv'!BA63+'4 a Intézmények'!CE63</f>
        <v>0</v>
      </c>
      <c r="D63" s="1174">
        <f>'4 bbb Önkorm'!BQ63+'4 ba Polg Hiv'!BB63+'4 a Intézmények'!CF63</f>
        <v>0</v>
      </c>
      <c r="E63" s="1051">
        <f t="shared" ref="E63:E85" si="52">SUM(C63+D63)</f>
        <v>0</v>
      </c>
      <c r="F63" s="1051"/>
      <c r="G63" s="1061"/>
      <c r="H63" s="1069"/>
      <c r="I63" s="1048"/>
      <c r="J63" s="1059">
        <f t="shared" ref="J63:J85" si="53">SUM(H63+I63)</f>
        <v>0</v>
      </c>
      <c r="K63" s="1059"/>
      <c r="L63" s="1061"/>
      <c r="M63" s="1069"/>
      <c r="N63" s="1048"/>
      <c r="O63" s="1061">
        <f t="shared" ref="O63:O85" si="54">SUM(M63+N63)</f>
        <v>0</v>
      </c>
      <c r="P63" s="1061"/>
      <c r="Q63" s="1053"/>
      <c r="R63" s="1107">
        <f t="shared" ref="Q63:R76" si="55">H63+M63</f>
        <v>0</v>
      </c>
      <c r="S63" s="1106">
        <f t="shared" ref="S63:S76" si="56">I63+N63</f>
        <v>0</v>
      </c>
      <c r="T63" s="1051">
        <f t="shared" ref="T63:T85" si="57">SUM(R63+S63)</f>
        <v>0</v>
      </c>
      <c r="U63" s="1051"/>
      <c r="V63" s="1053"/>
      <c r="W63" s="1043">
        <f t="shared" ref="V63:W76" si="58">C63+R63</f>
        <v>0</v>
      </c>
      <c r="X63" s="1050">
        <f t="shared" ref="X63:X76" si="59">D63+S63</f>
        <v>0</v>
      </c>
      <c r="Y63" s="1051">
        <f t="shared" ref="Y63:Y85" si="60">SUM(W63+X63)</f>
        <v>0</v>
      </c>
    </row>
    <row r="64" spans="1:29" ht="16.5" customHeight="1">
      <c r="A64" s="1070" t="s">
        <v>151</v>
      </c>
      <c r="B64" s="1105">
        <f>'4 bbb Önkorm'!BO64+'4 ba Polg Hiv'!AZ64+'4 a Intézmények'!CD64</f>
        <v>1898877</v>
      </c>
      <c r="C64" s="1105">
        <f>'4 bbb Önkorm'!BP64+'4 ba Polg Hiv'!BA64+'4 a Intézmények'!CE64</f>
        <v>2192063147</v>
      </c>
      <c r="D64" s="1174">
        <f>'4 bbb Önkorm'!BQ64+'4 ba Polg Hiv'!BB64+'4 a Intézmények'!CF64</f>
        <v>5095966</v>
      </c>
      <c r="E64" s="1051">
        <f t="shared" si="52"/>
        <v>2197159113</v>
      </c>
      <c r="F64" s="1051">
        <f t="shared" ref="F64:F76" si="61">C64-B64</f>
        <v>2190164270</v>
      </c>
      <c r="G64" s="1061"/>
      <c r="H64" s="1069"/>
      <c r="I64" s="1048"/>
      <c r="J64" s="1059">
        <f t="shared" si="53"/>
        <v>0</v>
      </c>
      <c r="K64" s="1059">
        <f t="shared" ref="K64:K76" si="62">H64-G64</f>
        <v>0</v>
      </c>
      <c r="L64" s="1061"/>
      <c r="M64" s="1069"/>
      <c r="N64" s="1048"/>
      <c r="O64" s="1061">
        <f t="shared" si="54"/>
        <v>0</v>
      </c>
      <c r="P64" s="1061">
        <f t="shared" ref="P64:P76" si="63">M64-L64</f>
        <v>0</v>
      </c>
      <c r="Q64" s="1107">
        <f t="shared" si="55"/>
        <v>0</v>
      </c>
      <c r="R64" s="1107">
        <f t="shared" si="55"/>
        <v>0</v>
      </c>
      <c r="S64" s="1625">
        <f t="shared" si="56"/>
        <v>0</v>
      </c>
      <c r="T64" s="1051">
        <f t="shared" si="57"/>
        <v>0</v>
      </c>
      <c r="U64" s="1051">
        <f t="shared" ref="U64:U76" si="64">R64-Q64</f>
        <v>0</v>
      </c>
      <c r="V64" s="1043">
        <f t="shared" si="58"/>
        <v>1898877</v>
      </c>
      <c r="W64" s="1043">
        <f t="shared" si="58"/>
        <v>2192063147</v>
      </c>
      <c r="X64" s="1052">
        <f t="shared" si="59"/>
        <v>5095966</v>
      </c>
      <c r="Y64" s="1051">
        <f t="shared" si="60"/>
        <v>2197159113</v>
      </c>
      <c r="Z64" s="1051">
        <f t="shared" ref="Z64:Z76" si="65">W64-V64</f>
        <v>2190164270</v>
      </c>
    </row>
    <row r="65" spans="1:26" ht="15" customHeight="1">
      <c r="A65" s="1070" t="s">
        <v>149</v>
      </c>
      <c r="B65" s="1105">
        <f>'4 bbb Önkorm'!BO65+'4 ba Polg Hiv'!AZ65+'4 a Intézmények'!CD65</f>
        <v>0</v>
      </c>
      <c r="C65" s="1105">
        <f>'4 bbb Önkorm'!BP65+'4 ba Polg Hiv'!BA65+'4 a Intézmények'!CE65</f>
        <v>52257876</v>
      </c>
      <c r="D65" s="1174">
        <f>'4 bbb Önkorm'!BQ65+'4 ba Polg Hiv'!BB65+'4 a Intézmények'!CF65</f>
        <v>0</v>
      </c>
      <c r="E65" s="1051">
        <f t="shared" si="52"/>
        <v>52257876</v>
      </c>
      <c r="F65" s="1051">
        <f t="shared" si="61"/>
        <v>52257876</v>
      </c>
      <c r="G65" s="1061"/>
      <c r="H65" s="1069"/>
      <c r="I65" s="1048"/>
      <c r="J65" s="1059">
        <f t="shared" si="53"/>
        <v>0</v>
      </c>
      <c r="K65" s="1059">
        <f t="shared" si="62"/>
        <v>0</v>
      </c>
      <c r="L65" s="1061"/>
      <c r="M65" s="1069"/>
      <c r="N65" s="1048"/>
      <c r="O65" s="1061">
        <f t="shared" si="54"/>
        <v>0</v>
      </c>
      <c r="P65" s="1061">
        <f t="shared" si="63"/>
        <v>0</v>
      </c>
      <c r="Q65" s="1107">
        <f t="shared" si="55"/>
        <v>0</v>
      </c>
      <c r="R65" s="1107">
        <f t="shared" si="55"/>
        <v>0</v>
      </c>
      <c r="S65" s="1625">
        <f t="shared" si="56"/>
        <v>0</v>
      </c>
      <c r="T65" s="1051">
        <f t="shared" si="57"/>
        <v>0</v>
      </c>
      <c r="U65" s="1051">
        <f t="shared" si="64"/>
        <v>0</v>
      </c>
      <c r="V65" s="1043">
        <f t="shared" si="58"/>
        <v>0</v>
      </c>
      <c r="W65" s="1043">
        <f t="shared" si="58"/>
        <v>52257876</v>
      </c>
      <c r="X65" s="1052">
        <f t="shared" si="59"/>
        <v>0</v>
      </c>
      <c r="Y65" s="1051">
        <f t="shared" si="60"/>
        <v>52257876</v>
      </c>
      <c r="Z65" s="1051">
        <f t="shared" si="65"/>
        <v>52257876</v>
      </c>
    </row>
    <row r="66" spans="1:26" ht="15" hidden="1" customHeight="1">
      <c r="A66" s="703" t="s">
        <v>560</v>
      </c>
      <c r="B66" s="1105">
        <f>'4 bbb Önkorm'!BO66+'4 ba Polg Hiv'!AZ66+'4 a Intézmények'!CD66</f>
        <v>0</v>
      </c>
      <c r="C66" s="1105">
        <f>'4 bbb Önkorm'!BP66+'4 ba Polg Hiv'!BA66+'4 a Intézmények'!CE66</f>
        <v>0</v>
      </c>
      <c r="D66" s="1174">
        <f>'4 bbb Önkorm'!BQ66+'4 ba Polg Hiv'!BB66+'4 a Intézmények'!CF66</f>
        <v>0</v>
      </c>
      <c r="E66" s="1051">
        <f t="shared" si="52"/>
        <v>0</v>
      </c>
      <c r="F66" s="1051">
        <f t="shared" si="61"/>
        <v>0</v>
      </c>
      <c r="G66" s="1061"/>
      <c r="H66" s="1069"/>
      <c r="I66" s="1048"/>
      <c r="J66" s="1059">
        <f t="shared" si="53"/>
        <v>0</v>
      </c>
      <c r="K66" s="1059">
        <f t="shared" si="62"/>
        <v>0</v>
      </c>
      <c r="L66" s="1061"/>
      <c r="M66" s="1069"/>
      <c r="N66" s="1048"/>
      <c r="O66" s="1061">
        <f t="shared" si="54"/>
        <v>0</v>
      </c>
      <c r="P66" s="1061">
        <f t="shared" si="63"/>
        <v>0</v>
      </c>
      <c r="Q66" s="1107">
        <f t="shared" si="55"/>
        <v>0</v>
      </c>
      <c r="R66" s="1107">
        <f t="shared" si="55"/>
        <v>0</v>
      </c>
      <c r="S66" s="1625">
        <f t="shared" si="56"/>
        <v>0</v>
      </c>
      <c r="T66" s="1051">
        <f t="shared" si="57"/>
        <v>0</v>
      </c>
      <c r="U66" s="1051">
        <f t="shared" si="64"/>
        <v>0</v>
      </c>
      <c r="V66" s="1043">
        <f>B66+Q66</f>
        <v>0</v>
      </c>
      <c r="W66" s="1043">
        <f>C66+R66</f>
        <v>0</v>
      </c>
      <c r="X66" s="1052">
        <f>D66+S66</f>
        <v>0</v>
      </c>
      <c r="Y66" s="1051">
        <f t="shared" si="60"/>
        <v>0</v>
      </c>
      <c r="Z66" s="1051">
        <f t="shared" si="65"/>
        <v>0</v>
      </c>
    </row>
    <row r="67" spans="1:26" ht="15" customHeight="1">
      <c r="A67" s="38" t="s">
        <v>150</v>
      </c>
      <c r="B67" s="1105">
        <f>'4 bbb Önkorm'!BO67+'4 ba Polg Hiv'!AZ67+'4 a Intézmények'!CD67</f>
        <v>1001374</v>
      </c>
      <c r="C67" s="1105">
        <f>'4 bbb Önkorm'!BP67+'4 ba Polg Hiv'!BA67+'4 a Intézmények'!CE67</f>
        <v>1074370561</v>
      </c>
      <c r="D67" s="1174">
        <f>'4 bbb Önkorm'!BQ67+'4 ba Polg Hiv'!BB67+'4 a Intézmények'!CF67</f>
        <v>12393939</v>
      </c>
      <c r="E67" s="1051">
        <f t="shared" si="52"/>
        <v>1086764500</v>
      </c>
      <c r="F67" s="1051">
        <f t="shared" si="61"/>
        <v>1073369187</v>
      </c>
      <c r="G67" s="1061"/>
      <c r="H67" s="1069"/>
      <c r="I67" s="1048"/>
      <c r="J67" s="1059">
        <f t="shared" si="53"/>
        <v>0</v>
      </c>
      <c r="K67" s="1059">
        <f t="shared" si="62"/>
        <v>0</v>
      </c>
      <c r="L67" s="1061"/>
      <c r="M67" s="1069"/>
      <c r="N67" s="1048"/>
      <c r="O67" s="1061">
        <f t="shared" si="54"/>
        <v>0</v>
      </c>
      <c r="P67" s="1061">
        <f t="shared" si="63"/>
        <v>0</v>
      </c>
      <c r="Q67" s="1107">
        <f t="shared" si="55"/>
        <v>0</v>
      </c>
      <c r="R67" s="1107">
        <f t="shared" si="55"/>
        <v>0</v>
      </c>
      <c r="S67" s="1625">
        <f t="shared" si="56"/>
        <v>0</v>
      </c>
      <c r="T67" s="1051">
        <f t="shared" si="57"/>
        <v>0</v>
      </c>
      <c r="U67" s="1051">
        <f t="shared" si="64"/>
        <v>0</v>
      </c>
      <c r="V67" s="1043">
        <f t="shared" si="58"/>
        <v>1001374</v>
      </c>
      <c r="W67" s="1043">
        <f t="shared" si="58"/>
        <v>1074370561</v>
      </c>
      <c r="X67" s="1052">
        <f t="shared" si="59"/>
        <v>12393939</v>
      </c>
      <c r="Y67" s="1051">
        <f t="shared" si="60"/>
        <v>1086764500</v>
      </c>
      <c r="Z67" s="1051">
        <f t="shared" si="65"/>
        <v>1073369187</v>
      </c>
    </row>
    <row r="68" spans="1:26" ht="15" customHeight="1">
      <c r="A68" s="1054" t="s">
        <v>148</v>
      </c>
      <c r="B68" s="1105">
        <f>'4 bbb Önkorm'!BO68+'4 ba Polg Hiv'!AZ68+'4 a Intézmények'!CD68</f>
        <v>226387</v>
      </c>
      <c r="C68" s="1105">
        <f>'4 bbb Önkorm'!BP68+'4 ba Polg Hiv'!BA68+'4 a Intézmények'!CE68</f>
        <v>155448896</v>
      </c>
      <c r="D68" s="1174">
        <f>'4 bbb Önkorm'!BQ68+'4 ba Polg Hiv'!BB68+'4 a Intézmények'!CF68</f>
        <v>15929842</v>
      </c>
      <c r="E68" s="1051">
        <f t="shared" si="52"/>
        <v>171378738</v>
      </c>
      <c r="F68" s="1051">
        <f t="shared" si="61"/>
        <v>155222509</v>
      </c>
      <c r="G68" s="1061"/>
      <c r="H68" s="1069"/>
      <c r="I68" s="1048"/>
      <c r="J68" s="1059">
        <f t="shared" si="53"/>
        <v>0</v>
      </c>
      <c r="K68" s="1059">
        <f t="shared" si="62"/>
        <v>0</v>
      </c>
      <c r="L68" s="1061"/>
      <c r="M68" s="1069"/>
      <c r="N68" s="1048"/>
      <c r="O68" s="1061">
        <f t="shared" si="54"/>
        <v>0</v>
      </c>
      <c r="P68" s="1061">
        <f t="shared" si="63"/>
        <v>0</v>
      </c>
      <c r="Q68" s="1107">
        <f t="shared" si="55"/>
        <v>0</v>
      </c>
      <c r="R68" s="1107">
        <f t="shared" si="55"/>
        <v>0</v>
      </c>
      <c r="S68" s="1625">
        <f t="shared" si="56"/>
        <v>0</v>
      </c>
      <c r="T68" s="1051">
        <f t="shared" si="57"/>
        <v>0</v>
      </c>
      <c r="U68" s="1051">
        <f t="shared" si="64"/>
        <v>0</v>
      </c>
      <c r="V68" s="1043">
        <f t="shared" si="58"/>
        <v>226387</v>
      </c>
      <c r="W68" s="1043">
        <f t="shared" si="58"/>
        <v>155448896</v>
      </c>
      <c r="X68" s="1052">
        <f t="shared" si="59"/>
        <v>15929842</v>
      </c>
      <c r="Y68" s="1051">
        <f t="shared" si="60"/>
        <v>171378738</v>
      </c>
      <c r="Z68" s="1051">
        <f t="shared" si="65"/>
        <v>155222509</v>
      </c>
    </row>
    <row r="69" spans="1:26" ht="15" customHeight="1">
      <c r="A69" s="1070" t="s">
        <v>213</v>
      </c>
      <c r="B69" s="1105">
        <f>'4 bbb Önkorm'!BO69+'4 ba Polg Hiv'!AZ69+'4 a Intézmények'!CD69</f>
        <v>7885620</v>
      </c>
      <c r="C69" s="1105">
        <f>'4 bbb Önkorm'!BP69+'4 ba Polg Hiv'!BA69+'4 a Intézmények'!CE69</f>
        <v>8424867000</v>
      </c>
      <c r="D69" s="1174">
        <f>'4 bbb Önkorm'!BQ69+'4 ba Polg Hiv'!BB69+'4 a Intézmények'!CF69</f>
        <v>249804840</v>
      </c>
      <c r="E69" s="1051">
        <f t="shared" si="52"/>
        <v>8674671840</v>
      </c>
      <c r="F69" s="1051">
        <f t="shared" si="61"/>
        <v>8416981380</v>
      </c>
      <c r="G69" s="1061"/>
      <c r="H69" s="1061"/>
      <c r="I69" s="1060"/>
      <c r="J69" s="1059">
        <f t="shared" si="53"/>
        <v>0</v>
      </c>
      <c r="K69" s="1059">
        <f t="shared" si="62"/>
        <v>0</v>
      </c>
      <c r="L69" s="1061"/>
      <c r="M69" s="1061"/>
      <c r="N69" s="1060"/>
      <c r="O69" s="1061">
        <f t="shared" si="54"/>
        <v>0</v>
      </c>
      <c r="P69" s="1061">
        <f t="shared" si="63"/>
        <v>0</v>
      </c>
      <c r="Q69" s="1107">
        <f t="shared" si="55"/>
        <v>0</v>
      </c>
      <c r="R69" s="1107">
        <f t="shared" si="55"/>
        <v>0</v>
      </c>
      <c r="S69" s="1625">
        <f t="shared" si="56"/>
        <v>0</v>
      </c>
      <c r="T69" s="1051">
        <f t="shared" si="57"/>
        <v>0</v>
      </c>
      <c r="U69" s="1051">
        <f t="shared" si="64"/>
        <v>0</v>
      </c>
      <c r="V69" s="1043">
        <f>B69+Q69</f>
        <v>7885620</v>
      </c>
      <c r="W69" s="1043">
        <f>C69+R69</f>
        <v>8424867000</v>
      </c>
      <c r="X69" s="1052">
        <f>D69+S69</f>
        <v>249804840</v>
      </c>
      <c r="Y69" s="1051">
        <f t="shared" si="60"/>
        <v>8674671840</v>
      </c>
      <c r="Z69" s="1051">
        <f t="shared" si="65"/>
        <v>8416981380</v>
      </c>
    </row>
    <row r="70" spans="1:26" ht="34.5" hidden="1" customHeight="1">
      <c r="A70" s="1070" t="s">
        <v>214</v>
      </c>
      <c r="B70" s="1105">
        <f>'4 bbb Önkorm'!BO70+'4 ba Polg Hiv'!AZ70+'4 a Intézmények'!CD70</f>
        <v>0</v>
      </c>
      <c r="C70" s="1105">
        <f>'4 bbb Önkorm'!BP70+'4 ba Polg Hiv'!BA70+'4 a Intézmények'!CE70</f>
        <v>0</v>
      </c>
      <c r="D70" s="1174">
        <f>'4 bbb Önkorm'!BQ70+'4 ba Polg Hiv'!BB70+'4 a Intézmények'!CF70</f>
        <v>0</v>
      </c>
      <c r="E70" s="1051">
        <f t="shared" si="52"/>
        <v>0</v>
      </c>
      <c r="F70" s="1051">
        <f t="shared" si="61"/>
        <v>0</v>
      </c>
      <c r="G70" s="1061"/>
      <c r="H70" s="1069"/>
      <c r="I70" s="1048"/>
      <c r="J70" s="1059">
        <f t="shared" si="53"/>
        <v>0</v>
      </c>
      <c r="K70" s="1059">
        <f t="shared" si="62"/>
        <v>0</v>
      </c>
      <c r="L70" s="1061"/>
      <c r="M70" s="1069"/>
      <c r="N70" s="1048"/>
      <c r="O70" s="1061">
        <f t="shared" si="54"/>
        <v>0</v>
      </c>
      <c r="P70" s="1061">
        <f t="shared" si="63"/>
        <v>0</v>
      </c>
      <c r="Q70" s="1107">
        <f t="shared" si="55"/>
        <v>0</v>
      </c>
      <c r="R70" s="1107">
        <f t="shared" si="55"/>
        <v>0</v>
      </c>
      <c r="S70" s="1625">
        <f t="shared" si="56"/>
        <v>0</v>
      </c>
      <c r="T70" s="1051">
        <f t="shared" si="57"/>
        <v>0</v>
      </c>
      <c r="U70" s="1051">
        <f t="shared" si="64"/>
        <v>0</v>
      </c>
      <c r="V70" s="1043">
        <f t="shared" si="58"/>
        <v>0</v>
      </c>
      <c r="W70" s="1043">
        <f t="shared" si="58"/>
        <v>0</v>
      </c>
      <c r="X70" s="1052">
        <f t="shared" si="59"/>
        <v>0</v>
      </c>
      <c r="Y70" s="1051">
        <f t="shared" si="60"/>
        <v>0</v>
      </c>
      <c r="Z70" s="1051">
        <f t="shared" si="65"/>
        <v>0</v>
      </c>
    </row>
    <row r="71" spans="1:26" ht="15" customHeight="1">
      <c r="A71" s="1054" t="s">
        <v>895</v>
      </c>
      <c r="B71" s="1105">
        <f>'4 bbb Önkorm'!BO71+'4 ba Polg Hiv'!AZ71+'4 a Intézmények'!CD71</f>
        <v>634622</v>
      </c>
      <c r="C71" s="1105">
        <f>'4 bbb Önkorm'!BP71+'4 ba Polg Hiv'!BA71+'4 a Intézmények'!CE71</f>
        <v>379257392</v>
      </c>
      <c r="D71" s="1174">
        <f>'4 bbb Önkorm'!BQ71+'4 ba Polg Hiv'!BB71+'4 a Intézmények'!CF71</f>
        <v>-43950241</v>
      </c>
      <c r="E71" s="1051">
        <f t="shared" si="52"/>
        <v>335307151</v>
      </c>
      <c r="F71" s="1051">
        <f t="shared" si="61"/>
        <v>378622770</v>
      </c>
      <c r="G71" s="1061"/>
      <c r="H71" s="1069"/>
      <c r="I71" s="1048"/>
      <c r="J71" s="1059">
        <f t="shared" si="53"/>
        <v>0</v>
      </c>
      <c r="K71" s="1059">
        <f t="shared" si="62"/>
        <v>0</v>
      </c>
      <c r="L71" s="1061"/>
      <c r="M71" s="1069"/>
      <c r="N71" s="1048"/>
      <c r="O71" s="1061">
        <f t="shared" si="54"/>
        <v>0</v>
      </c>
      <c r="P71" s="1061">
        <f t="shared" si="63"/>
        <v>0</v>
      </c>
      <c r="Q71" s="1107">
        <f t="shared" si="55"/>
        <v>0</v>
      </c>
      <c r="R71" s="1107">
        <f t="shared" si="55"/>
        <v>0</v>
      </c>
      <c r="S71" s="1625">
        <f t="shared" si="56"/>
        <v>0</v>
      </c>
      <c r="T71" s="1051">
        <f t="shared" si="57"/>
        <v>0</v>
      </c>
      <c r="U71" s="1051">
        <f t="shared" si="64"/>
        <v>0</v>
      </c>
      <c r="V71" s="1043">
        <f>B71+Q71</f>
        <v>634622</v>
      </c>
      <c r="W71" s="1043">
        <f>C71+R71</f>
        <v>379257392</v>
      </c>
      <c r="X71" s="1052">
        <f>D71+S71</f>
        <v>-43950241</v>
      </c>
      <c r="Y71" s="1051">
        <f t="shared" si="60"/>
        <v>335307151</v>
      </c>
      <c r="Z71" s="1051">
        <f t="shared" si="65"/>
        <v>378622770</v>
      </c>
    </row>
    <row r="72" spans="1:26" ht="15" hidden="1" customHeight="1">
      <c r="A72" s="1054" t="s">
        <v>910</v>
      </c>
      <c r="B72" s="1105">
        <f>'4 bbb Önkorm'!BO72+'4 ba Polg Hiv'!AZ72+'4 a Intézmények'!CD72</f>
        <v>0</v>
      </c>
      <c r="C72" s="1105">
        <f>'4 bbb Önkorm'!BP72+'4 ba Polg Hiv'!BA72+'4 a Intézmények'!CE72</f>
        <v>0</v>
      </c>
      <c r="D72" s="1174">
        <f>'4 bbb Önkorm'!BQ72+'4 ba Polg Hiv'!BB72+'4 a Intézmények'!CF72</f>
        <v>0</v>
      </c>
      <c r="E72" s="1051">
        <f t="shared" si="52"/>
        <v>0</v>
      </c>
      <c r="F72" s="1051">
        <f t="shared" si="61"/>
        <v>0</v>
      </c>
      <c r="G72" s="1061"/>
      <c r="H72" s="1069"/>
      <c r="I72" s="1048"/>
      <c r="J72" s="1059">
        <f t="shared" si="53"/>
        <v>0</v>
      </c>
      <c r="K72" s="1059">
        <f t="shared" si="62"/>
        <v>0</v>
      </c>
      <c r="L72" s="1061"/>
      <c r="M72" s="1069"/>
      <c r="N72" s="1048"/>
      <c r="O72" s="1061">
        <f t="shared" si="54"/>
        <v>0</v>
      </c>
      <c r="P72" s="1061">
        <f t="shared" si="63"/>
        <v>0</v>
      </c>
      <c r="Q72" s="1107">
        <f t="shared" si="55"/>
        <v>0</v>
      </c>
      <c r="R72" s="1107">
        <f t="shared" si="55"/>
        <v>0</v>
      </c>
      <c r="S72" s="1625">
        <f t="shared" si="56"/>
        <v>0</v>
      </c>
      <c r="T72" s="1051">
        <f t="shared" si="57"/>
        <v>0</v>
      </c>
      <c r="U72" s="1051">
        <f t="shared" si="64"/>
        <v>0</v>
      </c>
      <c r="V72" s="1043">
        <f t="shared" si="58"/>
        <v>0</v>
      </c>
      <c r="W72" s="1043">
        <f t="shared" si="58"/>
        <v>0</v>
      </c>
      <c r="X72" s="1052">
        <f t="shared" si="59"/>
        <v>0</v>
      </c>
      <c r="Y72" s="1051">
        <f t="shared" si="60"/>
        <v>0</v>
      </c>
      <c r="Z72" s="1051">
        <f t="shared" si="65"/>
        <v>0</v>
      </c>
    </row>
    <row r="73" spans="1:26" ht="15" customHeight="1">
      <c r="A73" s="1070" t="s">
        <v>381</v>
      </c>
      <c r="B73" s="1105">
        <f>'4 bbb Önkorm'!BO73+'4 ba Polg Hiv'!AZ73+'4 a Intézmények'!CD73</f>
        <v>1116671</v>
      </c>
      <c r="C73" s="1105">
        <f>'4 bbb Önkorm'!BP73+'4 ba Polg Hiv'!BA73+'4 a Intézmények'!CE73</f>
        <v>965976591</v>
      </c>
      <c r="D73" s="1174">
        <f>'4 bbb Önkorm'!BQ73+'4 ba Polg Hiv'!BB73+'4 a Intézmények'!CF73</f>
        <v>128401630</v>
      </c>
      <c r="E73" s="1051">
        <f>SUM(C73+D73)</f>
        <v>1094378221</v>
      </c>
      <c r="F73" s="1051">
        <f t="shared" si="61"/>
        <v>964859920</v>
      </c>
      <c r="G73" s="1061"/>
      <c r="H73" s="1069"/>
      <c r="I73" s="1048"/>
      <c r="J73" s="1059">
        <f>SUM(H73+I73)</f>
        <v>0</v>
      </c>
      <c r="K73" s="1059">
        <f t="shared" si="62"/>
        <v>0</v>
      </c>
      <c r="L73" s="1061"/>
      <c r="M73" s="1069"/>
      <c r="N73" s="1048"/>
      <c r="O73" s="1061">
        <f>SUM(M73+N73)</f>
        <v>0</v>
      </c>
      <c r="P73" s="1061">
        <f t="shared" si="63"/>
        <v>0</v>
      </c>
      <c r="Q73" s="1107">
        <f>G73+L73</f>
        <v>0</v>
      </c>
      <c r="R73" s="1107">
        <f>H73+M73</f>
        <v>0</v>
      </c>
      <c r="S73" s="1625">
        <f>I73+N73</f>
        <v>0</v>
      </c>
      <c r="T73" s="1051">
        <f>SUM(R73+S73)</f>
        <v>0</v>
      </c>
      <c r="U73" s="1051">
        <f t="shared" si="64"/>
        <v>0</v>
      </c>
      <c r="V73" s="1043">
        <f>B73+Q73</f>
        <v>1116671</v>
      </c>
      <c r="W73" s="1043">
        <f>C73+R73</f>
        <v>965976591</v>
      </c>
      <c r="X73" s="1052">
        <f>D73+S73</f>
        <v>128401630</v>
      </c>
      <c r="Y73" s="1051">
        <f>SUM(W73+X73)</f>
        <v>1094378221</v>
      </c>
      <c r="Z73" s="1051">
        <f t="shared" si="65"/>
        <v>964859920</v>
      </c>
    </row>
    <row r="74" spans="1:26" ht="34.5" hidden="1" customHeight="1">
      <c r="A74" s="1070" t="s">
        <v>215</v>
      </c>
      <c r="B74" s="1105">
        <f>'4 bbb Önkorm'!BO74+'4 ba Polg Hiv'!AZ74+'4 a Intézmények'!CD74</f>
        <v>0</v>
      </c>
      <c r="C74" s="1105">
        <f>'4 bbb Önkorm'!BP74+'4 ba Polg Hiv'!BA74+'4 a Intézmények'!CE74</f>
        <v>0</v>
      </c>
      <c r="D74" s="1174">
        <f>'4 bbb Önkorm'!BQ74+'4 ba Polg Hiv'!BB74+'4 a Intézmények'!CF74</f>
        <v>0</v>
      </c>
      <c r="E74" s="1051">
        <f t="shared" si="52"/>
        <v>0</v>
      </c>
      <c r="F74" s="1051">
        <f t="shared" si="61"/>
        <v>0</v>
      </c>
      <c r="G74" s="1061"/>
      <c r="H74" s="1069"/>
      <c r="I74" s="1048"/>
      <c r="J74" s="1059">
        <f t="shared" si="53"/>
        <v>0</v>
      </c>
      <c r="K74" s="1059">
        <f t="shared" si="62"/>
        <v>0</v>
      </c>
      <c r="L74" s="1061"/>
      <c r="M74" s="1069"/>
      <c r="N74" s="1048"/>
      <c r="O74" s="1061">
        <f t="shared" si="54"/>
        <v>0</v>
      </c>
      <c r="P74" s="1061">
        <f t="shared" si="63"/>
        <v>0</v>
      </c>
      <c r="Q74" s="1107">
        <f t="shared" si="55"/>
        <v>0</v>
      </c>
      <c r="R74" s="1107">
        <f t="shared" si="55"/>
        <v>0</v>
      </c>
      <c r="S74" s="1625">
        <f t="shared" si="56"/>
        <v>0</v>
      </c>
      <c r="T74" s="1051">
        <f t="shared" si="57"/>
        <v>0</v>
      </c>
      <c r="U74" s="1051">
        <f t="shared" si="64"/>
        <v>0</v>
      </c>
      <c r="V74" s="1043">
        <f t="shared" si="58"/>
        <v>0</v>
      </c>
      <c r="W74" s="1043">
        <f t="shared" si="58"/>
        <v>0</v>
      </c>
      <c r="X74" s="1052">
        <f t="shared" si="59"/>
        <v>0</v>
      </c>
      <c r="Y74" s="1051">
        <f t="shared" si="60"/>
        <v>0</v>
      </c>
      <c r="Z74" s="1051">
        <f t="shared" si="65"/>
        <v>0</v>
      </c>
    </row>
    <row r="75" spans="1:26" ht="15" hidden="1" customHeight="1">
      <c r="A75" s="38" t="s">
        <v>561</v>
      </c>
      <c r="B75" s="1105">
        <f>'4 bbb Önkorm'!BO75+'4 ba Polg Hiv'!AZ75+'4 a Intézmények'!CD75</f>
        <v>0</v>
      </c>
      <c r="C75" s="1105">
        <f>'4 bbb Önkorm'!BP75+'4 ba Polg Hiv'!BA75+'4 a Intézmények'!CE75</f>
        <v>0</v>
      </c>
      <c r="D75" s="1174">
        <f>'4 bbb Önkorm'!BQ75+'4 ba Polg Hiv'!BB75+'4 a Intézmények'!CF75</f>
        <v>0</v>
      </c>
      <c r="E75" s="1051">
        <f t="shared" si="52"/>
        <v>0</v>
      </c>
      <c r="F75" s="1051">
        <f t="shared" si="61"/>
        <v>0</v>
      </c>
      <c r="G75" s="1061"/>
      <c r="H75" s="1069"/>
      <c r="I75" s="1048"/>
      <c r="J75" s="1059">
        <f t="shared" si="53"/>
        <v>0</v>
      </c>
      <c r="K75" s="1059">
        <f t="shared" si="62"/>
        <v>0</v>
      </c>
      <c r="L75" s="1061"/>
      <c r="M75" s="1069"/>
      <c r="N75" s="1048"/>
      <c r="O75" s="1061">
        <f t="shared" si="54"/>
        <v>0</v>
      </c>
      <c r="P75" s="1061">
        <f t="shared" si="63"/>
        <v>0</v>
      </c>
      <c r="Q75" s="1107">
        <f t="shared" si="55"/>
        <v>0</v>
      </c>
      <c r="R75" s="1107">
        <f t="shared" si="55"/>
        <v>0</v>
      </c>
      <c r="S75" s="1625">
        <f t="shared" si="56"/>
        <v>0</v>
      </c>
      <c r="T75" s="1051">
        <f t="shared" si="57"/>
        <v>0</v>
      </c>
      <c r="U75" s="1051">
        <f t="shared" si="64"/>
        <v>0</v>
      </c>
      <c r="V75" s="1043">
        <f t="shared" si="58"/>
        <v>0</v>
      </c>
      <c r="W75" s="1043">
        <f t="shared" si="58"/>
        <v>0</v>
      </c>
      <c r="X75" s="1052">
        <f t="shared" si="59"/>
        <v>0</v>
      </c>
      <c r="Y75" s="1051">
        <f t="shared" si="60"/>
        <v>0</v>
      </c>
      <c r="Z75" s="1051">
        <f t="shared" si="65"/>
        <v>0</v>
      </c>
    </row>
    <row r="76" spans="1:26" ht="15" customHeight="1">
      <c r="A76" s="38" t="s">
        <v>556</v>
      </c>
      <c r="B76" s="1105">
        <f>'4 bbb Önkorm'!BO76+'4 ba Polg Hiv'!AZ76+'4 a Intézmények'!CD76</f>
        <v>0</v>
      </c>
      <c r="C76" s="1105">
        <f>'4 bbb Önkorm'!BP76+'4 ba Polg Hiv'!BA76+'4 a Intézmények'!CE76</f>
        <v>2516743</v>
      </c>
      <c r="D76" s="1174">
        <f>'4 bbb Önkorm'!BQ76+'4 ba Polg Hiv'!BB76+'4 a Intézmények'!CF76</f>
        <v>0</v>
      </c>
      <c r="E76" s="1051">
        <f t="shared" si="52"/>
        <v>2516743</v>
      </c>
      <c r="F76" s="1051">
        <f t="shared" si="61"/>
        <v>2516743</v>
      </c>
      <c r="G76" s="1061"/>
      <c r="H76" s="1069"/>
      <c r="I76" s="1048"/>
      <c r="J76" s="1059">
        <f t="shared" si="53"/>
        <v>0</v>
      </c>
      <c r="K76" s="1059">
        <f t="shared" si="62"/>
        <v>0</v>
      </c>
      <c r="L76" s="1061"/>
      <c r="M76" s="1069"/>
      <c r="N76" s="1048"/>
      <c r="O76" s="1061">
        <f t="shared" si="54"/>
        <v>0</v>
      </c>
      <c r="P76" s="1061">
        <f t="shared" si="63"/>
        <v>0</v>
      </c>
      <c r="Q76" s="1107">
        <f t="shared" si="55"/>
        <v>0</v>
      </c>
      <c r="R76" s="1107">
        <f t="shared" si="55"/>
        <v>0</v>
      </c>
      <c r="S76" s="1625">
        <f t="shared" si="56"/>
        <v>0</v>
      </c>
      <c r="T76" s="1051">
        <f t="shared" si="57"/>
        <v>0</v>
      </c>
      <c r="U76" s="1051">
        <f t="shared" si="64"/>
        <v>0</v>
      </c>
      <c r="V76" s="1043">
        <f t="shared" si="58"/>
        <v>0</v>
      </c>
      <c r="W76" s="1043">
        <f t="shared" si="58"/>
        <v>2516743</v>
      </c>
      <c r="X76" s="1052">
        <f t="shared" si="59"/>
        <v>0</v>
      </c>
      <c r="Y76" s="1051">
        <f t="shared" si="60"/>
        <v>2516743</v>
      </c>
      <c r="Z76" s="1051">
        <f t="shared" si="65"/>
        <v>2516743</v>
      </c>
    </row>
    <row r="77" spans="1:26" s="38" customFormat="1" ht="15" customHeight="1">
      <c r="A77" s="1012" t="s">
        <v>222</v>
      </c>
      <c r="B77" s="1064">
        <f>SUM(B63:B76)</f>
        <v>12763551</v>
      </c>
      <c r="C77" s="1064">
        <f t="shared" ref="C77:Z77" si="66">SUM(C63:C76)</f>
        <v>13246758206</v>
      </c>
      <c r="D77" s="1064">
        <f t="shared" si="66"/>
        <v>367675976</v>
      </c>
      <c r="E77" s="1064">
        <f t="shared" si="66"/>
        <v>13614434182</v>
      </c>
      <c r="F77" s="1064">
        <f t="shared" si="66"/>
        <v>13233994655</v>
      </c>
      <c r="G77" s="1063">
        <f t="shared" si="66"/>
        <v>0</v>
      </c>
      <c r="H77" s="1063">
        <f t="shared" si="66"/>
        <v>0</v>
      </c>
      <c r="I77" s="1063">
        <f t="shared" si="66"/>
        <v>0</v>
      </c>
      <c r="J77" s="1063">
        <f t="shared" si="66"/>
        <v>0</v>
      </c>
      <c r="K77" s="1063">
        <f t="shared" si="66"/>
        <v>0</v>
      </c>
      <c r="L77" s="1063">
        <f t="shared" si="66"/>
        <v>0</v>
      </c>
      <c r="M77" s="1063">
        <f t="shared" si="66"/>
        <v>0</v>
      </c>
      <c r="N77" s="1063">
        <f t="shared" si="66"/>
        <v>0</v>
      </c>
      <c r="O77" s="1063">
        <f t="shared" si="66"/>
        <v>0</v>
      </c>
      <c r="P77" s="1063">
        <f t="shared" si="66"/>
        <v>0</v>
      </c>
      <c r="Q77" s="1064">
        <f t="shared" si="66"/>
        <v>0</v>
      </c>
      <c r="R77" s="1064">
        <f t="shared" si="66"/>
        <v>0</v>
      </c>
      <c r="S77" s="1064">
        <f t="shared" si="66"/>
        <v>0</v>
      </c>
      <c r="T77" s="1064">
        <f t="shared" si="66"/>
        <v>0</v>
      </c>
      <c r="U77" s="1064">
        <f t="shared" si="66"/>
        <v>0</v>
      </c>
      <c r="V77" s="1064">
        <f t="shared" si="66"/>
        <v>12763551</v>
      </c>
      <c r="W77" s="1064">
        <f t="shared" si="66"/>
        <v>13246758206</v>
      </c>
      <c r="X77" s="1064">
        <f t="shared" si="66"/>
        <v>367675976</v>
      </c>
      <c r="Y77" s="1064">
        <f t="shared" si="66"/>
        <v>13614434182</v>
      </c>
      <c r="Z77" s="1064">
        <f t="shared" si="66"/>
        <v>13233994655</v>
      </c>
    </row>
    <row r="78" spans="1:26" ht="15" customHeight="1">
      <c r="A78" s="38" t="s">
        <v>217</v>
      </c>
      <c r="B78" s="1105">
        <f>'4 bbb Önkorm'!BO78+'4 ba Polg Hiv'!AZ78+'4 a Intézmények'!CD78</f>
        <v>200000</v>
      </c>
      <c r="C78" s="1105">
        <f>'4 bbb Önkorm'!BP78+'4 ba Polg Hiv'!BA78+'4 a Intézmények'!CE78</f>
        <v>306514191</v>
      </c>
      <c r="D78" s="1174">
        <f>'4 bbb Önkorm'!BQ78+'4 ba Polg Hiv'!BB78+'4 a Intézmények'!CF78</f>
        <v>764055</v>
      </c>
      <c r="E78" s="1076">
        <f t="shared" si="52"/>
        <v>307278246</v>
      </c>
      <c r="F78" s="1051">
        <f t="shared" ref="F78:F85" si="67">C78-B78</f>
        <v>306314191</v>
      </c>
      <c r="G78" s="1073"/>
      <c r="H78" s="1074"/>
      <c r="I78" s="1075"/>
      <c r="J78" s="1071">
        <f t="shared" si="53"/>
        <v>0</v>
      </c>
      <c r="K78" s="1059">
        <f t="shared" ref="K78:K85" si="68">H78-G78</f>
        <v>0</v>
      </c>
      <c r="L78" s="1073"/>
      <c r="M78" s="1074"/>
      <c r="N78" s="1075"/>
      <c r="O78" s="1073">
        <f t="shared" si="54"/>
        <v>0</v>
      </c>
      <c r="P78" s="1061">
        <f t="shared" ref="P78:P85" si="69">M78-L78</f>
        <v>0</v>
      </c>
      <c r="Q78" s="1107">
        <f t="shared" ref="Q78:R85" si="70">G78+L78</f>
        <v>0</v>
      </c>
      <c r="R78" s="1107">
        <f t="shared" si="70"/>
        <v>0</v>
      </c>
      <c r="S78" s="1625">
        <f t="shared" ref="S78:S85" si="71">I78+N78</f>
        <v>0</v>
      </c>
      <c r="T78" s="1076">
        <f t="shared" si="57"/>
        <v>0</v>
      </c>
      <c r="U78" s="1051">
        <f t="shared" ref="U78:U85" si="72">R78-Q78</f>
        <v>0</v>
      </c>
      <c r="V78" s="1043">
        <f t="shared" ref="V78:W85" si="73">B78+Q78</f>
        <v>200000</v>
      </c>
      <c r="W78" s="1043">
        <f t="shared" si="73"/>
        <v>306514191</v>
      </c>
      <c r="X78" s="1052">
        <f t="shared" ref="X78:X85" si="74">D78+S78</f>
        <v>764055</v>
      </c>
      <c r="Y78" s="1076">
        <f t="shared" si="60"/>
        <v>307278246</v>
      </c>
      <c r="Z78" s="1051">
        <f t="shared" ref="Z78:Z85" si="75">W78-V78</f>
        <v>306314191</v>
      </c>
    </row>
    <row r="79" spans="1:26" ht="34.5" hidden="1" customHeight="1">
      <c r="A79" s="38" t="s">
        <v>216</v>
      </c>
      <c r="B79" s="1105">
        <f>'4 bbb Önkorm'!BO79+'4 ba Polg Hiv'!AZ79+'4 a Intézmények'!CD79</f>
        <v>0</v>
      </c>
      <c r="C79" s="1105">
        <f>'4 bbb Önkorm'!BP79+'4 ba Polg Hiv'!BA79+'4 a Intézmények'!CE79</f>
        <v>0</v>
      </c>
      <c r="D79" s="1174">
        <f>'4 bbb Önkorm'!BQ79+'4 ba Polg Hiv'!BB79+'4 a Intézmények'!CF79</f>
        <v>0</v>
      </c>
      <c r="E79" s="1051">
        <f t="shared" si="52"/>
        <v>0</v>
      </c>
      <c r="F79" s="1051">
        <f t="shared" si="67"/>
        <v>0</v>
      </c>
      <c r="G79" s="1061"/>
      <c r="H79" s="1069"/>
      <c r="I79" s="1048"/>
      <c r="J79" s="1059">
        <f t="shared" si="53"/>
        <v>0</v>
      </c>
      <c r="K79" s="1059">
        <f t="shared" si="68"/>
        <v>0</v>
      </c>
      <c r="L79" s="1061"/>
      <c r="M79" s="1069"/>
      <c r="N79" s="1048"/>
      <c r="O79" s="1061">
        <f t="shared" si="54"/>
        <v>0</v>
      </c>
      <c r="P79" s="1061">
        <f t="shared" si="69"/>
        <v>0</v>
      </c>
      <c r="Q79" s="1107">
        <f t="shared" si="70"/>
        <v>0</v>
      </c>
      <c r="R79" s="1107">
        <f t="shared" si="70"/>
        <v>0</v>
      </c>
      <c r="S79" s="1625">
        <f t="shared" si="71"/>
        <v>0</v>
      </c>
      <c r="T79" s="1051">
        <f t="shared" si="57"/>
        <v>0</v>
      </c>
      <c r="U79" s="1051">
        <f t="shared" si="72"/>
        <v>0</v>
      </c>
      <c r="V79" s="1043">
        <f t="shared" si="73"/>
        <v>0</v>
      </c>
      <c r="W79" s="1043">
        <f t="shared" si="73"/>
        <v>0</v>
      </c>
      <c r="X79" s="1052">
        <f t="shared" si="74"/>
        <v>0</v>
      </c>
      <c r="Y79" s="1051">
        <f t="shared" si="60"/>
        <v>0</v>
      </c>
      <c r="Z79" s="1051">
        <f t="shared" si="75"/>
        <v>0</v>
      </c>
    </row>
    <row r="80" spans="1:26" ht="15" customHeight="1">
      <c r="A80" s="38" t="s">
        <v>589</v>
      </c>
      <c r="B80" s="1105">
        <f>'4 bbb Önkorm'!BO80+'4 ba Polg Hiv'!AZ80+'4 a Intézmények'!CD80</f>
        <v>93383</v>
      </c>
      <c r="C80" s="1105">
        <f>'4 bbb Önkorm'!BP80+'4 ba Polg Hiv'!BA80+'4 a Intézmények'!CE80</f>
        <v>746917000</v>
      </c>
      <c r="D80" s="1174">
        <f>'4 bbb Önkorm'!BQ80+'4 ba Polg Hiv'!BB80+'4 a Intézmények'!CF80</f>
        <v>0</v>
      </c>
      <c r="E80" s="1051">
        <f t="shared" si="52"/>
        <v>746917000</v>
      </c>
      <c r="F80" s="1051">
        <f t="shared" si="67"/>
        <v>746823617</v>
      </c>
      <c r="G80" s="1061"/>
      <c r="H80" s="1069"/>
      <c r="I80" s="1048"/>
      <c r="J80" s="1059">
        <f t="shared" si="53"/>
        <v>0</v>
      </c>
      <c r="K80" s="1059">
        <f t="shared" si="68"/>
        <v>0</v>
      </c>
      <c r="L80" s="1061"/>
      <c r="M80" s="1069"/>
      <c r="N80" s="1048"/>
      <c r="O80" s="1061">
        <f t="shared" si="54"/>
        <v>0</v>
      </c>
      <c r="P80" s="1061">
        <f t="shared" si="69"/>
        <v>0</v>
      </c>
      <c r="Q80" s="1107">
        <f t="shared" si="70"/>
        <v>0</v>
      </c>
      <c r="R80" s="1107">
        <f t="shared" si="70"/>
        <v>0</v>
      </c>
      <c r="S80" s="1625">
        <f t="shared" si="71"/>
        <v>0</v>
      </c>
      <c r="T80" s="1051">
        <f t="shared" si="57"/>
        <v>0</v>
      </c>
      <c r="U80" s="1051">
        <f t="shared" si="72"/>
        <v>0</v>
      </c>
      <c r="V80" s="1043">
        <f t="shared" si="73"/>
        <v>93383</v>
      </c>
      <c r="W80" s="1043">
        <f t="shared" si="73"/>
        <v>746917000</v>
      </c>
      <c r="X80" s="1052">
        <f t="shared" si="74"/>
        <v>0</v>
      </c>
      <c r="Y80" s="1051">
        <f t="shared" si="60"/>
        <v>746917000</v>
      </c>
      <c r="Z80" s="1051">
        <f t="shared" si="75"/>
        <v>746823617</v>
      </c>
    </row>
    <row r="81" spans="1:82" ht="15" hidden="1" customHeight="1">
      <c r="A81" s="38" t="s">
        <v>562</v>
      </c>
      <c r="B81" s="1105">
        <f>'4 bbb Önkorm'!BO81+'4 ba Polg Hiv'!AZ81+'4 a Intézmények'!CD81</f>
        <v>0</v>
      </c>
      <c r="C81" s="1105">
        <f>'4 bbb Önkorm'!BP81+'4 ba Polg Hiv'!BA81+'4 a Intézmények'!CE81</f>
        <v>0</v>
      </c>
      <c r="D81" s="1174">
        <f>'4 bbb Önkorm'!BQ81+'4 ba Polg Hiv'!BB81+'4 a Intézmények'!CF81</f>
        <v>0</v>
      </c>
      <c r="E81" s="1051">
        <f t="shared" si="52"/>
        <v>0</v>
      </c>
      <c r="F81" s="1051">
        <f t="shared" si="67"/>
        <v>0</v>
      </c>
      <c r="G81" s="1061"/>
      <c r="H81" s="1069"/>
      <c r="I81" s="1048"/>
      <c r="J81" s="1059">
        <f t="shared" si="53"/>
        <v>0</v>
      </c>
      <c r="K81" s="1059">
        <f t="shared" si="68"/>
        <v>0</v>
      </c>
      <c r="L81" s="1061"/>
      <c r="M81" s="1069"/>
      <c r="N81" s="1048"/>
      <c r="O81" s="1061">
        <f t="shared" si="54"/>
        <v>0</v>
      </c>
      <c r="P81" s="1061">
        <f t="shared" si="69"/>
        <v>0</v>
      </c>
      <c r="Q81" s="1107">
        <f t="shared" si="70"/>
        <v>0</v>
      </c>
      <c r="R81" s="1107">
        <f t="shared" si="70"/>
        <v>0</v>
      </c>
      <c r="S81" s="1625">
        <f t="shared" si="71"/>
        <v>0</v>
      </c>
      <c r="T81" s="1051">
        <f t="shared" si="57"/>
        <v>0</v>
      </c>
      <c r="U81" s="1051">
        <f t="shared" si="72"/>
        <v>0</v>
      </c>
      <c r="V81" s="1043">
        <f t="shared" si="73"/>
        <v>0</v>
      </c>
      <c r="W81" s="1043">
        <f t="shared" si="73"/>
        <v>0</v>
      </c>
      <c r="X81" s="1052">
        <f t="shared" si="74"/>
        <v>0</v>
      </c>
      <c r="Y81" s="1051">
        <f t="shared" si="60"/>
        <v>0</v>
      </c>
      <c r="Z81" s="1051">
        <f t="shared" si="75"/>
        <v>0</v>
      </c>
    </row>
    <row r="82" spans="1:82" ht="14.25" customHeight="1">
      <c r="A82" s="38" t="s">
        <v>557</v>
      </c>
      <c r="B82" s="1105">
        <f>'4 bbb Önkorm'!BO82+'4 ba Polg Hiv'!AZ82+'4 a Intézmények'!CD82</f>
        <v>172817</v>
      </c>
      <c r="C82" s="1105">
        <f>'4 bbb Önkorm'!BP82+'4 ba Polg Hiv'!BA82+'4 a Intézmények'!CE82</f>
        <v>12215930</v>
      </c>
      <c r="D82" s="1174">
        <f>'4 bbb Önkorm'!BQ82+'4 ba Polg Hiv'!BB82+'4 a Intézmények'!CF82</f>
        <v>6086272</v>
      </c>
      <c r="E82" s="1051">
        <f t="shared" si="52"/>
        <v>18302202</v>
      </c>
      <c r="F82" s="1051">
        <f t="shared" si="67"/>
        <v>12043113</v>
      </c>
      <c r="G82" s="1061"/>
      <c r="H82" s="1069"/>
      <c r="I82" s="1048"/>
      <c r="J82" s="1059">
        <f t="shared" si="53"/>
        <v>0</v>
      </c>
      <c r="K82" s="1059">
        <f t="shared" si="68"/>
        <v>0</v>
      </c>
      <c r="L82" s="1061"/>
      <c r="M82" s="1069"/>
      <c r="N82" s="1048"/>
      <c r="O82" s="1061">
        <f t="shared" si="54"/>
        <v>0</v>
      </c>
      <c r="P82" s="1061">
        <f t="shared" si="69"/>
        <v>0</v>
      </c>
      <c r="Q82" s="1107">
        <f t="shared" si="70"/>
        <v>0</v>
      </c>
      <c r="R82" s="1107">
        <f t="shared" si="70"/>
        <v>0</v>
      </c>
      <c r="S82" s="1625">
        <f t="shared" si="71"/>
        <v>0</v>
      </c>
      <c r="T82" s="1051">
        <f t="shared" si="57"/>
        <v>0</v>
      </c>
      <c r="U82" s="1051">
        <f t="shared" si="72"/>
        <v>0</v>
      </c>
      <c r="V82" s="1043">
        <f>B82+Q82</f>
        <v>172817</v>
      </c>
      <c r="W82" s="1043">
        <f>C82+R82</f>
        <v>12215930</v>
      </c>
      <c r="X82" s="1052">
        <f>D82+S82</f>
        <v>6086272</v>
      </c>
      <c r="Y82" s="1051">
        <f t="shared" si="60"/>
        <v>18302202</v>
      </c>
      <c r="Z82" s="1051">
        <f t="shared" si="75"/>
        <v>12043113</v>
      </c>
    </row>
    <row r="83" spans="1:82" ht="14.25" hidden="1" customHeight="1">
      <c r="A83" s="38" t="s">
        <v>897</v>
      </c>
      <c r="B83" s="1105">
        <f>'4 bbb Önkorm'!BO83+'4 ba Polg Hiv'!AZ83+'4 a Intézmények'!CD83</f>
        <v>0</v>
      </c>
      <c r="C83" s="1105">
        <f>'4 bbb Önkorm'!BP83+'4 ba Polg Hiv'!BA83+'4 a Intézmények'!CE83</f>
        <v>0</v>
      </c>
      <c r="D83" s="1174">
        <f>'4 bbb Önkorm'!BQ83+'4 ba Polg Hiv'!BB83+'4 a Intézmények'!CF83</f>
        <v>0</v>
      </c>
      <c r="E83" s="1051">
        <f t="shared" si="52"/>
        <v>0</v>
      </c>
      <c r="F83" s="1051">
        <f t="shared" si="67"/>
        <v>0</v>
      </c>
      <c r="G83" s="1061"/>
      <c r="H83" s="1069"/>
      <c r="I83" s="1048"/>
      <c r="J83" s="1059">
        <f t="shared" si="53"/>
        <v>0</v>
      </c>
      <c r="K83" s="1059">
        <f t="shared" si="68"/>
        <v>0</v>
      </c>
      <c r="L83" s="1061"/>
      <c r="M83" s="1069"/>
      <c r="N83" s="1048"/>
      <c r="O83" s="1061">
        <f t="shared" si="54"/>
        <v>0</v>
      </c>
      <c r="P83" s="1061">
        <f t="shared" si="69"/>
        <v>0</v>
      </c>
      <c r="Q83" s="1107">
        <f t="shared" si="70"/>
        <v>0</v>
      </c>
      <c r="R83" s="1107">
        <f t="shared" si="70"/>
        <v>0</v>
      </c>
      <c r="S83" s="1625">
        <f t="shared" si="71"/>
        <v>0</v>
      </c>
      <c r="T83" s="1051">
        <f t="shared" si="57"/>
        <v>0</v>
      </c>
      <c r="U83" s="1051">
        <f t="shared" si="72"/>
        <v>0</v>
      </c>
      <c r="V83" s="1043">
        <f t="shared" si="73"/>
        <v>0</v>
      </c>
      <c r="W83" s="1043">
        <f t="shared" si="73"/>
        <v>0</v>
      </c>
      <c r="X83" s="1052">
        <f t="shared" si="74"/>
        <v>0</v>
      </c>
      <c r="Y83" s="1051">
        <f t="shared" si="60"/>
        <v>0</v>
      </c>
      <c r="Z83" s="1051">
        <f t="shared" si="75"/>
        <v>0</v>
      </c>
    </row>
    <row r="84" spans="1:82" ht="14.25" customHeight="1">
      <c r="A84" s="38" t="s">
        <v>563</v>
      </c>
      <c r="B84" s="1105">
        <f>'4 bbb Önkorm'!BO84+'4 ba Polg Hiv'!AZ84+'4 a Intézmények'!CD84</f>
        <v>82000</v>
      </c>
      <c r="C84" s="1105">
        <f>'4 bbb Önkorm'!BP84+'4 ba Polg Hiv'!BA84+'4 a Intézmények'!CE84</f>
        <v>80300000</v>
      </c>
      <c r="D84" s="1174">
        <f>'4 bbb Önkorm'!BQ84+'4 ba Polg Hiv'!BB84+'4 a Intézmények'!CF84</f>
        <v>7301641</v>
      </c>
      <c r="E84" s="1051">
        <f t="shared" si="52"/>
        <v>87601641</v>
      </c>
      <c r="F84" s="1051">
        <f t="shared" si="67"/>
        <v>80218000</v>
      </c>
      <c r="G84" s="1061"/>
      <c r="H84" s="1069"/>
      <c r="I84" s="1048"/>
      <c r="J84" s="1059">
        <f t="shared" si="53"/>
        <v>0</v>
      </c>
      <c r="K84" s="1059">
        <f t="shared" si="68"/>
        <v>0</v>
      </c>
      <c r="L84" s="1061"/>
      <c r="M84" s="1069"/>
      <c r="N84" s="1048"/>
      <c r="O84" s="1061">
        <f t="shared" si="54"/>
        <v>0</v>
      </c>
      <c r="P84" s="1061">
        <f t="shared" si="69"/>
        <v>0</v>
      </c>
      <c r="Q84" s="1107">
        <f t="shared" si="70"/>
        <v>0</v>
      </c>
      <c r="R84" s="1107">
        <f t="shared" si="70"/>
        <v>0</v>
      </c>
      <c r="S84" s="1625">
        <f t="shared" si="71"/>
        <v>0</v>
      </c>
      <c r="T84" s="1051">
        <f t="shared" si="57"/>
        <v>0</v>
      </c>
      <c r="U84" s="1051">
        <f t="shared" si="72"/>
        <v>0</v>
      </c>
      <c r="V84" s="1043">
        <f t="shared" si="73"/>
        <v>82000</v>
      </c>
      <c r="W84" s="1043">
        <f t="shared" si="73"/>
        <v>80300000</v>
      </c>
      <c r="X84" s="1052">
        <f t="shared" si="74"/>
        <v>7301641</v>
      </c>
      <c r="Y84" s="1051">
        <f t="shared" si="60"/>
        <v>87601641</v>
      </c>
      <c r="Z84" s="1051">
        <f t="shared" si="75"/>
        <v>80218000</v>
      </c>
    </row>
    <row r="85" spans="1:82" ht="15" customHeight="1">
      <c r="A85" s="38" t="s">
        <v>620</v>
      </c>
      <c r="B85" s="1105">
        <f>'4 bbb Önkorm'!BO85+'4 ba Polg Hiv'!AZ85+'4 a Intézmények'!CD85</f>
        <v>4000</v>
      </c>
      <c r="C85" s="1105">
        <f>'4 bbb Önkorm'!BP85+'4 ba Polg Hiv'!BA85+'4 a Intézmények'!CE85</f>
        <v>5175260</v>
      </c>
      <c r="D85" s="1174">
        <f>'4 bbb Önkorm'!BQ85+'4 ba Polg Hiv'!BB85+'4 a Intézmények'!CF85</f>
        <v>8500000</v>
      </c>
      <c r="E85" s="1051">
        <f t="shared" si="52"/>
        <v>13675260</v>
      </c>
      <c r="F85" s="1051">
        <f t="shared" si="67"/>
        <v>5171260</v>
      </c>
      <c r="G85" s="1061"/>
      <c r="H85" s="1069"/>
      <c r="I85" s="1048"/>
      <c r="J85" s="1059">
        <f t="shared" si="53"/>
        <v>0</v>
      </c>
      <c r="K85" s="1059">
        <f t="shared" si="68"/>
        <v>0</v>
      </c>
      <c r="L85" s="1061"/>
      <c r="M85" s="1069"/>
      <c r="N85" s="1048"/>
      <c r="O85" s="1061">
        <f t="shared" si="54"/>
        <v>0</v>
      </c>
      <c r="P85" s="1061">
        <f t="shared" si="69"/>
        <v>0</v>
      </c>
      <c r="Q85" s="1107">
        <f t="shared" si="70"/>
        <v>0</v>
      </c>
      <c r="R85" s="1107">
        <f t="shared" si="70"/>
        <v>0</v>
      </c>
      <c r="S85" s="1625">
        <f t="shared" si="71"/>
        <v>0</v>
      </c>
      <c r="T85" s="1051">
        <f t="shared" si="57"/>
        <v>0</v>
      </c>
      <c r="U85" s="1051">
        <f t="shared" si="72"/>
        <v>0</v>
      </c>
      <c r="V85" s="1043">
        <f t="shared" si="73"/>
        <v>4000</v>
      </c>
      <c r="W85" s="1043">
        <f t="shared" si="73"/>
        <v>5175260</v>
      </c>
      <c r="X85" s="1052">
        <f t="shared" si="74"/>
        <v>8500000</v>
      </c>
      <c r="Y85" s="1051">
        <f t="shared" si="60"/>
        <v>13675260</v>
      </c>
      <c r="Z85" s="1051">
        <f t="shared" si="75"/>
        <v>5171260</v>
      </c>
    </row>
    <row r="86" spans="1:82" s="38" customFormat="1" ht="15" customHeight="1">
      <c r="A86" s="1020" t="s">
        <v>223</v>
      </c>
      <c r="B86" s="1064">
        <f>SUM(B78:B85)</f>
        <v>552200</v>
      </c>
      <c r="C86" s="1064">
        <f t="shared" ref="C86:Z86" si="76">SUM(C78:C85)</f>
        <v>1151122381</v>
      </c>
      <c r="D86" s="1064">
        <f t="shared" si="76"/>
        <v>22651968</v>
      </c>
      <c r="E86" s="1064">
        <f t="shared" si="76"/>
        <v>1173774349</v>
      </c>
      <c r="F86" s="1064">
        <f t="shared" si="76"/>
        <v>1150570181</v>
      </c>
      <c r="G86" s="1063">
        <f t="shared" si="76"/>
        <v>0</v>
      </c>
      <c r="H86" s="1063">
        <f t="shared" si="76"/>
        <v>0</v>
      </c>
      <c r="I86" s="1063">
        <f t="shared" si="76"/>
        <v>0</v>
      </c>
      <c r="J86" s="1063">
        <f t="shared" si="76"/>
        <v>0</v>
      </c>
      <c r="K86" s="1063">
        <f t="shared" si="76"/>
        <v>0</v>
      </c>
      <c r="L86" s="1063">
        <f t="shared" si="76"/>
        <v>0</v>
      </c>
      <c r="M86" s="1063">
        <f t="shared" si="76"/>
        <v>0</v>
      </c>
      <c r="N86" s="1063">
        <f t="shared" si="76"/>
        <v>0</v>
      </c>
      <c r="O86" s="1063">
        <f t="shared" si="76"/>
        <v>0</v>
      </c>
      <c r="P86" s="1063">
        <f t="shared" si="76"/>
        <v>0</v>
      </c>
      <c r="Q86" s="1064">
        <f t="shared" si="76"/>
        <v>0</v>
      </c>
      <c r="R86" s="1064">
        <f t="shared" si="76"/>
        <v>0</v>
      </c>
      <c r="S86" s="1064">
        <f t="shared" si="76"/>
        <v>0</v>
      </c>
      <c r="T86" s="1064">
        <f t="shared" si="76"/>
        <v>0</v>
      </c>
      <c r="U86" s="1064">
        <f t="shared" si="76"/>
        <v>0</v>
      </c>
      <c r="V86" s="1064">
        <f t="shared" si="76"/>
        <v>552200</v>
      </c>
      <c r="W86" s="1064">
        <f t="shared" si="76"/>
        <v>1151122381</v>
      </c>
      <c r="X86" s="1064">
        <f t="shared" si="76"/>
        <v>22651968</v>
      </c>
      <c r="Y86" s="1064">
        <f t="shared" si="76"/>
        <v>1173774349</v>
      </c>
      <c r="Z86" s="1064">
        <f t="shared" si="76"/>
        <v>1150570181</v>
      </c>
    </row>
    <row r="87" spans="1:82" s="38" customFormat="1" ht="15" customHeight="1">
      <c r="A87" s="1056" t="s">
        <v>607</v>
      </c>
      <c r="B87" s="1064">
        <f>B86+B77</f>
        <v>13315751</v>
      </c>
      <c r="C87" s="1064">
        <f t="shared" ref="C87:Z87" si="77">C86+C77</f>
        <v>14397880587</v>
      </c>
      <c r="D87" s="1058">
        <f t="shared" si="77"/>
        <v>390327944</v>
      </c>
      <c r="E87" s="1058">
        <f t="shared" si="77"/>
        <v>14788208531</v>
      </c>
      <c r="F87" s="1058">
        <f t="shared" si="77"/>
        <v>14384564836</v>
      </c>
      <c r="G87" s="1064">
        <f t="shared" si="77"/>
        <v>0</v>
      </c>
      <c r="H87" s="1064">
        <f t="shared" si="77"/>
        <v>0</v>
      </c>
      <c r="I87" s="1058">
        <f t="shared" si="77"/>
        <v>0</v>
      </c>
      <c r="J87" s="1058">
        <f t="shared" si="77"/>
        <v>0</v>
      </c>
      <c r="K87" s="1058">
        <f t="shared" si="77"/>
        <v>0</v>
      </c>
      <c r="L87" s="1064">
        <f t="shared" si="77"/>
        <v>0</v>
      </c>
      <c r="M87" s="1064">
        <f t="shared" si="77"/>
        <v>0</v>
      </c>
      <c r="N87" s="1058">
        <f t="shared" si="77"/>
        <v>0</v>
      </c>
      <c r="O87" s="1064">
        <f t="shared" si="77"/>
        <v>0</v>
      </c>
      <c r="P87" s="1064">
        <f t="shared" si="77"/>
        <v>0</v>
      </c>
      <c r="Q87" s="1064">
        <f t="shared" si="77"/>
        <v>0</v>
      </c>
      <c r="R87" s="1064">
        <f t="shared" si="77"/>
        <v>0</v>
      </c>
      <c r="S87" s="1058">
        <f t="shared" si="77"/>
        <v>0</v>
      </c>
      <c r="T87" s="1058">
        <f t="shared" si="77"/>
        <v>0</v>
      </c>
      <c r="U87" s="1058">
        <f t="shared" si="77"/>
        <v>0</v>
      </c>
      <c r="V87" s="1064">
        <f t="shared" si="77"/>
        <v>13315751</v>
      </c>
      <c r="W87" s="1064">
        <f t="shared" si="77"/>
        <v>14397880587</v>
      </c>
      <c r="X87" s="1058">
        <f t="shared" si="77"/>
        <v>390327944</v>
      </c>
      <c r="Y87" s="1058">
        <f t="shared" si="77"/>
        <v>14788208531</v>
      </c>
      <c r="Z87" s="1058">
        <f t="shared" si="77"/>
        <v>14384564836</v>
      </c>
    </row>
    <row r="88" spans="1:82" ht="15" hidden="1" customHeight="1">
      <c r="A88" s="38" t="s">
        <v>466</v>
      </c>
      <c r="B88" s="1105">
        <f>'4 bbb Önkorm'!BO88+'4 ba Polg Hiv'!AZ88+'4 a Intézmények'!CD88</f>
        <v>0</v>
      </c>
      <c r="C88" s="1105">
        <f>'4 bbb Önkorm'!BP88+'4 ba Polg Hiv'!BA88+'4 a Intézmények'!CE88</f>
        <v>0</v>
      </c>
      <c r="D88" s="1174">
        <f>'4 bbb Önkorm'!BQ88+'4 ba Polg Hiv'!BB88+'4 a Intézmények'!CF88</f>
        <v>0</v>
      </c>
      <c r="E88" s="1076">
        <f t="shared" ref="E88:E103" si="78">SUM(C88+D88)</f>
        <v>0</v>
      </c>
      <c r="F88" s="1076"/>
      <c r="G88" s="1073"/>
      <c r="H88" s="1074"/>
      <c r="I88" s="1075"/>
      <c r="J88" s="1071">
        <f t="shared" ref="J88:J103" si="79">SUM(H88+I88)</f>
        <v>0</v>
      </c>
      <c r="K88" s="1071"/>
      <c r="L88" s="1073"/>
      <c r="M88" s="1074"/>
      <c r="N88" s="1075"/>
      <c r="O88" s="1073">
        <f t="shared" ref="O88:O103" si="80">SUM(M88+N88)</f>
        <v>0</v>
      </c>
      <c r="P88" s="1073"/>
      <c r="Q88" s="1152"/>
      <c r="R88" s="1107">
        <f t="shared" ref="Q88:R103" si="81">H88+M88</f>
        <v>0</v>
      </c>
      <c r="S88" s="1106">
        <f t="shared" ref="S88:S103" si="82">I88+N88</f>
        <v>0</v>
      </c>
      <c r="T88" s="1076">
        <f t="shared" ref="T88:T103" si="83">SUM(R88+S88)</f>
        <v>0</v>
      </c>
      <c r="U88" s="1076"/>
      <c r="V88" s="1152"/>
      <c r="W88" s="1043">
        <f t="shared" ref="V88:W103" si="84">C88+R88</f>
        <v>0</v>
      </c>
      <c r="X88" s="1050">
        <f t="shared" ref="X88:X103" si="85">D88+S88</f>
        <v>0</v>
      </c>
      <c r="Y88" s="1076">
        <f t="shared" ref="Y88:Y103" si="86">SUM(W88+X88)</f>
        <v>0</v>
      </c>
      <c r="Z88" s="55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  <c r="BH88" s="72"/>
      <c r="BI88" s="72"/>
      <c r="BJ88" s="72"/>
      <c r="BK88" s="72"/>
      <c r="BL88" s="72"/>
      <c r="BM88" s="72"/>
      <c r="BN88" s="72"/>
      <c r="BO88" s="72"/>
      <c r="BP88" s="72"/>
      <c r="BQ88" s="72"/>
      <c r="BR88" s="72"/>
      <c r="BS88" s="72"/>
      <c r="BT88" s="72"/>
      <c r="BU88" s="72"/>
      <c r="BV88" s="72"/>
      <c r="BW88" s="72"/>
      <c r="BX88" s="72"/>
      <c r="BY88" s="72"/>
      <c r="BZ88" s="72"/>
      <c r="CA88" s="72"/>
      <c r="CB88" s="72"/>
      <c r="CC88" s="72"/>
      <c r="CD88" s="72"/>
    </row>
    <row r="89" spans="1:82" ht="15" hidden="1" customHeight="1">
      <c r="A89" s="703" t="s">
        <v>564</v>
      </c>
      <c r="B89" s="1105">
        <f>'4 bbb Önkorm'!BO89+'4 ba Polg Hiv'!AZ89+'4 a Intézmények'!CD89</f>
        <v>0</v>
      </c>
      <c r="C89" s="1105">
        <f>'4 bbb Önkorm'!BP89+'4 ba Polg Hiv'!BA89+'4 a Intézmények'!CE89</f>
        <v>0</v>
      </c>
      <c r="D89" s="1174">
        <f>'4 bbb Önkorm'!BQ89+'4 ba Polg Hiv'!BB89+'4 a Intézmények'!CF89</f>
        <v>0</v>
      </c>
      <c r="E89" s="1076">
        <f t="shared" si="78"/>
        <v>0</v>
      </c>
      <c r="F89" s="1076"/>
      <c r="G89" s="1073"/>
      <c r="H89" s="1074"/>
      <c r="I89" s="1075"/>
      <c r="J89" s="1071">
        <f t="shared" si="79"/>
        <v>0</v>
      </c>
      <c r="K89" s="1071"/>
      <c r="L89" s="1073"/>
      <c r="M89" s="1074"/>
      <c r="N89" s="1075"/>
      <c r="O89" s="1073">
        <f t="shared" si="80"/>
        <v>0</v>
      </c>
      <c r="P89" s="1073"/>
      <c r="Q89" s="1152"/>
      <c r="R89" s="1107">
        <f t="shared" si="81"/>
        <v>0</v>
      </c>
      <c r="S89" s="1106">
        <f t="shared" si="82"/>
        <v>0</v>
      </c>
      <c r="T89" s="1076">
        <f t="shared" si="83"/>
        <v>0</v>
      </c>
      <c r="U89" s="1076"/>
      <c r="V89" s="1152"/>
      <c r="W89" s="1043">
        <f t="shared" si="84"/>
        <v>0</v>
      </c>
      <c r="X89" s="1050">
        <f t="shared" si="85"/>
        <v>0</v>
      </c>
      <c r="Y89" s="1076">
        <f t="shared" si="86"/>
        <v>0</v>
      </c>
      <c r="Z89" s="55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  <c r="BH89" s="72"/>
      <c r="BI89" s="72"/>
      <c r="BJ89" s="72"/>
      <c r="BK89" s="72"/>
      <c r="BL89" s="72"/>
      <c r="BM89" s="72"/>
      <c r="BN89" s="72"/>
      <c r="BO89" s="72"/>
      <c r="BP89" s="72"/>
      <c r="BQ89" s="72"/>
      <c r="BR89" s="72"/>
      <c r="BS89" s="72"/>
      <c r="BT89" s="72"/>
      <c r="BU89" s="72"/>
      <c r="BV89" s="72"/>
      <c r="BW89" s="72"/>
      <c r="BX89" s="72"/>
      <c r="BY89" s="72"/>
      <c r="BZ89" s="72"/>
      <c r="CA89" s="72"/>
      <c r="CB89" s="72"/>
      <c r="CC89" s="72"/>
      <c r="CD89" s="72"/>
    </row>
    <row r="90" spans="1:82" ht="15" hidden="1" customHeight="1">
      <c r="A90" s="703" t="s">
        <v>467</v>
      </c>
      <c r="B90" s="1105">
        <f>'4 bbb Önkorm'!BO90+'4 ba Polg Hiv'!AZ90+'4 a Intézmények'!CD90</f>
        <v>0</v>
      </c>
      <c r="C90" s="1105">
        <f>'4 bbb Önkorm'!BP90+'4 ba Polg Hiv'!BA90+'4 a Intézmények'!CE90</f>
        <v>0</v>
      </c>
      <c r="D90" s="1174">
        <f>'4 bbb Önkorm'!BQ90+'4 ba Polg Hiv'!BB90+'4 a Intézmények'!CF90</f>
        <v>0</v>
      </c>
      <c r="E90" s="1076">
        <f t="shared" si="78"/>
        <v>0</v>
      </c>
      <c r="F90" s="1051">
        <f t="shared" ref="F90:F102" si="87">C90-B90</f>
        <v>0</v>
      </c>
      <c r="G90" s="1073"/>
      <c r="H90" s="1074"/>
      <c r="I90" s="1075"/>
      <c r="J90" s="1071">
        <f t="shared" si="79"/>
        <v>0</v>
      </c>
      <c r="K90" s="1059">
        <f t="shared" ref="K90:K102" si="88">H90-G90</f>
        <v>0</v>
      </c>
      <c r="L90" s="1073"/>
      <c r="M90" s="1074"/>
      <c r="N90" s="1075"/>
      <c r="O90" s="1073">
        <f t="shared" si="80"/>
        <v>0</v>
      </c>
      <c r="P90" s="1061">
        <f t="shared" ref="P90:P102" si="89">M90-L90</f>
        <v>0</v>
      </c>
      <c r="Q90" s="1107">
        <f t="shared" si="81"/>
        <v>0</v>
      </c>
      <c r="R90" s="1107">
        <f t="shared" si="81"/>
        <v>0</v>
      </c>
      <c r="S90" s="1625">
        <f t="shared" si="82"/>
        <v>0</v>
      </c>
      <c r="T90" s="1076">
        <f t="shared" si="83"/>
        <v>0</v>
      </c>
      <c r="U90" s="1051">
        <f t="shared" ref="U90:U102" si="90">R90-Q90</f>
        <v>0</v>
      </c>
      <c r="V90" s="1043">
        <f t="shared" si="84"/>
        <v>0</v>
      </c>
      <c r="W90" s="1043">
        <f t="shared" si="84"/>
        <v>0</v>
      </c>
      <c r="X90" s="1052">
        <f t="shared" si="85"/>
        <v>0</v>
      </c>
      <c r="Y90" s="1076">
        <f t="shared" si="86"/>
        <v>0</v>
      </c>
      <c r="Z90" s="1051">
        <f t="shared" ref="Z90:Z102" si="91">W90-V90</f>
        <v>0</v>
      </c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  <c r="BH90" s="72"/>
      <c r="BI90" s="72"/>
      <c r="BJ90" s="72"/>
      <c r="BK90" s="72"/>
      <c r="BL90" s="72"/>
      <c r="BM90" s="72"/>
      <c r="BN90" s="72"/>
      <c r="BO90" s="72"/>
      <c r="BP90" s="72"/>
      <c r="BQ90" s="72"/>
      <c r="BR90" s="72"/>
      <c r="BS90" s="72"/>
      <c r="BT90" s="72"/>
      <c r="BU90" s="72"/>
      <c r="BV90" s="72"/>
      <c r="BW90" s="72"/>
      <c r="BX90" s="72"/>
      <c r="BY90" s="72"/>
      <c r="BZ90" s="72"/>
      <c r="CA90" s="72"/>
      <c r="CB90" s="72"/>
      <c r="CC90" s="72"/>
      <c r="CD90" s="72"/>
    </row>
    <row r="91" spans="1:82" ht="15" hidden="1" customHeight="1">
      <c r="A91" s="703" t="s">
        <v>468</v>
      </c>
      <c r="B91" s="1105">
        <f>'4 bbb Önkorm'!BO91+'4 ba Polg Hiv'!AZ91+'4 a Intézmények'!CD91</f>
        <v>0</v>
      </c>
      <c r="C91" s="1105">
        <f>'4 bbb Önkorm'!BP91+'4 ba Polg Hiv'!BA91+'4 a Intézmények'!CE91</f>
        <v>0</v>
      </c>
      <c r="D91" s="1174">
        <f>'4 bbb Önkorm'!BQ91+'4 ba Polg Hiv'!BB91+'4 a Intézmények'!CF91</f>
        <v>0</v>
      </c>
      <c r="E91" s="1076">
        <f t="shared" si="78"/>
        <v>0</v>
      </c>
      <c r="F91" s="1051">
        <f t="shared" si="87"/>
        <v>0</v>
      </c>
      <c r="G91" s="1073"/>
      <c r="H91" s="1074"/>
      <c r="I91" s="1075"/>
      <c r="J91" s="1071">
        <f t="shared" si="79"/>
        <v>0</v>
      </c>
      <c r="K91" s="1059">
        <f t="shared" si="88"/>
        <v>0</v>
      </c>
      <c r="L91" s="1073"/>
      <c r="M91" s="1074"/>
      <c r="N91" s="1075"/>
      <c r="O91" s="1073">
        <f t="shared" si="80"/>
        <v>0</v>
      </c>
      <c r="P91" s="1061">
        <f t="shared" si="89"/>
        <v>0</v>
      </c>
      <c r="Q91" s="1107">
        <f t="shared" si="81"/>
        <v>0</v>
      </c>
      <c r="R91" s="1107">
        <f t="shared" si="81"/>
        <v>0</v>
      </c>
      <c r="S91" s="1625">
        <f t="shared" si="82"/>
        <v>0</v>
      </c>
      <c r="T91" s="1076">
        <f t="shared" si="83"/>
        <v>0</v>
      </c>
      <c r="U91" s="1051">
        <f t="shared" si="90"/>
        <v>0</v>
      </c>
      <c r="V91" s="1043">
        <f t="shared" si="84"/>
        <v>0</v>
      </c>
      <c r="W91" s="1043">
        <f t="shared" si="84"/>
        <v>0</v>
      </c>
      <c r="X91" s="1052">
        <f t="shared" si="85"/>
        <v>0</v>
      </c>
      <c r="Y91" s="1076">
        <f t="shared" si="86"/>
        <v>0</v>
      </c>
      <c r="Z91" s="1051">
        <f t="shared" si="91"/>
        <v>0</v>
      </c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2"/>
      <c r="BR91" s="72"/>
      <c r="BS91" s="72"/>
      <c r="BT91" s="72"/>
      <c r="BU91" s="72"/>
      <c r="BV91" s="72"/>
      <c r="BW91" s="72"/>
      <c r="BX91" s="72"/>
      <c r="BY91" s="72"/>
      <c r="BZ91" s="72"/>
      <c r="CA91" s="72"/>
      <c r="CB91" s="72"/>
      <c r="CC91" s="72"/>
      <c r="CD91" s="72"/>
    </row>
    <row r="92" spans="1:82" ht="15" hidden="1" customHeight="1">
      <c r="A92" s="703" t="s">
        <v>469</v>
      </c>
      <c r="B92" s="1105">
        <f>'4 bbb Önkorm'!BO92+'4 ba Polg Hiv'!AZ92+'4 a Intézmények'!CD92</f>
        <v>0</v>
      </c>
      <c r="C92" s="1105">
        <f>'4 bbb Önkorm'!BP92+'4 ba Polg Hiv'!BA92+'4 a Intézmények'!CE92</f>
        <v>0</v>
      </c>
      <c r="D92" s="1174">
        <f>'4 bbb Önkorm'!BQ92+'4 ba Polg Hiv'!BB92+'4 a Intézmények'!CF92</f>
        <v>0</v>
      </c>
      <c r="E92" s="1076">
        <f t="shared" si="78"/>
        <v>0</v>
      </c>
      <c r="F92" s="1051">
        <f t="shared" si="87"/>
        <v>0</v>
      </c>
      <c r="G92" s="1073"/>
      <c r="H92" s="1074"/>
      <c r="I92" s="1075"/>
      <c r="J92" s="1071">
        <f t="shared" si="79"/>
        <v>0</v>
      </c>
      <c r="K92" s="1059">
        <f t="shared" si="88"/>
        <v>0</v>
      </c>
      <c r="L92" s="1073"/>
      <c r="M92" s="1074"/>
      <c r="N92" s="1075"/>
      <c r="O92" s="1073">
        <f t="shared" si="80"/>
        <v>0</v>
      </c>
      <c r="P92" s="1061">
        <f t="shared" si="89"/>
        <v>0</v>
      </c>
      <c r="Q92" s="1107">
        <f t="shared" si="81"/>
        <v>0</v>
      </c>
      <c r="R92" s="1107">
        <f t="shared" si="81"/>
        <v>0</v>
      </c>
      <c r="S92" s="1625">
        <f t="shared" si="82"/>
        <v>0</v>
      </c>
      <c r="T92" s="1076">
        <f t="shared" si="83"/>
        <v>0</v>
      </c>
      <c r="U92" s="1051">
        <f t="shared" si="90"/>
        <v>0</v>
      </c>
      <c r="V92" s="1043">
        <f t="shared" si="84"/>
        <v>0</v>
      </c>
      <c r="W92" s="1043">
        <f t="shared" si="84"/>
        <v>0</v>
      </c>
      <c r="X92" s="1052">
        <f t="shared" si="85"/>
        <v>0</v>
      </c>
      <c r="Y92" s="1076">
        <f t="shared" si="86"/>
        <v>0</v>
      </c>
      <c r="Z92" s="1051">
        <f t="shared" si="91"/>
        <v>0</v>
      </c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  <c r="BH92" s="72"/>
      <c r="BI92" s="72"/>
      <c r="BJ92" s="72"/>
      <c r="BK92" s="72"/>
      <c r="BL92" s="72"/>
      <c r="BM92" s="72"/>
      <c r="BN92" s="72"/>
      <c r="BO92" s="72"/>
      <c r="BP92" s="72"/>
      <c r="BQ92" s="72"/>
      <c r="BR92" s="72"/>
      <c r="BS92" s="72"/>
      <c r="BT92" s="72"/>
      <c r="BU92" s="72"/>
      <c r="BV92" s="72"/>
      <c r="BW92" s="72"/>
      <c r="BX92" s="72"/>
      <c r="BY92" s="72"/>
      <c r="BZ92" s="72"/>
      <c r="CA92" s="72"/>
      <c r="CB92" s="72"/>
      <c r="CC92" s="72"/>
      <c r="CD92" s="72"/>
    </row>
    <row r="93" spans="1:82" ht="15" customHeight="1">
      <c r="A93" s="703" t="s">
        <v>470</v>
      </c>
      <c r="B93" s="1105">
        <f>'4 bbb Önkorm'!BO93+'4 ba Polg Hiv'!AZ93+'4 a Intézmények'!CD93</f>
        <v>0</v>
      </c>
      <c r="C93" s="1105">
        <f>'4 bbb Önkorm'!BP93+'4 ba Polg Hiv'!BA93+'4 a Intézmények'!CE93</f>
        <v>5890000000</v>
      </c>
      <c r="D93" s="1174">
        <f>'4 bbb Önkorm'!BQ93+'4 ba Polg Hiv'!BB93+'4 a Intézmények'!CF93</f>
        <v>0</v>
      </c>
      <c r="E93" s="1076">
        <f t="shared" si="78"/>
        <v>5890000000</v>
      </c>
      <c r="F93" s="1051">
        <f t="shared" si="87"/>
        <v>5890000000</v>
      </c>
      <c r="G93" s="1073"/>
      <c r="H93" s="1074"/>
      <c r="I93" s="1075"/>
      <c r="J93" s="1071">
        <f t="shared" si="79"/>
        <v>0</v>
      </c>
      <c r="K93" s="1059">
        <f t="shared" si="88"/>
        <v>0</v>
      </c>
      <c r="L93" s="1073"/>
      <c r="M93" s="1074"/>
      <c r="N93" s="1075"/>
      <c r="O93" s="1073">
        <f t="shared" si="80"/>
        <v>0</v>
      </c>
      <c r="P93" s="1061">
        <f t="shared" si="89"/>
        <v>0</v>
      </c>
      <c r="Q93" s="1107">
        <f t="shared" si="81"/>
        <v>0</v>
      </c>
      <c r="R93" s="1107">
        <f t="shared" si="81"/>
        <v>0</v>
      </c>
      <c r="S93" s="1625">
        <f t="shared" si="82"/>
        <v>0</v>
      </c>
      <c r="T93" s="1076">
        <f t="shared" si="83"/>
        <v>0</v>
      </c>
      <c r="U93" s="1051">
        <f t="shared" si="90"/>
        <v>0</v>
      </c>
      <c r="V93" s="1043">
        <f t="shared" si="84"/>
        <v>0</v>
      </c>
      <c r="W93" s="1043">
        <f t="shared" si="84"/>
        <v>5890000000</v>
      </c>
      <c r="X93" s="1052">
        <f t="shared" si="85"/>
        <v>0</v>
      </c>
      <c r="Y93" s="1076">
        <f t="shared" si="86"/>
        <v>5890000000</v>
      </c>
      <c r="Z93" s="1051">
        <f t="shared" si="91"/>
        <v>5890000000</v>
      </c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  <c r="BH93" s="72"/>
      <c r="BI93" s="72"/>
      <c r="BJ93" s="72"/>
      <c r="BK93" s="72"/>
      <c r="BL93" s="72"/>
      <c r="BM93" s="72"/>
      <c r="BN93" s="72"/>
      <c r="BO93" s="72"/>
      <c r="BP93" s="72"/>
      <c r="BQ93" s="72"/>
      <c r="BR93" s="72"/>
      <c r="BS93" s="72"/>
      <c r="BT93" s="72"/>
      <c r="BU93" s="72"/>
      <c r="BV93" s="72"/>
      <c r="BW93" s="72"/>
      <c r="BX93" s="72"/>
      <c r="BY93" s="72"/>
      <c r="BZ93" s="72"/>
      <c r="CA93" s="72"/>
      <c r="CB93" s="72"/>
      <c r="CC93" s="72"/>
      <c r="CD93" s="72"/>
    </row>
    <row r="94" spans="1:82" ht="15" hidden="1" customHeight="1">
      <c r="A94" s="703" t="s">
        <v>471</v>
      </c>
      <c r="B94" s="1105">
        <f>'4 bbb Önkorm'!BO94+'4 ba Polg Hiv'!AZ94+'4 a Intézmények'!CD94</f>
        <v>0</v>
      </c>
      <c r="C94" s="1105">
        <f>'4 bbb Önkorm'!BP94+'4 ba Polg Hiv'!BA94+'4 a Intézmények'!CE94</f>
        <v>0</v>
      </c>
      <c r="D94" s="1174">
        <f>'4 bbb Önkorm'!BQ94+'4 ba Polg Hiv'!BB94+'4 a Intézmények'!CF94</f>
        <v>0</v>
      </c>
      <c r="E94" s="1076">
        <f t="shared" si="78"/>
        <v>0</v>
      </c>
      <c r="F94" s="1051">
        <f t="shared" si="87"/>
        <v>0</v>
      </c>
      <c r="G94" s="1073"/>
      <c r="H94" s="1074"/>
      <c r="I94" s="1075"/>
      <c r="J94" s="1071">
        <f t="shared" si="79"/>
        <v>0</v>
      </c>
      <c r="K94" s="1059">
        <f t="shared" si="88"/>
        <v>0</v>
      </c>
      <c r="L94" s="1073"/>
      <c r="M94" s="1074"/>
      <c r="N94" s="1075"/>
      <c r="O94" s="1073">
        <f t="shared" si="80"/>
        <v>0</v>
      </c>
      <c r="P94" s="1061">
        <f t="shared" si="89"/>
        <v>0</v>
      </c>
      <c r="Q94" s="1107">
        <f t="shared" si="81"/>
        <v>0</v>
      </c>
      <c r="R94" s="1107">
        <f t="shared" si="81"/>
        <v>0</v>
      </c>
      <c r="S94" s="1625">
        <f t="shared" si="82"/>
        <v>0</v>
      </c>
      <c r="T94" s="1076">
        <f t="shared" si="83"/>
        <v>0</v>
      </c>
      <c r="U94" s="1051">
        <f t="shared" si="90"/>
        <v>0</v>
      </c>
      <c r="V94" s="1043">
        <f t="shared" si="84"/>
        <v>0</v>
      </c>
      <c r="W94" s="1043">
        <f t="shared" si="84"/>
        <v>0</v>
      </c>
      <c r="X94" s="1052">
        <f t="shared" si="85"/>
        <v>0</v>
      </c>
      <c r="Y94" s="1076">
        <f t="shared" si="86"/>
        <v>0</v>
      </c>
      <c r="Z94" s="1051">
        <f t="shared" si="91"/>
        <v>0</v>
      </c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  <c r="BH94" s="72"/>
      <c r="BI94" s="72"/>
      <c r="BJ94" s="72"/>
      <c r="BK94" s="72"/>
      <c r="BL94" s="72"/>
      <c r="BM94" s="72"/>
      <c r="BN94" s="72"/>
      <c r="BO94" s="72"/>
      <c r="BP94" s="72"/>
      <c r="BQ94" s="72"/>
      <c r="BR94" s="72"/>
      <c r="BS94" s="72"/>
      <c r="BT94" s="72"/>
      <c r="BU94" s="72"/>
      <c r="BV94" s="72"/>
      <c r="BW94" s="72"/>
      <c r="BX94" s="72"/>
      <c r="BY94" s="72"/>
      <c r="BZ94" s="72"/>
      <c r="CA94" s="72"/>
      <c r="CB94" s="72"/>
      <c r="CC94" s="72"/>
      <c r="CD94" s="72"/>
    </row>
    <row r="95" spans="1:82" ht="15" hidden="1" customHeight="1">
      <c r="A95" s="38" t="s">
        <v>472</v>
      </c>
      <c r="B95" s="1105">
        <f>'4 bbb Önkorm'!BO95+'4 ba Polg Hiv'!AZ95+'4 a Intézmények'!CD95</f>
        <v>0</v>
      </c>
      <c r="C95" s="1105">
        <f>'4 bbb Önkorm'!BP95+'4 ba Polg Hiv'!BA95+'4 a Intézmények'!CE95</f>
        <v>0</v>
      </c>
      <c r="D95" s="1174">
        <f>'4 bbb Önkorm'!BQ95+'4 ba Polg Hiv'!BB95+'4 a Intézmények'!CF95</f>
        <v>0</v>
      </c>
      <c r="E95" s="1076">
        <f t="shared" si="78"/>
        <v>0</v>
      </c>
      <c r="F95" s="1051">
        <f t="shared" si="87"/>
        <v>0</v>
      </c>
      <c r="G95" s="1073"/>
      <c r="H95" s="1074"/>
      <c r="I95" s="1075"/>
      <c r="J95" s="1071">
        <f t="shared" si="79"/>
        <v>0</v>
      </c>
      <c r="K95" s="1059">
        <f t="shared" si="88"/>
        <v>0</v>
      </c>
      <c r="L95" s="1073"/>
      <c r="M95" s="1074"/>
      <c r="N95" s="1075"/>
      <c r="O95" s="1073">
        <f t="shared" si="80"/>
        <v>0</v>
      </c>
      <c r="P95" s="1061">
        <f t="shared" si="89"/>
        <v>0</v>
      </c>
      <c r="Q95" s="1107">
        <f t="shared" si="81"/>
        <v>0</v>
      </c>
      <c r="R95" s="1107">
        <f t="shared" si="81"/>
        <v>0</v>
      </c>
      <c r="S95" s="1625">
        <f t="shared" si="82"/>
        <v>0</v>
      </c>
      <c r="T95" s="1076">
        <f t="shared" si="83"/>
        <v>0</v>
      </c>
      <c r="U95" s="1051">
        <f t="shared" si="90"/>
        <v>0</v>
      </c>
      <c r="V95" s="1043">
        <f t="shared" si="84"/>
        <v>0</v>
      </c>
      <c r="W95" s="1043">
        <f t="shared" si="84"/>
        <v>0</v>
      </c>
      <c r="X95" s="1052">
        <f t="shared" si="85"/>
        <v>0</v>
      </c>
      <c r="Y95" s="1076">
        <f t="shared" si="86"/>
        <v>0</v>
      </c>
      <c r="Z95" s="1051">
        <f t="shared" si="91"/>
        <v>0</v>
      </c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  <c r="BH95" s="72"/>
      <c r="BI95" s="72"/>
      <c r="BJ95" s="72"/>
      <c r="BK95" s="72"/>
      <c r="BL95" s="72"/>
      <c r="BM95" s="72"/>
      <c r="BN95" s="72"/>
      <c r="BO95" s="72"/>
      <c r="BP95" s="72"/>
      <c r="BQ95" s="72"/>
      <c r="BR95" s="72"/>
      <c r="BS95" s="72"/>
      <c r="BT95" s="72"/>
      <c r="BU95" s="72"/>
      <c r="BV95" s="72"/>
      <c r="BW95" s="72"/>
      <c r="BX95" s="72"/>
      <c r="BY95" s="72"/>
      <c r="BZ95" s="72"/>
      <c r="CA95" s="72"/>
      <c r="CB95" s="72"/>
      <c r="CC95" s="72"/>
      <c r="CD95" s="72"/>
    </row>
    <row r="96" spans="1:82" ht="13.5" customHeight="1">
      <c r="A96" s="38" t="s">
        <v>473</v>
      </c>
      <c r="B96" s="1105">
        <f>'4 bbb Önkorm'!BO96+'4 ba Polg Hiv'!AZ96+'4 a Intézmények'!CD96</f>
        <v>185780</v>
      </c>
      <c r="C96" s="1105">
        <f>'4 bbb Önkorm'!BP96+'4 ba Polg Hiv'!BA96+'4 a Intézmények'!CE96</f>
        <v>2613746000</v>
      </c>
      <c r="D96" s="1174">
        <f>'4 bbb Önkorm'!BQ96+'4 ba Polg Hiv'!BB96+'4 a Intézmények'!CF96</f>
        <v>195677776</v>
      </c>
      <c r="E96" s="1076">
        <f t="shared" si="78"/>
        <v>2809423776</v>
      </c>
      <c r="F96" s="1051">
        <f t="shared" si="87"/>
        <v>2613560220</v>
      </c>
      <c r="G96" s="1073"/>
      <c r="H96" s="1074"/>
      <c r="I96" s="1075"/>
      <c r="J96" s="1071">
        <f t="shared" si="79"/>
        <v>0</v>
      </c>
      <c r="K96" s="1059">
        <f t="shared" si="88"/>
        <v>0</v>
      </c>
      <c r="L96" s="1073"/>
      <c r="M96" s="1074"/>
      <c r="N96" s="1075"/>
      <c r="O96" s="1073">
        <f t="shared" si="80"/>
        <v>0</v>
      </c>
      <c r="P96" s="1061">
        <f t="shared" si="89"/>
        <v>0</v>
      </c>
      <c r="Q96" s="1107">
        <f t="shared" si="81"/>
        <v>0</v>
      </c>
      <c r="R96" s="1107">
        <f t="shared" si="81"/>
        <v>0</v>
      </c>
      <c r="S96" s="1625">
        <f t="shared" si="82"/>
        <v>0</v>
      </c>
      <c r="T96" s="1076">
        <f t="shared" si="83"/>
        <v>0</v>
      </c>
      <c r="U96" s="1051">
        <f t="shared" si="90"/>
        <v>0</v>
      </c>
      <c r="V96" s="1043">
        <f t="shared" si="84"/>
        <v>185780</v>
      </c>
      <c r="W96" s="1043">
        <f t="shared" si="84"/>
        <v>2613746000</v>
      </c>
      <c r="X96" s="1052">
        <f t="shared" si="85"/>
        <v>195677776</v>
      </c>
      <c r="Y96" s="1076">
        <f t="shared" si="86"/>
        <v>2809423776</v>
      </c>
      <c r="Z96" s="1051">
        <f t="shared" si="91"/>
        <v>2613560220</v>
      </c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2"/>
      <c r="BM96" s="72"/>
      <c r="BN96" s="72"/>
      <c r="BO96" s="72"/>
      <c r="BP96" s="72"/>
      <c r="BQ96" s="72"/>
      <c r="BR96" s="72"/>
      <c r="BS96" s="72"/>
      <c r="BT96" s="72"/>
      <c r="BU96" s="72"/>
      <c r="BV96" s="72"/>
      <c r="BW96" s="72"/>
      <c r="BX96" s="72"/>
      <c r="BY96" s="72"/>
      <c r="BZ96" s="72"/>
      <c r="CA96" s="72"/>
      <c r="CB96" s="72"/>
      <c r="CC96" s="72"/>
      <c r="CD96" s="72"/>
    </row>
    <row r="97" spans="1:82" ht="13.5" customHeight="1">
      <c r="A97" s="38" t="s">
        <v>474</v>
      </c>
      <c r="B97" s="1105">
        <f>'4 bbb Önkorm'!BO97+'4 ba Polg Hiv'!AZ97+'4 a Intézmények'!CD97</f>
        <v>1404231</v>
      </c>
      <c r="C97" s="1105">
        <f>'4 bbb Önkorm'!BP97+'4 ba Polg Hiv'!BA97+'4 a Intézmények'!CE97</f>
        <v>1612370597</v>
      </c>
      <c r="D97" s="1174">
        <f>'4 bbb Önkorm'!BQ97+'4 ba Polg Hiv'!BB97+'4 a Intézmények'!CF97</f>
        <v>-195677776</v>
      </c>
      <c r="E97" s="1076">
        <f t="shared" si="78"/>
        <v>1416692821</v>
      </c>
      <c r="F97" s="1051">
        <f t="shared" si="87"/>
        <v>1610966366</v>
      </c>
      <c r="G97" s="1073"/>
      <c r="H97" s="1074"/>
      <c r="I97" s="1075"/>
      <c r="J97" s="1071">
        <f t="shared" si="79"/>
        <v>0</v>
      </c>
      <c r="K97" s="1059">
        <f t="shared" si="88"/>
        <v>0</v>
      </c>
      <c r="L97" s="1073"/>
      <c r="M97" s="1074"/>
      <c r="N97" s="1075"/>
      <c r="O97" s="1073">
        <f t="shared" si="80"/>
        <v>0</v>
      </c>
      <c r="P97" s="1061">
        <f t="shared" si="89"/>
        <v>0</v>
      </c>
      <c r="Q97" s="1107">
        <f t="shared" si="81"/>
        <v>0</v>
      </c>
      <c r="R97" s="1107">
        <f t="shared" si="81"/>
        <v>0</v>
      </c>
      <c r="S97" s="1625">
        <f t="shared" si="82"/>
        <v>0</v>
      </c>
      <c r="T97" s="1076">
        <f t="shared" si="83"/>
        <v>0</v>
      </c>
      <c r="U97" s="1051">
        <f t="shared" si="90"/>
        <v>0</v>
      </c>
      <c r="V97" s="1043">
        <f t="shared" si="84"/>
        <v>1404231</v>
      </c>
      <c r="W97" s="1043">
        <f t="shared" si="84"/>
        <v>1612370597</v>
      </c>
      <c r="X97" s="1052">
        <f t="shared" si="85"/>
        <v>-195677776</v>
      </c>
      <c r="Y97" s="1076">
        <f t="shared" si="86"/>
        <v>1416692821</v>
      </c>
      <c r="Z97" s="1051">
        <f t="shared" si="91"/>
        <v>1610966366</v>
      </c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  <c r="BH97" s="72"/>
      <c r="BI97" s="72"/>
      <c r="BJ97" s="72"/>
      <c r="BK97" s="72"/>
      <c r="BL97" s="72"/>
      <c r="BM97" s="72"/>
      <c r="BN97" s="72"/>
      <c r="BO97" s="72"/>
      <c r="BP97" s="72"/>
      <c r="BQ97" s="72"/>
      <c r="BR97" s="72"/>
      <c r="BS97" s="72"/>
      <c r="BT97" s="72"/>
      <c r="BU97" s="72"/>
      <c r="BV97" s="72"/>
      <c r="BW97" s="72"/>
      <c r="BX97" s="72"/>
      <c r="BY97" s="72"/>
      <c r="BZ97" s="72"/>
      <c r="CA97" s="72"/>
      <c r="CB97" s="72"/>
      <c r="CC97" s="72"/>
      <c r="CD97" s="72"/>
    </row>
    <row r="98" spans="1:82" ht="13.5" customHeight="1">
      <c r="A98" s="703" t="s">
        <v>912</v>
      </c>
      <c r="B98" s="1105">
        <f>'4 bbb Önkorm'!BO98+'4 ba Polg Hiv'!AZ98+'4 a Intézmények'!CD98</f>
        <v>0</v>
      </c>
      <c r="C98" s="1105">
        <f>'4 bbb Önkorm'!BP98+'4 ba Polg Hiv'!BA98+'4 a Intézmények'!CE98</f>
        <v>0</v>
      </c>
      <c r="D98" s="1174">
        <f>'4 bbb Önkorm'!BQ98+'4 ba Polg Hiv'!BB98+'4 a Intézmények'!CF98</f>
        <v>45682781</v>
      </c>
      <c r="E98" s="1076">
        <f t="shared" si="78"/>
        <v>45682781</v>
      </c>
      <c r="F98" s="1051">
        <f t="shared" si="87"/>
        <v>0</v>
      </c>
      <c r="G98" s="1073"/>
      <c r="H98" s="1074"/>
      <c r="I98" s="1075"/>
      <c r="J98" s="1071">
        <f t="shared" si="79"/>
        <v>0</v>
      </c>
      <c r="K98" s="1059">
        <f t="shared" si="88"/>
        <v>0</v>
      </c>
      <c r="L98" s="1073"/>
      <c r="M98" s="1074"/>
      <c r="N98" s="1075"/>
      <c r="O98" s="1073">
        <f t="shared" si="80"/>
        <v>0</v>
      </c>
      <c r="P98" s="1061">
        <f t="shared" si="89"/>
        <v>0</v>
      </c>
      <c r="Q98" s="1107">
        <f t="shared" si="81"/>
        <v>0</v>
      </c>
      <c r="R98" s="1107">
        <f t="shared" si="81"/>
        <v>0</v>
      </c>
      <c r="S98" s="1625">
        <f t="shared" si="82"/>
        <v>0</v>
      </c>
      <c r="T98" s="1076">
        <f t="shared" si="83"/>
        <v>0</v>
      </c>
      <c r="U98" s="1051">
        <f t="shared" si="90"/>
        <v>0</v>
      </c>
      <c r="V98" s="1043">
        <f t="shared" si="84"/>
        <v>0</v>
      </c>
      <c r="W98" s="1043">
        <f t="shared" si="84"/>
        <v>0</v>
      </c>
      <c r="X98" s="1052">
        <f t="shared" si="85"/>
        <v>45682781</v>
      </c>
      <c r="Y98" s="1076">
        <f t="shared" si="86"/>
        <v>45682781</v>
      </c>
      <c r="Z98" s="1051">
        <f t="shared" si="91"/>
        <v>0</v>
      </c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  <c r="BH98" s="72"/>
      <c r="BI98" s="72"/>
      <c r="BJ98" s="72"/>
      <c r="BK98" s="72"/>
      <c r="BL98" s="72"/>
      <c r="BM98" s="72"/>
      <c r="BN98" s="72"/>
      <c r="BO98" s="72"/>
      <c r="BP98" s="72"/>
      <c r="BQ98" s="72"/>
      <c r="BR98" s="72"/>
      <c r="BS98" s="72"/>
      <c r="BT98" s="72"/>
      <c r="BU98" s="72"/>
      <c r="BV98" s="72"/>
      <c r="BW98" s="72"/>
      <c r="BX98" s="72"/>
      <c r="BY98" s="72"/>
      <c r="BZ98" s="72"/>
      <c r="CA98" s="72"/>
      <c r="CB98" s="72"/>
      <c r="CC98" s="72"/>
      <c r="CD98" s="72"/>
    </row>
    <row r="99" spans="1:82" ht="13.5" customHeight="1">
      <c r="A99" s="703" t="s">
        <v>913</v>
      </c>
      <c r="B99" s="1105">
        <f>'4 bbb Önkorm'!BO99+'4 ba Polg Hiv'!AZ99+'4 a Intézmények'!CD99</f>
        <v>1894877</v>
      </c>
      <c r="C99" s="1105">
        <f>'4 bbb Önkorm'!BP99+'4 ba Polg Hiv'!BA99+'4 a Intézmények'!CE99</f>
        <v>2192063147</v>
      </c>
      <c r="D99" s="1174">
        <f>'4 bbb Önkorm'!BQ99+'4 ba Polg Hiv'!BB99+'4 a Intézmények'!CF99</f>
        <v>5095966</v>
      </c>
      <c r="E99" s="1076">
        <f t="shared" si="78"/>
        <v>2197159113</v>
      </c>
      <c r="F99" s="1051">
        <f t="shared" si="87"/>
        <v>2190168270</v>
      </c>
      <c r="G99" s="1069">
        <v>-1856731</v>
      </c>
      <c r="H99" s="1069">
        <v>-2185659202</v>
      </c>
      <c r="I99" s="1048">
        <v>-3911818</v>
      </c>
      <c r="J99" s="1071">
        <f t="shared" si="79"/>
        <v>-2189571020</v>
      </c>
      <c r="K99" s="1059">
        <f t="shared" si="88"/>
        <v>-2183802471</v>
      </c>
      <c r="L99" s="1061">
        <v>-38146</v>
      </c>
      <c r="M99" s="1069">
        <v>-6403945</v>
      </c>
      <c r="N99" s="1048">
        <v>-1184148</v>
      </c>
      <c r="O99" s="1073">
        <f t="shared" si="80"/>
        <v>-7588093</v>
      </c>
      <c r="P99" s="1061">
        <f t="shared" si="89"/>
        <v>-6365799</v>
      </c>
      <c r="Q99" s="1107">
        <f t="shared" si="81"/>
        <v>-1894877</v>
      </c>
      <c r="R99" s="1107">
        <f t="shared" si="81"/>
        <v>-2192063147</v>
      </c>
      <c r="S99" s="1625">
        <f t="shared" si="82"/>
        <v>-5095966</v>
      </c>
      <c r="T99" s="1076">
        <f t="shared" si="83"/>
        <v>-2197159113</v>
      </c>
      <c r="U99" s="1051">
        <f t="shared" si="90"/>
        <v>-2190168270</v>
      </c>
      <c r="V99" s="1043">
        <f t="shared" si="84"/>
        <v>0</v>
      </c>
      <c r="W99" s="1043">
        <f t="shared" si="84"/>
        <v>0</v>
      </c>
      <c r="X99" s="1052">
        <f t="shared" si="85"/>
        <v>0</v>
      </c>
      <c r="Y99" s="1076">
        <f t="shared" si="86"/>
        <v>0</v>
      </c>
      <c r="Z99" s="1051">
        <f t="shared" si="91"/>
        <v>0</v>
      </c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  <c r="BH99" s="72"/>
      <c r="BI99" s="72"/>
      <c r="BJ99" s="72"/>
      <c r="BK99" s="72"/>
      <c r="BL99" s="72"/>
      <c r="BM99" s="72"/>
      <c r="BN99" s="72"/>
      <c r="BO99" s="72"/>
      <c r="BP99" s="72"/>
      <c r="BQ99" s="72"/>
      <c r="BR99" s="72"/>
      <c r="BS99" s="72"/>
      <c r="BT99" s="72"/>
      <c r="BU99" s="72"/>
      <c r="BV99" s="72"/>
      <c r="BW99" s="72"/>
      <c r="BX99" s="72"/>
      <c r="BY99" s="72"/>
      <c r="BZ99" s="72"/>
      <c r="CA99" s="72"/>
      <c r="CB99" s="72"/>
      <c r="CC99" s="72"/>
      <c r="CD99" s="72"/>
    </row>
    <row r="100" spans="1:82" ht="13.5" customHeight="1">
      <c r="A100" s="1077" t="s">
        <v>914</v>
      </c>
      <c r="B100" s="1105">
        <f>'4 bbb Önkorm'!BO100+'4 ba Polg Hiv'!AZ100+'4 a Intézmények'!CD100</f>
        <v>4959085</v>
      </c>
      <c r="C100" s="1105">
        <f>'4 bbb Önkorm'!BP100+'4 ba Polg Hiv'!BA100+'4 a Intézmények'!CE100</f>
        <v>5238430196</v>
      </c>
      <c r="D100" s="1174">
        <f>'4 bbb Önkorm'!BQ100+'4 ba Polg Hiv'!BB100+'4 a Intézmények'!CF100</f>
        <v>-77880732</v>
      </c>
      <c r="E100" s="1076">
        <f t="shared" si="78"/>
        <v>5160549464</v>
      </c>
      <c r="F100" s="1051">
        <f t="shared" si="87"/>
        <v>5233471111</v>
      </c>
      <c r="G100" s="1069">
        <v>-3318215</v>
      </c>
      <c r="H100" s="1069">
        <v>-3400876386</v>
      </c>
      <c r="I100" s="1048">
        <v>70474632</v>
      </c>
      <c r="J100" s="1071">
        <f t="shared" si="79"/>
        <v>-3330401754</v>
      </c>
      <c r="K100" s="1059">
        <f t="shared" si="88"/>
        <v>-3397558171</v>
      </c>
      <c r="L100" s="1069">
        <v>-1640870</v>
      </c>
      <c r="M100" s="1069">
        <v>-1837553810</v>
      </c>
      <c r="N100" s="1048">
        <v>7406100</v>
      </c>
      <c r="O100" s="1073">
        <f t="shared" si="80"/>
        <v>-1830147710</v>
      </c>
      <c r="P100" s="1061">
        <f t="shared" si="89"/>
        <v>-1835912940</v>
      </c>
      <c r="Q100" s="1107">
        <f t="shared" si="81"/>
        <v>-4959085</v>
      </c>
      <c r="R100" s="1107">
        <f t="shared" si="81"/>
        <v>-5238430196</v>
      </c>
      <c r="S100" s="1625">
        <f t="shared" si="82"/>
        <v>77880732</v>
      </c>
      <c r="T100" s="1076">
        <f t="shared" si="83"/>
        <v>-5160549464</v>
      </c>
      <c r="U100" s="1051">
        <f t="shared" si="90"/>
        <v>-5233471111</v>
      </c>
      <c r="V100" s="1043">
        <f t="shared" si="84"/>
        <v>0</v>
      </c>
      <c r="W100" s="1043">
        <f t="shared" si="84"/>
        <v>0</v>
      </c>
      <c r="X100" s="1052">
        <f t="shared" si="85"/>
        <v>0</v>
      </c>
      <c r="Y100" s="1076">
        <f t="shared" si="86"/>
        <v>0</v>
      </c>
      <c r="Z100" s="1051">
        <f t="shared" si="91"/>
        <v>0</v>
      </c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  <c r="BH100" s="72"/>
      <c r="BI100" s="72"/>
      <c r="BJ100" s="72"/>
      <c r="BK100" s="72"/>
      <c r="BL100" s="72"/>
      <c r="BM100" s="72"/>
      <c r="BN100" s="72"/>
      <c r="BO100" s="72"/>
      <c r="BP100" s="72"/>
      <c r="BQ100" s="72"/>
      <c r="BR100" s="72"/>
      <c r="BS100" s="72"/>
      <c r="BT100" s="72"/>
      <c r="BU100" s="72"/>
      <c r="BV100" s="72"/>
      <c r="BW100" s="72"/>
      <c r="BX100" s="72"/>
      <c r="BY100" s="72"/>
      <c r="BZ100" s="72"/>
      <c r="CA100" s="72"/>
      <c r="CB100" s="72"/>
      <c r="CC100" s="72"/>
      <c r="CD100" s="72"/>
    </row>
    <row r="101" spans="1:82" ht="13.5" customHeight="1">
      <c r="A101" s="703" t="s">
        <v>915</v>
      </c>
      <c r="B101" s="1105">
        <f>'4 bbb Önkorm'!BO101+'4 ba Polg Hiv'!AZ101+'4 a Intézmények'!CD101</f>
        <v>0</v>
      </c>
      <c r="C101" s="1105">
        <f>'4 bbb Önkorm'!BP101+'4 ba Polg Hiv'!BA101+'4 a Intézmények'!CE101</f>
        <v>3517000</v>
      </c>
      <c r="D101" s="1174">
        <f>'4 bbb Önkorm'!BQ101+'4 ba Polg Hiv'!BB101+'4 a Intézmények'!CF101</f>
        <v>0</v>
      </c>
      <c r="E101" s="1076">
        <f t="shared" si="78"/>
        <v>3517000</v>
      </c>
      <c r="F101" s="1051">
        <f t="shared" si="87"/>
        <v>3517000</v>
      </c>
      <c r="G101" s="1069"/>
      <c r="H101" s="1069">
        <v>-3517000</v>
      </c>
      <c r="I101" s="1048"/>
      <c r="J101" s="1071">
        <f t="shared" si="79"/>
        <v>-3517000</v>
      </c>
      <c r="K101" s="1059">
        <f t="shared" si="88"/>
        <v>-3517000</v>
      </c>
      <c r="L101" s="1069"/>
      <c r="M101" s="1069">
        <v>0</v>
      </c>
      <c r="N101" s="1048"/>
      <c r="O101" s="1073">
        <f t="shared" si="80"/>
        <v>0</v>
      </c>
      <c r="P101" s="1061">
        <f t="shared" si="89"/>
        <v>0</v>
      </c>
      <c r="Q101" s="1107">
        <f t="shared" si="81"/>
        <v>0</v>
      </c>
      <c r="R101" s="1107">
        <f t="shared" si="81"/>
        <v>-3517000</v>
      </c>
      <c r="S101" s="1625">
        <f t="shared" si="82"/>
        <v>0</v>
      </c>
      <c r="T101" s="1076">
        <f t="shared" si="83"/>
        <v>-3517000</v>
      </c>
      <c r="U101" s="1051">
        <f t="shared" si="90"/>
        <v>-3517000</v>
      </c>
      <c r="V101" s="1043">
        <f t="shared" si="84"/>
        <v>0</v>
      </c>
      <c r="W101" s="1043">
        <f t="shared" si="84"/>
        <v>0</v>
      </c>
      <c r="X101" s="1052">
        <f t="shared" si="85"/>
        <v>0</v>
      </c>
      <c r="Y101" s="1076">
        <f t="shared" si="86"/>
        <v>0</v>
      </c>
      <c r="Z101" s="1051">
        <f t="shared" si="91"/>
        <v>0</v>
      </c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2"/>
      <c r="BG101" s="72"/>
      <c r="BH101" s="72"/>
      <c r="BI101" s="72"/>
      <c r="BJ101" s="72"/>
      <c r="BK101" s="72"/>
      <c r="BL101" s="72"/>
      <c r="BM101" s="72"/>
      <c r="BN101" s="72"/>
      <c r="BO101" s="72"/>
      <c r="BP101" s="72"/>
      <c r="BQ101" s="72"/>
      <c r="BR101" s="72"/>
      <c r="BS101" s="72"/>
      <c r="BT101" s="72"/>
      <c r="BU101" s="72"/>
      <c r="BV101" s="72"/>
      <c r="BW101" s="72"/>
      <c r="BX101" s="72"/>
      <c r="BY101" s="72"/>
      <c r="BZ101" s="72"/>
      <c r="CA101" s="72"/>
      <c r="CB101" s="72"/>
      <c r="CC101" s="72"/>
      <c r="CD101" s="72"/>
    </row>
    <row r="102" spans="1:82" ht="13.5" customHeight="1">
      <c r="A102" s="703" t="s">
        <v>916</v>
      </c>
      <c r="B102" s="1105">
        <f>'4 bbb Önkorm'!BO102+'4 ba Polg Hiv'!AZ102+'4 a Intézmények'!CD102</f>
        <v>254279</v>
      </c>
      <c r="C102" s="1105">
        <f>'4 bbb Önkorm'!BP102+'4 ba Polg Hiv'!BA102+'4 a Intézmények'!CE102</f>
        <v>924147072</v>
      </c>
      <c r="D102" s="1174">
        <f>'4 bbb Önkorm'!BQ102+'4 ba Polg Hiv'!BB102+'4 a Intézmények'!CF102</f>
        <v>5564162</v>
      </c>
      <c r="E102" s="1076">
        <f t="shared" si="78"/>
        <v>929711234</v>
      </c>
      <c r="F102" s="1051">
        <f t="shared" si="87"/>
        <v>923892793</v>
      </c>
      <c r="G102" s="1069">
        <v>-185698</v>
      </c>
      <c r="H102" s="1069">
        <v>-805475903</v>
      </c>
      <c r="I102" s="1048">
        <v>-6132943</v>
      </c>
      <c r="J102" s="1071">
        <f t="shared" si="79"/>
        <v>-811608846</v>
      </c>
      <c r="K102" s="1059">
        <f t="shared" si="88"/>
        <v>-805290205</v>
      </c>
      <c r="L102" s="1069">
        <v>-68581</v>
      </c>
      <c r="M102" s="1069">
        <v>-118671169</v>
      </c>
      <c r="N102" s="1048">
        <v>568781</v>
      </c>
      <c r="O102" s="1073">
        <f t="shared" si="80"/>
        <v>-118102388</v>
      </c>
      <c r="P102" s="1061">
        <f t="shared" si="89"/>
        <v>-118602588</v>
      </c>
      <c r="Q102" s="1107">
        <f t="shared" si="81"/>
        <v>-254279</v>
      </c>
      <c r="R102" s="1107">
        <f t="shared" si="81"/>
        <v>-924147072</v>
      </c>
      <c r="S102" s="1625">
        <f t="shared" si="82"/>
        <v>-5564162</v>
      </c>
      <c r="T102" s="1076">
        <f t="shared" si="83"/>
        <v>-929711234</v>
      </c>
      <c r="U102" s="1051">
        <f t="shared" si="90"/>
        <v>-923892793</v>
      </c>
      <c r="V102" s="1043">
        <f t="shared" si="84"/>
        <v>0</v>
      </c>
      <c r="W102" s="1043">
        <f t="shared" si="84"/>
        <v>0</v>
      </c>
      <c r="X102" s="1052">
        <f t="shared" si="85"/>
        <v>0</v>
      </c>
      <c r="Y102" s="1076">
        <f t="shared" si="86"/>
        <v>0</v>
      </c>
      <c r="Z102" s="1051">
        <f t="shared" si="91"/>
        <v>0</v>
      </c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72"/>
      <c r="BJ102" s="72"/>
      <c r="BK102" s="72"/>
      <c r="BL102" s="72"/>
      <c r="BM102" s="72"/>
      <c r="BN102" s="72"/>
      <c r="BO102" s="72"/>
      <c r="BP102" s="72"/>
      <c r="BQ102" s="72"/>
      <c r="BR102" s="72"/>
      <c r="BS102" s="72"/>
      <c r="BT102" s="72"/>
      <c r="BU102" s="72"/>
      <c r="BV102" s="72"/>
      <c r="BW102" s="72"/>
      <c r="BX102" s="72"/>
      <c r="BY102" s="72"/>
      <c r="BZ102" s="72"/>
      <c r="CA102" s="72"/>
      <c r="CB102" s="72"/>
      <c r="CC102" s="72"/>
      <c r="CD102" s="72"/>
    </row>
    <row r="103" spans="1:82" ht="17.25" hidden="1" customHeight="1">
      <c r="A103" s="703" t="s">
        <v>475</v>
      </c>
      <c r="B103" s="1105">
        <f>'4 bbb Önkorm'!BO103+'4 ba Polg Hiv'!AZ103+'4 a Intézmények'!CD103</f>
        <v>0</v>
      </c>
      <c r="C103" s="1105">
        <f>'4 bbb Önkorm'!BP103+'4 ba Polg Hiv'!BA103+'4 a Intézmények'!CE103</f>
        <v>0</v>
      </c>
      <c r="D103" s="1174">
        <f>'4 bbb Önkorm'!BQ103+'4 ba Polg Hiv'!BB103+'4 a Intézmények'!CF103</f>
        <v>0</v>
      </c>
      <c r="E103" s="1076">
        <f t="shared" si="78"/>
        <v>0</v>
      </c>
      <c r="F103" s="1076"/>
      <c r="G103" s="1073"/>
      <c r="H103" s="1074"/>
      <c r="I103" s="1075"/>
      <c r="J103" s="1071">
        <f t="shared" si="79"/>
        <v>0</v>
      </c>
      <c r="K103" s="1071"/>
      <c r="L103" s="1073"/>
      <c r="M103" s="1074"/>
      <c r="N103" s="1075"/>
      <c r="O103" s="1073">
        <f t="shared" si="80"/>
        <v>0</v>
      </c>
      <c r="P103" s="1073"/>
      <c r="Q103" s="1152"/>
      <c r="R103" s="1107">
        <f t="shared" si="81"/>
        <v>0</v>
      </c>
      <c r="S103" s="1106">
        <f t="shared" si="82"/>
        <v>0</v>
      </c>
      <c r="T103" s="1076">
        <f t="shared" si="83"/>
        <v>0</v>
      </c>
      <c r="U103" s="1076"/>
      <c r="V103" s="1152"/>
      <c r="W103" s="1043">
        <f t="shared" si="84"/>
        <v>0</v>
      </c>
      <c r="X103" s="1050">
        <f t="shared" si="85"/>
        <v>0</v>
      </c>
      <c r="Y103" s="1076">
        <f t="shared" si="86"/>
        <v>0</v>
      </c>
      <c r="Z103" s="55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2"/>
      <c r="BG103" s="72"/>
      <c r="BH103" s="72"/>
      <c r="BI103" s="72"/>
      <c r="BJ103" s="72"/>
      <c r="BK103" s="72"/>
      <c r="BL103" s="72"/>
      <c r="BM103" s="72"/>
      <c r="BN103" s="72"/>
      <c r="BO103" s="72"/>
      <c r="BP103" s="72"/>
      <c r="BQ103" s="72"/>
      <c r="BR103" s="72"/>
      <c r="BS103" s="72"/>
      <c r="BT103" s="72"/>
      <c r="BU103" s="72"/>
      <c r="BV103" s="72"/>
      <c r="BW103" s="72"/>
      <c r="BX103" s="72"/>
      <c r="BY103" s="72"/>
      <c r="BZ103" s="72"/>
      <c r="CA103" s="72"/>
      <c r="CB103" s="72"/>
      <c r="CC103" s="72"/>
      <c r="CD103" s="72"/>
    </row>
    <row r="104" spans="1:82" s="38" customFormat="1" ht="15" customHeight="1" thickBot="1">
      <c r="A104" s="1020" t="s">
        <v>476</v>
      </c>
      <c r="B104" s="1064">
        <f>SUM(B88:B103)</f>
        <v>8698252</v>
      </c>
      <c r="C104" s="1064">
        <f t="shared" ref="C104:Z104" si="92">SUM(C88:C103)</f>
        <v>18474274012</v>
      </c>
      <c r="D104" s="1064">
        <f t="shared" si="92"/>
        <v>-21537823</v>
      </c>
      <c r="E104" s="1064">
        <f t="shared" si="92"/>
        <v>18452736189</v>
      </c>
      <c r="F104" s="1064">
        <f t="shared" si="92"/>
        <v>18465575760</v>
      </c>
      <c r="G104" s="1064">
        <f t="shared" si="92"/>
        <v>-5360644</v>
      </c>
      <c r="H104" s="1064">
        <f t="shared" si="92"/>
        <v>-6395528491</v>
      </c>
      <c r="I104" s="1064">
        <f t="shared" si="92"/>
        <v>60429871</v>
      </c>
      <c r="J104" s="1064">
        <f t="shared" si="92"/>
        <v>-6335098620</v>
      </c>
      <c r="K104" s="1064">
        <f t="shared" si="92"/>
        <v>-6390167847</v>
      </c>
      <c r="L104" s="1064">
        <f t="shared" si="92"/>
        <v>-1747597</v>
      </c>
      <c r="M104" s="1064">
        <f t="shared" si="92"/>
        <v>-1962628924</v>
      </c>
      <c r="N104" s="1064">
        <f t="shared" si="92"/>
        <v>6790733</v>
      </c>
      <c r="O104" s="1064">
        <f t="shared" si="92"/>
        <v>-1955838191</v>
      </c>
      <c r="P104" s="1064">
        <f t="shared" si="92"/>
        <v>-1960881327</v>
      </c>
      <c r="Q104" s="1064">
        <f t="shared" si="92"/>
        <v>-7108241</v>
      </c>
      <c r="R104" s="1064">
        <f t="shared" si="92"/>
        <v>-8358157415</v>
      </c>
      <c r="S104" s="1064">
        <f t="shared" si="92"/>
        <v>67220604</v>
      </c>
      <c r="T104" s="1064">
        <f t="shared" si="92"/>
        <v>-8290936811</v>
      </c>
      <c r="U104" s="1064">
        <f t="shared" si="92"/>
        <v>-8351049174</v>
      </c>
      <c r="V104" s="1064">
        <f t="shared" si="92"/>
        <v>1590011</v>
      </c>
      <c r="W104" s="1064">
        <f t="shared" si="92"/>
        <v>10116116597</v>
      </c>
      <c r="X104" s="1064">
        <f t="shared" si="92"/>
        <v>45682781</v>
      </c>
      <c r="Y104" s="1064">
        <f t="shared" si="92"/>
        <v>10161799378</v>
      </c>
      <c r="Z104" s="1064">
        <f t="shared" si="92"/>
        <v>10114526586</v>
      </c>
    </row>
    <row r="105" spans="1:82" s="38" customFormat="1" ht="15" customHeight="1" thickBot="1">
      <c r="A105" s="1078" t="s">
        <v>224</v>
      </c>
      <c r="B105" s="1068">
        <f>SUM(B87+B104)</f>
        <v>22014003</v>
      </c>
      <c r="C105" s="1068">
        <f t="shared" ref="C105:Z105" si="93">SUM(C87+C104)</f>
        <v>32872154599</v>
      </c>
      <c r="D105" s="1068">
        <f t="shared" si="93"/>
        <v>368790121</v>
      </c>
      <c r="E105" s="1068">
        <f t="shared" si="93"/>
        <v>33240944720</v>
      </c>
      <c r="F105" s="1068">
        <f t="shared" si="93"/>
        <v>32850140596</v>
      </c>
      <c r="G105" s="1068">
        <f t="shared" si="93"/>
        <v>-5360644</v>
      </c>
      <c r="H105" s="1068">
        <f t="shared" si="93"/>
        <v>-6395528491</v>
      </c>
      <c r="I105" s="1068">
        <f t="shared" si="93"/>
        <v>60429871</v>
      </c>
      <c r="J105" s="1068">
        <f t="shared" si="93"/>
        <v>-6335098620</v>
      </c>
      <c r="K105" s="1068">
        <f t="shared" si="93"/>
        <v>-6390167847</v>
      </c>
      <c r="L105" s="1068">
        <f t="shared" si="93"/>
        <v>-1747597</v>
      </c>
      <c r="M105" s="1068">
        <f t="shared" si="93"/>
        <v>-1962628924</v>
      </c>
      <c r="N105" s="1068">
        <f t="shared" si="93"/>
        <v>6790733</v>
      </c>
      <c r="O105" s="1068">
        <f t="shared" si="93"/>
        <v>-1955838191</v>
      </c>
      <c r="P105" s="1068">
        <f t="shared" si="93"/>
        <v>-1960881327</v>
      </c>
      <c r="Q105" s="1068">
        <f t="shared" si="93"/>
        <v>-7108241</v>
      </c>
      <c r="R105" s="1068">
        <f t="shared" si="93"/>
        <v>-8358157415</v>
      </c>
      <c r="S105" s="1068">
        <f t="shared" si="93"/>
        <v>67220604</v>
      </c>
      <c r="T105" s="1068">
        <f t="shared" si="93"/>
        <v>-8290936811</v>
      </c>
      <c r="U105" s="1068">
        <f t="shared" si="93"/>
        <v>-8351049174</v>
      </c>
      <c r="V105" s="1068">
        <f t="shared" si="93"/>
        <v>14905762</v>
      </c>
      <c r="W105" s="1068">
        <f t="shared" si="93"/>
        <v>24513997184</v>
      </c>
      <c r="X105" s="1068">
        <f t="shared" si="93"/>
        <v>436010725</v>
      </c>
      <c r="Y105" s="1068">
        <f t="shared" si="93"/>
        <v>24950007909</v>
      </c>
      <c r="Z105" s="1068">
        <f t="shared" si="93"/>
        <v>24499091422</v>
      </c>
    </row>
    <row r="106" spans="1:82" s="45" customFormat="1" ht="15" customHeight="1">
      <c r="A106" s="38" t="s">
        <v>395</v>
      </c>
      <c r="B106" s="1053">
        <f>'4 bbb Önkorm'!BO106+'4 ba Polg Hiv'!AZ106+'4 a Intézmények'!CD99+'4 a Intézmények'!CD101</f>
        <v>1988260</v>
      </c>
      <c r="C106" s="1053">
        <f>'4 bbb Önkorm'!BP106+'4 ba Polg Hiv'!BA106+'4 a Intézmények'!CE99+'4 a Intézmények'!CE101</f>
        <v>2938980147</v>
      </c>
      <c r="D106" s="1051">
        <f>'4 bbb Önkorm'!BQ106+'4 ba Polg Hiv'!BB106+'4 a Intézmények'!CF99+'4 a Intézmények'!CF101</f>
        <v>5095966</v>
      </c>
      <c r="E106" s="1051">
        <f>SUM(C106+D106)</f>
        <v>2944076113</v>
      </c>
      <c r="F106" s="1051">
        <f>C106-B106</f>
        <v>2936991887</v>
      </c>
      <c r="G106" s="1061">
        <f>SUM(G61-G105)</f>
        <v>0</v>
      </c>
      <c r="H106" s="1061">
        <f>SUM(H61-H105)</f>
        <v>0</v>
      </c>
      <c r="I106" s="1059">
        <f>SUM(I61-I105)</f>
        <v>0</v>
      </c>
      <c r="J106" s="1059">
        <f>SUM(H106+I106)</f>
        <v>0</v>
      </c>
      <c r="K106" s="1059">
        <f>H106-G106</f>
        <v>0</v>
      </c>
      <c r="L106" s="1061">
        <f>SUM(L61-L105)</f>
        <v>0</v>
      </c>
      <c r="M106" s="1061">
        <f>SUM(M61-M105)</f>
        <v>0</v>
      </c>
      <c r="N106" s="1061">
        <f>SUM(N61-N105)</f>
        <v>0</v>
      </c>
      <c r="O106" s="1061">
        <f>SUM(M106+N106)</f>
        <v>0</v>
      </c>
      <c r="P106" s="1061">
        <f>M106-L106</f>
        <v>0</v>
      </c>
      <c r="Q106" s="1053">
        <f>SUM(Q61-Q105)</f>
        <v>0</v>
      </c>
      <c r="R106" s="1053">
        <f>SUM(R61-R105)</f>
        <v>0</v>
      </c>
      <c r="S106" s="1051">
        <f>SUM(S61-S105)</f>
        <v>0</v>
      </c>
      <c r="T106" s="1051">
        <f>SUM(R106+S106)</f>
        <v>0</v>
      </c>
      <c r="U106" s="1051">
        <f>R106-Q106</f>
        <v>0</v>
      </c>
      <c r="V106" s="1053">
        <f>SUM(V61-V105)</f>
        <v>0</v>
      </c>
      <c r="W106" s="1053">
        <f>SUM(W61-W105)</f>
        <v>0</v>
      </c>
      <c r="X106" s="1051">
        <f>SUM(X61-X105)</f>
        <v>0</v>
      </c>
      <c r="Y106" s="1051">
        <f>SUM(W106+X106)</f>
        <v>0</v>
      </c>
      <c r="Z106" s="1051">
        <f>W106-V106</f>
        <v>0</v>
      </c>
    </row>
    <row r="107" spans="1:82" ht="15" customHeight="1">
      <c r="W107" s="1042"/>
      <c r="X107" s="119"/>
    </row>
    <row r="108" spans="1:82" ht="15" customHeight="1">
      <c r="W108" s="1042"/>
      <c r="X108" s="119"/>
    </row>
    <row r="109" spans="1:82" ht="15" customHeight="1">
      <c r="M109" s="37"/>
    </row>
    <row r="110" spans="1:82" ht="15" customHeight="1">
      <c r="X110" s="119"/>
    </row>
    <row r="111" spans="1:82" ht="15" customHeight="1"/>
    <row r="112" spans="1:8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</sheetData>
  <mergeCells count="16">
    <mergeCell ref="V1:Z1"/>
    <mergeCell ref="C4:E4"/>
    <mergeCell ref="R4:T4"/>
    <mergeCell ref="B1:F1"/>
    <mergeCell ref="G1:K1"/>
    <mergeCell ref="L1:P1"/>
    <mergeCell ref="Q1:U1"/>
    <mergeCell ref="H2:J2"/>
    <mergeCell ref="M2:O2"/>
    <mergeCell ref="W4:Y4"/>
    <mergeCell ref="V3:Z3"/>
    <mergeCell ref="H4:J4"/>
    <mergeCell ref="M4:O4"/>
    <mergeCell ref="Q3:U3"/>
    <mergeCell ref="R2:T2"/>
    <mergeCell ref="W2:Y2"/>
  </mergeCells>
  <phoneticPr fontId="4" type="noConversion"/>
  <conditionalFormatting sqref="AB62:AB65 AB67">
    <cfRule type="cellIs" dxfId="0" priority="1" stopIfTrue="1" operator="greaterThan">
      <formula>25</formula>
    </cfRule>
  </conditionalFormatting>
  <printOptions horizontalCentered="1"/>
  <pageMargins left="0.39370078740157483" right="0.39370078740157483" top="0.55118110236220474" bottom="0.39370078740157483" header="7.874015748031496E-2" footer="0.19685039370078741"/>
  <pageSetup paperSize="9" scale="65" firstPageNumber="18" orientation="portrait" verticalDpi="300" r:id="rId1"/>
  <headerFooter alignWithMargins="0">
    <oddHeader>&amp;L&amp;"Times New Roman,Normál" 4.3.m.a 4/2017. (III.1.) önk. rendelethez&amp;C
&amp;"Arial CE,Félkövér"Budapest Főváros XV.ker.Önkormányzat 2016. évi ktv.V. számú módosítás előirányzata (Ft)&amp;"Arial CE,Normál"
&amp;R&amp;8 4.3.m.a 5/2016.(II.29.) önkormányzati rendelethez</oddHeader>
    <oddFooter>&amp;C&amp;8                &amp;P. oldal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6"/>
  <dimension ref="A1:G108"/>
  <sheetViews>
    <sheetView view="pageBreakPreview" zoomScaleNormal="100" zoomScaleSheetLayoutView="100" workbookViewId="0">
      <pane ySplit="4" topLeftCell="A39" activePane="bottomLeft" state="frozen"/>
      <selection pane="bottomLeft" activeCell="K77" sqref="K77"/>
    </sheetView>
  </sheetViews>
  <sheetFormatPr defaultRowHeight="15"/>
  <cols>
    <col min="1" max="1" width="50.28515625" style="10" customWidth="1"/>
    <col min="2" max="2" width="8.42578125" style="10" hidden="1" customWidth="1"/>
    <col min="3" max="3" width="11.85546875" style="10" hidden="1" customWidth="1"/>
    <col min="4" max="4" width="14" style="946" customWidth="1"/>
    <col min="5" max="5" width="13.7109375" style="1207" customWidth="1"/>
    <col min="6" max="6" width="14.42578125" style="10" customWidth="1"/>
    <col min="7" max="7" width="13.85546875" style="10" hidden="1" customWidth="1"/>
    <col min="8" max="16384" width="9.140625" style="10"/>
  </cols>
  <sheetData>
    <row r="1" spans="1:7" ht="35.25" customHeight="1">
      <c r="A1" s="1982" t="s">
        <v>1315</v>
      </c>
      <c r="B1" s="1982"/>
      <c r="C1" s="1982"/>
      <c r="D1" s="1983"/>
      <c r="E1" s="1983"/>
      <c r="F1" s="1983"/>
    </row>
    <row r="2" spans="1:7" ht="12" customHeight="1" thickBot="1">
      <c r="A2" s="1184"/>
      <c r="B2" s="1184"/>
      <c r="C2" s="1184"/>
      <c r="D2" s="1185"/>
      <c r="E2" s="1186"/>
      <c r="F2" s="1796" t="s">
        <v>1042</v>
      </c>
    </row>
    <row r="3" spans="1:7" ht="31.5" customHeight="1" thickBot="1">
      <c r="A3" s="1187" t="s">
        <v>135</v>
      </c>
      <c r="B3" s="1188"/>
      <c r="C3" s="328" t="s">
        <v>624</v>
      </c>
      <c r="D3" s="1792" t="s">
        <v>1246</v>
      </c>
      <c r="E3" s="329" t="s">
        <v>15</v>
      </c>
      <c r="F3" s="1698" t="s">
        <v>1307</v>
      </c>
      <c r="G3" s="329" t="s">
        <v>881</v>
      </c>
    </row>
    <row r="4" spans="1:7" ht="15" hidden="1" customHeight="1">
      <c r="A4" s="766"/>
      <c r="B4" s="766"/>
      <c r="C4" s="766"/>
      <c r="D4" s="768"/>
      <c r="E4" s="1189"/>
      <c r="F4" s="768"/>
    </row>
    <row r="5" spans="1:7" s="756" customFormat="1" ht="18.95" customHeight="1">
      <c r="A5" s="174" t="s">
        <v>328</v>
      </c>
      <c r="B5" s="174"/>
      <c r="C5" s="174"/>
      <c r="D5" s="1190"/>
      <c r="E5" s="1191"/>
    </row>
    <row r="6" spans="1:7" ht="12" hidden="1" customHeight="1">
      <c r="A6" s="1192"/>
      <c r="B6" s="1192"/>
      <c r="C6" s="1192"/>
      <c r="D6" s="114"/>
      <c r="E6" s="2"/>
      <c r="F6" s="2"/>
    </row>
    <row r="7" spans="1:7" ht="15" hidden="1" customHeight="1">
      <c r="A7" s="1498" t="s">
        <v>59</v>
      </c>
      <c r="B7" s="72"/>
      <c r="C7" s="20">
        <v>10000</v>
      </c>
      <c r="D7" s="114">
        <v>0</v>
      </c>
      <c r="E7" s="1193"/>
      <c r="F7" s="1194">
        <f t="shared" ref="F7:F48" si="0">SUM(D7:E7)</f>
        <v>0</v>
      </c>
      <c r="G7" s="20">
        <f>D7-C7</f>
        <v>-10000</v>
      </c>
    </row>
    <row r="8" spans="1:7" ht="15" hidden="1" customHeight="1">
      <c r="A8" s="1498" t="s">
        <v>60</v>
      </c>
      <c r="B8" s="72"/>
      <c r="C8" s="20">
        <v>10000</v>
      </c>
      <c r="D8" s="114">
        <v>0</v>
      </c>
      <c r="E8" s="1193"/>
      <c r="F8" s="1194">
        <f t="shared" si="0"/>
        <v>0</v>
      </c>
      <c r="G8" s="20">
        <f t="shared" ref="G8:G70" si="1">D8-C8</f>
        <v>-10000</v>
      </c>
    </row>
    <row r="9" spans="1:7" ht="15" customHeight="1">
      <c r="A9" s="1498" t="s">
        <v>61</v>
      </c>
      <c r="B9" s="72"/>
      <c r="C9" s="20">
        <v>12000</v>
      </c>
      <c r="D9" s="114">
        <v>1487014</v>
      </c>
      <c r="E9" s="1193">
        <v>-827000</v>
      </c>
      <c r="F9" s="1194">
        <f>SUM(D9:E9)</f>
        <v>660014</v>
      </c>
      <c r="G9" s="20">
        <f t="shared" si="1"/>
        <v>1475014</v>
      </c>
    </row>
    <row r="10" spans="1:7" ht="15" hidden="1" customHeight="1">
      <c r="A10" s="1498" t="s">
        <v>253</v>
      </c>
      <c r="B10" s="72"/>
      <c r="C10" s="19">
        <v>3000</v>
      </c>
      <c r="D10" s="835">
        <v>0</v>
      </c>
      <c r="E10" s="1193"/>
      <c r="F10" s="1194">
        <f t="shared" si="0"/>
        <v>0</v>
      </c>
      <c r="G10" s="20">
        <f t="shared" si="1"/>
        <v>-3000</v>
      </c>
    </row>
    <row r="11" spans="1:7" ht="15" customHeight="1">
      <c r="A11" s="1498" t="s">
        <v>62</v>
      </c>
      <c r="B11" s="72"/>
      <c r="C11" s="20">
        <v>10000</v>
      </c>
      <c r="D11" s="114">
        <v>1250100</v>
      </c>
      <c r="E11" s="1193">
        <v>-1196480</v>
      </c>
      <c r="F11" s="1194">
        <f>SUM(D11:E11)</f>
        <v>53620</v>
      </c>
      <c r="G11" s="20">
        <f t="shared" si="1"/>
        <v>1240100</v>
      </c>
    </row>
    <row r="12" spans="1:7" ht="15" customHeight="1">
      <c r="A12" s="1498" t="s">
        <v>63</v>
      </c>
      <c r="B12" s="72"/>
      <c r="C12" s="19">
        <v>4500</v>
      </c>
      <c r="D12" s="835">
        <v>4500000</v>
      </c>
      <c r="E12" s="1193"/>
      <c r="F12" s="1194">
        <f t="shared" si="0"/>
        <v>4500000</v>
      </c>
      <c r="G12" s="20">
        <f t="shared" si="1"/>
        <v>4495500</v>
      </c>
    </row>
    <row r="13" spans="1:7" ht="15" customHeight="1">
      <c r="A13" s="1498" t="s">
        <v>64</v>
      </c>
      <c r="B13" s="72"/>
      <c r="C13" s="19">
        <v>1785</v>
      </c>
      <c r="D13" s="835">
        <v>840000</v>
      </c>
      <c r="E13" s="1193">
        <v>-280000</v>
      </c>
      <c r="F13" s="1194">
        <f t="shared" si="0"/>
        <v>560000</v>
      </c>
      <c r="G13" s="20">
        <f t="shared" si="1"/>
        <v>838215</v>
      </c>
    </row>
    <row r="14" spans="1:7" ht="15" customHeight="1">
      <c r="A14" s="1197" t="s">
        <v>65</v>
      </c>
      <c r="B14" s="33"/>
      <c r="C14" s="20">
        <v>6780</v>
      </c>
      <c r="D14" s="114">
        <v>4520000</v>
      </c>
      <c r="E14" s="1193">
        <v>-4470000</v>
      </c>
      <c r="F14" s="1194">
        <f>SUM(D14:E14)</f>
        <v>50000</v>
      </c>
      <c r="G14" s="20">
        <f t="shared" si="1"/>
        <v>4513220</v>
      </c>
    </row>
    <row r="15" spans="1:7" ht="30.75" customHeight="1">
      <c r="A15" s="1498" t="s">
        <v>968</v>
      </c>
      <c r="B15" s="72"/>
      <c r="C15" s="20">
        <v>21500</v>
      </c>
      <c r="D15" s="114">
        <v>43418</v>
      </c>
      <c r="E15" s="1193"/>
      <c r="F15" s="1194">
        <f>SUM(D15:E15)</f>
        <v>43418</v>
      </c>
      <c r="G15" s="20">
        <f t="shared" si="1"/>
        <v>21918</v>
      </c>
    </row>
    <row r="16" spans="1:7" ht="15" customHeight="1">
      <c r="A16" s="1498" t="s">
        <v>658</v>
      </c>
      <c r="B16" s="72"/>
      <c r="C16" s="19">
        <v>4000</v>
      </c>
      <c r="D16" s="835">
        <v>2000000</v>
      </c>
      <c r="E16" s="1193">
        <v>-2000000</v>
      </c>
      <c r="F16" s="1194">
        <f t="shared" si="0"/>
        <v>0</v>
      </c>
      <c r="G16" s="20">
        <f t="shared" si="1"/>
        <v>1996000</v>
      </c>
    </row>
    <row r="17" spans="1:7" ht="15" customHeight="1">
      <c r="A17" s="1498" t="s">
        <v>66</v>
      </c>
      <c r="B17" s="72"/>
      <c r="C17" s="19">
        <v>100000</v>
      </c>
      <c r="D17" s="835">
        <v>20000000</v>
      </c>
      <c r="E17" s="1193">
        <v>-14069295</v>
      </c>
      <c r="F17" s="1194">
        <f t="shared" si="0"/>
        <v>5930705</v>
      </c>
      <c r="G17" s="20">
        <f t="shared" si="1"/>
        <v>19900000</v>
      </c>
    </row>
    <row r="18" spans="1:7" ht="17.25" customHeight="1">
      <c r="A18" s="1498" t="s">
        <v>969</v>
      </c>
      <c r="B18" s="72"/>
      <c r="C18" s="20">
        <v>30000</v>
      </c>
      <c r="D18" s="114">
        <v>44232563</v>
      </c>
      <c r="E18" s="1193"/>
      <c r="F18" s="1194">
        <f t="shared" ref="F18:F25" si="2">SUM(D18:E18)</f>
        <v>44232563</v>
      </c>
      <c r="G18" s="20">
        <f t="shared" si="1"/>
        <v>44202563</v>
      </c>
    </row>
    <row r="19" spans="1:7" ht="15" customHeight="1">
      <c r="A19" s="1498" t="s">
        <v>67</v>
      </c>
      <c r="B19" s="73"/>
      <c r="C19" s="20">
        <v>12000</v>
      </c>
      <c r="D19" s="114">
        <v>6240000</v>
      </c>
      <c r="E19" s="1193">
        <v>-6240000</v>
      </c>
      <c r="F19" s="1194">
        <f t="shared" si="2"/>
        <v>0</v>
      </c>
      <c r="G19" s="20">
        <f t="shared" si="1"/>
        <v>6228000</v>
      </c>
    </row>
    <row r="20" spans="1:7" ht="15" customHeight="1">
      <c r="A20" s="1498" t="s">
        <v>68</v>
      </c>
      <c r="B20" s="72"/>
      <c r="C20" s="20">
        <v>5000</v>
      </c>
      <c r="D20" s="114">
        <v>5000000</v>
      </c>
      <c r="E20" s="1193"/>
      <c r="F20" s="1194">
        <f t="shared" si="2"/>
        <v>5000000</v>
      </c>
      <c r="G20" s="20">
        <f t="shared" si="1"/>
        <v>4995000</v>
      </c>
    </row>
    <row r="21" spans="1:7" ht="15" customHeight="1">
      <c r="A21" s="1498" t="s">
        <v>69</v>
      </c>
      <c r="B21" s="72"/>
      <c r="C21" s="20">
        <v>7000</v>
      </c>
      <c r="D21" s="114">
        <v>401527</v>
      </c>
      <c r="E21" s="1193"/>
      <c r="F21" s="1194">
        <f t="shared" si="2"/>
        <v>401527</v>
      </c>
      <c r="G21" s="20">
        <f t="shared" si="1"/>
        <v>394527</v>
      </c>
    </row>
    <row r="22" spans="1:7" ht="15" customHeight="1">
      <c r="A22" s="1498" t="s">
        <v>70</v>
      </c>
      <c r="B22" s="72"/>
      <c r="C22" s="20">
        <v>3000</v>
      </c>
      <c r="D22" s="114">
        <v>1523000</v>
      </c>
      <c r="E22" s="1195">
        <v>-527000</v>
      </c>
      <c r="F22" s="1194">
        <f t="shared" si="2"/>
        <v>996000</v>
      </c>
      <c r="G22" s="20">
        <f t="shared" si="1"/>
        <v>1520000</v>
      </c>
    </row>
    <row r="23" spans="1:7" ht="15" customHeight="1">
      <c r="A23" s="1499" t="s">
        <v>741</v>
      </c>
      <c r="B23" s="72"/>
      <c r="C23" s="20"/>
      <c r="D23" s="114">
        <v>31501154</v>
      </c>
      <c r="E23" s="1195">
        <v>-23593592</v>
      </c>
      <c r="F23" s="1194">
        <f t="shared" si="2"/>
        <v>7907562</v>
      </c>
      <c r="G23" s="20">
        <f t="shared" si="1"/>
        <v>31501154</v>
      </c>
    </row>
    <row r="24" spans="1:7" ht="15.75" customHeight="1">
      <c r="A24" s="1498" t="s">
        <v>659</v>
      </c>
      <c r="B24" s="72"/>
      <c r="C24" s="20">
        <v>10000</v>
      </c>
      <c r="D24" s="114">
        <v>10000000</v>
      </c>
      <c r="E24" s="1195"/>
      <c r="F24" s="1194">
        <f t="shared" si="2"/>
        <v>10000000</v>
      </c>
      <c r="G24" s="20">
        <f t="shared" si="1"/>
        <v>9990000</v>
      </c>
    </row>
    <row r="25" spans="1:7" ht="15.75" customHeight="1">
      <c r="A25" s="1498" t="s">
        <v>660</v>
      </c>
      <c r="B25" s="72"/>
      <c r="C25" s="19">
        <v>20000</v>
      </c>
      <c r="D25" s="835">
        <v>1276111</v>
      </c>
      <c r="E25" s="1195"/>
      <c r="F25" s="1194">
        <f t="shared" si="2"/>
        <v>1276111</v>
      </c>
      <c r="G25" s="20">
        <f t="shared" si="1"/>
        <v>1256111</v>
      </c>
    </row>
    <row r="26" spans="1:7" ht="15" customHeight="1">
      <c r="A26" s="1498" t="s">
        <v>661</v>
      </c>
      <c r="B26" s="72"/>
      <c r="C26" s="19">
        <v>15300</v>
      </c>
      <c r="D26" s="835">
        <v>2816412</v>
      </c>
      <c r="E26" s="1193">
        <v>500000</v>
      </c>
      <c r="F26" s="1194">
        <f t="shared" si="0"/>
        <v>3316412</v>
      </c>
      <c r="G26" s="20">
        <f t="shared" si="1"/>
        <v>2801112</v>
      </c>
    </row>
    <row r="27" spans="1:7" ht="15" hidden="1" customHeight="1">
      <c r="A27" s="1498" t="s">
        <v>1013</v>
      </c>
      <c r="B27" s="72"/>
      <c r="C27" s="19">
        <v>0</v>
      </c>
      <c r="D27" s="835">
        <v>0</v>
      </c>
      <c r="E27" s="1193"/>
      <c r="F27" s="1194">
        <f t="shared" si="0"/>
        <v>0</v>
      </c>
      <c r="G27" s="20">
        <f t="shared" si="1"/>
        <v>0</v>
      </c>
    </row>
    <row r="28" spans="1:7" ht="49.5" hidden="1" customHeight="1">
      <c r="A28" s="1731" t="s">
        <v>1218</v>
      </c>
      <c r="B28" s="72"/>
      <c r="C28" s="19"/>
      <c r="D28" s="835">
        <v>0</v>
      </c>
      <c r="E28" s="1193"/>
      <c r="F28" s="1194">
        <f t="shared" si="0"/>
        <v>0</v>
      </c>
      <c r="G28" s="20"/>
    </row>
    <row r="29" spans="1:7" ht="34.5" hidden="1" customHeight="1">
      <c r="A29" s="1731" t="s">
        <v>1219</v>
      </c>
      <c r="B29" s="72"/>
      <c r="C29" s="19"/>
      <c r="D29" s="835">
        <v>0</v>
      </c>
      <c r="E29" s="1193"/>
      <c r="F29" s="1194">
        <f t="shared" si="0"/>
        <v>0</v>
      </c>
      <c r="G29" s="20"/>
    </row>
    <row r="30" spans="1:7" ht="46.5" customHeight="1">
      <c r="A30" s="1795" t="s">
        <v>1224</v>
      </c>
      <c r="B30" s="72"/>
      <c r="C30" s="19"/>
      <c r="D30" s="835">
        <v>8890000</v>
      </c>
      <c r="E30" s="1193"/>
      <c r="F30" s="1194">
        <f t="shared" si="0"/>
        <v>8890000</v>
      </c>
      <c r="G30" s="20"/>
    </row>
    <row r="31" spans="1:7" ht="49.5" customHeight="1">
      <c r="A31" s="1795" t="s">
        <v>1296</v>
      </c>
      <c r="B31" s="72"/>
      <c r="C31" s="19"/>
      <c r="D31" s="835">
        <v>50000</v>
      </c>
      <c r="E31" s="1193"/>
      <c r="F31" s="1194">
        <f t="shared" si="0"/>
        <v>50000</v>
      </c>
      <c r="G31" s="20"/>
    </row>
    <row r="32" spans="1:7" ht="49.5" customHeight="1">
      <c r="A32" s="1795" t="s">
        <v>1297</v>
      </c>
      <c r="B32" s="72"/>
      <c r="C32" s="19"/>
      <c r="D32" s="835">
        <v>1000000</v>
      </c>
      <c r="E32" s="1193">
        <v>-1000000</v>
      </c>
      <c r="F32" s="1194">
        <f t="shared" si="0"/>
        <v>0</v>
      </c>
      <c r="G32" s="20"/>
    </row>
    <row r="33" spans="1:7" ht="32.25" customHeight="1">
      <c r="A33" s="1795" t="s">
        <v>1298</v>
      </c>
      <c r="B33" s="72"/>
      <c r="C33" s="19"/>
      <c r="D33" s="835">
        <v>12000000</v>
      </c>
      <c r="E33" s="1193"/>
      <c r="F33" s="1194">
        <f t="shared" si="0"/>
        <v>12000000</v>
      </c>
      <c r="G33" s="20"/>
    </row>
    <row r="34" spans="1:7" ht="45" customHeight="1">
      <c r="A34" s="1795" t="s">
        <v>1343</v>
      </c>
      <c r="B34" s="72"/>
      <c r="C34" s="19"/>
      <c r="D34" s="835">
        <v>0</v>
      </c>
      <c r="E34" s="1193">
        <v>5000000</v>
      </c>
      <c r="F34" s="1194">
        <f t="shared" si="0"/>
        <v>5000000</v>
      </c>
      <c r="G34" s="20"/>
    </row>
    <row r="35" spans="1:7" ht="47.25" customHeight="1">
      <c r="A35" s="1795" t="s">
        <v>1344</v>
      </c>
      <c r="B35" s="72"/>
      <c r="C35" s="19"/>
      <c r="D35" s="835">
        <v>0</v>
      </c>
      <c r="E35" s="1193">
        <v>2500000</v>
      </c>
      <c r="F35" s="1194">
        <f t="shared" si="0"/>
        <v>2500000</v>
      </c>
      <c r="G35" s="20"/>
    </row>
    <row r="36" spans="1:7" ht="30.75" customHeight="1">
      <c r="A36" s="1795" t="s">
        <v>1345</v>
      </c>
      <c r="B36" s="72"/>
      <c r="C36" s="19"/>
      <c r="D36" s="835">
        <v>0</v>
      </c>
      <c r="E36" s="1193">
        <v>500000</v>
      </c>
      <c r="F36" s="1194">
        <f t="shared" si="0"/>
        <v>500000</v>
      </c>
      <c r="G36" s="20"/>
    </row>
    <row r="37" spans="1:7" ht="15" customHeight="1">
      <c r="A37" s="1498" t="s">
        <v>1014</v>
      </c>
      <c r="B37" s="72"/>
      <c r="C37" s="19">
        <v>0</v>
      </c>
      <c r="D37" s="114">
        <v>112384</v>
      </c>
      <c r="E37" s="1193"/>
      <c r="F37" s="1194">
        <f>SUM(D37:E37)</f>
        <v>112384</v>
      </c>
      <c r="G37" s="20">
        <f t="shared" si="1"/>
        <v>112384</v>
      </c>
    </row>
    <row r="38" spans="1:7" ht="15" customHeight="1">
      <c r="A38" s="1197" t="s">
        <v>1027</v>
      </c>
      <c r="B38" s="72"/>
      <c r="C38" s="72">
        <v>0</v>
      </c>
      <c r="D38" s="835">
        <v>5723954</v>
      </c>
      <c r="E38" s="1193">
        <v>-1137720</v>
      </c>
      <c r="F38" s="1194">
        <f t="shared" si="0"/>
        <v>4586234</v>
      </c>
      <c r="G38" s="20">
        <f t="shared" si="1"/>
        <v>5723954</v>
      </c>
    </row>
    <row r="39" spans="1:7" ht="15" customHeight="1">
      <c r="A39" s="1498" t="s">
        <v>1068</v>
      </c>
      <c r="B39" s="72"/>
      <c r="C39" s="72"/>
      <c r="D39" s="835">
        <v>26860500</v>
      </c>
      <c r="E39" s="1193"/>
      <c r="F39" s="1194">
        <f t="shared" si="0"/>
        <v>26860500</v>
      </c>
      <c r="G39" s="20">
        <f t="shared" si="1"/>
        <v>26860500</v>
      </c>
    </row>
    <row r="40" spans="1:7" ht="15" customHeight="1">
      <c r="A40" s="1498" t="s">
        <v>1069</v>
      </c>
      <c r="B40" s="72"/>
      <c r="C40" s="72"/>
      <c r="D40" s="835">
        <v>6287091</v>
      </c>
      <c r="E40" s="1193">
        <v>6932926</v>
      </c>
      <c r="F40" s="1194">
        <f t="shared" si="0"/>
        <v>13220017</v>
      </c>
      <c r="G40" s="20">
        <f t="shared" si="1"/>
        <v>6287091</v>
      </c>
    </row>
    <row r="41" spans="1:7" ht="15" customHeight="1">
      <c r="A41" s="1498" t="s">
        <v>1070</v>
      </c>
      <c r="B41" s="72"/>
      <c r="C41" s="72"/>
      <c r="D41" s="835">
        <v>1119525656</v>
      </c>
      <c r="E41" s="1193"/>
      <c r="F41" s="1194">
        <f t="shared" si="0"/>
        <v>1119525656</v>
      </c>
      <c r="G41" s="20">
        <f t="shared" si="1"/>
        <v>1119525656</v>
      </c>
    </row>
    <row r="42" spans="1:7" ht="15" hidden="1" customHeight="1">
      <c r="A42" s="1498"/>
      <c r="B42" s="72"/>
      <c r="C42" s="72"/>
      <c r="D42" s="835">
        <v>0</v>
      </c>
      <c r="E42" s="1193"/>
      <c r="F42" s="1194">
        <f t="shared" si="0"/>
        <v>0</v>
      </c>
      <c r="G42" s="20">
        <f t="shared" si="1"/>
        <v>0</v>
      </c>
    </row>
    <row r="43" spans="1:7" ht="15" hidden="1" customHeight="1">
      <c r="A43" s="1498"/>
      <c r="B43" s="72"/>
      <c r="C43" s="72"/>
      <c r="D43" s="114">
        <v>0</v>
      </c>
      <c r="E43" s="1193"/>
      <c r="F43" s="1194">
        <f>SUM(D43:E43)</f>
        <v>0</v>
      </c>
      <c r="G43" s="20">
        <f t="shared" si="1"/>
        <v>0</v>
      </c>
    </row>
    <row r="44" spans="1:7" ht="15" hidden="1" customHeight="1">
      <c r="A44" s="1197"/>
      <c r="B44" s="33"/>
      <c r="C44" s="33"/>
      <c r="D44" s="114">
        <v>0</v>
      </c>
      <c r="E44" s="1196"/>
      <c r="F44" s="1194">
        <f>SUM(D44:E44)</f>
        <v>0</v>
      </c>
      <c r="G44" s="20">
        <f t="shared" si="1"/>
        <v>0</v>
      </c>
    </row>
    <row r="45" spans="1:7" ht="15" hidden="1" customHeight="1">
      <c r="A45" s="1498"/>
      <c r="B45" s="72"/>
      <c r="C45" s="72"/>
      <c r="D45" s="114">
        <v>0</v>
      </c>
      <c r="E45" s="1193"/>
      <c r="F45" s="1194">
        <f t="shared" si="0"/>
        <v>0</v>
      </c>
      <c r="G45" s="20">
        <f t="shared" si="1"/>
        <v>0</v>
      </c>
    </row>
    <row r="46" spans="1:7" ht="15" hidden="1" customHeight="1">
      <c r="A46" s="1498"/>
      <c r="B46" s="72"/>
      <c r="C46" s="72"/>
      <c r="D46" s="114">
        <v>0</v>
      </c>
      <c r="E46" s="1193"/>
      <c r="F46" s="1194">
        <f t="shared" si="0"/>
        <v>0</v>
      </c>
      <c r="G46" s="20">
        <f t="shared" si="1"/>
        <v>0</v>
      </c>
    </row>
    <row r="47" spans="1:7" ht="15" hidden="1" customHeight="1">
      <c r="A47" s="1498"/>
      <c r="B47" s="72"/>
      <c r="C47" s="72"/>
      <c r="D47" s="114">
        <v>0</v>
      </c>
      <c r="E47" s="1193"/>
      <c r="F47" s="1194">
        <f t="shared" si="0"/>
        <v>0</v>
      </c>
      <c r="G47" s="20">
        <f t="shared" si="1"/>
        <v>0</v>
      </c>
    </row>
    <row r="48" spans="1:7" ht="15" hidden="1" customHeight="1">
      <c r="A48" s="1498"/>
      <c r="B48" s="72"/>
      <c r="C48" s="72"/>
      <c r="D48" s="114">
        <v>0</v>
      </c>
      <c r="E48" s="1193"/>
      <c r="F48" s="1194">
        <f t="shared" si="0"/>
        <v>0</v>
      </c>
      <c r="G48" s="20">
        <f t="shared" si="1"/>
        <v>0</v>
      </c>
    </row>
    <row r="49" spans="1:7" ht="15" hidden="1" customHeight="1">
      <c r="A49" s="1498"/>
      <c r="B49" s="72"/>
      <c r="C49" s="72"/>
      <c r="D49" s="114">
        <v>0</v>
      </c>
      <c r="E49" s="1193"/>
      <c r="F49" s="1194">
        <f t="shared" ref="F49:F70" si="3">SUM(D49:E49)</f>
        <v>0</v>
      </c>
      <c r="G49" s="20">
        <f t="shared" si="1"/>
        <v>0</v>
      </c>
    </row>
    <row r="50" spans="1:7" ht="14.25" hidden="1" customHeight="1">
      <c r="A50" s="1498"/>
      <c r="B50" s="72"/>
      <c r="C50" s="72"/>
      <c r="D50" s="114">
        <v>0</v>
      </c>
      <c r="E50" s="1193"/>
      <c r="F50" s="1194">
        <f t="shared" si="3"/>
        <v>0</v>
      </c>
      <c r="G50" s="20">
        <f t="shared" si="1"/>
        <v>0</v>
      </c>
    </row>
    <row r="51" spans="1:7" ht="15" hidden="1" customHeight="1">
      <c r="A51" s="1498"/>
      <c r="B51" s="72"/>
      <c r="C51" s="72"/>
      <c r="D51" s="114">
        <v>0</v>
      </c>
      <c r="E51" s="1193"/>
      <c r="F51" s="1194">
        <f t="shared" si="3"/>
        <v>0</v>
      </c>
      <c r="G51" s="20">
        <f t="shared" si="1"/>
        <v>0</v>
      </c>
    </row>
    <row r="52" spans="1:7" ht="15" hidden="1" customHeight="1">
      <c r="A52" s="1498"/>
      <c r="B52" s="72"/>
      <c r="C52" s="72"/>
      <c r="D52" s="114">
        <v>0</v>
      </c>
      <c r="E52" s="1193"/>
      <c r="F52" s="1194">
        <f t="shared" si="3"/>
        <v>0</v>
      </c>
      <c r="G52" s="20">
        <f t="shared" si="1"/>
        <v>0</v>
      </c>
    </row>
    <row r="53" spans="1:7" ht="15" hidden="1" customHeight="1">
      <c r="A53" s="1498"/>
      <c r="B53" s="72"/>
      <c r="C53" s="72"/>
      <c r="D53" s="114">
        <v>0</v>
      </c>
      <c r="E53" s="1193"/>
      <c r="F53" s="1194">
        <f t="shared" si="3"/>
        <v>0</v>
      </c>
      <c r="G53" s="20">
        <f t="shared" si="1"/>
        <v>0</v>
      </c>
    </row>
    <row r="54" spans="1:7" ht="15" hidden="1" customHeight="1">
      <c r="A54" s="1197"/>
      <c r="B54" s="33"/>
      <c r="C54" s="33"/>
      <c r="D54" s="114">
        <v>0</v>
      </c>
      <c r="E54" s="1193"/>
      <c r="F54" s="1194">
        <f t="shared" si="3"/>
        <v>0</v>
      </c>
      <c r="G54" s="20">
        <f t="shared" si="1"/>
        <v>0</v>
      </c>
    </row>
    <row r="55" spans="1:7" ht="15" hidden="1" customHeight="1">
      <c r="A55" s="1197"/>
      <c r="B55" s="33"/>
      <c r="C55" s="33"/>
      <c r="D55" s="114">
        <v>0</v>
      </c>
      <c r="E55" s="1193"/>
      <c r="F55" s="1194">
        <f t="shared" si="3"/>
        <v>0</v>
      </c>
      <c r="G55" s="20">
        <f t="shared" si="1"/>
        <v>0</v>
      </c>
    </row>
    <row r="56" spans="1:7" ht="15" hidden="1" customHeight="1">
      <c r="A56" s="1197"/>
      <c r="B56" s="33"/>
      <c r="C56" s="33"/>
      <c r="D56" s="114">
        <v>0</v>
      </c>
      <c r="E56" s="1193"/>
      <c r="F56" s="1194">
        <f>SUM(D56:E56)</f>
        <v>0</v>
      </c>
      <c r="G56" s="20">
        <f t="shared" si="1"/>
        <v>0</v>
      </c>
    </row>
    <row r="57" spans="1:7" ht="15" hidden="1" customHeight="1">
      <c r="A57" s="1197"/>
      <c r="D57" s="114">
        <v>0</v>
      </c>
      <c r="E57" s="1196"/>
      <c r="F57" s="1194">
        <f>SUM(D57:E57)</f>
        <v>0</v>
      </c>
      <c r="G57" s="20">
        <f t="shared" si="1"/>
        <v>0</v>
      </c>
    </row>
    <row r="58" spans="1:7" ht="15" hidden="1" customHeight="1">
      <c r="A58" s="1197"/>
      <c r="B58" s="33"/>
      <c r="C58" s="33"/>
      <c r="D58" s="114">
        <v>0</v>
      </c>
      <c r="E58" s="1193"/>
      <c r="F58" s="1194">
        <f>SUM(D58:E58)</f>
        <v>0</v>
      </c>
      <c r="G58" s="20">
        <f t="shared" si="1"/>
        <v>0</v>
      </c>
    </row>
    <row r="59" spans="1:7" ht="15" hidden="1" customHeight="1">
      <c r="A59" s="1197"/>
      <c r="B59" s="33"/>
      <c r="C59" s="33"/>
      <c r="D59" s="114">
        <v>0</v>
      </c>
      <c r="E59" s="1196"/>
      <c r="F59" s="1194">
        <f t="shared" si="3"/>
        <v>0</v>
      </c>
      <c r="G59" s="20">
        <f t="shared" si="1"/>
        <v>0</v>
      </c>
    </row>
    <row r="60" spans="1:7" ht="15" hidden="1" customHeight="1">
      <c r="A60" s="1197"/>
      <c r="B60" s="33"/>
      <c r="C60" s="33"/>
      <c r="D60" s="114">
        <v>0</v>
      </c>
      <c r="E60" s="1196"/>
      <c r="F60" s="1194">
        <f t="shared" si="3"/>
        <v>0</v>
      </c>
      <c r="G60" s="20">
        <f t="shared" si="1"/>
        <v>0</v>
      </c>
    </row>
    <row r="61" spans="1:7" ht="15" hidden="1" customHeight="1">
      <c r="A61" s="1197"/>
      <c r="B61" s="33"/>
      <c r="C61" s="33"/>
      <c r="D61" s="114">
        <v>0</v>
      </c>
      <c r="E61" s="1196"/>
      <c r="F61" s="1194">
        <f t="shared" si="3"/>
        <v>0</v>
      </c>
      <c r="G61" s="20">
        <f t="shared" si="1"/>
        <v>0</v>
      </c>
    </row>
    <row r="62" spans="1:7" ht="15" hidden="1" customHeight="1">
      <c r="A62" s="1197"/>
      <c r="B62" s="33"/>
      <c r="C62" s="33"/>
      <c r="D62" s="114">
        <v>0</v>
      </c>
      <c r="E62" s="1196"/>
      <c r="F62" s="1194">
        <f t="shared" si="3"/>
        <v>0</v>
      </c>
      <c r="G62" s="20">
        <f t="shared" si="1"/>
        <v>0</v>
      </c>
    </row>
    <row r="63" spans="1:7" ht="15" hidden="1" customHeight="1">
      <c r="A63" s="1197"/>
      <c r="B63" s="33"/>
      <c r="C63" s="33"/>
      <c r="D63" s="114">
        <v>0</v>
      </c>
      <c r="E63" s="1196"/>
      <c r="F63" s="1194">
        <f>SUM(D63:E63)</f>
        <v>0</v>
      </c>
      <c r="G63" s="20">
        <f t="shared" si="1"/>
        <v>0</v>
      </c>
    </row>
    <row r="64" spans="1:7" ht="15" hidden="1" customHeight="1">
      <c r="A64" s="1197"/>
      <c r="B64" s="33"/>
      <c r="C64" s="33"/>
      <c r="D64" s="114">
        <v>0</v>
      </c>
      <c r="E64" s="1196"/>
      <c r="F64" s="1194">
        <f t="shared" si="3"/>
        <v>0</v>
      </c>
      <c r="G64" s="20">
        <f t="shared" si="1"/>
        <v>0</v>
      </c>
    </row>
    <row r="65" spans="1:7" ht="15" hidden="1" customHeight="1">
      <c r="A65" s="1197"/>
      <c r="D65" s="114">
        <v>0</v>
      </c>
      <c r="E65" s="1196"/>
      <c r="F65" s="1194">
        <f t="shared" si="3"/>
        <v>0</v>
      </c>
      <c r="G65" s="20">
        <f t="shared" si="1"/>
        <v>0</v>
      </c>
    </row>
    <row r="66" spans="1:7" ht="14.25" hidden="1" customHeight="1">
      <c r="A66" s="1498"/>
      <c r="B66" s="15"/>
      <c r="C66" s="15"/>
      <c r="D66" s="114">
        <v>0</v>
      </c>
      <c r="E66" s="1193"/>
      <c r="F66" s="1194">
        <f t="shared" si="3"/>
        <v>0</v>
      </c>
      <c r="G66" s="20">
        <f t="shared" si="1"/>
        <v>0</v>
      </c>
    </row>
    <row r="67" spans="1:7" ht="15" hidden="1" customHeight="1">
      <c r="A67" s="1197"/>
      <c r="D67" s="114">
        <v>0</v>
      </c>
      <c r="E67" s="1196"/>
      <c r="F67" s="1194">
        <f t="shared" si="3"/>
        <v>0</v>
      </c>
      <c r="G67" s="20">
        <f t="shared" si="1"/>
        <v>0</v>
      </c>
    </row>
    <row r="68" spans="1:7" ht="15" hidden="1" customHeight="1">
      <c r="A68" s="1197"/>
      <c r="D68" s="114">
        <v>0</v>
      </c>
      <c r="E68" s="1196"/>
      <c r="F68" s="1194">
        <f t="shared" si="3"/>
        <v>0</v>
      </c>
      <c r="G68" s="20">
        <f t="shared" si="1"/>
        <v>0</v>
      </c>
    </row>
    <row r="69" spans="1:7" ht="15" hidden="1" customHeight="1">
      <c r="A69" s="1197"/>
      <c r="D69" s="114">
        <v>0</v>
      </c>
      <c r="E69" s="1196"/>
      <c r="F69" s="1194">
        <f t="shared" si="3"/>
        <v>0</v>
      </c>
      <c r="G69" s="20">
        <f t="shared" si="1"/>
        <v>0</v>
      </c>
    </row>
    <row r="70" spans="1:7" ht="15" hidden="1" customHeight="1">
      <c r="A70" s="1197"/>
      <c r="D70" s="114"/>
      <c r="E70" s="1193"/>
      <c r="F70" s="1194">
        <f t="shared" si="3"/>
        <v>0</v>
      </c>
      <c r="G70" s="20">
        <f t="shared" si="1"/>
        <v>0</v>
      </c>
    </row>
    <row r="71" spans="1:7" ht="13.5" customHeight="1" thickBot="1">
      <c r="A71" s="1197"/>
      <c r="D71" s="114"/>
      <c r="E71" s="1198"/>
      <c r="F71" s="1194"/>
      <c r="G71" s="20"/>
    </row>
    <row r="72" spans="1:7" ht="15.95" customHeight="1" thickBot="1">
      <c r="A72" s="1199" t="s">
        <v>164</v>
      </c>
      <c r="B72" s="1197"/>
      <c r="C72" s="1200">
        <f>SUM(C7:C71)</f>
        <v>285865</v>
      </c>
      <c r="D72" s="1200">
        <f>SUM(D7:D71)</f>
        <v>1318080884</v>
      </c>
      <c r="E72" s="1200">
        <f>SUM(E7:E71)</f>
        <v>-39908161</v>
      </c>
      <c r="F72" s="1200">
        <f>SUM(F7:F71)</f>
        <v>1278172723</v>
      </c>
      <c r="G72" s="1200">
        <f>SUM(G7:G71)</f>
        <v>1295855019</v>
      </c>
    </row>
    <row r="73" spans="1:7" ht="15.95" customHeight="1">
      <c r="A73" s="1201"/>
      <c r="B73" s="1197"/>
      <c r="C73" s="1197"/>
      <c r="D73" s="1202"/>
      <c r="E73" s="1202"/>
      <c r="F73" s="1203"/>
      <c r="G73" s="1204"/>
    </row>
    <row r="74" spans="1:7" ht="15.95" customHeight="1">
      <c r="A74" s="174" t="s">
        <v>101</v>
      </c>
      <c r="B74" s="1197"/>
      <c r="C74" s="1197"/>
      <c r="D74" s="1202"/>
      <c r="E74" s="1202"/>
      <c r="F74" s="1203"/>
      <c r="G74" s="1204"/>
    </row>
    <row r="75" spans="1:7" ht="10.5" hidden="1" customHeight="1">
      <c r="A75" s="174"/>
      <c r="B75" s="1197"/>
      <c r="C75" s="1197"/>
      <c r="D75" s="1202"/>
      <c r="E75" s="1202"/>
      <c r="F75" s="1203"/>
      <c r="G75" s="1204"/>
    </row>
    <row r="76" spans="1:7" ht="34.5" hidden="1" customHeight="1">
      <c r="A76" s="1498" t="s">
        <v>970</v>
      </c>
      <c r="B76" s="1197"/>
      <c r="C76" s="114">
        <v>25000</v>
      </c>
      <c r="D76" s="114">
        <v>0</v>
      </c>
      <c r="E76" s="1205"/>
      <c r="F76" s="1194">
        <f t="shared" ref="F76:F81" si="4">SUM(D76:E76)</f>
        <v>0</v>
      </c>
      <c r="G76" s="20">
        <f t="shared" ref="G76:G94" si="5">D76-C76</f>
        <v>-25000</v>
      </c>
    </row>
    <row r="77" spans="1:7" ht="15" customHeight="1">
      <c r="A77" s="1498" t="s">
        <v>72</v>
      </c>
      <c r="B77" s="1197"/>
      <c r="C77" s="114">
        <v>1000</v>
      </c>
      <c r="D77" s="114">
        <v>1000000</v>
      </c>
      <c r="E77" s="1206"/>
      <c r="F77" s="1194">
        <f t="shared" si="4"/>
        <v>1000000</v>
      </c>
      <c r="G77" s="20">
        <f t="shared" si="5"/>
        <v>999000</v>
      </c>
    </row>
    <row r="78" spans="1:7" ht="15" hidden="1" customHeight="1">
      <c r="A78" s="1498" t="s">
        <v>254</v>
      </c>
      <c r="B78" s="1197"/>
      <c r="C78" s="114">
        <v>0</v>
      </c>
      <c r="D78" s="114"/>
      <c r="E78" s="1205"/>
      <c r="F78" s="1194">
        <f t="shared" si="4"/>
        <v>0</v>
      </c>
      <c r="G78" s="20">
        <f t="shared" si="5"/>
        <v>0</v>
      </c>
    </row>
    <row r="79" spans="1:7" ht="15" hidden="1" customHeight="1">
      <c r="A79" s="1498"/>
      <c r="B79" s="1197"/>
      <c r="C79" s="114"/>
      <c r="D79" s="114"/>
      <c r="E79" s="1205"/>
      <c r="F79" s="1194">
        <f t="shared" si="4"/>
        <v>0</v>
      </c>
      <c r="G79" s="20">
        <f t="shared" si="5"/>
        <v>0</v>
      </c>
    </row>
    <row r="80" spans="1:7" ht="15" hidden="1" customHeight="1">
      <c r="A80" s="1498"/>
      <c r="B80" s="1197"/>
      <c r="C80" s="1197"/>
      <c r="D80" s="114"/>
      <c r="E80" s="1205"/>
      <c r="F80" s="1194">
        <f t="shared" si="4"/>
        <v>0</v>
      </c>
      <c r="G80" s="20">
        <f t="shared" si="5"/>
        <v>0</v>
      </c>
    </row>
    <row r="81" spans="1:7" ht="15" hidden="1" customHeight="1">
      <c r="A81" s="1498"/>
      <c r="B81" s="1197"/>
      <c r="C81" s="1197"/>
      <c r="D81" s="114"/>
      <c r="E81" s="1205"/>
      <c r="F81" s="1194">
        <f t="shared" si="4"/>
        <v>0</v>
      </c>
      <c r="G81" s="20">
        <f t="shared" si="5"/>
        <v>0</v>
      </c>
    </row>
    <row r="82" spans="1:7" ht="15.75" hidden="1" customHeight="1">
      <c r="A82" s="1498"/>
      <c r="B82" s="1197"/>
      <c r="C82" s="1197"/>
      <c r="D82" s="114"/>
      <c r="E82" s="1206"/>
      <c r="F82" s="1194">
        <f t="shared" ref="F82:F91" si="6">SUM(D82:E82)</f>
        <v>0</v>
      </c>
      <c r="G82" s="20">
        <f t="shared" si="5"/>
        <v>0</v>
      </c>
    </row>
    <row r="83" spans="1:7" ht="15" hidden="1" customHeight="1">
      <c r="A83" s="3"/>
      <c r="B83" s="1197"/>
      <c r="C83" s="1197"/>
      <c r="D83" s="114"/>
      <c r="E83" s="234"/>
      <c r="F83" s="1194">
        <f t="shared" si="6"/>
        <v>0</v>
      </c>
      <c r="G83" s="20">
        <f t="shared" si="5"/>
        <v>0</v>
      </c>
    </row>
    <row r="84" spans="1:7" ht="15" hidden="1" customHeight="1">
      <c r="A84" s="1498"/>
      <c r="B84" s="1197"/>
      <c r="C84" s="1197"/>
      <c r="D84" s="114"/>
      <c r="E84" s="1206"/>
      <c r="F84" s="1194">
        <f t="shared" si="6"/>
        <v>0</v>
      </c>
      <c r="G84" s="20">
        <f t="shared" si="5"/>
        <v>0</v>
      </c>
    </row>
    <row r="85" spans="1:7" ht="15" hidden="1" customHeight="1">
      <c r="A85" s="1498"/>
      <c r="B85" s="1197"/>
      <c r="C85" s="1197"/>
      <c r="D85" s="114"/>
      <c r="E85" s="1206"/>
      <c r="F85" s="1194">
        <f t="shared" si="6"/>
        <v>0</v>
      </c>
      <c r="G85" s="20">
        <f t="shared" si="5"/>
        <v>0</v>
      </c>
    </row>
    <row r="86" spans="1:7" ht="29.25" hidden="1" customHeight="1">
      <c r="A86" s="1498"/>
      <c r="B86" s="1197"/>
      <c r="C86" s="1197"/>
      <c r="D86" s="114"/>
      <c r="E86" s="1206"/>
      <c r="F86" s="1194">
        <f t="shared" si="6"/>
        <v>0</v>
      </c>
      <c r="G86" s="20">
        <f t="shared" si="5"/>
        <v>0</v>
      </c>
    </row>
    <row r="87" spans="1:7" ht="15" hidden="1" customHeight="1">
      <c r="A87" s="3"/>
      <c r="B87" s="1197"/>
      <c r="C87" s="1197"/>
      <c r="D87" s="114"/>
      <c r="E87" s="1206"/>
      <c r="F87" s="1194">
        <f t="shared" si="6"/>
        <v>0</v>
      </c>
      <c r="G87" s="20">
        <f t="shared" si="5"/>
        <v>0</v>
      </c>
    </row>
    <row r="88" spans="1:7" ht="15" hidden="1" customHeight="1">
      <c r="A88" s="1498"/>
      <c r="B88" s="1197"/>
      <c r="C88" s="1197"/>
      <c r="D88" s="114"/>
      <c r="E88" s="1206"/>
      <c r="F88" s="1194">
        <f t="shared" si="6"/>
        <v>0</v>
      </c>
      <c r="G88" s="20">
        <f t="shared" si="5"/>
        <v>0</v>
      </c>
    </row>
    <row r="89" spans="1:7" ht="15" hidden="1" customHeight="1">
      <c r="A89" s="1498"/>
      <c r="B89" s="1197"/>
      <c r="C89" s="1197"/>
      <c r="D89" s="114"/>
      <c r="E89" s="1206"/>
      <c r="F89" s="1194">
        <f t="shared" si="6"/>
        <v>0</v>
      </c>
      <c r="G89" s="20">
        <f t="shared" si="5"/>
        <v>0</v>
      </c>
    </row>
    <row r="90" spans="1:7" ht="15" hidden="1" customHeight="1">
      <c r="A90" s="1498"/>
      <c r="B90" s="1197"/>
      <c r="C90" s="1197"/>
      <c r="D90" s="114"/>
      <c r="E90" s="1205"/>
      <c r="F90" s="1194">
        <f t="shared" si="6"/>
        <v>0</v>
      </c>
      <c r="G90" s="20">
        <f t="shared" si="5"/>
        <v>0</v>
      </c>
    </row>
    <row r="91" spans="1:7" ht="15" hidden="1" customHeight="1">
      <c r="A91" s="1498"/>
      <c r="B91" s="1197"/>
      <c r="C91" s="1197"/>
      <c r="D91" s="114"/>
      <c r="E91" s="1205"/>
      <c r="F91" s="1194">
        <f t="shared" si="6"/>
        <v>0</v>
      </c>
      <c r="G91" s="20">
        <f t="shared" si="5"/>
        <v>0</v>
      </c>
    </row>
    <row r="92" spans="1:7" ht="17.25" hidden="1" customHeight="1">
      <c r="A92" s="1498"/>
      <c r="B92" s="1197"/>
      <c r="C92" s="1197"/>
      <c r="D92" s="114"/>
      <c r="E92" s="1205"/>
      <c r="F92" s="1194">
        <f>SUM(D92:E92)</f>
        <v>0</v>
      </c>
      <c r="G92" s="20">
        <f t="shared" si="5"/>
        <v>0</v>
      </c>
    </row>
    <row r="93" spans="1:7" ht="15" hidden="1" customHeight="1">
      <c r="A93" s="1498"/>
      <c r="B93" s="1197"/>
      <c r="C93" s="1197"/>
      <c r="D93" s="114"/>
      <c r="E93" s="1205"/>
      <c r="F93" s="1194">
        <f>SUM(D93:E93)</f>
        <v>0</v>
      </c>
      <c r="G93" s="20">
        <f t="shared" si="5"/>
        <v>0</v>
      </c>
    </row>
    <row r="94" spans="1:7" ht="27" hidden="1" customHeight="1">
      <c r="A94" s="1498"/>
      <c r="B94" s="1197"/>
      <c r="C94" s="1197"/>
      <c r="D94" s="114"/>
      <c r="E94" s="1206"/>
      <c r="F94" s="1194">
        <f>SUM(D94:E94)</f>
        <v>0</v>
      </c>
      <c r="G94" s="20">
        <f t="shared" si="5"/>
        <v>0</v>
      </c>
    </row>
    <row r="95" spans="1:7" ht="10.5" customHeight="1" thickBot="1">
      <c r="D95" s="114"/>
      <c r="G95" s="20"/>
    </row>
    <row r="96" spans="1:7" ht="15.75" customHeight="1" thickBot="1">
      <c r="A96" s="1208" t="s">
        <v>165</v>
      </c>
      <c r="C96" s="1200">
        <f>SUM(C76:C95)</f>
        <v>26000</v>
      </c>
      <c r="D96" s="1200">
        <f>SUM(D76:D95)</f>
        <v>1000000</v>
      </c>
      <c r="E96" s="1200">
        <f>SUM(E76:E95)</f>
        <v>0</v>
      </c>
      <c r="F96" s="1200">
        <f>SUM(F76:F95)</f>
        <v>1000000</v>
      </c>
      <c r="G96" s="1200">
        <f>SUM(G76:G95)</f>
        <v>974000</v>
      </c>
    </row>
    <row r="97" spans="1:7" ht="15.75" thickBot="1">
      <c r="C97" s="114"/>
      <c r="D97" s="114"/>
      <c r="E97" s="114"/>
      <c r="F97" s="114"/>
      <c r="G97" s="114"/>
    </row>
    <row r="98" spans="1:7" ht="20.25" customHeight="1" thickBot="1">
      <c r="A98" s="310" t="s">
        <v>398</v>
      </c>
      <c r="C98" s="416">
        <f>SUM(C7:C96)/2</f>
        <v>311865</v>
      </c>
      <c r="D98" s="416">
        <f>SUM(D7:D96)/2</f>
        <v>1319080884</v>
      </c>
      <c r="E98" s="416">
        <f>SUM(E7:E96)/2</f>
        <v>-39908161</v>
      </c>
      <c r="F98" s="416">
        <f>SUM(F7:F96)/2</f>
        <v>1279172723</v>
      </c>
      <c r="G98" s="416">
        <f>SUM(G7:G96)/2</f>
        <v>1296829019</v>
      </c>
    </row>
    <row r="99" spans="1:7">
      <c r="D99" s="114"/>
    </row>
    <row r="100" spans="1:7">
      <c r="D100" s="114"/>
    </row>
    <row r="101" spans="1:7">
      <c r="D101" s="114"/>
    </row>
    <row r="102" spans="1:7">
      <c r="D102" s="114"/>
    </row>
    <row r="103" spans="1:7">
      <c r="D103" s="114"/>
    </row>
    <row r="104" spans="1:7">
      <c r="D104" s="114"/>
    </row>
    <row r="105" spans="1:7">
      <c r="D105" s="114"/>
    </row>
    <row r="106" spans="1:7">
      <c r="D106" s="114"/>
    </row>
    <row r="107" spans="1:7">
      <c r="D107" s="114"/>
    </row>
    <row r="108" spans="1:7">
      <c r="D108" s="114"/>
    </row>
  </sheetData>
  <mergeCells count="1">
    <mergeCell ref="A1:F1"/>
  </mergeCells>
  <phoneticPr fontId="4" type="noConversion"/>
  <pageMargins left="0.9055118110236221" right="0.31496062992125984" top="0.70866141732283472" bottom="0.43307086614173229" header="0.23622047244094491" footer="0.23622047244094491"/>
  <pageSetup paperSize="9" scale="99" orientation="portrait" r:id="rId1"/>
  <headerFooter alignWithMargins="0">
    <oddHeader>&amp;L&amp;"Times New Roman,Normál"5.m.a 4/2017. (III.1.) önkormányzati rendelethez&amp;R&amp;8 5.m.a .5/2016.(II.29.) önkormányzati rendelethez</oddHeader>
    <oddFooter>&amp;C&amp;P</oddFooter>
  </headerFooter>
  <colBreaks count="1" manualBreakCount="1">
    <brk id="6" max="88" man="1"/>
  </colBreaks>
  <ignoredErrors>
    <ignoredError sqref="G7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8"/>
  <dimension ref="A1:AR711"/>
  <sheetViews>
    <sheetView view="pageBreakPreview" zoomScaleNormal="75" zoomScaleSheetLayoutView="100" workbookViewId="0">
      <pane xSplit="1" ySplit="6" topLeftCell="C7" activePane="bottomRight" state="frozen"/>
      <selection pane="topRight" activeCell="B1" sqref="B1"/>
      <selection pane="bottomLeft" activeCell="A7" sqref="A7"/>
      <selection pane="bottomRight" activeCell="T33" sqref="T33"/>
    </sheetView>
  </sheetViews>
  <sheetFormatPr defaultRowHeight="12.75"/>
  <cols>
    <col min="1" max="1" width="2.7109375" style="1" customWidth="1"/>
    <col min="2" max="2" width="68.5703125" style="14" customWidth="1"/>
    <col min="3" max="3" width="14" style="22" customWidth="1"/>
    <col min="4" max="4" width="14.28515625" style="22" customWidth="1"/>
    <col min="5" max="5" width="13" style="14" customWidth="1"/>
    <col min="6" max="6" width="14.85546875" style="14" customWidth="1"/>
    <col min="7" max="7" width="7" style="14" customWidth="1"/>
    <col min="8" max="8" width="12.140625" style="14" customWidth="1"/>
    <col min="9" max="9" width="13.28515625" style="287" bestFit="1" customWidth="1"/>
    <col min="10" max="10" width="13.28515625" style="12" bestFit="1" customWidth="1"/>
    <col min="11" max="11" width="7" style="12" customWidth="1"/>
    <col min="12" max="12" width="7.85546875" style="12" customWidth="1"/>
    <col min="13" max="13" width="15.28515625" style="12" customWidth="1"/>
    <col min="14" max="14" width="14.5703125" style="12" customWidth="1"/>
    <col min="15" max="15" width="12.85546875" style="12" customWidth="1"/>
    <col min="16" max="16" width="14.5703125" style="12" customWidth="1"/>
    <col min="17" max="17" width="7.7109375" style="12" customWidth="1"/>
    <col min="18" max="18" width="12.42578125" style="12" customWidth="1"/>
    <col min="19" max="16384" width="9.140625" style="1"/>
  </cols>
  <sheetData>
    <row r="1" spans="1:36" s="9" customFormat="1" ht="47.25" customHeight="1">
      <c r="A1" s="1984" t="s">
        <v>1316</v>
      </c>
      <c r="B1" s="1985"/>
      <c r="C1" s="1985"/>
      <c r="D1" s="1985"/>
      <c r="E1" s="1985"/>
      <c r="F1" s="1985"/>
      <c r="G1" s="1985"/>
      <c r="H1" s="1985"/>
      <c r="I1" s="1985"/>
      <c r="J1" s="1985"/>
      <c r="K1" s="1985"/>
      <c r="L1" s="1985"/>
      <c r="M1" s="1985"/>
      <c r="N1" s="1985"/>
      <c r="O1" s="1985"/>
      <c r="P1" s="1985"/>
      <c r="Q1" s="1985"/>
      <c r="R1" s="1985"/>
      <c r="S1" s="125"/>
      <c r="T1" s="125"/>
      <c r="U1" s="7"/>
      <c r="V1" s="7"/>
      <c r="W1" s="7"/>
      <c r="X1" s="7"/>
      <c r="Y1" s="7"/>
      <c r="Z1" s="7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1:36" s="9" customFormat="1" ht="13.5" customHeight="1" thickBot="1">
      <c r="A2" s="1618"/>
      <c r="B2" s="1619"/>
      <c r="C2" s="1617"/>
      <c r="D2" s="1617"/>
      <c r="E2" s="1617"/>
      <c r="F2" s="1617"/>
      <c r="G2" s="1617"/>
      <c r="H2" s="1617"/>
      <c r="I2" s="1617"/>
      <c r="J2" s="1617"/>
      <c r="K2" s="1617"/>
      <c r="L2" s="1617"/>
      <c r="M2" s="1617"/>
      <c r="N2" s="1617"/>
      <c r="O2" s="1617"/>
      <c r="P2" s="1617"/>
      <c r="Q2" s="1617"/>
      <c r="R2" s="1733" t="s">
        <v>1042</v>
      </c>
      <c r="S2" s="125"/>
      <c r="T2" s="125"/>
      <c r="U2" s="7"/>
      <c r="V2" s="7"/>
      <c r="W2" s="7"/>
      <c r="X2" s="7"/>
      <c r="Y2" s="7"/>
      <c r="Z2" s="7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6" s="10" customFormat="1" ht="18" customHeight="1" thickBot="1">
      <c r="A3" s="1998" t="s">
        <v>260</v>
      </c>
      <c r="B3" s="1999"/>
      <c r="C3" s="1986" t="s">
        <v>1247</v>
      </c>
      <c r="D3" s="1987"/>
      <c r="E3" s="1987"/>
      <c r="F3" s="1987"/>
      <c r="G3" s="1987"/>
      <c r="H3" s="1988"/>
      <c r="I3" s="1992" t="s">
        <v>261</v>
      </c>
      <c r="J3" s="1993"/>
      <c r="K3" s="1993"/>
      <c r="L3" s="1993"/>
      <c r="M3" s="1986" t="s">
        <v>1317</v>
      </c>
      <c r="N3" s="1987"/>
      <c r="O3" s="1987"/>
      <c r="P3" s="1987"/>
      <c r="Q3" s="1987"/>
      <c r="R3" s="1988"/>
    </row>
    <row r="4" spans="1:36" s="10" customFormat="1" ht="17.25" customHeight="1" thickBot="1">
      <c r="A4" s="2000"/>
      <c r="B4" s="2001"/>
      <c r="C4" s="2004" t="s">
        <v>28</v>
      </c>
      <c r="D4" s="2004"/>
      <c r="E4" s="2004"/>
      <c r="F4" s="1989" t="s">
        <v>431</v>
      </c>
      <c r="G4" s="1990"/>
      <c r="H4" s="1991"/>
      <c r="I4" s="1992" t="s">
        <v>431</v>
      </c>
      <c r="J4" s="1993" t="s">
        <v>431</v>
      </c>
      <c r="K4" s="1993"/>
      <c r="L4" s="1993"/>
      <c r="M4" s="1986" t="s">
        <v>28</v>
      </c>
      <c r="N4" s="1994"/>
      <c r="O4" s="1995"/>
      <c r="P4" s="1986" t="s">
        <v>431</v>
      </c>
      <c r="Q4" s="1987"/>
      <c r="R4" s="1988"/>
    </row>
    <row r="5" spans="1:36" s="10" customFormat="1" ht="38.25" customHeight="1" thickBot="1">
      <c r="A5" s="2002"/>
      <c r="B5" s="2003"/>
      <c r="C5" s="126" t="s">
        <v>432</v>
      </c>
      <c r="D5" s="128" t="s">
        <v>433</v>
      </c>
      <c r="E5" s="129" t="s">
        <v>434</v>
      </c>
      <c r="F5" s="130" t="s">
        <v>604</v>
      </c>
      <c r="G5" s="130" t="s">
        <v>603</v>
      </c>
      <c r="H5" s="1593" t="s">
        <v>605</v>
      </c>
      <c r="I5" s="210" t="s">
        <v>142</v>
      </c>
      <c r="J5" s="211" t="s">
        <v>602</v>
      </c>
      <c r="K5" s="211" t="s">
        <v>119</v>
      </c>
      <c r="L5" s="211" t="s">
        <v>265</v>
      </c>
      <c r="M5" s="291" t="s">
        <v>432</v>
      </c>
      <c r="N5" s="212" t="s">
        <v>433</v>
      </c>
      <c r="O5" s="292" t="s">
        <v>434</v>
      </c>
      <c r="P5" s="213" t="s">
        <v>602</v>
      </c>
      <c r="Q5" s="214" t="s">
        <v>259</v>
      </c>
      <c r="R5" s="429" t="s">
        <v>265</v>
      </c>
    </row>
    <row r="6" spans="1:36" s="10" customFormat="1" ht="13.5" hidden="1" customHeight="1">
      <c r="A6" s="131"/>
      <c r="B6" s="132"/>
      <c r="C6" s="133"/>
      <c r="D6" s="134"/>
      <c r="E6" s="135"/>
      <c r="F6" s="136"/>
      <c r="G6" s="137"/>
      <c r="H6" s="1594"/>
      <c r="I6" s="215"/>
      <c r="J6" s="216"/>
      <c r="K6" s="217"/>
      <c r="L6" s="217"/>
      <c r="M6" s="351"/>
      <c r="N6" s="1651"/>
      <c r="O6" s="352"/>
      <c r="P6" s="218"/>
      <c r="Q6" s="219"/>
      <c r="R6" s="221"/>
    </row>
    <row r="7" spans="1:36" s="10" customFormat="1" ht="20.25" customHeight="1">
      <c r="A7" s="127" t="s">
        <v>385</v>
      </c>
      <c r="B7" s="138"/>
      <c r="C7" s="139"/>
      <c r="D7" s="140"/>
      <c r="E7" s="141"/>
      <c r="F7" s="142"/>
      <c r="G7" s="124"/>
      <c r="H7" s="1595"/>
      <c r="I7" s="222"/>
      <c r="J7" s="223"/>
      <c r="K7" s="224"/>
      <c r="L7" s="224"/>
      <c r="M7" s="353"/>
      <c r="N7" s="1652"/>
      <c r="O7" s="354"/>
      <c r="P7" s="225"/>
      <c r="Q7" s="220"/>
      <c r="R7" s="226"/>
    </row>
    <row r="8" spans="1:36" s="10" customFormat="1" ht="12" customHeight="1">
      <c r="A8" s="127"/>
      <c r="B8" s="138"/>
      <c r="C8" s="139"/>
      <c r="D8" s="140"/>
      <c r="E8" s="141"/>
      <c r="F8" s="142"/>
      <c r="G8" s="124"/>
      <c r="H8" s="1595"/>
      <c r="I8" s="222"/>
      <c r="J8" s="223"/>
      <c r="K8" s="224"/>
      <c r="L8" s="224"/>
      <c r="M8" s="353"/>
      <c r="N8" s="1652"/>
      <c r="O8" s="354"/>
      <c r="P8" s="225"/>
      <c r="Q8" s="220"/>
      <c r="R8" s="226"/>
    </row>
    <row r="9" spans="1:36" s="10" customFormat="1" ht="14.25" customHeight="1">
      <c r="A9" s="143" t="s">
        <v>234</v>
      </c>
      <c r="B9" s="144"/>
      <c r="C9" s="145">
        <f t="shared" ref="C9:H9" si="0">SUM(C10:C30)</f>
        <v>29666000</v>
      </c>
      <c r="D9" s="146">
        <f t="shared" si="0"/>
        <v>23359000</v>
      </c>
      <c r="E9" s="145">
        <f t="shared" si="0"/>
        <v>6307000</v>
      </c>
      <c r="F9" s="147">
        <f t="shared" si="0"/>
        <v>29666000</v>
      </c>
      <c r="G9" s="147">
        <f t="shared" si="0"/>
        <v>0</v>
      </c>
      <c r="H9" s="145">
        <f t="shared" si="0"/>
        <v>0</v>
      </c>
      <c r="I9" s="227">
        <f>SUM(I10:I30)</f>
        <v>-6873</v>
      </c>
      <c r="J9" s="228">
        <f>SUM(J10:J30)</f>
        <v>-6873</v>
      </c>
      <c r="K9" s="228">
        <f>SUM(K10:K30)</f>
        <v>0</v>
      </c>
      <c r="L9" s="228">
        <f>SUM(L10:L30)</f>
        <v>0</v>
      </c>
      <c r="M9" s="279">
        <f t="shared" ref="M9:R9" si="1">SUM(M10:M30)</f>
        <v>29659127</v>
      </c>
      <c r="N9" s="232">
        <f t="shared" si="1"/>
        <v>23353588</v>
      </c>
      <c r="O9" s="230">
        <f t="shared" si="1"/>
        <v>6305539</v>
      </c>
      <c r="P9" s="232">
        <f t="shared" si="1"/>
        <v>29659127</v>
      </c>
      <c r="Q9" s="231">
        <f t="shared" si="1"/>
        <v>0</v>
      </c>
      <c r="R9" s="230">
        <f t="shared" si="1"/>
        <v>0</v>
      </c>
    </row>
    <row r="10" spans="1:36" s="10" customFormat="1" ht="15" customHeight="1">
      <c r="A10" s="127"/>
      <c r="B10" s="148" t="s">
        <v>941</v>
      </c>
      <c r="C10" s="149">
        <f>SUM(F10:H10)</f>
        <v>7943000</v>
      </c>
      <c r="D10" s="1505">
        <v>6254000</v>
      </c>
      <c r="E10" s="1575">
        <v>1689000</v>
      </c>
      <c r="F10" s="54">
        <v>7943000</v>
      </c>
      <c r="G10" s="54">
        <v>0</v>
      </c>
      <c r="H10" s="149">
        <v>0</v>
      </c>
      <c r="I10" s="233">
        <f t="shared" ref="I10:I30" si="2">SUM(J10:L10)</f>
        <v>0</v>
      </c>
      <c r="J10" s="234"/>
      <c r="K10" s="234"/>
      <c r="L10" s="234"/>
      <c r="M10" s="280">
        <f>SUM(P10:T10)</f>
        <v>7943000</v>
      </c>
      <c r="N10" s="1505">
        <v>6254000</v>
      </c>
      <c r="O10" s="1575">
        <v>1689000</v>
      </c>
      <c r="P10" s="236">
        <f t="shared" ref="P10:P30" si="3">SUM(F10+J10)</f>
        <v>7943000</v>
      </c>
      <c r="Q10" s="2">
        <f t="shared" ref="Q10:Q30" si="4">SUM(G10+K10)</f>
        <v>0</v>
      </c>
      <c r="R10" s="151">
        <f t="shared" ref="R10:R30" si="5">SUM(H10+L10)</f>
        <v>0</v>
      </c>
    </row>
    <row r="11" spans="1:36" s="10" customFormat="1" ht="15.75" customHeight="1">
      <c r="A11" s="127"/>
      <c r="B11" s="148" t="s">
        <v>942</v>
      </c>
      <c r="C11" s="149">
        <f>SUM(F11:H11)</f>
        <v>21723000</v>
      </c>
      <c r="D11" s="1505">
        <v>17105000</v>
      </c>
      <c r="E11" s="1575">
        <v>4618000</v>
      </c>
      <c r="F11" s="54">
        <v>21723000</v>
      </c>
      <c r="G11" s="54">
        <v>0</v>
      </c>
      <c r="H11" s="149">
        <v>0</v>
      </c>
      <c r="I11" s="233">
        <f t="shared" si="2"/>
        <v>-6873</v>
      </c>
      <c r="J11" s="234">
        <v>-6873</v>
      </c>
      <c r="K11" s="234"/>
      <c r="L11" s="234"/>
      <c r="M11" s="280">
        <f t="shared" ref="M11:M21" si="6">SUM(P11:T11)</f>
        <v>21716127</v>
      </c>
      <c r="N11" s="1505">
        <v>17099588</v>
      </c>
      <c r="O11" s="1575">
        <v>4616539</v>
      </c>
      <c r="P11" s="236">
        <f t="shared" si="3"/>
        <v>21716127</v>
      </c>
      <c r="Q11" s="2">
        <f t="shared" si="4"/>
        <v>0</v>
      </c>
      <c r="R11" s="151">
        <f t="shared" si="5"/>
        <v>0</v>
      </c>
    </row>
    <row r="12" spans="1:36" s="10" customFormat="1" ht="15" customHeight="1">
      <c r="A12" s="127"/>
      <c r="B12" s="148" t="s">
        <v>1058</v>
      </c>
      <c r="C12" s="21">
        <v>0</v>
      </c>
      <c r="D12" s="1644">
        <f t="shared" ref="D12:D17" si="7">SUM(C12)/1.27</f>
        <v>0</v>
      </c>
      <c r="E12" s="245">
        <f t="shared" ref="E12:E17" si="8">SUM(D12)*0.27</f>
        <v>0</v>
      </c>
      <c r="F12" s="20">
        <v>0</v>
      </c>
      <c r="G12" s="20">
        <v>0</v>
      </c>
      <c r="H12" s="21">
        <v>0</v>
      </c>
      <c r="I12" s="233">
        <f t="shared" si="2"/>
        <v>0</v>
      </c>
      <c r="J12" s="234"/>
      <c r="K12" s="234"/>
      <c r="L12" s="234"/>
      <c r="M12" s="309">
        <f t="shared" si="6"/>
        <v>0</v>
      </c>
      <c r="N12" s="277">
        <f t="shared" ref="N12:N30" si="9">SUM(M12)/1.27</f>
        <v>0</v>
      </c>
      <c r="O12" s="245">
        <f t="shared" ref="O12:O30" si="10">SUM(N12)*0.27</f>
        <v>0</v>
      </c>
      <c r="P12" s="277">
        <f t="shared" si="3"/>
        <v>0</v>
      </c>
      <c r="Q12" s="114">
        <f t="shared" si="4"/>
        <v>0</v>
      </c>
      <c r="R12" s="245">
        <f t="shared" si="5"/>
        <v>0</v>
      </c>
    </row>
    <row r="13" spans="1:36" s="10" customFormat="1" ht="15" hidden="1" customHeight="1">
      <c r="A13" s="127"/>
      <c r="B13" s="148"/>
      <c r="C13" s="149">
        <f t="shared" ref="C13:C30" si="11">SUM(F13:J13)</f>
        <v>0</v>
      </c>
      <c r="D13" s="150">
        <f t="shared" si="7"/>
        <v>0</v>
      </c>
      <c r="E13" s="151">
        <f t="shared" si="8"/>
        <v>0</v>
      </c>
      <c r="F13" s="54">
        <v>0</v>
      </c>
      <c r="G13" s="54">
        <v>0</v>
      </c>
      <c r="H13" s="149">
        <v>0</v>
      </c>
      <c r="I13" s="233">
        <f t="shared" si="2"/>
        <v>0</v>
      </c>
      <c r="J13" s="234"/>
      <c r="K13" s="234"/>
      <c r="L13" s="234"/>
      <c r="M13" s="280">
        <f t="shared" si="6"/>
        <v>0</v>
      </c>
      <c r="N13" s="236">
        <f t="shared" si="9"/>
        <v>0</v>
      </c>
      <c r="O13" s="151">
        <f t="shared" si="10"/>
        <v>0</v>
      </c>
      <c r="P13" s="236">
        <f t="shared" si="3"/>
        <v>0</v>
      </c>
      <c r="Q13" s="2">
        <f t="shared" si="4"/>
        <v>0</v>
      </c>
      <c r="R13" s="151">
        <f t="shared" si="5"/>
        <v>0</v>
      </c>
    </row>
    <row r="14" spans="1:36" s="10" customFormat="1" ht="15" hidden="1" customHeight="1">
      <c r="A14" s="127"/>
      <c r="B14" s="148"/>
      <c r="C14" s="149">
        <f>SUM(F14:J14)</f>
        <v>0</v>
      </c>
      <c r="D14" s="150">
        <f t="shared" si="7"/>
        <v>0</v>
      </c>
      <c r="E14" s="151">
        <f t="shared" si="8"/>
        <v>0</v>
      </c>
      <c r="F14" s="54">
        <v>0</v>
      </c>
      <c r="G14" s="54">
        <v>0</v>
      </c>
      <c r="H14" s="149">
        <v>0</v>
      </c>
      <c r="I14" s="233">
        <f t="shared" si="2"/>
        <v>0</v>
      </c>
      <c r="J14" s="234"/>
      <c r="K14" s="234"/>
      <c r="L14" s="234"/>
      <c r="M14" s="280">
        <f t="shared" si="6"/>
        <v>0</v>
      </c>
      <c r="N14" s="236">
        <f t="shared" si="9"/>
        <v>0</v>
      </c>
      <c r="O14" s="151">
        <f t="shared" si="10"/>
        <v>0</v>
      </c>
      <c r="P14" s="236">
        <f t="shared" si="3"/>
        <v>0</v>
      </c>
      <c r="Q14" s="2">
        <f t="shared" si="4"/>
        <v>0</v>
      </c>
      <c r="R14" s="151">
        <f t="shared" si="5"/>
        <v>0</v>
      </c>
    </row>
    <row r="15" spans="1:36" s="10" customFormat="1" ht="15" hidden="1" customHeight="1">
      <c r="A15" s="127"/>
      <c r="B15" s="148"/>
      <c r="C15" s="149">
        <f>SUM(F15:J15)</f>
        <v>0</v>
      </c>
      <c r="D15" s="150">
        <f t="shared" si="7"/>
        <v>0</v>
      </c>
      <c r="E15" s="151">
        <f t="shared" si="8"/>
        <v>0</v>
      </c>
      <c r="F15" s="54">
        <v>0</v>
      </c>
      <c r="G15" s="54">
        <v>0</v>
      </c>
      <c r="H15" s="149">
        <v>0</v>
      </c>
      <c r="I15" s="233">
        <f t="shared" si="2"/>
        <v>0</v>
      </c>
      <c r="J15" s="234"/>
      <c r="K15" s="234"/>
      <c r="L15" s="234"/>
      <c r="M15" s="280">
        <f t="shared" si="6"/>
        <v>0</v>
      </c>
      <c r="N15" s="236">
        <f t="shared" si="9"/>
        <v>0</v>
      </c>
      <c r="O15" s="151">
        <f t="shared" si="10"/>
        <v>0</v>
      </c>
      <c r="P15" s="236">
        <f t="shared" si="3"/>
        <v>0</v>
      </c>
      <c r="Q15" s="2">
        <f t="shared" si="4"/>
        <v>0</v>
      </c>
      <c r="R15" s="151">
        <f t="shared" si="5"/>
        <v>0</v>
      </c>
    </row>
    <row r="16" spans="1:36" s="10" customFormat="1" ht="15" hidden="1" customHeight="1">
      <c r="A16" s="127"/>
      <c r="B16" s="148"/>
      <c r="C16" s="149">
        <f>SUM(F16:J16)</f>
        <v>0</v>
      </c>
      <c r="D16" s="150">
        <f t="shared" si="7"/>
        <v>0</v>
      </c>
      <c r="E16" s="151">
        <f t="shared" si="8"/>
        <v>0</v>
      </c>
      <c r="F16" s="54">
        <v>0</v>
      </c>
      <c r="G16" s="54">
        <v>0</v>
      </c>
      <c r="H16" s="149">
        <v>0</v>
      </c>
      <c r="I16" s="233">
        <f t="shared" si="2"/>
        <v>0</v>
      </c>
      <c r="J16" s="234"/>
      <c r="K16" s="234"/>
      <c r="L16" s="234"/>
      <c r="M16" s="280">
        <f t="shared" si="6"/>
        <v>0</v>
      </c>
      <c r="N16" s="236">
        <f>SUM(M16)/1.27</f>
        <v>0</v>
      </c>
      <c r="O16" s="151">
        <f>SUM(N16)*0.27</f>
        <v>0</v>
      </c>
      <c r="P16" s="236">
        <f t="shared" si="3"/>
        <v>0</v>
      </c>
      <c r="Q16" s="2">
        <f t="shared" si="4"/>
        <v>0</v>
      </c>
      <c r="R16" s="151">
        <f t="shared" si="5"/>
        <v>0</v>
      </c>
    </row>
    <row r="17" spans="1:18" s="10" customFormat="1" ht="15" hidden="1" customHeight="1">
      <c r="A17" s="127"/>
      <c r="B17" s="148"/>
      <c r="C17" s="149">
        <f t="shared" si="11"/>
        <v>0</v>
      </c>
      <c r="D17" s="150">
        <f t="shared" si="7"/>
        <v>0</v>
      </c>
      <c r="E17" s="151">
        <f t="shared" si="8"/>
        <v>0</v>
      </c>
      <c r="F17" s="54">
        <v>0</v>
      </c>
      <c r="G17" s="54">
        <v>0</v>
      </c>
      <c r="H17" s="149">
        <v>0</v>
      </c>
      <c r="I17" s="233">
        <f t="shared" si="2"/>
        <v>0</v>
      </c>
      <c r="J17" s="234"/>
      <c r="K17" s="234"/>
      <c r="L17" s="234"/>
      <c r="M17" s="280">
        <f t="shared" si="6"/>
        <v>0</v>
      </c>
      <c r="N17" s="236">
        <f>SUM(M17)/1.27</f>
        <v>0</v>
      </c>
      <c r="O17" s="151">
        <f>SUM(N17)*0.27</f>
        <v>0</v>
      </c>
      <c r="P17" s="236">
        <f t="shared" si="3"/>
        <v>0</v>
      </c>
      <c r="Q17" s="2">
        <f t="shared" si="4"/>
        <v>0</v>
      </c>
      <c r="R17" s="151">
        <f t="shared" si="5"/>
        <v>0</v>
      </c>
    </row>
    <row r="18" spans="1:18" s="10" customFormat="1" ht="15" hidden="1" customHeight="1">
      <c r="A18" s="127"/>
      <c r="B18" s="148"/>
      <c r="C18" s="149">
        <f t="shared" si="11"/>
        <v>0</v>
      </c>
      <c r="D18" s="150">
        <f>SUM(C18)/1.27</f>
        <v>0</v>
      </c>
      <c r="E18" s="149">
        <f>SUM(D18)*0.27</f>
        <v>0</v>
      </c>
      <c r="F18" s="54">
        <v>0</v>
      </c>
      <c r="G18" s="54">
        <v>0</v>
      </c>
      <c r="H18" s="149">
        <v>0</v>
      </c>
      <c r="I18" s="233">
        <f t="shared" si="2"/>
        <v>0</v>
      </c>
      <c r="J18" s="234"/>
      <c r="K18" s="234"/>
      <c r="L18" s="234"/>
      <c r="M18" s="280">
        <f t="shared" si="6"/>
        <v>0</v>
      </c>
      <c r="N18" s="236">
        <f t="shared" si="9"/>
        <v>0</v>
      </c>
      <c r="O18" s="151">
        <f t="shared" si="10"/>
        <v>0</v>
      </c>
      <c r="P18" s="236">
        <f t="shared" si="3"/>
        <v>0</v>
      </c>
      <c r="Q18" s="2">
        <f t="shared" si="4"/>
        <v>0</v>
      </c>
      <c r="R18" s="151">
        <f t="shared" si="5"/>
        <v>0</v>
      </c>
    </row>
    <row r="19" spans="1:18" s="10" customFormat="1" ht="15" hidden="1" customHeight="1">
      <c r="A19" s="127"/>
      <c r="B19" s="148"/>
      <c r="C19" s="149">
        <f t="shared" si="11"/>
        <v>0</v>
      </c>
      <c r="D19" s="150">
        <f>SUM(C19)/1.27</f>
        <v>0</v>
      </c>
      <c r="E19" s="149">
        <f>SUM(D19)*0.27</f>
        <v>0</v>
      </c>
      <c r="F19" s="54">
        <v>0</v>
      </c>
      <c r="G19" s="54">
        <v>0</v>
      </c>
      <c r="H19" s="149">
        <v>0</v>
      </c>
      <c r="I19" s="233">
        <f t="shared" si="2"/>
        <v>0</v>
      </c>
      <c r="J19" s="234"/>
      <c r="K19" s="234"/>
      <c r="L19" s="234"/>
      <c r="M19" s="280">
        <f t="shared" si="6"/>
        <v>0</v>
      </c>
      <c r="N19" s="236">
        <f t="shared" si="9"/>
        <v>0</v>
      </c>
      <c r="O19" s="151">
        <f t="shared" si="10"/>
        <v>0</v>
      </c>
      <c r="P19" s="236">
        <f t="shared" si="3"/>
        <v>0</v>
      </c>
      <c r="Q19" s="2">
        <f t="shared" si="4"/>
        <v>0</v>
      </c>
      <c r="R19" s="151">
        <f t="shared" si="5"/>
        <v>0</v>
      </c>
    </row>
    <row r="20" spans="1:18" s="10" customFormat="1" ht="10.5" hidden="1" customHeight="1">
      <c r="A20" s="127"/>
      <c r="B20" s="148"/>
      <c r="C20" s="149">
        <f t="shared" si="11"/>
        <v>0</v>
      </c>
      <c r="D20" s="150">
        <f>SUM(C20)/1.27</f>
        <v>0</v>
      </c>
      <c r="E20" s="149">
        <f>SUM(D20)*0.27</f>
        <v>0</v>
      </c>
      <c r="F20" s="54">
        <v>0</v>
      </c>
      <c r="G20" s="54">
        <v>0</v>
      </c>
      <c r="H20" s="149">
        <v>0</v>
      </c>
      <c r="I20" s="233">
        <f t="shared" si="2"/>
        <v>0</v>
      </c>
      <c r="J20" s="234"/>
      <c r="K20" s="234"/>
      <c r="L20" s="234"/>
      <c r="M20" s="280">
        <f t="shared" si="6"/>
        <v>0</v>
      </c>
      <c r="N20" s="236">
        <f t="shared" si="9"/>
        <v>0</v>
      </c>
      <c r="O20" s="151">
        <f t="shared" si="10"/>
        <v>0</v>
      </c>
      <c r="P20" s="236">
        <f t="shared" si="3"/>
        <v>0</v>
      </c>
      <c r="Q20" s="2">
        <f t="shared" si="4"/>
        <v>0</v>
      </c>
      <c r="R20" s="151">
        <f t="shared" si="5"/>
        <v>0</v>
      </c>
    </row>
    <row r="21" spans="1:18" s="10" customFormat="1" ht="10.5" hidden="1" customHeight="1">
      <c r="A21" s="127"/>
      <c r="B21" s="148"/>
      <c r="C21" s="149">
        <f t="shared" si="11"/>
        <v>0</v>
      </c>
      <c r="D21" s="150">
        <f>SUM(C21)/1.27</f>
        <v>0</v>
      </c>
      <c r="E21" s="149">
        <f>SUM(D21)*0.27</f>
        <v>0</v>
      </c>
      <c r="F21" s="54">
        <v>0</v>
      </c>
      <c r="G21" s="54">
        <v>0</v>
      </c>
      <c r="H21" s="149">
        <v>0</v>
      </c>
      <c r="I21" s="233">
        <f t="shared" si="2"/>
        <v>0</v>
      </c>
      <c r="J21" s="234"/>
      <c r="K21" s="234"/>
      <c r="L21" s="234"/>
      <c r="M21" s="280">
        <f t="shared" si="6"/>
        <v>0</v>
      </c>
      <c r="N21" s="236">
        <f t="shared" si="9"/>
        <v>0</v>
      </c>
      <c r="O21" s="151">
        <f t="shared" si="10"/>
        <v>0</v>
      </c>
      <c r="P21" s="236">
        <f t="shared" si="3"/>
        <v>0</v>
      </c>
      <c r="Q21" s="2">
        <f t="shared" si="4"/>
        <v>0</v>
      </c>
      <c r="R21" s="151">
        <f t="shared" si="5"/>
        <v>0</v>
      </c>
    </row>
    <row r="22" spans="1:18" s="10" customFormat="1" ht="10.5" hidden="1" customHeight="1">
      <c r="A22" s="127"/>
      <c r="B22" s="148"/>
      <c r="C22" s="149">
        <f t="shared" si="11"/>
        <v>0</v>
      </c>
      <c r="D22" s="150">
        <f t="shared" ref="D22:D30" si="12">SUM(C22)/1.27</f>
        <v>0</v>
      </c>
      <c r="E22" s="149">
        <f t="shared" ref="E22:E30" si="13">SUM(D22)*0.27</f>
        <v>0</v>
      </c>
      <c r="F22" s="54">
        <v>0</v>
      </c>
      <c r="G22" s="54">
        <v>0</v>
      </c>
      <c r="H22" s="149">
        <v>0</v>
      </c>
      <c r="I22" s="233">
        <f t="shared" si="2"/>
        <v>0</v>
      </c>
      <c r="J22" s="234"/>
      <c r="K22" s="234"/>
      <c r="L22" s="234"/>
      <c r="M22" s="280">
        <f t="shared" ref="M22:M30" si="14">SUM(P22:S22)</f>
        <v>0</v>
      </c>
      <c r="N22" s="236">
        <f t="shared" si="9"/>
        <v>0</v>
      </c>
      <c r="O22" s="151">
        <f t="shared" si="10"/>
        <v>0</v>
      </c>
      <c r="P22" s="236">
        <f t="shared" si="3"/>
        <v>0</v>
      </c>
      <c r="Q22" s="2">
        <f t="shared" si="4"/>
        <v>0</v>
      </c>
      <c r="R22" s="151">
        <f t="shared" si="5"/>
        <v>0</v>
      </c>
    </row>
    <row r="23" spans="1:18" s="10" customFormat="1" ht="10.5" hidden="1" customHeight="1">
      <c r="A23" s="127"/>
      <c r="B23" s="148"/>
      <c r="C23" s="149">
        <f t="shared" si="11"/>
        <v>0</v>
      </c>
      <c r="D23" s="150">
        <f t="shared" si="12"/>
        <v>0</v>
      </c>
      <c r="E23" s="149">
        <f t="shared" si="13"/>
        <v>0</v>
      </c>
      <c r="F23" s="54">
        <v>0</v>
      </c>
      <c r="G23" s="54">
        <v>0</v>
      </c>
      <c r="H23" s="149">
        <v>0</v>
      </c>
      <c r="I23" s="233">
        <f t="shared" si="2"/>
        <v>0</v>
      </c>
      <c r="J23" s="234"/>
      <c r="K23" s="234"/>
      <c r="L23" s="234"/>
      <c r="M23" s="280">
        <f t="shared" si="14"/>
        <v>0</v>
      </c>
      <c r="N23" s="236">
        <f t="shared" si="9"/>
        <v>0</v>
      </c>
      <c r="O23" s="151">
        <f t="shared" si="10"/>
        <v>0</v>
      </c>
      <c r="P23" s="236">
        <f t="shared" si="3"/>
        <v>0</v>
      </c>
      <c r="Q23" s="2">
        <f t="shared" si="4"/>
        <v>0</v>
      </c>
      <c r="R23" s="151">
        <f t="shared" si="5"/>
        <v>0</v>
      </c>
    </row>
    <row r="24" spans="1:18" s="10" customFormat="1" ht="10.5" hidden="1" customHeight="1">
      <c r="A24" s="127"/>
      <c r="B24" s="148"/>
      <c r="C24" s="149">
        <f t="shared" si="11"/>
        <v>0</v>
      </c>
      <c r="D24" s="150">
        <f t="shared" si="12"/>
        <v>0</v>
      </c>
      <c r="E24" s="149">
        <f t="shared" si="13"/>
        <v>0</v>
      </c>
      <c r="F24" s="54">
        <v>0</v>
      </c>
      <c r="G24" s="54">
        <v>0</v>
      </c>
      <c r="H24" s="149">
        <v>0</v>
      </c>
      <c r="I24" s="233">
        <f t="shared" si="2"/>
        <v>0</v>
      </c>
      <c r="J24" s="234"/>
      <c r="K24" s="234"/>
      <c r="L24" s="234"/>
      <c r="M24" s="280">
        <f t="shared" si="14"/>
        <v>0</v>
      </c>
      <c r="N24" s="236">
        <f t="shared" si="9"/>
        <v>0</v>
      </c>
      <c r="O24" s="151">
        <f t="shared" si="10"/>
        <v>0</v>
      </c>
      <c r="P24" s="236">
        <f t="shared" si="3"/>
        <v>0</v>
      </c>
      <c r="Q24" s="2">
        <f t="shared" si="4"/>
        <v>0</v>
      </c>
      <c r="R24" s="151">
        <f t="shared" si="5"/>
        <v>0</v>
      </c>
    </row>
    <row r="25" spans="1:18" s="10" customFormat="1" ht="10.5" hidden="1" customHeight="1">
      <c r="A25" s="127"/>
      <c r="B25" s="148"/>
      <c r="C25" s="149">
        <f t="shared" si="11"/>
        <v>0</v>
      </c>
      <c r="D25" s="150">
        <f t="shared" si="12"/>
        <v>0</v>
      </c>
      <c r="E25" s="149">
        <f t="shared" si="13"/>
        <v>0</v>
      </c>
      <c r="F25" s="54">
        <v>0</v>
      </c>
      <c r="G25" s="54">
        <v>0</v>
      </c>
      <c r="H25" s="149">
        <v>0</v>
      </c>
      <c r="I25" s="233">
        <f t="shared" si="2"/>
        <v>0</v>
      </c>
      <c r="J25" s="234"/>
      <c r="K25" s="234"/>
      <c r="L25" s="234"/>
      <c r="M25" s="280">
        <f t="shared" si="14"/>
        <v>0</v>
      </c>
      <c r="N25" s="236">
        <f t="shared" si="9"/>
        <v>0</v>
      </c>
      <c r="O25" s="151">
        <f t="shared" si="10"/>
        <v>0</v>
      </c>
      <c r="P25" s="236">
        <f t="shared" si="3"/>
        <v>0</v>
      </c>
      <c r="Q25" s="2">
        <f t="shared" si="4"/>
        <v>0</v>
      </c>
      <c r="R25" s="151">
        <f t="shared" si="5"/>
        <v>0</v>
      </c>
    </row>
    <row r="26" spans="1:18" s="10" customFormat="1" ht="10.5" hidden="1" customHeight="1">
      <c r="A26" s="127"/>
      <c r="B26" s="148"/>
      <c r="C26" s="149">
        <f t="shared" si="11"/>
        <v>0</v>
      </c>
      <c r="D26" s="150">
        <f t="shared" si="12"/>
        <v>0</v>
      </c>
      <c r="E26" s="149">
        <f t="shared" si="13"/>
        <v>0</v>
      </c>
      <c r="F26" s="54">
        <v>0</v>
      </c>
      <c r="G26" s="54">
        <v>0</v>
      </c>
      <c r="H26" s="149">
        <v>0</v>
      </c>
      <c r="I26" s="233">
        <f t="shared" si="2"/>
        <v>0</v>
      </c>
      <c r="J26" s="234"/>
      <c r="K26" s="234"/>
      <c r="L26" s="234"/>
      <c r="M26" s="280">
        <f t="shared" si="14"/>
        <v>0</v>
      </c>
      <c r="N26" s="236">
        <f t="shared" si="9"/>
        <v>0</v>
      </c>
      <c r="O26" s="151">
        <f t="shared" si="10"/>
        <v>0</v>
      </c>
      <c r="P26" s="236">
        <f t="shared" si="3"/>
        <v>0</v>
      </c>
      <c r="Q26" s="2">
        <f t="shared" si="4"/>
        <v>0</v>
      </c>
      <c r="R26" s="151">
        <f t="shared" si="5"/>
        <v>0</v>
      </c>
    </row>
    <row r="27" spans="1:18" s="10" customFormat="1" ht="10.5" hidden="1" customHeight="1">
      <c r="A27" s="127"/>
      <c r="B27" s="148"/>
      <c r="C27" s="149">
        <f t="shared" si="11"/>
        <v>0</v>
      </c>
      <c r="D27" s="150">
        <f t="shared" si="12"/>
        <v>0</v>
      </c>
      <c r="E27" s="149">
        <f t="shared" si="13"/>
        <v>0</v>
      </c>
      <c r="F27" s="54">
        <v>0</v>
      </c>
      <c r="G27" s="54">
        <v>0</v>
      </c>
      <c r="H27" s="149">
        <v>0</v>
      </c>
      <c r="I27" s="233">
        <f t="shared" si="2"/>
        <v>0</v>
      </c>
      <c r="J27" s="234"/>
      <c r="K27" s="234"/>
      <c r="L27" s="234"/>
      <c r="M27" s="280">
        <f t="shared" si="14"/>
        <v>0</v>
      </c>
      <c r="N27" s="236">
        <f t="shared" si="9"/>
        <v>0</v>
      </c>
      <c r="O27" s="151">
        <f t="shared" si="10"/>
        <v>0</v>
      </c>
      <c r="P27" s="236">
        <f t="shared" si="3"/>
        <v>0</v>
      </c>
      <c r="Q27" s="2">
        <f t="shared" si="4"/>
        <v>0</v>
      </c>
      <c r="R27" s="151">
        <f t="shared" si="5"/>
        <v>0</v>
      </c>
    </row>
    <row r="28" spans="1:18" s="10" customFormat="1" ht="10.5" hidden="1" customHeight="1">
      <c r="A28" s="127"/>
      <c r="B28" s="148"/>
      <c r="C28" s="149">
        <f t="shared" si="11"/>
        <v>0</v>
      </c>
      <c r="D28" s="150">
        <f t="shared" si="12"/>
        <v>0</v>
      </c>
      <c r="E28" s="149">
        <f t="shared" si="13"/>
        <v>0</v>
      </c>
      <c r="F28" s="54">
        <v>0</v>
      </c>
      <c r="G28" s="54">
        <v>0</v>
      </c>
      <c r="H28" s="149">
        <v>0</v>
      </c>
      <c r="I28" s="233">
        <f t="shared" si="2"/>
        <v>0</v>
      </c>
      <c r="J28" s="234"/>
      <c r="K28" s="234"/>
      <c r="L28" s="234"/>
      <c r="M28" s="280">
        <f t="shared" si="14"/>
        <v>0</v>
      </c>
      <c r="N28" s="236">
        <f t="shared" si="9"/>
        <v>0</v>
      </c>
      <c r="O28" s="151">
        <f t="shared" si="10"/>
        <v>0</v>
      </c>
      <c r="P28" s="236">
        <f t="shared" si="3"/>
        <v>0</v>
      </c>
      <c r="Q28" s="2">
        <f t="shared" si="4"/>
        <v>0</v>
      </c>
      <c r="R28" s="151">
        <f t="shared" si="5"/>
        <v>0</v>
      </c>
    </row>
    <row r="29" spans="1:18" s="10" customFormat="1" ht="10.5" hidden="1" customHeight="1">
      <c r="A29" s="127"/>
      <c r="B29" s="148"/>
      <c r="C29" s="149">
        <f t="shared" si="11"/>
        <v>0</v>
      </c>
      <c r="D29" s="150">
        <f t="shared" si="12"/>
        <v>0</v>
      </c>
      <c r="E29" s="149">
        <f t="shared" si="13"/>
        <v>0</v>
      </c>
      <c r="F29" s="54">
        <v>0</v>
      </c>
      <c r="G29" s="54">
        <v>0</v>
      </c>
      <c r="H29" s="149">
        <v>0</v>
      </c>
      <c r="I29" s="233">
        <f t="shared" si="2"/>
        <v>0</v>
      </c>
      <c r="J29" s="234"/>
      <c r="K29" s="234"/>
      <c r="L29" s="234"/>
      <c r="M29" s="280">
        <f t="shared" si="14"/>
        <v>0</v>
      </c>
      <c r="N29" s="236">
        <f t="shared" si="9"/>
        <v>0</v>
      </c>
      <c r="O29" s="151">
        <f t="shared" si="10"/>
        <v>0</v>
      </c>
      <c r="P29" s="236">
        <f t="shared" si="3"/>
        <v>0</v>
      </c>
      <c r="Q29" s="2">
        <f t="shared" si="4"/>
        <v>0</v>
      </c>
      <c r="R29" s="151">
        <f t="shared" si="5"/>
        <v>0</v>
      </c>
    </row>
    <row r="30" spans="1:18" s="10" customFormat="1" ht="10.5" hidden="1" customHeight="1">
      <c r="A30" s="127"/>
      <c r="B30" s="148"/>
      <c r="C30" s="149">
        <f t="shared" si="11"/>
        <v>0</v>
      </c>
      <c r="D30" s="150">
        <f t="shared" si="12"/>
        <v>0</v>
      </c>
      <c r="E30" s="149">
        <f t="shared" si="13"/>
        <v>0</v>
      </c>
      <c r="F30" s="54">
        <v>0</v>
      </c>
      <c r="G30" s="54">
        <v>0</v>
      </c>
      <c r="H30" s="149">
        <v>0</v>
      </c>
      <c r="I30" s="233">
        <f t="shared" si="2"/>
        <v>0</v>
      </c>
      <c r="J30" s="234"/>
      <c r="K30" s="234"/>
      <c r="L30" s="234"/>
      <c r="M30" s="280">
        <f t="shared" si="14"/>
        <v>0</v>
      </c>
      <c r="N30" s="236">
        <f t="shared" si="9"/>
        <v>0</v>
      </c>
      <c r="O30" s="151">
        <f t="shared" si="10"/>
        <v>0</v>
      </c>
      <c r="P30" s="236">
        <f t="shared" si="3"/>
        <v>0</v>
      </c>
      <c r="Q30" s="2">
        <f t="shared" si="4"/>
        <v>0</v>
      </c>
      <c r="R30" s="151">
        <f t="shared" si="5"/>
        <v>0</v>
      </c>
    </row>
    <row r="31" spans="1:18" s="10" customFormat="1" ht="14.25" customHeight="1">
      <c r="A31" s="127"/>
      <c r="B31" s="148"/>
      <c r="C31" s="152"/>
      <c r="D31" s="153"/>
      <c r="E31" s="154"/>
      <c r="F31" s="155"/>
      <c r="G31" s="156"/>
      <c r="H31" s="1596"/>
      <c r="I31" s="237"/>
      <c r="J31" s="238"/>
      <c r="K31" s="239"/>
      <c r="L31" s="239"/>
      <c r="M31" s="355"/>
      <c r="N31" s="1650"/>
      <c r="O31" s="356"/>
      <c r="P31" s="240"/>
      <c r="Q31" s="241"/>
      <c r="R31" s="242"/>
    </row>
    <row r="32" spans="1:18" s="10" customFormat="1" ht="14.25" customHeight="1">
      <c r="A32" s="143" t="s">
        <v>258</v>
      </c>
      <c r="B32" s="144"/>
      <c r="C32" s="145">
        <f t="shared" ref="C32:H32" si="15">SUM(C33:C52)</f>
        <v>106838629</v>
      </c>
      <c r="D32" s="146">
        <f t="shared" si="15"/>
        <v>84124905</v>
      </c>
      <c r="E32" s="145">
        <f t="shared" si="15"/>
        <v>22713724</v>
      </c>
      <c r="F32" s="147">
        <f t="shared" si="15"/>
        <v>106838629</v>
      </c>
      <c r="G32" s="147">
        <f t="shared" si="15"/>
        <v>0</v>
      </c>
      <c r="H32" s="145">
        <f t="shared" si="15"/>
        <v>0</v>
      </c>
      <c r="I32" s="227">
        <f t="shared" ref="I32:R32" si="16">SUM(I33:I52)</f>
        <v>0</v>
      </c>
      <c r="J32" s="228">
        <f t="shared" si="16"/>
        <v>0</v>
      </c>
      <c r="K32" s="228">
        <f t="shared" si="16"/>
        <v>0</v>
      </c>
      <c r="L32" s="228">
        <f t="shared" si="16"/>
        <v>0</v>
      </c>
      <c r="M32" s="279">
        <f t="shared" si="16"/>
        <v>106838629</v>
      </c>
      <c r="N32" s="232">
        <f t="shared" si="16"/>
        <v>84124905</v>
      </c>
      <c r="O32" s="230">
        <f t="shared" si="16"/>
        <v>22713724</v>
      </c>
      <c r="P32" s="232">
        <f t="shared" si="16"/>
        <v>106838629</v>
      </c>
      <c r="Q32" s="231">
        <f t="shared" si="16"/>
        <v>0</v>
      </c>
      <c r="R32" s="230">
        <f t="shared" si="16"/>
        <v>0</v>
      </c>
    </row>
    <row r="33" spans="1:18" s="10" customFormat="1" ht="27.75" customHeight="1">
      <c r="A33" s="127"/>
      <c r="B33" s="148" t="s">
        <v>1142</v>
      </c>
      <c r="C33" s="149">
        <f t="shared" ref="C33:C39" si="17">SUM(F33:H33)</f>
        <v>20344251</v>
      </c>
      <c r="D33" s="150">
        <f t="shared" ref="D33:D41" si="18">SUM(C33)/1.27</f>
        <v>16019095</v>
      </c>
      <c r="E33" s="149">
        <f t="shared" ref="E33:E41" si="19">SUM(D33)*0.27</f>
        <v>4325156</v>
      </c>
      <c r="F33" s="54">
        <v>20344251</v>
      </c>
      <c r="G33" s="54">
        <v>0</v>
      </c>
      <c r="H33" s="149">
        <v>0</v>
      </c>
      <c r="I33" s="233">
        <f t="shared" ref="I33:I52" si="20">SUM(J33:L33)</f>
        <v>0</v>
      </c>
      <c r="J33" s="234"/>
      <c r="K33" s="234"/>
      <c r="L33" s="234"/>
      <c r="M33" s="280">
        <f t="shared" ref="M33:M47" si="21">SUM(P33:T33)</f>
        <v>20344251</v>
      </c>
      <c r="N33" s="236">
        <f t="shared" ref="N33:N52" si="22">SUM(M33)/1.27</f>
        <v>16019095</v>
      </c>
      <c r="O33" s="151">
        <f t="shared" ref="O33:O52" si="23">SUM(N33)*0.27</f>
        <v>4325156</v>
      </c>
      <c r="P33" s="236">
        <f t="shared" ref="P33:P52" si="24">SUM(F33+J33)</f>
        <v>20344251</v>
      </c>
      <c r="Q33" s="2">
        <f t="shared" ref="Q33:Q52" si="25">SUM(G33+K33)</f>
        <v>0</v>
      </c>
      <c r="R33" s="151">
        <f t="shared" ref="R33:R52" si="26">SUM(H33+L33)</f>
        <v>0</v>
      </c>
    </row>
    <row r="34" spans="1:18" s="10" customFormat="1" ht="15" customHeight="1">
      <c r="A34" s="127"/>
      <c r="B34" s="148" t="s">
        <v>944</v>
      </c>
      <c r="C34" s="149">
        <f t="shared" si="17"/>
        <v>5157655</v>
      </c>
      <c r="D34" s="150">
        <f>SUM(C34)/1.27</f>
        <v>4061146</v>
      </c>
      <c r="E34" s="149">
        <f>SUM(D34)*0.27</f>
        <v>1096509</v>
      </c>
      <c r="F34" s="54">
        <v>5157655</v>
      </c>
      <c r="G34" s="54">
        <v>0</v>
      </c>
      <c r="H34" s="149">
        <v>0</v>
      </c>
      <c r="I34" s="233">
        <f t="shared" si="20"/>
        <v>0</v>
      </c>
      <c r="J34" s="234"/>
      <c r="K34" s="234"/>
      <c r="L34" s="234"/>
      <c r="M34" s="280">
        <f t="shared" si="21"/>
        <v>5157655</v>
      </c>
      <c r="N34" s="236">
        <f>SUM(M34)/1.27</f>
        <v>4061146</v>
      </c>
      <c r="O34" s="151">
        <f>SUM(N34)*0.27</f>
        <v>1096509</v>
      </c>
      <c r="P34" s="236">
        <f t="shared" si="24"/>
        <v>5157655</v>
      </c>
      <c r="Q34" s="2">
        <f t="shared" si="25"/>
        <v>0</v>
      </c>
      <c r="R34" s="151">
        <f t="shared" si="26"/>
        <v>0</v>
      </c>
    </row>
    <row r="35" spans="1:18" s="10" customFormat="1" ht="28.5" customHeight="1">
      <c r="A35" s="127"/>
      <c r="B35" s="148" t="s">
        <v>1141</v>
      </c>
      <c r="C35" s="149">
        <f t="shared" si="17"/>
        <v>19075094</v>
      </c>
      <c r="D35" s="150">
        <f t="shared" si="18"/>
        <v>15019759</v>
      </c>
      <c r="E35" s="149">
        <f t="shared" si="19"/>
        <v>4055335</v>
      </c>
      <c r="F35" s="54">
        <v>19075094</v>
      </c>
      <c r="G35" s="54">
        <v>0</v>
      </c>
      <c r="H35" s="149">
        <v>0</v>
      </c>
      <c r="I35" s="233">
        <f t="shared" si="20"/>
        <v>0</v>
      </c>
      <c r="J35" s="234"/>
      <c r="K35" s="234"/>
      <c r="L35" s="234"/>
      <c r="M35" s="280">
        <f t="shared" si="21"/>
        <v>19075094</v>
      </c>
      <c r="N35" s="236">
        <f t="shared" si="22"/>
        <v>15019759</v>
      </c>
      <c r="O35" s="151">
        <f t="shared" si="23"/>
        <v>4055335</v>
      </c>
      <c r="P35" s="236">
        <f t="shared" si="24"/>
        <v>19075094</v>
      </c>
      <c r="Q35" s="2">
        <f t="shared" si="25"/>
        <v>0</v>
      </c>
      <c r="R35" s="151">
        <f t="shared" si="26"/>
        <v>0</v>
      </c>
    </row>
    <row r="36" spans="1:18" s="10" customFormat="1" ht="28.5" customHeight="1">
      <c r="A36" s="127"/>
      <c r="B36" s="148" t="s">
        <v>943</v>
      </c>
      <c r="C36" s="149">
        <f t="shared" si="17"/>
        <v>26416000</v>
      </c>
      <c r="D36" s="150">
        <f t="shared" si="18"/>
        <v>20800000</v>
      </c>
      <c r="E36" s="149">
        <f t="shared" si="19"/>
        <v>5616000</v>
      </c>
      <c r="F36" s="54">
        <v>26416000</v>
      </c>
      <c r="G36" s="54">
        <v>0</v>
      </c>
      <c r="H36" s="149">
        <v>0</v>
      </c>
      <c r="I36" s="233">
        <f t="shared" si="20"/>
        <v>0</v>
      </c>
      <c r="J36" s="234"/>
      <c r="K36" s="234"/>
      <c r="L36" s="234"/>
      <c r="M36" s="280">
        <f t="shared" si="21"/>
        <v>26416000</v>
      </c>
      <c r="N36" s="236">
        <f t="shared" si="22"/>
        <v>20800000</v>
      </c>
      <c r="O36" s="151">
        <f t="shared" si="23"/>
        <v>5616000</v>
      </c>
      <c r="P36" s="236">
        <f t="shared" si="24"/>
        <v>26416000</v>
      </c>
      <c r="Q36" s="2">
        <f t="shared" si="25"/>
        <v>0</v>
      </c>
      <c r="R36" s="151">
        <f t="shared" si="26"/>
        <v>0</v>
      </c>
    </row>
    <row r="37" spans="1:18" s="10" customFormat="1" ht="27.75" customHeight="1">
      <c r="A37" s="127"/>
      <c r="B37" s="148" t="s">
        <v>1143</v>
      </c>
      <c r="C37" s="149">
        <f t="shared" si="17"/>
        <v>28479629</v>
      </c>
      <c r="D37" s="150">
        <f t="shared" si="18"/>
        <v>22424905</v>
      </c>
      <c r="E37" s="149">
        <f t="shared" si="19"/>
        <v>6054724</v>
      </c>
      <c r="F37" s="54">
        <v>28479629</v>
      </c>
      <c r="G37" s="54">
        <v>0</v>
      </c>
      <c r="H37" s="149">
        <v>0</v>
      </c>
      <c r="I37" s="233">
        <f t="shared" si="20"/>
        <v>0</v>
      </c>
      <c r="J37" s="234"/>
      <c r="K37" s="234"/>
      <c r="L37" s="234"/>
      <c r="M37" s="280">
        <f t="shared" si="21"/>
        <v>28479629</v>
      </c>
      <c r="N37" s="236">
        <f t="shared" si="22"/>
        <v>22424905</v>
      </c>
      <c r="O37" s="151">
        <f t="shared" si="23"/>
        <v>6054724</v>
      </c>
      <c r="P37" s="236">
        <f t="shared" si="24"/>
        <v>28479629</v>
      </c>
      <c r="Q37" s="2">
        <f t="shared" si="25"/>
        <v>0</v>
      </c>
      <c r="R37" s="151">
        <f t="shared" si="26"/>
        <v>0</v>
      </c>
    </row>
    <row r="38" spans="1:18" s="10" customFormat="1" ht="15" customHeight="1">
      <c r="A38" s="127"/>
      <c r="B38" s="148" t="s">
        <v>1272</v>
      </c>
      <c r="C38" s="149">
        <f t="shared" si="17"/>
        <v>6350000</v>
      </c>
      <c r="D38" s="150">
        <f t="shared" si="18"/>
        <v>5000000</v>
      </c>
      <c r="E38" s="149">
        <f t="shared" si="19"/>
        <v>1350000</v>
      </c>
      <c r="F38" s="54">
        <v>6350000</v>
      </c>
      <c r="G38" s="54">
        <v>0</v>
      </c>
      <c r="H38" s="149">
        <v>0</v>
      </c>
      <c r="I38" s="233">
        <f t="shared" si="20"/>
        <v>0</v>
      </c>
      <c r="J38" s="234"/>
      <c r="K38" s="234"/>
      <c r="L38" s="234"/>
      <c r="M38" s="280">
        <f t="shared" si="21"/>
        <v>6350000</v>
      </c>
      <c r="N38" s="236">
        <f t="shared" si="22"/>
        <v>5000000</v>
      </c>
      <c r="O38" s="151">
        <f t="shared" si="23"/>
        <v>1350000</v>
      </c>
      <c r="P38" s="236">
        <f t="shared" si="24"/>
        <v>6350000</v>
      </c>
      <c r="Q38" s="2">
        <f t="shared" si="25"/>
        <v>0</v>
      </c>
      <c r="R38" s="151">
        <f t="shared" si="26"/>
        <v>0</v>
      </c>
    </row>
    <row r="39" spans="1:18" s="10" customFormat="1" ht="15" customHeight="1">
      <c r="A39" s="127"/>
      <c r="B39" s="148" t="s">
        <v>1273</v>
      </c>
      <c r="C39" s="149">
        <f t="shared" si="17"/>
        <v>1016000</v>
      </c>
      <c r="D39" s="150">
        <f t="shared" si="18"/>
        <v>800000</v>
      </c>
      <c r="E39" s="149">
        <f t="shared" si="19"/>
        <v>216000</v>
      </c>
      <c r="F39" s="54">
        <v>1016000</v>
      </c>
      <c r="G39" s="54">
        <v>0</v>
      </c>
      <c r="H39" s="149">
        <v>0</v>
      </c>
      <c r="I39" s="233">
        <f t="shared" si="20"/>
        <v>0</v>
      </c>
      <c r="J39" s="234"/>
      <c r="K39" s="234"/>
      <c r="L39" s="234"/>
      <c r="M39" s="280">
        <f t="shared" si="21"/>
        <v>1016000</v>
      </c>
      <c r="N39" s="236">
        <f t="shared" si="22"/>
        <v>800000</v>
      </c>
      <c r="O39" s="151">
        <f t="shared" si="23"/>
        <v>216000</v>
      </c>
      <c r="P39" s="236">
        <f t="shared" si="24"/>
        <v>1016000</v>
      </c>
      <c r="Q39" s="2">
        <f t="shared" si="25"/>
        <v>0</v>
      </c>
      <c r="R39" s="151">
        <f t="shared" si="26"/>
        <v>0</v>
      </c>
    </row>
    <row r="40" spans="1:18" s="10" customFormat="1" ht="15" hidden="1" customHeight="1">
      <c r="A40" s="127"/>
      <c r="B40" s="148"/>
      <c r="C40" s="149">
        <f t="shared" ref="C40:C52" si="27">SUM(F40:J40)</f>
        <v>0</v>
      </c>
      <c r="D40" s="150">
        <f t="shared" si="18"/>
        <v>0</v>
      </c>
      <c r="E40" s="149">
        <f t="shared" si="19"/>
        <v>0</v>
      </c>
      <c r="F40" s="54">
        <v>0</v>
      </c>
      <c r="G40" s="54">
        <v>0</v>
      </c>
      <c r="H40" s="149">
        <v>0</v>
      </c>
      <c r="I40" s="233">
        <f t="shared" si="20"/>
        <v>0</v>
      </c>
      <c r="J40" s="234"/>
      <c r="K40" s="234"/>
      <c r="L40" s="234"/>
      <c r="M40" s="280">
        <f t="shared" si="21"/>
        <v>0</v>
      </c>
      <c r="N40" s="236">
        <f t="shared" si="22"/>
        <v>0</v>
      </c>
      <c r="O40" s="151">
        <f t="shared" si="23"/>
        <v>0</v>
      </c>
      <c r="P40" s="236">
        <f t="shared" si="24"/>
        <v>0</v>
      </c>
      <c r="Q40" s="2">
        <f t="shared" si="25"/>
        <v>0</v>
      </c>
      <c r="R40" s="151">
        <f t="shared" si="26"/>
        <v>0</v>
      </c>
    </row>
    <row r="41" spans="1:18" s="10" customFormat="1" ht="15" hidden="1" customHeight="1">
      <c r="A41" s="127"/>
      <c r="B41" s="148"/>
      <c r="C41" s="149">
        <f t="shared" si="27"/>
        <v>0</v>
      </c>
      <c r="D41" s="150">
        <f t="shared" si="18"/>
        <v>0</v>
      </c>
      <c r="E41" s="149">
        <f t="shared" si="19"/>
        <v>0</v>
      </c>
      <c r="F41" s="54">
        <v>0</v>
      </c>
      <c r="G41" s="54">
        <v>0</v>
      </c>
      <c r="H41" s="149">
        <v>0</v>
      </c>
      <c r="I41" s="233">
        <f t="shared" si="20"/>
        <v>0</v>
      </c>
      <c r="J41" s="234"/>
      <c r="K41" s="234"/>
      <c r="L41" s="234"/>
      <c r="M41" s="280">
        <f t="shared" si="21"/>
        <v>0</v>
      </c>
      <c r="N41" s="236">
        <f t="shared" si="22"/>
        <v>0</v>
      </c>
      <c r="O41" s="151">
        <f t="shared" si="23"/>
        <v>0</v>
      </c>
      <c r="P41" s="236">
        <f t="shared" si="24"/>
        <v>0</v>
      </c>
      <c r="Q41" s="2">
        <f t="shared" si="25"/>
        <v>0</v>
      </c>
      <c r="R41" s="151">
        <f t="shared" si="26"/>
        <v>0</v>
      </c>
    </row>
    <row r="42" spans="1:18" s="10" customFormat="1" ht="15" hidden="1" customHeight="1">
      <c r="A42" s="127"/>
      <c r="B42" s="148"/>
      <c r="C42" s="149">
        <f t="shared" si="27"/>
        <v>0</v>
      </c>
      <c r="D42" s="150">
        <f>SUM(C42)/1.27</f>
        <v>0</v>
      </c>
      <c r="E42" s="149">
        <f>SUM(D42)*0.27</f>
        <v>0</v>
      </c>
      <c r="F42" s="54">
        <v>0</v>
      </c>
      <c r="G42" s="54">
        <v>0</v>
      </c>
      <c r="H42" s="149">
        <v>0</v>
      </c>
      <c r="I42" s="233">
        <f t="shared" si="20"/>
        <v>0</v>
      </c>
      <c r="J42" s="234"/>
      <c r="K42" s="234"/>
      <c r="L42" s="234"/>
      <c r="M42" s="280">
        <f t="shared" si="21"/>
        <v>0</v>
      </c>
      <c r="N42" s="236">
        <f t="shared" si="22"/>
        <v>0</v>
      </c>
      <c r="O42" s="151">
        <f t="shared" si="23"/>
        <v>0</v>
      </c>
      <c r="P42" s="236">
        <f t="shared" si="24"/>
        <v>0</v>
      </c>
      <c r="Q42" s="2">
        <f t="shared" si="25"/>
        <v>0</v>
      </c>
      <c r="R42" s="151">
        <f t="shared" si="26"/>
        <v>0</v>
      </c>
    </row>
    <row r="43" spans="1:18" s="10" customFormat="1" ht="15" hidden="1" customHeight="1">
      <c r="A43" s="127"/>
      <c r="B43" s="148"/>
      <c r="C43" s="149">
        <f t="shared" si="27"/>
        <v>0</v>
      </c>
      <c r="D43" s="150">
        <f>SUM(C43)/1.27</f>
        <v>0</v>
      </c>
      <c r="E43" s="149">
        <f>SUM(D43)*0.27</f>
        <v>0</v>
      </c>
      <c r="F43" s="54">
        <v>0</v>
      </c>
      <c r="G43" s="54">
        <v>0</v>
      </c>
      <c r="H43" s="149">
        <v>0</v>
      </c>
      <c r="I43" s="233">
        <f t="shared" si="20"/>
        <v>0</v>
      </c>
      <c r="J43" s="234"/>
      <c r="K43" s="234"/>
      <c r="L43" s="234"/>
      <c r="M43" s="280">
        <f t="shared" si="21"/>
        <v>0</v>
      </c>
      <c r="N43" s="236">
        <f t="shared" si="22"/>
        <v>0</v>
      </c>
      <c r="O43" s="151">
        <f t="shared" si="23"/>
        <v>0</v>
      </c>
      <c r="P43" s="236">
        <f t="shared" si="24"/>
        <v>0</v>
      </c>
      <c r="Q43" s="2">
        <f t="shared" si="25"/>
        <v>0</v>
      </c>
      <c r="R43" s="151">
        <f t="shared" si="26"/>
        <v>0</v>
      </c>
    </row>
    <row r="44" spans="1:18" s="10" customFormat="1" ht="15" hidden="1" customHeight="1">
      <c r="A44" s="127"/>
      <c r="B44" s="148"/>
      <c r="C44" s="149">
        <f t="shared" si="27"/>
        <v>0</v>
      </c>
      <c r="D44" s="150">
        <f>SUM(C44)/1.27</f>
        <v>0</v>
      </c>
      <c r="E44" s="149">
        <f>SUM(D44)*0.27</f>
        <v>0</v>
      </c>
      <c r="F44" s="54">
        <v>0</v>
      </c>
      <c r="G44" s="54">
        <v>0</v>
      </c>
      <c r="H44" s="149">
        <v>0</v>
      </c>
      <c r="I44" s="233">
        <f t="shared" si="20"/>
        <v>0</v>
      </c>
      <c r="J44" s="234"/>
      <c r="K44" s="234"/>
      <c r="L44" s="234"/>
      <c r="M44" s="280">
        <f t="shared" si="21"/>
        <v>0</v>
      </c>
      <c r="N44" s="236">
        <f t="shared" si="22"/>
        <v>0</v>
      </c>
      <c r="O44" s="151">
        <f t="shared" si="23"/>
        <v>0</v>
      </c>
      <c r="P44" s="236">
        <f t="shared" si="24"/>
        <v>0</v>
      </c>
      <c r="Q44" s="2">
        <f t="shared" si="25"/>
        <v>0</v>
      </c>
      <c r="R44" s="151">
        <f t="shared" si="26"/>
        <v>0</v>
      </c>
    </row>
    <row r="45" spans="1:18" s="10" customFormat="1" ht="15" hidden="1" customHeight="1">
      <c r="A45" s="127"/>
      <c r="B45" s="148"/>
      <c r="C45" s="149">
        <f t="shared" si="27"/>
        <v>0</v>
      </c>
      <c r="D45" s="150">
        <f>SUM(C45)/1.27</f>
        <v>0</v>
      </c>
      <c r="E45" s="149">
        <f>SUM(D45)*0.27</f>
        <v>0</v>
      </c>
      <c r="F45" s="54">
        <v>0</v>
      </c>
      <c r="G45" s="54">
        <v>0</v>
      </c>
      <c r="H45" s="149">
        <v>0</v>
      </c>
      <c r="I45" s="233">
        <f t="shared" si="20"/>
        <v>0</v>
      </c>
      <c r="J45" s="234"/>
      <c r="K45" s="234"/>
      <c r="L45" s="234"/>
      <c r="M45" s="280">
        <f t="shared" si="21"/>
        <v>0</v>
      </c>
      <c r="N45" s="236">
        <f t="shared" si="22"/>
        <v>0</v>
      </c>
      <c r="O45" s="151">
        <f t="shared" si="23"/>
        <v>0</v>
      </c>
      <c r="P45" s="236">
        <f t="shared" si="24"/>
        <v>0</v>
      </c>
      <c r="Q45" s="2">
        <f t="shared" si="25"/>
        <v>0</v>
      </c>
      <c r="R45" s="151">
        <f t="shared" si="26"/>
        <v>0</v>
      </c>
    </row>
    <row r="46" spans="1:18" s="10" customFormat="1" ht="15" hidden="1" customHeight="1">
      <c r="A46" s="127"/>
      <c r="B46" s="148"/>
      <c r="C46" s="149">
        <f t="shared" si="27"/>
        <v>0</v>
      </c>
      <c r="D46" s="150">
        <f>SUM(C46)/1.27</f>
        <v>0</v>
      </c>
      <c r="E46" s="149">
        <f>SUM(D46)*0.27</f>
        <v>0</v>
      </c>
      <c r="F46" s="54">
        <v>0</v>
      </c>
      <c r="G46" s="54">
        <v>0</v>
      </c>
      <c r="H46" s="149">
        <v>0</v>
      </c>
      <c r="I46" s="233">
        <f t="shared" si="20"/>
        <v>0</v>
      </c>
      <c r="J46" s="234"/>
      <c r="K46" s="234"/>
      <c r="L46" s="234"/>
      <c r="M46" s="280">
        <f t="shared" si="21"/>
        <v>0</v>
      </c>
      <c r="N46" s="236">
        <f t="shared" si="22"/>
        <v>0</v>
      </c>
      <c r="O46" s="151">
        <f t="shared" si="23"/>
        <v>0</v>
      </c>
      <c r="P46" s="236">
        <f t="shared" si="24"/>
        <v>0</v>
      </c>
      <c r="Q46" s="2">
        <f t="shared" si="25"/>
        <v>0</v>
      </c>
      <c r="R46" s="151">
        <f t="shared" si="26"/>
        <v>0</v>
      </c>
    </row>
    <row r="47" spans="1:18" s="10" customFormat="1" ht="15" hidden="1" customHeight="1">
      <c r="A47" s="127"/>
      <c r="B47" s="148"/>
      <c r="C47" s="149">
        <f t="shared" si="27"/>
        <v>0</v>
      </c>
      <c r="D47" s="150">
        <f t="shared" ref="D47:D52" si="28">SUM(C47)/1.27</f>
        <v>0</v>
      </c>
      <c r="E47" s="149">
        <f t="shared" ref="E47:E52" si="29">SUM(D47)*0.27</f>
        <v>0</v>
      </c>
      <c r="F47" s="54">
        <v>0</v>
      </c>
      <c r="G47" s="54">
        <v>0</v>
      </c>
      <c r="H47" s="149">
        <v>0</v>
      </c>
      <c r="I47" s="233">
        <f t="shared" si="20"/>
        <v>0</v>
      </c>
      <c r="J47" s="234"/>
      <c r="K47" s="234"/>
      <c r="L47" s="234"/>
      <c r="M47" s="280">
        <f t="shared" si="21"/>
        <v>0</v>
      </c>
      <c r="N47" s="236">
        <f t="shared" si="22"/>
        <v>0</v>
      </c>
      <c r="O47" s="151">
        <f t="shared" si="23"/>
        <v>0</v>
      </c>
      <c r="P47" s="236">
        <f t="shared" si="24"/>
        <v>0</v>
      </c>
      <c r="Q47" s="2">
        <f t="shared" si="25"/>
        <v>0</v>
      </c>
      <c r="R47" s="151">
        <f t="shared" si="26"/>
        <v>0</v>
      </c>
    </row>
    <row r="48" spans="1:18" s="10" customFormat="1" ht="15" hidden="1" customHeight="1">
      <c r="A48" s="127"/>
      <c r="B48" s="148"/>
      <c r="C48" s="149">
        <f t="shared" si="27"/>
        <v>0</v>
      </c>
      <c r="D48" s="150">
        <f t="shared" si="28"/>
        <v>0</v>
      </c>
      <c r="E48" s="149">
        <f t="shared" si="29"/>
        <v>0</v>
      </c>
      <c r="F48" s="54">
        <v>0</v>
      </c>
      <c r="G48" s="54">
        <v>0</v>
      </c>
      <c r="H48" s="149">
        <v>0</v>
      </c>
      <c r="I48" s="233">
        <f t="shared" si="20"/>
        <v>0</v>
      </c>
      <c r="J48" s="234"/>
      <c r="K48" s="234"/>
      <c r="L48" s="234"/>
      <c r="M48" s="280">
        <f>SUM(P48:S48)</f>
        <v>0</v>
      </c>
      <c r="N48" s="236">
        <f t="shared" si="22"/>
        <v>0</v>
      </c>
      <c r="O48" s="151">
        <f t="shared" si="23"/>
        <v>0</v>
      </c>
      <c r="P48" s="236">
        <f t="shared" si="24"/>
        <v>0</v>
      </c>
      <c r="Q48" s="2">
        <f t="shared" si="25"/>
        <v>0</v>
      </c>
      <c r="R48" s="151">
        <f t="shared" si="26"/>
        <v>0</v>
      </c>
    </row>
    <row r="49" spans="1:18" s="10" customFormat="1" ht="15" hidden="1" customHeight="1">
      <c r="A49" s="127"/>
      <c r="B49" s="148"/>
      <c r="C49" s="149">
        <f t="shared" si="27"/>
        <v>0</v>
      </c>
      <c r="D49" s="150">
        <f t="shared" si="28"/>
        <v>0</v>
      </c>
      <c r="E49" s="149">
        <f t="shared" si="29"/>
        <v>0</v>
      </c>
      <c r="F49" s="54">
        <v>0</v>
      </c>
      <c r="G49" s="54">
        <v>0</v>
      </c>
      <c r="H49" s="149">
        <v>0</v>
      </c>
      <c r="I49" s="233">
        <f t="shared" si="20"/>
        <v>0</v>
      </c>
      <c r="J49" s="234"/>
      <c r="K49" s="234"/>
      <c r="L49" s="234"/>
      <c r="M49" s="280">
        <f>SUM(P49:S49)</f>
        <v>0</v>
      </c>
      <c r="N49" s="236">
        <f t="shared" si="22"/>
        <v>0</v>
      </c>
      <c r="O49" s="151">
        <f t="shared" si="23"/>
        <v>0</v>
      </c>
      <c r="P49" s="236">
        <f t="shared" si="24"/>
        <v>0</v>
      </c>
      <c r="Q49" s="2">
        <f t="shared" si="25"/>
        <v>0</v>
      </c>
      <c r="R49" s="151">
        <f t="shared" si="26"/>
        <v>0</v>
      </c>
    </row>
    <row r="50" spans="1:18" s="10" customFormat="1" ht="15" hidden="1" customHeight="1">
      <c r="A50" s="127"/>
      <c r="B50" s="148"/>
      <c r="C50" s="149">
        <f t="shared" si="27"/>
        <v>0</v>
      </c>
      <c r="D50" s="150">
        <f t="shared" si="28"/>
        <v>0</v>
      </c>
      <c r="E50" s="149">
        <f t="shared" si="29"/>
        <v>0</v>
      </c>
      <c r="F50" s="54">
        <v>0</v>
      </c>
      <c r="G50" s="54">
        <v>0</v>
      </c>
      <c r="H50" s="149">
        <v>0</v>
      </c>
      <c r="I50" s="233">
        <f t="shared" si="20"/>
        <v>0</v>
      </c>
      <c r="J50" s="234"/>
      <c r="K50" s="234"/>
      <c r="L50" s="234"/>
      <c r="M50" s="280">
        <f>SUM(P50:S50)</f>
        <v>0</v>
      </c>
      <c r="N50" s="236">
        <f t="shared" si="22"/>
        <v>0</v>
      </c>
      <c r="O50" s="151">
        <f t="shared" si="23"/>
        <v>0</v>
      </c>
      <c r="P50" s="236">
        <f t="shared" si="24"/>
        <v>0</v>
      </c>
      <c r="Q50" s="2">
        <f t="shared" si="25"/>
        <v>0</v>
      </c>
      <c r="R50" s="151">
        <f t="shared" si="26"/>
        <v>0</v>
      </c>
    </row>
    <row r="51" spans="1:18" s="10" customFormat="1" ht="15" hidden="1" customHeight="1">
      <c r="A51" s="127"/>
      <c r="B51" s="148"/>
      <c r="C51" s="149">
        <f t="shared" si="27"/>
        <v>0</v>
      </c>
      <c r="D51" s="150">
        <f t="shared" si="28"/>
        <v>0</v>
      </c>
      <c r="E51" s="149">
        <f t="shared" si="29"/>
        <v>0</v>
      </c>
      <c r="F51" s="54">
        <v>0</v>
      </c>
      <c r="G51" s="54">
        <v>0</v>
      </c>
      <c r="H51" s="149">
        <v>0</v>
      </c>
      <c r="I51" s="233">
        <f t="shared" si="20"/>
        <v>0</v>
      </c>
      <c r="J51" s="234"/>
      <c r="K51" s="234"/>
      <c r="L51" s="234"/>
      <c r="M51" s="280">
        <f>SUM(P51:S51)</f>
        <v>0</v>
      </c>
      <c r="N51" s="236">
        <f t="shared" si="22"/>
        <v>0</v>
      </c>
      <c r="O51" s="151">
        <f t="shared" si="23"/>
        <v>0</v>
      </c>
      <c r="P51" s="236">
        <f t="shared" si="24"/>
        <v>0</v>
      </c>
      <c r="Q51" s="2">
        <f t="shared" si="25"/>
        <v>0</v>
      </c>
      <c r="R51" s="151">
        <f t="shared" si="26"/>
        <v>0</v>
      </c>
    </row>
    <row r="52" spans="1:18" s="10" customFormat="1" ht="15" hidden="1" customHeight="1">
      <c r="A52" s="127"/>
      <c r="B52" s="148"/>
      <c r="C52" s="149">
        <f t="shared" si="27"/>
        <v>0</v>
      </c>
      <c r="D52" s="150">
        <f t="shared" si="28"/>
        <v>0</v>
      </c>
      <c r="E52" s="149">
        <f t="shared" si="29"/>
        <v>0</v>
      </c>
      <c r="F52" s="54">
        <v>0</v>
      </c>
      <c r="G52" s="54">
        <v>0</v>
      </c>
      <c r="H52" s="149">
        <v>0</v>
      </c>
      <c r="I52" s="233">
        <f t="shared" si="20"/>
        <v>0</v>
      </c>
      <c r="J52" s="234"/>
      <c r="K52" s="234"/>
      <c r="L52" s="234"/>
      <c r="M52" s="280">
        <f>SUM(P52:S52)</f>
        <v>0</v>
      </c>
      <c r="N52" s="236">
        <f t="shared" si="22"/>
        <v>0</v>
      </c>
      <c r="O52" s="151">
        <f t="shared" si="23"/>
        <v>0</v>
      </c>
      <c r="P52" s="236">
        <f t="shared" si="24"/>
        <v>0</v>
      </c>
      <c r="Q52" s="2">
        <f t="shared" si="25"/>
        <v>0</v>
      </c>
      <c r="R52" s="151">
        <f t="shared" si="26"/>
        <v>0</v>
      </c>
    </row>
    <row r="53" spans="1:18" s="10" customFormat="1" ht="15.75" customHeight="1">
      <c r="A53" s="127"/>
      <c r="B53" s="148"/>
      <c r="C53" s="152"/>
      <c r="D53" s="153"/>
      <c r="E53" s="154"/>
      <c r="F53" s="155"/>
      <c r="G53" s="156"/>
      <c r="H53" s="1596"/>
      <c r="I53" s="237"/>
      <c r="J53" s="238"/>
      <c r="K53" s="239"/>
      <c r="L53" s="239"/>
      <c r="M53" s="355"/>
      <c r="N53" s="1650"/>
      <c r="O53" s="356"/>
      <c r="P53" s="240"/>
      <c r="Q53" s="241"/>
      <c r="R53" s="242"/>
    </row>
    <row r="54" spans="1:18" s="10" customFormat="1" ht="13.5" customHeight="1">
      <c r="A54" s="143" t="s">
        <v>236</v>
      </c>
      <c r="B54" s="144"/>
      <c r="C54" s="145">
        <f t="shared" ref="C54:H54" si="30">SUM(C55:C62)</f>
        <v>26392653</v>
      </c>
      <c r="D54" s="146">
        <f t="shared" si="30"/>
        <v>20781617</v>
      </c>
      <c r="E54" s="145">
        <f t="shared" si="30"/>
        <v>5611036</v>
      </c>
      <c r="F54" s="147">
        <f t="shared" si="30"/>
        <v>26392653</v>
      </c>
      <c r="G54" s="147">
        <f t="shared" si="30"/>
        <v>0</v>
      </c>
      <c r="H54" s="145">
        <f t="shared" si="30"/>
        <v>0</v>
      </c>
      <c r="I54" s="227">
        <f t="shared" ref="I54:R54" si="31">SUM(I55:I62)</f>
        <v>0</v>
      </c>
      <c r="J54" s="228">
        <f t="shared" si="31"/>
        <v>0</v>
      </c>
      <c r="K54" s="228">
        <f t="shared" si="31"/>
        <v>0</v>
      </c>
      <c r="L54" s="228">
        <f t="shared" si="31"/>
        <v>0</v>
      </c>
      <c r="M54" s="279">
        <f t="shared" si="31"/>
        <v>26392653</v>
      </c>
      <c r="N54" s="232">
        <f t="shared" si="31"/>
        <v>20781617</v>
      </c>
      <c r="O54" s="230">
        <f t="shared" si="31"/>
        <v>5611036</v>
      </c>
      <c r="P54" s="232">
        <f t="shared" si="31"/>
        <v>26392653</v>
      </c>
      <c r="Q54" s="231">
        <f t="shared" si="31"/>
        <v>0</v>
      </c>
      <c r="R54" s="230">
        <f t="shared" si="31"/>
        <v>0</v>
      </c>
    </row>
    <row r="55" spans="1:18" s="10" customFormat="1" ht="27.75" customHeight="1">
      <c r="A55" s="157"/>
      <c r="B55" s="148" t="s">
        <v>1144</v>
      </c>
      <c r="C55" s="149">
        <f>SUM(F55:H55)</f>
        <v>26392653</v>
      </c>
      <c r="D55" s="150">
        <f t="shared" ref="D55:D61" si="32">SUM(C55)/1.27</f>
        <v>20781617</v>
      </c>
      <c r="E55" s="1575">
        <f>SUM(D55)*0.27-1</f>
        <v>5611036</v>
      </c>
      <c r="F55" s="54">
        <v>26392653</v>
      </c>
      <c r="G55" s="54">
        <v>0</v>
      </c>
      <c r="H55" s="149">
        <v>0</v>
      </c>
      <c r="I55" s="233">
        <f t="shared" ref="I55:I61" si="33">SUM(J55:L55)</f>
        <v>0</v>
      </c>
      <c r="J55" s="234"/>
      <c r="K55" s="234"/>
      <c r="L55" s="234"/>
      <c r="M55" s="280">
        <f>SUM(P55:T55)</f>
        <v>26392653</v>
      </c>
      <c r="N55" s="236">
        <f>SUM(M55)/1.27</f>
        <v>20781617</v>
      </c>
      <c r="O55" s="1575">
        <f>SUM(N55)*0.27-1</f>
        <v>5611036</v>
      </c>
      <c r="P55" s="236">
        <f t="shared" ref="P55:R61" si="34">SUM(F55+J55)</f>
        <v>26392653</v>
      </c>
      <c r="Q55" s="2">
        <f t="shared" si="34"/>
        <v>0</v>
      </c>
      <c r="R55" s="151">
        <f t="shared" si="34"/>
        <v>0</v>
      </c>
    </row>
    <row r="56" spans="1:18" s="10" customFormat="1" ht="13.5" hidden="1" customHeight="1">
      <c r="A56" s="127"/>
      <c r="B56" s="148"/>
      <c r="C56" s="149">
        <f>SUM(F56:H56)</f>
        <v>0</v>
      </c>
      <c r="D56" s="150">
        <f t="shared" si="32"/>
        <v>0</v>
      </c>
      <c r="E56" s="149">
        <f t="shared" ref="E56:E61" si="35">SUM(D56)*0.27</f>
        <v>0</v>
      </c>
      <c r="F56" s="54"/>
      <c r="G56" s="54">
        <v>0</v>
      </c>
      <c r="H56" s="149">
        <v>0</v>
      </c>
      <c r="I56" s="233">
        <f t="shared" si="33"/>
        <v>0</v>
      </c>
      <c r="J56" s="234"/>
      <c r="K56" s="234"/>
      <c r="L56" s="234"/>
      <c r="M56" s="280">
        <f t="shared" ref="M56:M61" si="36">SUM(P56:S56)</f>
        <v>0</v>
      </c>
      <c r="N56" s="236">
        <f>SUM(M56)/1.27</f>
        <v>0</v>
      </c>
      <c r="O56" s="151">
        <f>SUM(N56)*0.27</f>
        <v>0</v>
      </c>
      <c r="P56" s="236">
        <f t="shared" si="34"/>
        <v>0</v>
      </c>
      <c r="Q56" s="2">
        <f t="shared" si="34"/>
        <v>0</v>
      </c>
      <c r="R56" s="151">
        <f t="shared" si="34"/>
        <v>0</v>
      </c>
    </row>
    <row r="57" spans="1:18" s="10" customFormat="1" ht="13.5" hidden="1" customHeight="1">
      <c r="A57" s="127"/>
      <c r="B57" s="148"/>
      <c r="C57" s="149">
        <f>SUM(F57:H57)</f>
        <v>0</v>
      </c>
      <c r="D57" s="150">
        <f t="shared" si="32"/>
        <v>0</v>
      </c>
      <c r="E57" s="149">
        <f t="shared" si="35"/>
        <v>0</v>
      </c>
      <c r="F57" s="54"/>
      <c r="G57" s="54">
        <v>0</v>
      </c>
      <c r="H57" s="149">
        <v>0</v>
      </c>
      <c r="I57" s="233">
        <f t="shared" si="33"/>
        <v>0</v>
      </c>
      <c r="J57" s="234"/>
      <c r="K57" s="234"/>
      <c r="L57" s="234"/>
      <c r="M57" s="280">
        <f t="shared" si="36"/>
        <v>0</v>
      </c>
      <c r="N57" s="236">
        <f>SUM(M57)/1.27</f>
        <v>0</v>
      </c>
      <c r="O57" s="151">
        <f>SUM(N57)*0.27</f>
        <v>0</v>
      </c>
      <c r="P57" s="236">
        <f t="shared" si="34"/>
        <v>0</v>
      </c>
      <c r="Q57" s="2">
        <f t="shared" si="34"/>
        <v>0</v>
      </c>
      <c r="R57" s="151">
        <f t="shared" si="34"/>
        <v>0</v>
      </c>
    </row>
    <row r="58" spans="1:18" s="10" customFormat="1" ht="13.5" hidden="1" customHeight="1">
      <c r="A58" s="127"/>
      <c r="B58" s="148"/>
      <c r="C58" s="149">
        <f>SUM(F58:H58)</f>
        <v>0</v>
      </c>
      <c r="D58" s="150">
        <f t="shared" si="32"/>
        <v>0</v>
      </c>
      <c r="E58" s="149">
        <f t="shared" si="35"/>
        <v>0</v>
      </c>
      <c r="F58" s="54"/>
      <c r="G58" s="54">
        <v>0</v>
      </c>
      <c r="H58" s="149">
        <v>0</v>
      </c>
      <c r="I58" s="233">
        <f t="shared" si="33"/>
        <v>0</v>
      </c>
      <c r="J58" s="234"/>
      <c r="K58" s="234"/>
      <c r="L58" s="234"/>
      <c r="M58" s="280">
        <f t="shared" si="36"/>
        <v>0</v>
      </c>
      <c r="N58" s="236">
        <f>SUM(M58)/1.27</f>
        <v>0</v>
      </c>
      <c r="O58" s="151">
        <f>SUM(N58)*0.27</f>
        <v>0</v>
      </c>
      <c r="P58" s="236">
        <f t="shared" si="34"/>
        <v>0</v>
      </c>
      <c r="Q58" s="2">
        <f t="shared" si="34"/>
        <v>0</v>
      </c>
      <c r="R58" s="151">
        <f t="shared" si="34"/>
        <v>0</v>
      </c>
    </row>
    <row r="59" spans="1:18" s="10" customFormat="1" ht="13.5" hidden="1" customHeight="1">
      <c r="A59" s="127"/>
      <c r="B59" s="148"/>
      <c r="C59" s="149">
        <f>SUM(F59:H59)</f>
        <v>0</v>
      </c>
      <c r="D59" s="150">
        <f t="shared" si="32"/>
        <v>0</v>
      </c>
      <c r="E59" s="149">
        <f t="shared" si="35"/>
        <v>0</v>
      </c>
      <c r="F59" s="54"/>
      <c r="G59" s="54">
        <v>0</v>
      </c>
      <c r="H59" s="149">
        <v>0</v>
      </c>
      <c r="I59" s="233">
        <f t="shared" si="33"/>
        <v>0</v>
      </c>
      <c r="J59" s="234"/>
      <c r="K59" s="234"/>
      <c r="L59" s="234"/>
      <c r="M59" s="280">
        <f t="shared" si="36"/>
        <v>0</v>
      </c>
      <c r="N59" s="236">
        <f>SUM(M59)/1.27</f>
        <v>0</v>
      </c>
      <c r="O59" s="151">
        <f>SUM(N59)*0.27</f>
        <v>0</v>
      </c>
      <c r="P59" s="236">
        <f t="shared" si="34"/>
        <v>0</v>
      </c>
      <c r="Q59" s="2">
        <f t="shared" si="34"/>
        <v>0</v>
      </c>
      <c r="R59" s="151">
        <f t="shared" si="34"/>
        <v>0</v>
      </c>
    </row>
    <row r="60" spans="1:18" s="10" customFormat="1" ht="13.5" hidden="1" customHeight="1">
      <c r="A60" s="127"/>
      <c r="B60" s="148"/>
      <c r="C60" s="149">
        <f>SUM(F60:J60)</f>
        <v>0</v>
      </c>
      <c r="D60" s="150">
        <f t="shared" si="32"/>
        <v>0</v>
      </c>
      <c r="E60" s="149">
        <f t="shared" si="35"/>
        <v>0</v>
      </c>
      <c r="F60" s="54">
        <v>0</v>
      </c>
      <c r="G60" s="54">
        <v>0</v>
      </c>
      <c r="H60" s="149">
        <v>0</v>
      </c>
      <c r="I60" s="233">
        <f t="shared" si="33"/>
        <v>0</v>
      </c>
      <c r="J60" s="234"/>
      <c r="K60" s="234"/>
      <c r="L60" s="234"/>
      <c r="M60" s="280">
        <f t="shared" si="36"/>
        <v>0</v>
      </c>
      <c r="N60" s="236">
        <f>SUM(M60)/1.25</f>
        <v>0</v>
      </c>
      <c r="O60" s="151">
        <f>SUM(N60)*0.25</f>
        <v>0</v>
      </c>
      <c r="P60" s="236">
        <f t="shared" si="34"/>
        <v>0</v>
      </c>
      <c r="Q60" s="2">
        <f t="shared" si="34"/>
        <v>0</v>
      </c>
      <c r="R60" s="151">
        <f t="shared" si="34"/>
        <v>0</v>
      </c>
    </row>
    <row r="61" spans="1:18" s="10" customFormat="1" ht="13.5" hidden="1" customHeight="1">
      <c r="A61" s="127"/>
      <c r="B61" s="148"/>
      <c r="C61" s="149">
        <f>SUM(F61:J61)</f>
        <v>0</v>
      </c>
      <c r="D61" s="150">
        <f t="shared" si="32"/>
        <v>0</v>
      </c>
      <c r="E61" s="149">
        <f t="shared" si="35"/>
        <v>0</v>
      </c>
      <c r="F61" s="54">
        <v>0</v>
      </c>
      <c r="G61" s="54">
        <v>0</v>
      </c>
      <c r="H61" s="149">
        <v>0</v>
      </c>
      <c r="I61" s="233">
        <f t="shared" si="33"/>
        <v>0</v>
      </c>
      <c r="J61" s="234"/>
      <c r="K61" s="234"/>
      <c r="L61" s="234"/>
      <c r="M61" s="280">
        <f t="shared" si="36"/>
        <v>0</v>
      </c>
      <c r="N61" s="236">
        <f>SUM(M61)/1.25</f>
        <v>0</v>
      </c>
      <c r="O61" s="151">
        <f>SUM(N61)*0.25</f>
        <v>0</v>
      </c>
      <c r="P61" s="236">
        <f t="shared" si="34"/>
        <v>0</v>
      </c>
      <c r="Q61" s="2">
        <f t="shared" si="34"/>
        <v>0</v>
      </c>
      <c r="R61" s="151">
        <f t="shared" si="34"/>
        <v>0</v>
      </c>
    </row>
    <row r="62" spans="1:18" s="10" customFormat="1" ht="13.5" customHeight="1">
      <c r="A62" s="1643"/>
      <c r="B62" s="148"/>
      <c r="C62" s="21"/>
      <c r="D62" s="1644"/>
      <c r="E62" s="21"/>
      <c r="F62" s="20"/>
      <c r="G62" s="20"/>
      <c r="H62" s="21"/>
      <c r="I62" s="244"/>
      <c r="J62" s="114"/>
      <c r="K62" s="114"/>
      <c r="L62" s="114"/>
      <c r="M62" s="309"/>
      <c r="N62" s="277"/>
      <c r="O62" s="245"/>
      <c r="P62" s="277"/>
      <c r="Q62" s="114"/>
      <c r="R62" s="245"/>
    </row>
    <row r="63" spans="1:18" s="10" customFormat="1" ht="15" customHeight="1">
      <c r="A63" s="143" t="s">
        <v>679</v>
      </c>
      <c r="B63" s="144"/>
      <c r="C63" s="145">
        <f t="shared" ref="C63:H63" si="37">SUM(C64:C79)</f>
        <v>89459794</v>
      </c>
      <c r="D63" s="146">
        <f t="shared" si="37"/>
        <v>70742447</v>
      </c>
      <c r="E63" s="145">
        <f t="shared" si="37"/>
        <v>18717347</v>
      </c>
      <c r="F63" s="147">
        <f t="shared" si="37"/>
        <v>89459794</v>
      </c>
      <c r="G63" s="147">
        <f t="shared" si="37"/>
        <v>0</v>
      </c>
      <c r="H63" s="145">
        <f t="shared" si="37"/>
        <v>0</v>
      </c>
      <c r="I63" s="227">
        <f t="shared" ref="I63:R63" si="38">SUM(I64:I79)</f>
        <v>0</v>
      </c>
      <c r="J63" s="228">
        <f t="shared" si="38"/>
        <v>0</v>
      </c>
      <c r="K63" s="228">
        <f t="shared" si="38"/>
        <v>0</v>
      </c>
      <c r="L63" s="228">
        <f t="shared" si="38"/>
        <v>0</v>
      </c>
      <c r="M63" s="279">
        <f t="shared" si="38"/>
        <v>89459794</v>
      </c>
      <c r="N63" s="232">
        <f t="shared" si="38"/>
        <v>70742447</v>
      </c>
      <c r="O63" s="230">
        <f t="shared" si="38"/>
        <v>18717347</v>
      </c>
      <c r="P63" s="232">
        <f t="shared" si="38"/>
        <v>89459794</v>
      </c>
      <c r="Q63" s="231">
        <f t="shared" si="38"/>
        <v>0</v>
      </c>
      <c r="R63" s="230">
        <f t="shared" si="38"/>
        <v>0</v>
      </c>
    </row>
    <row r="64" spans="1:18" s="10" customFormat="1" ht="15" customHeight="1">
      <c r="A64" s="158"/>
      <c r="B64" s="160" t="s">
        <v>945</v>
      </c>
      <c r="C64" s="149">
        <f t="shared" ref="C64:C76" si="39">SUM(F64:H64)</f>
        <v>584000</v>
      </c>
      <c r="D64" s="1505">
        <v>460000</v>
      </c>
      <c r="E64" s="1575">
        <v>124000</v>
      </c>
      <c r="F64" s="54">
        <v>584000</v>
      </c>
      <c r="G64" s="54">
        <v>0</v>
      </c>
      <c r="H64" s="149">
        <v>0</v>
      </c>
      <c r="I64" s="233">
        <f t="shared" ref="I64:I79" si="40">SUM(J64:L64)</f>
        <v>0</v>
      </c>
      <c r="J64" s="234"/>
      <c r="K64" s="234"/>
      <c r="L64" s="234"/>
      <c r="M64" s="280">
        <f t="shared" ref="M64:M71" si="41">SUM(P64:T64)</f>
        <v>584000</v>
      </c>
      <c r="N64" s="1505">
        <v>460000</v>
      </c>
      <c r="O64" s="1575">
        <v>124000</v>
      </c>
      <c r="P64" s="236">
        <f t="shared" ref="P64:P79" si="42">SUM(F64+J64)</f>
        <v>584000</v>
      </c>
      <c r="Q64" s="2">
        <f t="shared" ref="Q64:Q79" si="43">SUM(G64+K64)</f>
        <v>0</v>
      </c>
      <c r="R64" s="151">
        <f t="shared" ref="R64:R79" si="44">SUM(H64+L64)</f>
        <v>0</v>
      </c>
    </row>
    <row r="65" spans="1:18" s="10" customFormat="1" ht="15" customHeight="1">
      <c r="A65" s="158"/>
      <c r="B65" s="160" t="s">
        <v>946</v>
      </c>
      <c r="C65" s="149">
        <f t="shared" si="39"/>
        <v>24003000</v>
      </c>
      <c r="D65" s="150">
        <f t="shared" ref="D65:D71" si="45">SUM(C65)/1.27</f>
        <v>18900000</v>
      </c>
      <c r="E65" s="149">
        <f t="shared" ref="E65:E71" si="46">SUM(D65)*0.27</f>
        <v>5103000</v>
      </c>
      <c r="F65" s="54">
        <v>24003000</v>
      </c>
      <c r="G65" s="54">
        <v>0</v>
      </c>
      <c r="H65" s="149">
        <v>0</v>
      </c>
      <c r="I65" s="233">
        <f t="shared" si="40"/>
        <v>0</v>
      </c>
      <c r="J65" s="234"/>
      <c r="K65" s="234"/>
      <c r="L65" s="234"/>
      <c r="M65" s="280">
        <f t="shared" si="41"/>
        <v>24003000</v>
      </c>
      <c r="N65" s="236">
        <f t="shared" ref="N65:N71" si="47">SUM(M65)/1.27</f>
        <v>18900000</v>
      </c>
      <c r="O65" s="151">
        <f t="shared" ref="O65:O71" si="48">SUM(N65)*0.27</f>
        <v>5103000</v>
      </c>
      <c r="P65" s="236">
        <f t="shared" si="42"/>
        <v>24003000</v>
      </c>
      <c r="Q65" s="2">
        <f t="shared" si="43"/>
        <v>0</v>
      </c>
      <c r="R65" s="151">
        <f t="shared" si="44"/>
        <v>0</v>
      </c>
    </row>
    <row r="66" spans="1:18" s="10" customFormat="1" ht="15" customHeight="1">
      <c r="A66" s="158"/>
      <c r="B66" s="160" t="s">
        <v>947</v>
      </c>
      <c r="C66" s="149">
        <f t="shared" si="39"/>
        <v>1397000</v>
      </c>
      <c r="D66" s="150">
        <f t="shared" si="45"/>
        <v>1100000</v>
      </c>
      <c r="E66" s="149">
        <f t="shared" si="46"/>
        <v>297000</v>
      </c>
      <c r="F66" s="54">
        <v>1397000</v>
      </c>
      <c r="G66" s="54">
        <v>0</v>
      </c>
      <c r="H66" s="149">
        <v>0</v>
      </c>
      <c r="I66" s="233">
        <f t="shared" si="40"/>
        <v>0</v>
      </c>
      <c r="J66" s="234"/>
      <c r="K66" s="234"/>
      <c r="L66" s="234"/>
      <c r="M66" s="280">
        <f t="shared" si="41"/>
        <v>1397000</v>
      </c>
      <c r="N66" s="236">
        <f t="shared" si="47"/>
        <v>1100000</v>
      </c>
      <c r="O66" s="151">
        <f t="shared" si="48"/>
        <v>297000</v>
      </c>
      <c r="P66" s="236">
        <f t="shared" si="42"/>
        <v>1397000</v>
      </c>
      <c r="Q66" s="2">
        <f t="shared" si="43"/>
        <v>0</v>
      </c>
      <c r="R66" s="151">
        <f t="shared" si="44"/>
        <v>0</v>
      </c>
    </row>
    <row r="67" spans="1:18" s="10" customFormat="1" ht="15" customHeight="1">
      <c r="A67" s="158"/>
      <c r="B67" s="160" t="s">
        <v>948</v>
      </c>
      <c r="C67" s="149">
        <f t="shared" si="39"/>
        <v>1270000</v>
      </c>
      <c r="D67" s="150">
        <f t="shared" si="45"/>
        <v>1000000</v>
      </c>
      <c r="E67" s="149">
        <f t="shared" si="46"/>
        <v>270000</v>
      </c>
      <c r="F67" s="54">
        <v>1270000</v>
      </c>
      <c r="G67" s="54">
        <v>0</v>
      </c>
      <c r="H67" s="149">
        <v>0</v>
      </c>
      <c r="I67" s="233">
        <f t="shared" si="40"/>
        <v>0</v>
      </c>
      <c r="J67" s="234"/>
      <c r="K67" s="234"/>
      <c r="L67" s="234"/>
      <c r="M67" s="280">
        <f t="shared" si="41"/>
        <v>1270000</v>
      </c>
      <c r="N67" s="236">
        <f t="shared" si="47"/>
        <v>1000000</v>
      </c>
      <c r="O67" s="151">
        <f t="shared" si="48"/>
        <v>270000</v>
      </c>
      <c r="P67" s="236">
        <f t="shared" si="42"/>
        <v>1270000</v>
      </c>
      <c r="Q67" s="2">
        <f t="shared" si="43"/>
        <v>0</v>
      </c>
      <c r="R67" s="151">
        <f t="shared" si="44"/>
        <v>0</v>
      </c>
    </row>
    <row r="68" spans="1:18" s="10" customFormat="1" ht="15" customHeight="1">
      <c r="A68" s="158"/>
      <c r="B68" s="160" t="s">
        <v>949</v>
      </c>
      <c r="C68" s="149">
        <f t="shared" si="39"/>
        <v>1143000</v>
      </c>
      <c r="D68" s="150">
        <f t="shared" si="45"/>
        <v>900000</v>
      </c>
      <c r="E68" s="149">
        <f t="shared" si="46"/>
        <v>243000</v>
      </c>
      <c r="F68" s="54">
        <v>1143000</v>
      </c>
      <c r="G68" s="54">
        <v>0</v>
      </c>
      <c r="H68" s="149">
        <v>0</v>
      </c>
      <c r="I68" s="233">
        <f t="shared" si="40"/>
        <v>0</v>
      </c>
      <c r="J68" s="234"/>
      <c r="K68" s="234"/>
      <c r="L68" s="234"/>
      <c r="M68" s="280">
        <f t="shared" si="41"/>
        <v>1143000</v>
      </c>
      <c r="N68" s="236">
        <f t="shared" si="47"/>
        <v>900000</v>
      </c>
      <c r="O68" s="151">
        <f t="shared" si="48"/>
        <v>243000</v>
      </c>
      <c r="P68" s="236">
        <f t="shared" si="42"/>
        <v>1143000</v>
      </c>
      <c r="Q68" s="2">
        <f t="shared" si="43"/>
        <v>0</v>
      </c>
      <c r="R68" s="151">
        <f t="shared" si="44"/>
        <v>0</v>
      </c>
    </row>
    <row r="69" spans="1:18" s="10" customFormat="1" ht="15" customHeight="1">
      <c r="A69" s="158"/>
      <c r="B69" s="160" t="s">
        <v>950</v>
      </c>
      <c r="C69" s="149">
        <f t="shared" si="39"/>
        <v>1487170</v>
      </c>
      <c r="D69" s="150">
        <f t="shared" si="45"/>
        <v>1171000</v>
      </c>
      <c r="E69" s="149">
        <f t="shared" si="46"/>
        <v>316170</v>
      </c>
      <c r="F69" s="54">
        <v>1487170</v>
      </c>
      <c r="G69" s="54">
        <v>0</v>
      </c>
      <c r="H69" s="149">
        <v>0</v>
      </c>
      <c r="I69" s="233">
        <f t="shared" si="40"/>
        <v>0</v>
      </c>
      <c r="J69" s="234"/>
      <c r="K69" s="234"/>
      <c r="L69" s="234"/>
      <c r="M69" s="280">
        <f t="shared" si="41"/>
        <v>1487170</v>
      </c>
      <c r="N69" s="236">
        <f t="shared" si="47"/>
        <v>1171000</v>
      </c>
      <c r="O69" s="151">
        <f t="shared" si="48"/>
        <v>316170</v>
      </c>
      <c r="P69" s="236">
        <f t="shared" si="42"/>
        <v>1487170</v>
      </c>
      <c r="Q69" s="2">
        <f t="shared" si="43"/>
        <v>0</v>
      </c>
      <c r="R69" s="151">
        <f t="shared" si="44"/>
        <v>0</v>
      </c>
    </row>
    <row r="70" spans="1:18" s="10" customFormat="1" ht="15" customHeight="1">
      <c r="A70" s="158"/>
      <c r="B70" s="160" t="s">
        <v>951</v>
      </c>
      <c r="C70" s="149">
        <f t="shared" si="39"/>
        <v>18735000</v>
      </c>
      <c r="D70" s="1505">
        <v>14752000</v>
      </c>
      <c r="E70" s="1575">
        <v>3983000</v>
      </c>
      <c r="F70" s="54">
        <v>18735000</v>
      </c>
      <c r="G70" s="54">
        <v>0</v>
      </c>
      <c r="H70" s="149">
        <v>0</v>
      </c>
      <c r="I70" s="233">
        <f t="shared" si="40"/>
        <v>0</v>
      </c>
      <c r="J70" s="234"/>
      <c r="K70" s="234"/>
      <c r="L70" s="234"/>
      <c r="M70" s="280">
        <f t="shared" si="41"/>
        <v>18735000</v>
      </c>
      <c r="N70" s="1505">
        <v>14752000</v>
      </c>
      <c r="O70" s="1575">
        <v>3983000</v>
      </c>
      <c r="P70" s="236">
        <f t="shared" si="42"/>
        <v>18735000</v>
      </c>
      <c r="Q70" s="2">
        <f t="shared" si="43"/>
        <v>0</v>
      </c>
      <c r="R70" s="151">
        <f t="shared" si="44"/>
        <v>0</v>
      </c>
    </row>
    <row r="71" spans="1:18" s="10" customFormat="1" ht="15" customHeight="1">
      <c r="A71" s="158"/>
      <c r="B71" s="160" t="s">
        <v>952</v>
      </c>
      <c r="C71" s="149">
        <f t="shared" si="39"/>
        <v>7620000</v>
      </c>
      <c r="D71" s="150">
        <f t="shared" si="45"/>
        <v>6000000</v>
      </c>
      <c r="E71" s="149">
        <f t="shared" si="46"/>
        <v>1620000</v>
      </c>
      <c r="F71" s="54">
        <v>7620000</v>
      </c>
      <c r="G71" s="54">
        <v>0</v>
      </c>
      <c r="H71" s="149">
        <v>0</v>
      </c>
      <c r="I71" s="233">
        <f t="shared" si="40"/>
        <v>0</v>
      </c>
      <c r="J71" s="234"/>
      <c r="K71" s="234"/>
      <c r="L71" s="234"/>
      <c r="M71" s="280">
        <f t="shared" si="41"/>
        <v>7620000</v>
      </c>
      <c r="N71" s="236">
        <f t="shared" si="47"/>
        <v>6000000</v>
      </c>
      <c r="O71" s="151">
        <f t="shared" si="48"/>
        <v>1620000</v>
      </c>
      <c r="P71" s="236">
        <f t="shared" si="42"/>
        <v>7620000</v>
      </c>
      <c r="Q71" s="2">
        <f t="shared" si="43"/>
        <v>0</v>
      </c>
      <c r="R71" s="151">
        <f t="shared" si="44"/>
        <v>0</v>
      </c>
    </row>
    <row r="72" spans="1:18" s="10" customFormat="1" ht="15" customHeight="1">
      <c r="A72" s="158"/>
      <c r="B72" s="148" t="s">
        <v>953</v>
      </c>
      <c r="C72" s="149">
        <f t="shared" si="39"/>
        <v>762000</v>
      </c>
      <c r="D72" s="150">
        <f t="shared" ref="D72:D79" si="49">SUM(C72)/1.27</f>
        <v>600000</v>
      </c>
      <c r="E72" s="149">
        <f t="shared" ref="E72:E79" si="50">SUM(D72)*0.27</f>
        <v>162000</v>
      </c>
      <c r="F72" s="54">
        <v>762000</v>
      </c>
      <c r="G72" s="54">
        <v>0</v>
      </c>
      <c r="H72" s="149">
        <v>0</v>
      </c>
      <c r="I72" s="233">
        <f t="shared" si="40"/>
        <v>0</v>
      </c>
      <c r="J72" s="234"/>
      <c r="K72" s="234"/>
      <c r="L72" s="234"/>
      <c r="M72" s="280">
        <f t="shared" ref="M72:M79" si="51">SUM(P72:S72)</f>
        <v>762000</v>
      </c>
      <c r="N72" s="236">
        <f t="shared" ref="N72:N79" si="52">SUM(M72)/1.27</f>
        <v>600000</v>
      </c>
      <c r="O72" s="151">
        <f t="shared" ref="O72:O79" si="53">SUM(N72)*0.27</f>
        <v>162000</v>
      </c>
      <c r="P72" s="236">
        <f t="shared" si="42"/>
        <v>762000</v>
      </c>
      <c r="Q72" s="2">
        <f t="shared" si="43"/>
        <v>0</v>
      </c>
      <c r="R72" s="151">
        <f t="shared" si="44"/>
        <v>0</v>
      </c>
    </row>
    <row r="73" spans="1:18" s="10" customFormat="1" ht="15" customHeight="1">
      <c r="A73" s="158"/>
      <c r="B73" s="148" t="s">
        <v>954</v>
      </c>
      <c r="C73" s="149">
        <f t="shared" si="39"/>
        <v>1905000</v>
      </c>
      <c r="D73" s="150">
        <f t="shared" si="49"/>
        <v>1500000</v>
      </c>
      <c r="E73" s="149">
        <f t="shared" si="50"/>
        <v>405000</v>
      </c>
      <c r="F73" s="54">
        <v>1905000</v>
      </c>
      <c r="G73" s="54">
        <v>0</v>
      </c>
      <c r="H73" s="149">
        <v>0</v>
      </c>
      <c r="I73" s="233">
        <f t="shared" si="40"/>
        <v>0</v>
      </c>
      <c r="J73" s="234"/>
      <c r="K73" s="234"/>
      <c r="L73" s="234"/>
      <c r="M73" s="280">
        <f t="shared" si="51"/>
        <v>1905000</v>
      </c>
      <c r="N73" s="236">
        <f t="shared" si="52"/>
        <v>1500000</v>
      </c>
      <c r="O73" s="151">
        <f t="shared" si="53"/>
        <v>405000</v>
      </c>
      <c r="P73" s="236">
        <f t="shared" si="42"/>
        <v>1905000</v>
      </c>
      <c r="Q73" s="2">
        <f t="shared" si="43"/>
        <v>0</v>
      </c>
      <c r="R73" s="151">
        <f t="shared" si="44"/>
        <v>0</v>
      </c>
    </row>
    <row r="74" spans="1:18" s="10" customFormat="1" ht="15" customHeight="1">
      <c r="A74" s="158"/>
      <c r="B74" s="148" t="s">
        <v>1304</v>
      </c>
      <c r="C74" s="149">
        <f t="shared" si="39"/>
        <v>4445000</v>
      </c>
      <c r="D74" s="150">
        <f t="shared" si="49"/>
        <v>3500000</v>
      </c>
      <c r="E74" s="149">
        <f t="shared" si="50"/>
        <v>945000</v>
      </c>
      <c r="F74" s="54">
        <v>4445000</v>
      </c>
      <c r="G74" s="54">
        <v>0</v>
      </c>
      <c r="H74" s="149">
        <v>0</v>
      </c>
      <c r="I74" s="233">
        <f t="shared" si="40"/>
        <v>0</v>
      </c>
      <c r="J74" s="234"/>
      <c r="K74" s="234"/>
      <c r="L74" s="234"/>
      <c r="M74" s="280">
        <f t="shared" si="51"/>
        <v>4445000</v>
      </c>
      <c r="N74" s="236">
        <f t="shared" si="52"/>
        <v>3500000</v>
      </c>
      <c r="O74" s="151">
        <f t="shared" si="53"/>
        <v>945000</v>
      </c>
      <c r="P74" s="236">
        <f t="shared" si="42"/>
        <v>4445000</v>
      </c>
      <c r="Q74" s="2">
        <f t="shared" si="43"/>
        <v>0</v>
      </c>
      <c r="R74" s="151">
        <f t="shared" si="44"/>
        <v>0</v>
      </c>
    </row>
    <row r="75" spans="1:18" s="10" customFormat="1" ht="15" customHeight="1">
      <c r="A75" s="158"/>
      <c r="B75" s="1504" t="s">
        <v>1193</v>
      </c>
      <c r="C75" s="149">
        <f t="shared" si="39"/>
        <v>11194000</v>
      </c>
      <c r="D75" s="150">
        <f t="shared" si="49"/>
        <v>8814173</v>
      </c>
      <c r="E75" s="149">
        <f t="shared" si="50"/>
        <v>2379827</v>
      </c>
      <c r="F75" s="54">
        <v>11194000</v>
      </c>
      <c r="G75" s="54">
        <v>0</v>
      </c>
      <c r="H75" s="149">
        <v>0</v>
      </c>
      <c r="I75" s="233">
        <f t="shared" si="40"/>
        <v>0</v>
      </c>
      <c r="J75" s="234"/>
      <c r="K75" s="234"/>
      <c r="L75" s="234"/>
      <c r="M75" s="280">
        <f t="shared" si="51"/>
        <v>11194000</v>
      </c>
      <c r="N75" s="236">
        <f t="shared" si="52"/>
        <v>8814173</v>
      </c>
      <c r="O75" s="151">
        <f>SUM(N75)*0.27</f>
        <v>2379827</v>
      </c>
      <c r="P75" s="236">
        <f t="shared" si="42"/>
        <v>11194000</v>
      </c>
      <c r="Q75" s="2">
        <f t="shared" si="43"/>
        <v>0</v>
      </c>
      <c r="R75" s="151">
        <f t="shared" si="44"/>
        <v>0</v>
      </c>
    </row>
    <row r="76" spans="1:18" s="10" customFormat="1" ht="15" customHeight="1">
      <c r="A76" s="158"/>
      <c r="B76" s="1504" t="s">
        <v>1194</v>
      </c>
      <c r="C76" s="149">
        <f t="shared" si="39"/>
        <v>2597000</v>
      </c>
      <c r="D76" s="1505">
        <v>2346358</v>
      </c>
      <c r="E76" s="1575">
        <v>250642</v>
      </c>
      <c r="F76" s="54">
        <v>2597000</v>
      </c>
      <c r="G76" s="54">
        <v>0</v>
      </c>
      <c r="H76" s="149">
        <v>0</v>
      </c>
      <c r="I76" s="233">
        <f t="shared" si="40"/>
        <v>0</v>
      </c>
      <c r="J76" s="234"/>
      <c r="K76" s="234"/>
      <c r="L76" s="234"/>
      <c r="M76" s="280">
        <f t="shared" si="51"/>
        <v>2597000</v>
      </c>
      <c r="N76" s="1505">
        <v>2346358</v>
      </c>
      <c r="O76" s="1575">
        <v>250642</v>
      </c>
      <c r="P76" s="2">
        <f t="shared" si="42"/>
        <v>2597000</v>
      </c>
      <c r="Q76" s="2">
        <f t="shared" si="43"/>
        <v>0</v>
      </c>
      <c r="R76" s="151">
        <f t="shared" si="44"/>
        <v>0</v>
      </c>
    </row>
    <row r="77" spans="1:18" s="10" customFormat="1" ht="15" customHeight="1">
      <c r="A77" s="158"/>
      <c r="B77" s="148" t="s">
        <v>1305</v>
      </c>
      <c r="C77" s="149">
        <f>SUM(F77:H77)</f>
        <v>2322830</v>
      </c>
      <c r="D77" s="150">
        <f>SUM(C77)/1.27</f>
        <v>1829000</v>
      </c>
      <c r="E77" s="149">
        <f>SUM(D77)*0.27</f>
        <v>493830</v>
      </c>
      <c r="F77" s="54">
        <v>2322830</v>
      </c>
      <c r="G77" s="54">
        <v>0</v>
      </c>
      <c r="H77" s="149">
        <v>0</v>
      </c>
      <c r="I77" s="233">
        <f>SUM(J77:L77)</f>
        <v>0</v>
      </c>
      <c r="J77" s="234"/>
      <c r="K77" s="234"/>
      <c r="L77" s="234"/>
      <c r="M77" s="280">
        <f>SUM(P77:S77)</f>
        <v>2322830</v>
      </c>
      <c r="N77" s="236">
        <f>SUM(M77)/1.27</f>
        <v>1829000</v>
      </c>
      <c r="O77" s="151">
        <f>SUM(N77)*0.27</f>
        <v>493830</v>
      </c>
      <c r="P77" s="236">
        <f>SUM(F77+J77)</f>
        <v>2322830</v>
      </c>
      <c r="Q77" s="2">
        <f>SUM(G77+K77)</f>
        <v>0</v>
      </c>
      <c r="R77" s="151">
        <f>SUM(H77+L77)</f>
        <v>0</v>
      </c>
    </row>
    <row r="78" spans="1:18" s="10" customFormat="1" ht="15" customHeight="1">
      <c r="A78" s="158"/>
      <c r="B78" s="148" t="s">
        <v>1221</v>
      </c>
      <c r="C78" s="149">
        <f>SUM(F78:H78)</f>
        <v>5994794</v>
      </c>
      <c r="D78" s="236">
        <f t="shared" si="49"/>
        <v>4720310</v>
      </c>
      <c r="E78" s="151">
        <f t="shared" si="50"/>
        <v>1274484</v>
      </c>
      <c r="F78" s="54">
        <v>5994794</v>
      </c>
      <c r="G78" s="54">
        <v>0</v>
      </c>
      <c r="H78" s="149">
        <v>0</v>
      </c>
      <c r="I78" s="233">
        <f t="shared" si="40"/>
        <v>0</v>
      </c>
      <c r="J78" s="234"/>
      <c r="K78" s="234"/>
      <c r="L78" s="234"/>
      <c r="M78" s="280">
        <f t="shared" si="51"/>
        <v>5994794</v>
      </c>
      <c r="N78" s="236">
        <f t="shared" si="52"/>
        <v>4720310</v>
      </c>
      <c r="O78" s="151">
        <f t="shared" si="53"/>
        <v>1274484</v>
      </c>
      <c r="P78" s="236">
        <f t="shared" si="42"/>
        <v>5994794</v>
      </c>
      <c r="Q78" s="2">
        <f t="shared" si="43"/>
        <v>0</v>
      </c>
      <c r="R78" s="151">
        <f t="shared" si="44"/>
        <v>0</v>
      </c>
    </row>
    <row r="79" spans="1:18" s="10" customFormat="1" ht="15" customHeight="1">
      <c r="A79" s="158"/>
      <c r="B79" s="148" t="s">
        <v>1286</v>
      </c>
      <c r="C79" s="149">
        <f>SUM(F79:H79)</f>
        <v>4000000</v>
      </c>
      <c r="D79" s="150">
        <f t="shared" si="49"/>
        <v>3149606</v>
      </c>
      <c r="E79" s="149">
        <f t="shared" si="50"/>
        <v>850394</v>
      </c>
      <c r="F79" s="54">
        <v>4000000</v>
      </c>
      <c r="G79" s="54">
        <v>0</v>
      </c>
      <c r="H79" s="149">
        <v>0</v>
      </c>
      <c r="I79" s="233">
        <f t="shared" si="40"/>
        <v>0</v>
      </c>
      <c r="J79" s="234"/>
      <c r="K79" s="234"/>
      <c r="L79" s="234"/>
      <c r="M79" s="280">
        <f t="shared" si="51"/>
        <v>4000000</v>
      </c>
      <c r="N79" s="236">
        <f t="shared" si="52"/>
        <v>3149606</v>
      </c>
      <c r="O79" s="151">
        <f t="shared" si="53"/>
        <v>850394</v>
      </c>
      <c r="P79" s="236">
        <f t="shared" si="42"/>
        <v>4000000</v>
      </c>
      <c r="Q79" s="2">
        <f t="shared" si="43"/>
        <v>0</v>
      </c>
      <c r="R79" s="151">
        <f t="shared" si="44"/>
        <v>0</v>
      </c>
    </row>
    <row r="80" spans="1:18" s="10" customFormat="1" ht="9.75" customHeight="1">
      <c r="A80" s="161"/>
      <c r="B80" s="148"/>
      <c r="C80" s="152"/>
      <c r="D80" s="153"/>
      <c r="E80" s="154"/>
      <c r="F80" s="155"/>
      <c r="G80" s="156"/>
      <c r="H80" s="1596"/>
      <c r="I80" s="237"/>
      <c r="J80" s="238"/>
      <c r="K80" s="239"/>
      <c r="L80" s="239"/>
      <c r="M80" s="355"/>
      <c r="N80" s="1650"/>
      <c r="O80" s="356"/>
      <c r="P80" s="240"/>
      <c r="Q80" s="241"/>
      <c r="R80" s="242"/>
    </row>
    <row r="81" spans="1:18" s="10" customFormat="1" ht="15" customHeight="1">
      <c r="A81" s="143" t="s">
        <v>87</v>
      </c>
      <c r="B81" s="144"/>
      <c r="C81" s="145">
        <f t="shared" ref="C81:H81" si="54">SUM(C82:C86)</f>
        <v>17865367</v>
      </c>
      <c r="D81" s="146">
        <f t="shared" si="54"/>
        <v>14067218</v>
      </c>
      <c r="E81" s="145">
        <f t="shared" si="54"/>
        <v>3798149</v>
      </c>
      <c r="F81" s="147">
        <f t="shared" si="54"/>
        <v>17865367</v>
      </c>
      <c r="G81" s="147">
        <f t="shared" si="54"/>
        <v>0</v>
      </c>
      <c r="H81" s="145">
        <f t="shared" si="54"/>
        <v>0</v>
      </c>
      <c r="I81" s="227">
        <f t="shared" ref="I81:R81" si="55">SUM(I82:I86)</f>
        <v>0</v>
      </c>
      <c r="J81" s="228">
        <f t="shared" si="55"/>
        <v>0</v>
      </c>
      <c r="K81" s="228">
        <f t="shared" si="55"/>
        <v>0</v>
      </c>
      <c r="L81" s="228">
        <f t="shared" si="55"/>
        <v>0</v>
      </c>
      <c r="M81" s="279">
        <f t="shared" si="55"/>
        <v>17865367</v>
      </c>
      <c r="N81" s="232">
        <f t="shared" si="55"/>
        <v>14067218</v>
      </c>
      <c r="O81" s="230">
        <f t="shared" si="55"/>
        <v>3798149</v>
      </c>
      <c r="P81" s="232">
        <f t="shared" si="55"/>
        <v>17865367</v>
      </c>
      <c r="Q81" s="231">
        <f t="shared" si="55"/>
        <v>0</v>
      </c>
      <c r="R81" s="230">
        <f t="shared" si="55"/>
        <v>0</v>
      </c>
    </row>
    <row r="82" spans="1:18" s="10" customFormat="1" ht="15" customHeight="1">
      <c r="A82" s="158"/>
      <c r="B82" s="148" t="s">
        <v>1015</v>
      </c>
      <c r="C82" s="149">
        <f>SUM(F82:H82)</f>
        <v>9307276</v>
      </c>
      <c r="D82" s="150">
        <f>SUM(C82)/1.27</f>
        <v>7328564</v>
      </c>
      <c r="E82" s="149">
        <f>SUM(D82)*0.27</f>
        <v>1978712</v>
      </c>
      <c r="F82" s="54">
        <v>9307276</v>
      </c>
      <c r="G82" s="54">
        <v>0</v>
      </c>
      <c r="H82" s="149">
        <v>0</v>
      </c>
      <c r="I82" s="233">
        <f>SUM(J82:L82)</f>
        <v>0</v>
      </c>
      <c r="J82" s="234"/>
      <c r="K82" s="234"/>
      <c r="L82" s="234"/>
      <c r="M82" s="280">
        <f>SUM(P82:T82)</f>
        <v>9307276</v>
      </c>
      <c r="N82" s="236">
        <f>SUM(M82)/1.27</f>
        <v>7328564</v>
      </c>
      <c r="O82" s="151">
        <f>SUM(N82)*0.27</f>
        <v>1978712</v>
      </c>
      <c r="P82" s="236">
        <f t="shared" ref="P82:R86" si="56">SUM(F82+J82)</f>
        <v>9307276</v>
      </c>
      <c r="Q82" s="2">
        <f t="shared" si="56"/>
        <v>0</v>
      </c>
      <c r="R82" s="151">
        <f t="shared" si="56"/>
        <v>0</v>
      </c>
    </row>
    <row r="83" spans="1:18" s="10" customFormat="1" ht="15" customHeight="1">
      <c r="A83" s="158"/>
      <c r="B83" s="148" t="s">
        <v>1016</v>
      </c>
      <c r="C83" s="149">
        <f>SUM(F83:H83)</f>
        <v>3732091</v>
      </c>
      <c r="D83" s="150">
        <f>SUM(C83)/1.27</f>
        <v>2938654</v>
      </c>
      <c r="E83" s="149">
        <f>SUM(D83)*0.27</f>
        <v>793437</v>
      </c>
      <c r="F83" s="54">
        <v>3732091</v>
      </c>
      <c r="G83" s="54">
        <v>0</v>
      </c>
      <c r="H83" s="149">
        <v>0</v>
      </c>
      <c r="I83" s="233">
        <f>SUM(J83:L83)</f>
        <v>0</v>
      </c>
      <c r="J83" s="234"/>
      <c r="K83" s="234"/>
      <c r="L83" s="234"/>
      <c r="M83" s="280">
        <f>SUM(P83:T83)</f>
        <v>3732091</v>
      </c>
      <c r="N83" s="236">
        <f>SUM(M83)/1.27</f>
        <v>2938654</v>
      </c>
      <c r="O83" s="151">
        <f>SUM(N83)*0.27</f>
        <v>793437</v>
      </c>
      <c r="P83" s="236">
        <f t="shared" si="56"/>
        <v>3732091</v>
      </c>
      <c r="Q83" s="2">
        <f t="shared" si="56"/>
        <v>0</v>
      </c>
      <c r="R83" s="151">
        <f t="shared" si="56"/>
        <v>0</v>
      </c>
    </row>
    <row r="84" spans="1:18" s="10" customFormat="1" ht="15" customHeight="1">
      <c r="A84" s="158"/>
      <c r="B84" s="148" t="s">
        <v>1274</v>
      </c>
      <c r="C84" s="149">
        <f>SUM(F84:H84)</f>
        <v>2540000</v>
      </c>
      <c r="D84" s="150">
        <f>SUM(C84)/1.27</f>
        <v>2000000</v>
      </c>
      <c r="E84" s="149">
        <f>SUM(D84)*0.27</f>
        <v>540000</v>
      </c>
      <c r="F84" s="54">
        <v>2540000</v>
      </c>
      <c r="G84" s="54">
        <v>0</v>
      </c>
      <c r="H84" s="149">
        <v>0</v>
      </c>
      <c r="I84" s="233">
        <f>SUM(J84:L84)</f>
        <v>0</v>
      </c>
      <c r="J84" s="234"/>
      <c r="K84" s="234"/>
      <c r="L84" s="234"/>
      <c r="M84" s="280">
        <f>SUM(P84:T84)</f>
        <v>2540000</v>
      </c>
      <c r="N84" s="236">
        <f>SUM(M84)/1.27</f>
        <v>2000000</v>
      </c>
      <c r="O84" s="151">
        <f>SUM(N84)*0.27</f>
        <v>540000</v>
      </c>
      <c r="P84" s="236">
        <f t="shared" si="56"/>
        <v>2540000</v>
      </c>
      <c r="Q84" s="2">
        <f t="shared" si="56"/>
        <v>0</v>
      </c>
      <c r="R84" s="151">
        <f t="shared" si="56"/>
        <v>0</v>
      </c>
    </row>
    <row r="85" spans="1:18" s="10" customFormat="1" ht="15" customHeight="1">
      <c r="A85" s="158"/>
      <c r="B85" s="148" t="s">
        <v>1275</v>
      </c>
      <c r="C85" s="149">
        <f>SUM(F85:H85)</f>
        <v>2286000</v>
      </c>
      <c r="D85" s="150">
        <f>SUM(C85)/1.27</f>
        <v>1800000</v>
      </c>
      <c r="E85" s="149">
        <f>SUM(D85)*0.27</f>
        <v>486000</v>
      </c>
      <c r="F85" s="54">
        <v>2286000</v>
      </c>
      <c r="G85" s="54">
        <v>0</v>
      </c>
      <c r="H85" s="149">
        <v>0</v>
      </c>
      <c r="I85" s="233">
        <f>SUM(J85:L85)</f>
        <v>0</v>
      </c>
      <c r="J85" s="234"/>
      <c r="K85" s="234"/>
      <c r="L85" s="234"/>
      <c r="M85" s="280">
        <f>SUM(P85:S85)</f>
        <v>2286000</v>
      </c>
      <c r="N85" s="236">
        <f>SUM(M85)/1.27</f>
        <v>1800000</v>
      </c>
      <c r="O85" s="151">
        <f>SUM(N85)*0.27</f>
        <v>486000</v>
      </c>
      <c r="P85" s="236">
        <f t="shared" si="56"/>
        <v>2286000</v>
      </c>
      <c r="Q85" s="2">
        <f t="shared" si="56"/>
        <v>0</v>
      </c>
      <c r="R85" s="151">
        <f t="shared" si="56"/>
        <v>0</v>
      </c>
    </row>
    <row r="86" spans="1:18" s="10" customFormat="1" ht="15" hidden="1" customHeight="1">
      <c r="A86" s="158"/>
      <c r="B86" s="148"/>
      <c r="C86" s="149">
        <f>SUM(F86:H86)</f>
        <v>0</v>
      </c>
      <c r="D86" s="150">
        <f>SUM(C86)/1.27</f>
        <v>0</v>
      </c>
      <c r="E86" s="149">
        <f>SUM(D86)*0.27</f>
        <v>0</v>
      </c>
      <c r="F86" s="54">
        <v>0</v>
      </c>
      <c r="G86" s="54">
        <v>0</v>
      </c>
      <c r="H86" s="149">
        <v>0</v>
      </c>
      <c r="I86" s="233">
        <f>SUM(J86:L86)</f>
        <v>0</v>
      </c>
      <c r="J86" s="234"/>
      <c r="K86" s="234"/>
      <c r="L86" s="234"/>
      <c r="M86" s="280">
        <f>SUM(P86:S86)</f>
        <v>0</v>
      </c>
      <c r="N86" s="236">
        <f>SUM(M86)/1.27</f>
        <v>0</v>
      </c>
      <c r="O86" s="151">
        <f>SUM(N86)*0.27</f>
        <v>0</v>
      </c>
      <c r="P86" s="236">
        <f t="shared" si="56"/>
        <v>0</v>
      </c>
      <c r="Q86" s="2">
        <f t="shared" si="56"/>
        <v>0</v>
      </c>
      <c r="R86" s="151">
        <f t="shared" si="56"/>
        <v>0</v>
      </c>
    </row>
    <row r="87" spans="1:18" s="10" customFormat="1" ht="10.5" customHeight="1">
      <c r="A87" s="158"/>
      <c r="B87" s="148"/>
      <c r="C87" s="149"/>
      <c r="D87" s="150"/>
      <c r="E87" s="149"/>
      <c r="F87" s="54"/>
      <c r="G87" s="54"/>
      <c r="H87" s="149"/>
      <c r="I87" s="246"/>
      <c r="J87" s="247"/>
      <c r="K87" s="248"/>
      <c r="L87" s="248"/>
      <c r="M87" s="280"/>
      <c r="N87" s="236"/>
      <c r="O87" s="151"/>
      <c r="P87" s="236"/>
      <c r="Q87" s="2"/>
      <c r="R87" s="151"/>
    </row>
    <row r="88" spans="1:18" s="10" customFormat="1" ht="15" customHeight="1">
      <c r="A88" s="143" t="s">
        <v>88</v>
      </c>
      <c r="B88" s="144"/>
      <c r="C88" s="145">
        <f t="shared" ref="C88:R88" si="57">SUM(C89:C93)</f>
        <v>14636491</v>
      </c>
      <c r="D88" s="146">
        <f t="shared" si="57"/>
        <v>11734078</v>
      </c>
      <c r="E88" s="145">
        <f t="shared" si="57"/>
        <v>2902413</v>
      </c>
      <c r="F88" s="147">
        <f t="shared" si="57"/>
        <v>14636491</v>
      </c>
      <c r="G88" s="147">
        <f t="shared" si="57"/>
        <v>0</v>
      </c>
      <c r="H88" s="145">
        <f t="shared" si="57"/>
        <v>0</v>
      </c>
      <c r="I88" s="227">
        <f t="shared" si="57"/>
        <v>0</v>
      </c>
      <c r="J88" s="228">
        <f t="shared" si="57"/>
        <v>0</v>
      </c>
      <c r="K88" s="228">
        <f t="shared" si="57"/>
        <v>0</v>
      </c>
      <c r="L88" s="228">
        <f t="shared" si="57"/>
        <v>0</v>
      </c>
      <c r="M88" s="279">
        <f t="shared" si="57"/>
        <v>14636491</v>
      </c>
      <c r="N88" s="232">
        <f t="shared" si="57"/>
        <v>11734078</v>
      </c>
      <c r="O88" s="230">
        <f t="shared" si="57"/>
        <v>2902413</v>
      </c>
      <c r="P88" s="232">
        <f t="shared" si="57"/>
        <v>14636491</v>
      </c>
      <c r="Q88" s="231">
        <f t="shared" si="57"/>
        <v>0</v>
      </c>
      <c r="R88" s="230">
        <f t="shared" si="57"/>
        <v>0</v>
      </c>
    </row>
    <row r="89" spans="1:18" s="10" customFormat="1" ht="29.25" customHeight="1">
      <c r="A89" s="158"/>
      <c r="B89" s="148" t="s">
        <v>955</v>
      </c>
      <c r="C89" s="149">
        <f>SUM(F89:H89)</f>
        <v>984400</v>
      </c>
      <c r="D89" s="1505">
        <f>SUM(C89)/1</f>
        <v>984400</v>
      </c>
      <c r="E89" s="1575">
        <f>SUM(D89)*0</f>
        <v>0</v>
      </c>
      <c r="F89" s="54">
        <v>984400</v>
      </c>
      <c r="G89" s="54">
        <v>0</v>
      </c>
      <c r="H89" s="149">
        <v>0</v>
      </c>
      <c r="I89" s="233">
        <f>SUM(J89:L89)</f>
        <v>0</v>
      </c>
      <c r="J89" s="234"/>
      <c r="K89" s="234"/>
      <c r="L89" s="234"/>
      <c r="M89" s="280">
        <f>SUM(P89:T89)</f>
        <v>984400</v>
      </c>
      <c r="N89" s="1505">
        <f>SUM(M89)/1.27+804382-595100</f>
        <v>984400</v>
      </c>
      <c r="O89" s="1575">
        <v>0</v>
      </c>
      <c r="P89" s="236">
        <f t="shared" ref="P89:R93" si="58">SUM(F89+J89)</f>
        <v>984400</v>
      </c>
      <c r="Q89" s="2">
        <f t="shared" si="58"/>
        <v>0</v>
      </c>
      <c r="R89" s="151">
        <f t="shared" si="58"/>
        <v>0</v>
      </c>
    </row>
    <row r="90" spans="1:18" s="10" customFormat="1" ht="15" customHeight="1">
      <c r="A90" s="158"/>
      <c r="B90" s="1504" t="s">
        <v>1192</v>
      </c>
      <c r="C90" s="149">
        <f>SUM(F90:H90)</f>
        <v>7619591</v>
      </c>
      <c r="D90" s="150">
        <f>SUM(C90)/1.27</f>
        <v>5999678</v>
      </c>
      <c r="E90" s="149">
        <f>SUM(D90)*0.27</f>
        <v>1619913</v>
      </c>
      <c r="F90" s="54">
        <v>7619591</v>
      </c>
      <c r="G90" s="54">
        <v>0</v>
      </c>
      <c r="H90" s="149">
        <v>0</v>
      </c>
      <c r="I90" s="233">
        <f>SUM(J90:L90)</f>
        <v>0</v>
      </c>
      <c r="J90" s="234"/>
      <c r="K90" s="234"/>
      <c r="L90" s="234"/>
      <c r="M90" s="280">
        <f>SUM(P90:T90)</f>
        <v>7619591</v>
      </c>
      <c r="N90" s="236">
        <f>SUM(M90)/1.27</f>
        <v>5999678</v>
      </c>
      <c r="O90" s="151">
        <f>SUM(N90)*0.27</f>
        <v>1619913</v>
      </c>
      <c r="P90" s="236">
        <f t="shared" si="58"/>
        <v>7619591</v>
      </c>
      <c r="Q90" s="2">
        <f t="shared" si="58"/>
        <v>0</v>
      </c>
      <c r="R90" s="151">
        <f t="shared" si="58"/>
        <v>0</v>
      </c>
    </row>
    <row r="91" spans="1:18" s="10" customFormat="1" ht="15" customHeight="1">
      <c r="A91" s="158"/>
      <c r="B91" s="148" t="s">
        <v>1204</v>
      </c>
      <c r="C91" s="149">
        <f>SUM(F91:H91)</f>
        <v>2222500</v>
      </c>
      <c r="D91" s="150">
        <f>SUM(C91)/1.27</f>
        <v>1750000</v>
      </c>
      <c r="E91" s="149">
        <f>SUM(D91)*0.27</f>
        <v>472500</v>
      </c>
      <c r="F91" s="54">
        <v>2222500</v>
      </c>
      <c r="G91" s="54">
        <v>0</v>
      </c>
      <c r="H91" s="149">
        <v>0</v>
      </c>
      <c r="I91" s="233">
        <f>SUM(J91:L91)</f>
        <v>0</v>
      </c>
      <c r="J91" s="234"/>
      <c r="K91" s="234"/>
      <c r="L91" s="234"/>
      <c r="M91" s="280">
        <f>SUM(P91:S91)</f>
        <v>2222500</v>
      </c>
      <c r="N91" s="236">
        <f>SUM(M91)/1.27</f>
        <v>1750000</v>
      </c>
      <c r="O91" s="151">
        <f>SUM(N91)*0.27</f>
        <v>472500</v>
      </c>
      <c r="P91" s="236">
        <f t="shared" si="58"/>
        <v>2222500</v>
      </c>
      <c r="Q91" s="2">
        <f t="shared" si="58"/>
        <v>0</v>
      </c>
      <c r="R91" s="151">
        <f t="shared" si="58"/>
        <v>0</v>
      </c>
    </row>
    <row r="92" spans="1:18" s="10" customFormat="1" ht="15" customHeight="1">
      <c r="A92" s="158"/>
      <c r="B92" s="148" t="s">
        <v>1276</v>
      </c>
      <c r="C92" s="149">
        <f>SUM(F92:H92)</f>
        <v>3810000</v>
      </c>
      <c r="D92" s="150">
        <f>SUM(C92)/1.27</f>
        <v>3000000</v>
      </c>
      <c r="E92" s="149">
        <f>SUM(D92)*0.27</f>
        <v>810000</v>
      </c>
      <c r="F92" s="54">
        <v>3810000</v>
      </c>
      <c r="G92" s="54"/>
      <c r="H92" s="149"/>
      <c r="I92" s="233">
        <f>SUM(J92:L92)</f>
        <v>0</v>
      </c>
      <c r="J92" s="234"/>
      <c r="K92" s="234"/>
      <c r="L92" s="234"/>
      <c r="M92" s="280">
        <f>SUM(P92:S92)</f>
        <v>3810000</v>
      </c>
      <c r="N92" s="236">
        <f>SUM(M92)/1.27</f>
        <v>3000000</v>
      </c>
      <c r="O92" s="151">
        <f>SUM(N92)*0.27</f>
        <v>810000</v>
      </c>
      <c r="P92" s="236">
        <f t="shared" si="58"/>
        <v>3810000</v>
      </c>
      <c r="Q92" s="2">
        <f t="shared" si="58"/>
        <v>0</v>
      </c>
      <c r="R92" s="151">
        <f t="shared" si="58"/>
        <v>0</v>
      </c>
    </row>
    <row r="93" spans="1:18" s="10" customFormat="1" ht="15" hidden="1" customHeight="1">
      <c r="A93" s="158"/>
      <c r="B93" s="148"/>
      <c r="C93" s="149">
        <f>SUM(F93:H93)</f>
        <v>0</v>
      </c>
      <c r="D93" s="150">
        <f>SUM(C93)/1.27</f>
        <v>0</v>
      </c>
      <c r="E93" s="149">
        <f>SUM(D93)*0.27</f>
        <v>0</v>
      </c>
      <c r="F93" s="54"/>
      <c r="G93" s="54"/>
      <c r="H93" s="149"/>
      <c r="I93" s="233">
        <f>SUM(J93:L93)</f>
        <v>0</v>
      </c>
      <c r="J93" s="234"/>
      <c r="K93" s="234"/>
      <c r="L93" s="234"/>
      <c r="M93" s="280">
        <f>SUM(P93:S93)</f>
        <v>0</v>
      </c>
      <c r="N93" s="236">
        <f>SUM(M93)/1.27</f>
        <v>0</v>
      </c>
      <c r="O93" s="151">
        <f>SUM(N93)*0.27</f>
        <v>0</v>
      </c>
      <c r="P93" s="236">
        <f t="shared" si="58"/>
        <v>0</v>
      </c>
      <c r="Q93" s="2">
        <f t="shared" si="58"/>
        <v>0</v>
      </c>
      <c r="R93" s="151">
        <f t="shared" si="58"/>
        <v>0</v>
      </c>
    </row>
    <row r="94" spans="1:18" s="10" customFormat="1" ht="20.25" hidden="1" customHeight="1">
      <c r="A94" s="158"/>
      <c r="B94" s="148"/>
      <c r="C94" s="149"/>
      <c r="D94" s="150"/>
      <c r="E94" s="149"/>
      <c r="F94" s="54"/>
      <c r="G94" s="54"/>
      <c r="H94" s="149"/>
      <c r="I94" s="244"/>
      <c r="J94" s="114"/>
      <c r="K94" s="114"/>
      <c r="L94" s="114"/>
      <c r="M94" s="280"/>
      <c r="N94" s="236"/>
      <c r="O94" s="151"/>
      <c r="P94" s="236"/>
      <c r="Q94" s="2"/>
      <c r="R94" s="151"/>
    </row>
    <row r="95" spans="1:18" s="10" customFormat="1" ht="15" hidden="1" customHeight="1">
      <c r="A95" s="143" t="s">
        <v>89</v>
      </c>
      <c r="B95" s="144"/>
      <c r="C95" s="145">
        <f t="shared" ref="C95:H95" si="59">SUM(C96:C97)</f>
        <v>0</v>
      </c>
      <c r="D95" s="146">
        <f t="shared" si="59"/>
        <v>0</v>
      </c>
      <c r="E95" s="145">
        <f t="shared" si="59"/>
        <v>0</v>
      </c>
      <c r="F95" s="147">
        <f t="shared" si="59"/>
        <v>0</v>
      </c>
      <c r="G95" s="147">
        <f t="shared" si="59"/>
        <v>0</v>
      </c>
      <c r="H95" s="145">
        <f t="shared" si="59"/>
        <v>0</v>
      </c>
      <c r="I95" s="227">
        <f t="shared" ref="I95:R95" si="60">SUM(I96:I97)</f>
        <v>0</v>
      </c>
      <c r="J95" s="228">
        <f t="shared" si="60"/>
        <v>0</v>
      </c>
      <c r="K95" s="228">
        <f t="shared" si="60"/>
        <v>0</v>
      </c>
      <c r="L95" s="228">
        <f t="shared" si="60"/>
        <v>0</v>
      </c>
      <c r="M95" s="279">
        <f t="shared" si="60"/>
        <v>0</v>
      </c>
      <c r="N95" s="232">
        <f t="shared" si="60"/>
        <v>0</v>
      </c>
      <c r="O95" s="230">
        <f t="shared" si="60"/>
        <v>0</v>
      </c>
      <c r="P95" s="232">
        <f t="shared" si="60"/>
        <v>0</v>
      </c>
      <c r="Q95" s="231">
        <f t="shared" si="60"/>
        <v>0</v>
      </c>
      <c r="R95" s="230">
        <f t="shared" si="60"/>
        <v>0</v>
      </c>
    </row>
    <row r="96" spans="1:18" s="10" customFormat="1" ht="15" hidden="1" customHeight="1">
      <c r="A96" s="159"/>
      <c r="B96" s="148" t="s">
        <v>647</v>
      </c>
      <c r="C96" s="149">
        <f>SUM(F96:H96)</f>
        <v>0</v>
      </c>
      <c r="D96" s="150">
        <f>SUM(C96)/1.27</f>
        <v>0</v>
      </c>
      <c r="E96" s="149">
        <f>SUM(D96)*0.27</f>
        <v>0</v>
      </c>
      <c r="F96" s="54"/>
      <c r="G96" s="54">
        <v>0</v>
      </c>
      <c r="H96" s="149">
        <v>0</v>
      </c>
      <c r="I96" s="233">
        <f>SUM(J96:L96)</f>
        <v>0</v>
      </c>
      <c r="J96" s="234"/>
      <c r="K96" s="234"/>
      <c r="L96" s="234"/>
      <c r="M96" s="280">
        <f>SUM(P96:T96)</f>
        <v>0</v>
      </c>
      <c r="N96" s="236">
        <f>SUM(M96)/1.27</f>
        <v>0</v>
      </c>
      <c r="O96" s="151">
        <f>SUM(N96)*0.27</f>
        <v>0</v>
      </c>
      <c r="P96" s="236">
        <f t="shared" ref="P96:R97" si="61">SUM(F96+J96)</f>
        <v>0</v>
      </c>
      <c r="Q96" s="2">
        <f t="shared" si="61"/>
        <v>0</v>
      </c>
      <c r="R96" s="151">
        <f t="shared" si="61"/>
        <v>0</v>
      </c>
    </row>
    <row r="97" spans="1:18" s="10" customFormat="1" ht="15" hidden="1" customHeight="1">
      <c r="A97" s="159"/>
      <c r="B97" s="148"/>
      <c r="C97" s="149">
        <f>SUM(F97:J97)</f>
        <v>0</v>
      </c>
      <c r="D97" s="150">
        <f>SUM(C97)/1.27</f>
        <v>0</v>
      </c>
      <c r="E97" s="149">
        <f>SUM(D97)*0.27</f>
        <v>0</v>
      </c>
      <c r="F97" s="54">
        <v>0</v>
      </c>
      <c r="G97" s="54">
        <v>0</v>
      </c>
      <c r="H97" s="149">
        <v>0</v>
      </c>
      <c r="I97" s="233">
        <f>SUM(J97:L97)</f>
        <v>0</v>
      </c>
      <c r="J97" s="234"/>
      <c r="K97" s="234"/>
      <c r="L97" s="234"/>
      <c r="M97" s="280">
        <f>SUM(P97:T97)</f>
        <v>0</v>
      </c>
      <c r="N97" s="236">
        <f>SUM(M97)/1.27</f>
        <v>0</v>
      </c>
      <c r="O97" s="151">
        <f>SUM(N97)*0.27</f>
        <v>0</v>
      </c>
      <c r="P97" s="236">
        <f t="shared" si="61"/>
        <v>0</v>
      </c>
      <c r="Q97" s="2">
        <f t="shared" si="61"/>
        <v>0</v>
      </c>
      <c r="R97" s="151">
        <f t="shared" si="61"/>
        <v>0</v>
      </c>
    </row>
    <row r="98" spans="1:18" s="10" customFormat="1" ht="7.5" hidden="1" customHeight="1">
      <c r="A98" s="159"/>
      <c r="B98" s="148"/>
      <c r="C98" s="149"/>
      <c r="D98" s="150"/>
      <c r="E98" s="149"/>
      <c r="F98" s="54"/>
      <c r="G98" s="54"/>
      <c r="H98" s="149"/>
      <c r="I98" s="252"/>
      <c r="J98" s="253"/>
      <c r="K98" s="114"/>
      <c r="L98" s="114"/>
      <c r="M98" s="280"/>
      <c r="N98" s="236"/>
      <c r="O98" s="151"/>
      <c r="P98" s="236"/>
      <c r="Q98" s="2"/>
      <c r="R98" s="151"/>
    </row>
    <row r="99" spans="1:18" s="10" customFormat="1" ht="15" hidden="1" customHeight="1">
      <c r="A99" s="158"/>
      <c r="B99" s="148"/>
      <c r="C99" s="149"/>
      <c r="D99" s="150"/>
      <c r="E99" s="149"/>
      <c r="F99" s="54"/>
      <c r="G99" s="54"/>
      <c r="H99" s="149"/>
      <c r="I99" s="233"/>
      <c r="J99" s="234"/>
      <c r="K99" s="234"/>
      <c r="L99" s="234"/>
      <c r="M99" s="280"/>
      <c r="N99" s="236"/>
      <c r="O99" s="151"/>
      <c r="P99" s="236"/>
      <c r="Q99" s="2"/>
      <c r="R99" s="151"/>
    </row>
    <row r="100" spans="1:18" s="10" customFormat="1" ht="12.75" customHeight="1">
      <c r="A100" s="159"/>
      <c r="B100" s="148"/>
      <c r="C100" s="149"/>
      <c r="D100" s="150"/>
      <c r="E100" s="149"/>
      <c r="F100" s="54"/>
      <c r="G100" s="54"/>
      <c r="H100" s="149"/>
      <c r="I100" s="249"/>
      <c r="J100" s="1996"/>
      <c r="K100" s="1997"/>
      <c r="L100" s="1997"/>
      <c r="M100" s="280"/>
      <c r="N100" s="236"/>
      <c r="O100" s="151"/>
      <c r="P100" s="236"/>
      <c r="Q100" s="2"/>
      <c r="R100" s="151"/>
    </row>
    <row r="101" spans="1:18" s="10" customFormat="1" ht="15" customHeight="1">
      <c r="A101" s="143" t="s">
        <v>400</v>
      </c>
      <c r="B101" s="144"/>
      <c r="C101" s="145">
        <f t="shared" ref="C101:H101" si="62">SUM(C102:C107)</f>
        <v>28540178</v>
      </c>
      <c r="D101" s="146">
        <f t="shared" si="62"/>
        <v>22472581</v>
      </c>
      <c r="E101" s="145">
        <f t="shared" si="62"/>
        <v>6067597</v>
      </c>
      <c r="F101" s="147">
        <f t="shared" si="62"/>
        <v>28540178</v>
      </c>
      <c r="G101" s="147">
        <f t="shared" si="62"/>
        <v>0</v>
      </c>
      <c r="H101" s="145">
        <f t="shared" si="62"/>
        <v>0</v>
      </c>
      <c r="I101" s="250">
        <f t="shared" ref="I101:R101" si="63">SUM(I102:I107)</f>
        <v>0</v>
      </c>
      <c r="J101" s="251">
        <f t="shared" si="63"/>
        <v>0</v>
      </c>
      <c r="K101" s="228">
        <f t="shared" si="63"/>
        <v>0</v>
      </c>
      <c r="L101" s="228">
        <f t="shared" si="63"/>
        <v>0</v>
      </c>
      <c r="M101" s="279">
        <f t="shared" si="63"/>
        <v>28540178</v>
      </c>
      <c r="N101" s="232">
        <f t="shared" si="63"/>
        <v>22472581</v>
      </c>
      <c r="O101" s="230">
        <f t="shared" si="63"/>
        <v>6067597</v>
      </c>
      <c r="P101" s="232">
        <f t="shared" si="63"/>
        <v>28540178</v>
      </c>
      <c r="Q101" s="231">
        <f t="shared" si="63"/>
        <v>0</v>
      </c>
      <c r="R101" s="230">
        <f t="shared" si="63"/>
        <v>0</v>
      </c>
    </row>
    <row r="102" spans="1:18" s="10" customFormat="1" ht="39" customHeight="1">
      <c r="A102" s="159"/>
      <c r="B102" s="148" t="s">
        <v>1145</v>
      </c>
      <c r="C102" s="149">
        <f>SUM(F102:H102)</f>
        <v>21306979</v>
      </c>
      <c r="D102" s="150">
        <f>SUM(C102)/1.27</f>
        <v>16777149</v>
      </c>
      <c r="E102" s="149">
        <f>SUM(D102)*0.27</f>
        <v>4529830</v>
      </c>
      <c r="F102" s="54">
        <v>21306979</v>
      </c>
      <c r="G102" s="54">
        <v>0</v>
      </c>
      <c r="H102" s="149">
        <v>0</v>
      </c>
      <c r="I102" s="233">
        <f>SUM(J102:L102)</f>
        <v>0</v>
      </c>
      <c r="J102" s="234"/>
      <c r="K102" s="234"/>
      <c r="L102" s="234"/>
      <c r="M102" s="280">
        <f>SUM(P102:T102)</f>
        <v>21306979</v>
      </c>
      <c r="N102" s="236">
        <f>SUM(M102)/1.27</f>
        <v>16777149</v>
      </c>
      <c r="O102" s="151">
        <f>SUM(N102)*0.27</f>
        <v>4529830</v>
      </c>
      <c r="P102" s="236">
        <f t="shared" ref="P102:R106" si="64">SUM(F102+J102)</f>
        <v>21306979</v>
      </c>
      <c r="Q102" s="2">
        <f t="shared" si="64"/>
        <v>0</v>
      </c>
      <c r="R102" s="151">
        <f t="shared" si="64"/>
        <v>0</v>
      </c>
    </row>
    <row r="103" spans="1:18" s="10" customFormat="1" ht="15" customHeight="1">
      <c r="A103" s="159"/>
      <c r="B103" s="148" t="s">
        <v>956</v>
      </c>
      <c r="C103" s="149">
        <f>SUM(F103:H103)</f>
        <v>6598199</v>
      </c>
      <c r="D103" s="150">
        <f>SUM(C103)/1.27</f>
        <v>5195432</v>
      </c>
      <c r="E103" s="149">
        <f>SUM(D103)*0.27</f>
        <v>1402767</v>
      </c>
      <c r="F103" s="54">
        <v>6598199</v>
      </c>
      <c r="G103" s="54">
        <v>0</v>
      </c>
      <c r="H103" s="149">
        <v>0</v>
      </c>
      <c r="I103" s="233">
        <f>SUM(J103:L103)</f>
        <v>0</v>
      </c>
      <c r="J103" s="234"/>
      <c r="K103" s="234"/>
      <c r="L103" s="234"/>
      <c r="M103" s="280">
        <f>SUM(P103:T103)</f>
        <v>6598199</v>
      </c>
      <c r="N103" s="236">
        <f>SUM(M103)/1.27</f>
        <v>5195432</v>
      </c>
      <c r="O103" s="151">
        <f>SUM(N103)*0.27</f>
        <v>1402767</v>
      </c>
      <c r="P103" s="236">
        <f t="shared" si="64"/>
        <v>6598199</v>
      </c>
      <c r="Q103" s="2">
        <f t="shared" si="64"/>
        <v>0</v>
      </c>
      <c r="R103" s="151">
        <f t="shared" si="64"/>
        <v>0</v>
      </c>
    </row>
    <row r="104" spans="1:18" s="10" customFormat="1" ht="15" customHeight="1">
      <c r="A104" s="159"/>
      <c r="B104" s="148" t="s">
        <v>1277</v>
      </c>
      <c r="C104" s="149">
        <f>SUM(F104:H104)</f>
        <v>635000</v>
      </c>
      <c r="D104" s="150">
        <f>SUM(C104)/1.27</f>
        <v>500000</v>
      </c>
      <c r="E104" s="149">
        <f>SUM(D104)*0.27</f>
        <v>135000</v>
      </c>
      <c r="F104" s="54">
        <v>635000</v>
      </c>
      <c r="G104" s="54">
        <v>0</v>
      </c>
      <c r="H104" s="149">
        <v>0</v>
      </c>
      <c r="I104" s="233">
        <f>SUM(J104:L104)</f>
        <v>0</v>
      </c>
      <c r="J104" s="234"/>
      <c r="K104" s="234"/>
      <c r="L104" s="234"/>
      <c r="M104" s="280">
        <f>SUM(P104:T104)</f>
        <v>635000</v>
      </c>
      <c r="N104" s="236">
        <f>SUM(M104)/1.27</f>
        <v>500000</v>
      </c>
      <c r="O104" s="151">
        <f>SUM(N104)*0.27</f>
        <v>135000</v>
      </c>
      <c r="P104" s="236">
        <f t="shared" si="64"/>
        <v>635000</v>
      </c>
      <c r="Q104" s="2">
        <f t="shared" si="64"/>
        <v>0</v>
      </c>
      <c r="R104" s="151">
        <f t="shared" si="64"/>
        <v>0</v>
      </c>
    </row>
    <row r="105" spans="1:18" s="10" customFormat="1" ht="15" hidden="1" customHeight="1">
      <c r="A105" s="159"/>
      <c r="B105" s="148" t="s">
        <v>787</v>
      </c>
      <c r="C105" s="149">
        <f>SUM(F105:H105)</f>
        <v>0</v>
      </c>
      <c r="D105" s="150">
        <f>SUM(C105)/1.27</f>
        <v>0</v>
      </c>
      <c r="E105" s="149">
        <f>SUM(D105)*0.27</f>
        <v>0</v>
      </c>
      <c r="F105" s="54"/>
      <c r="G105" s="54">
        <v>0</v>
      </c>
      <c r="H105" s="149">
        <v>0</v>
      </c>
      <c r="I105" s="233">
        <f>SUM(J105:L105)</f>
        <v>0</v>
      </c>
      <c r="J105" s="234"/>
      <c r="K105" s="234"/>
      <c r="L105" s="234"/>
      <c r="M105" s="280">
        <f>SUM(P105:T105)</f>
        <v>0</v>
      </c>
      <c r="N105" s="236">
        <f>SUM(M105)/1.27</f>
        <v>0</v>
      </c>
      <c r="O105" s="151">
        <f>SUM(N105)*0.27</f>
        <v>0</v>
      </c>
      <c r="P105" s="236">
        <f t="shared" si="64"/>
        <v>0</v>
      </c>
      <c r="Q105" s="2">
        <f t="shared" si="64"/>
        <v>0</v>
      </c>
      <c r="R105" s="151">
        <f t="shared" si="64"/>
        <v>0</v>
      </c>
    </row>
    <row r="106" spans="1:18" s="10" customFormat="1" ht="15" hidden="1" customHeight="1">
      <c r="A106" s="159"/>
      <c r="B106" s="148" t="s">
        <v>810</v>
      </c>
      <c r="C106" s="149">
        <f>SUM(F106:H106)</f>
        <v>0</v>
      </c>
      <c r="D106" s="150">
        <f>SUM(C106)/1.27</f>
        <v>0</v>
      </c>
      <c r="E106" s="149">
        <f>SUM(D106)*0.27</f>
        <v>0</v>
      </c>
      <c r="F106" s="54"/>
      <c r="G106" s="54">
        <v>0</v>
      </c>
      <c r="H106" s="149">
        <v>0</v>
      </c>
      <c r="I106" s="233">
        <f>SUM(J106:L106)</f>
        <v>0</v>
      </c>
      <c r="J106" s="234"/>
      <c r="K106" s="234"/>
      <c r="L106" s="234"/>
      <c r="M106" s="280">
        <f>SUM(P106:T106)</f>
        <v>0</v>
      </c>
      <c r="N106" s="236">
        <f>SUM(M106)/1.27</f>
        <v>0</v>
      </c>
      <c r="O106" s="151">
        <f>SUM(N106)*0.27</f>
        <v>0</v>
      </c>
      <c r="P106" s="236">
        <f t="shared" si="64"/>
        <v>0</v>
      </c>
      <c r="Q106" s="2">
        <f t="shared" si="64"/>
        <v>0</v>
      </c>
      <c r="R106" s="151">
        <f t="shared" si="64"/>
        <v>0</v>
      </c>
    </row>
    <row r="107" spans="1:18" s="10" customFormat="1" ht="13.5" customHeight="1">
      <c r="A107" s="159"/>
      <c r="B107" s="148"/>
      <c r="C107" s="149"/>
      <c r="D107" s="150"/>
      <c r="E107" s="149"/>
      <c r="F107" s="54"/>
      <c r="G107" s="54"/>
      <c r="H107" s="149"/>
      <c r="I107" s="249"/>
      <c r="J107" s="1996"/>
      <c r="K107" s="2005"/>
      <c r="L107" s="2005"/>
      <c r="M107" s="280"/>
      <c r="N107" s="236"/>
      <c r="O107" s="151"/>
      <c r="P107" s="236"/>
      <c r="Q107" s="2"/>
      <c r="R107" s="151"/>
    </row>
    <row r="108" spans="1:18" s="10" customFormat="1" ht="15" customHeight="1">
      <c r="A108" s="143" t="s">
        <v>458</v>
      </c>
      <c r="B108" s="144"/>
      <c r="C108" s="145">
        <f t="shared" ref="C108:H108" si="65">SUM(C109:C110)</f>
        <v>1786357</v>
      </c>
      <c r="D108" s="146">
        <f t="shared" si="65"/>
        <v>1406580</v>
      </c>
      <c r="E108" s="145">
        <f t="shared" si="65"/>
        <v>379777</v>
      </c>
      <c r="F108" s="147">
        <f t="shared" si="65"/>
        <v>1786357</v>
      </c>
      <c r="G108" s="147">
        <f t="shared" si="65"/>
        <v>0</v>
      </c>
      <c r="H108" s="145">
        <f t="shared" si="65"/>
        <v>0</v>
      </c>
      <c r="I108" s="227">
        <f t="shared" ref="I108:R108" si="66">SUM(I109:I110)</f>
        <v>0</v>
      </c>
      <c r="J108" s="228">
        <f t="shared" si="66"/>
        <v>0</v>
      </c>
      <c r="K108" s="228">
        <f t="shared" si="66"/>
        <v>0</v>
      </c>
      <c r="L108" s="228">
        <f t="shared" si="66"/>
        <v>0</v>
      </c>
      <c r="M108" s="279">
        <f t="shared" si="66"/>
        <v>1786357</v>
      </c>
      <c r="N108" s="232">
        <f t="shared" si="66"/>
        <v>1406580</v>
      </c>
      <c r="O108" s="230">
        <f t="shared" si="66"/>
        <v>379777</v>
      </c>
      <c r="P108" s="232">
        <f t="shared" si="66"/>
        <v>1786357</v>
      </c>
      <c r="Q108" s="231">
        <f t="shared" si="66"/>
        <v>0</v>
      </c>
      <c r="R108" s="230">
        <f t="shared" si="66"/>
        <v>0</v>
      </c>
    </row>
    <row r="109" spans="1:18" s="10" customFormat="1" ht="15" customHeight="1">
      <c r="A109" s="159"/>
      <c r="B109" s="148" t="s">
        <v>957</v>
      </c>
      <c r="C109" s="149">
        <f>SUM(F109:H109)</f>
        <v>1786357</v>
      </c>
      <c r="D109" s="150">
        <f>SUM(C109)/1.27</f>
        <v>1406580</v>
      </c>
      <c r="E109" s="149">
        <f>SUM(D109)*0.27</f>
        <v>379777</v>
      </c>
      <c r="F109" s="54">
        <v>1786357</v>
      </c>
      <c r="G109" s="54">
        <v>0</v>
      </c>
      <c r="H109" s="149">
        <v>0</v>
      </c>
      <c r="I109" s="233">
        <f>SUM(J109:L109)</f>
        <v>0</v>
      </c>
      <c r="J109" s="234"/>
      <c r="K109" s="234"/>
      <c r="L109" s="234"/>
      <c r="M109" s="280">
        <f>SUM(P109:T109)</f>
        <v>1786357</v>
      </c>
      <c r="N109" s="236">
        <f>SUM(M109)/1.27</f>
        <v>1406580</v>
      </c>
      <c r="O109" s="151">
        <f>SUM(N109)*0.27</f>
        <v>379777</v>
      </c>
      <c r="P109" s="236">
        <f t="shared" ref="P109:R110" si="67">SUM(F109+J109)</f>
        <v>1786357</v>
      </c>
      <c r="Q109" s="2">
        <f t="shared" si="67"/>
        <v>0</v>
      </c>
      <c r="R109" s="151">
        <f t="shared" si="67"/>
        <v>0</v>
      </c>
    </row>
    <row r="110" spans="1:18" s="10" customFormat="1" ht="15" hidden="1" customHeight="1">
      <c r="A110" s="159"/>
      <c r="B110" s="148"/>
      <c r="C110" s="149">
        <f>SUM(F110:J110)</f>
        <v>0</v>
      </c>
      <c r="D110" s="150">
        <f>SUM(C110)/1.27</f>
        <v>0</v>
      </c>
      <c r="E110" s="149">
        <f>SUM(D110)*0.27</f>
        <v>0</v>
      </c>
      <c r="F110" s="54">
        <v>0</v>
      </c>
      <c r="G110" s="54">
        <v>0</v>
      </c>
      <c r="H110" s="149">
        <v>0</v>
      </c>
      <c r="I110" s="233">
        <f>SUM(J110:L110)</f>
        <v>0</v>
      </c>
      <c r="J110" s="234"/>
      <c r="K110" s="234"/>
      <c r="L110" s="234"/>
      <c r="M110" s="280">
        <f>SUM(P110:T110)</f>
        <v>0</v>
      </c>
      <c r="N110" s="236">
        <f>SUM(M110)/1.27</f>
        <v>0</v>
      </c>
      <c r="O110" s="151">
        <f>SUM(N110)*0.27</f>
        <v>0</v>
      </c>
      <c r="P110" s="236">
        <f t="shared" si="67"/>
        <v>0</v>
      </c>
      <c r="Q110" s="2">
        <f t="shared" si="67"/>
        <v>0</v>
      </c>
      <c r="R110" s="151">
        <f t="shared" si="67"/>
        <v>0</v>
      </c>
    </row>
    <row r="111" spans="1:18" s="10" customFormat="1" ht="16.5" customHeight="1">
      <c r="A111" s="159"/>
      <c r="B111" s="148"/>
      <c r="C111" s="149"/>
      <c r="D111" s="150"/>
      <c r="E111" s="149"/>
      <c r="F111" s="54"/>
      <c r="G111" s="54"/>
      <c r="H111" s="149"/>
      <c r="I111" s="252"/>
      <c r="J111" s="114"/>
      <c r="K111" s="114"/>
      <c r="L111" s="114"/>
      <c r="M111" s="280"/>
      <c r="N111" s="236"/>
      <c r="O111" s="151"/>
      <c r="P111" s="236"/>
      <c r="Q111" s="2"/>
      <c r="R111" s="151"/>
    </row>
    <row r="112" spans="1:18" s="10" customFormat="1" ht="15" customHeight="1">
      <c r="A112" s="143" t="s">
        <v>93</v>
      </c>
      <c r="B112" s="162"/>
      <c r="C112" s="145">
        <f t="shared" ref="C112:H112" si="68">SUM(C113:C118)</f>
        <v>18521294</v>
      </c>
      <c r="D112" s="146">
        <f t="shared" si="68"/>
        <v>14583696</v>
      </c>
      <c r="E112" s="145">
        <f t="shared" si="68"/>
        <v>3937598</v>
      </c>
      <c r="F112" s="147">
        <f t="shared" si="68"/>
        <v>18521294</v>
      </c>
      <c r="G112" s="147">
        <f t="shared" si="68"/>
        <v>0</v>
      </c>
      <c r="H112" s="145">
        <f t="shared" si="68"/>
        <v>0</v>
      </c>
      <c r="I112" s="250">
        <f t="shared" ref="I112:R112" si="69">SUM(I113:I118)</f>
        <v>0</v>
      </c>
      <c r="J112" s="251">
        <f t="shared" si="69"/>
        <v>0</v>
      </c>
      <c r="K112" s="228">
        <f t="shared" si="69"/>
        <v>0</v>
      </c>
      <c r="L112" s="228">
        <f t="shared" si="69"/>
        <v>0</v>
      </c>
      <c r="M112" s="279">
        <f t="shared" si="69"/>
        <v>18521294</v>
      </c>
      <c r="N112" s="232">
        <f t="shared" si="69"/>
        <v>14583696</v>
      </c>
      <c r="O112" s="230">
        <f t="shared" si="69"/>
        <v>3937598</v>
      </c>
      <c r="P112" s="232">
        <f t="shared" si="69"/>
        <v>18521294</v>
      </c>
      <c r="Q112" s="231">
        <f t="shared" si="69"/>
        <v>0</v>
      </c>
      <c r="R112" s="230">
        <f t="shared" si="69"/>
        <v>0</v>
      </c>
    </row>
    <row r="113" spans="1:18" s="10" customFormat="1" ht="27.75" customHeight="1">
      <c r="A113" s="159"/>
      <c r="B113" s="148" t="s">
        <v>1146</v>
      </c>
      <c r="C113" s="149">
        <f>SUM(F113:H113)</f>
        <v>18521294</v>
      </c>
      <c r="D113" s="150">
        <f>SUM(C113)/1.27</f>
        <v>14583696</v>
      </c>
      <c r="E113" s="149">
        <f>SUM(D113)*0.27</f>
        <v>3937598</v>
      </c>
      <c r="F113" s="54">
        <v>18521294</v>
      </c>
      <c r="G113" s="54">
        <v>0</v>
      </c>
      <c r="H113" s="149">
        <v>0</v>
      </c>
      <c r="I113" s="254">
        <f>SUM(J113:L113)</f>
        <v>0</v>
      </c>
      <c r="J113" s="255"/>
      <c r="K113" s="234"/>
      <c r="L113" s="234"/>
      <c r="M113" s="280">
        <f>SUM(P113:T113)</f>
        <v>18521294</v>
      </c>
      <c r="N113" s="236">
        <f>SUM(M113)/1.27</f>
        <v>14583696</v>
      </c>
      <c r="O113" s="151">
        <f>SUM(N113)*0.27</f>
        <v>3937598</v>
      </c>
      <c r="P113" s="236">
        <f t="shared" ref="P113:R117" si="70">SUM(F113+J113)</f>
        <v>18521294</v>
      </c>
      <c r="Q113" s="2">
        <f t="shared" si="70"/>
        <v>0</v>
      </c>
      <c r="R113" s="151">
        <f t="shared" si="70"/>
        <v>0</v>
      </c>
    </row>
    <row r="114" spans="1:18" s="10" customFormat="1" ht="15" hidden="1" customHeight="1">
      <c r="A114" s="159"/>
      <c r="B114" s="148"/>
      <c r="C114" s="149">
        <f>SUM(F114:H114)</f>
        <v>0</v>
      </c>
      <c r="D114" s="150">
        <f>SUM(C114)/1.27</f>
        <v>0</v>
      </c>
      <c r="E114" s="149">
        <f>SUM(D114)*0.27</f>
        <v>0</v>
      </c>
      <c r="F114" s="54"/>
      <c r="G114" s="54">
        <v>0</v>
      </c>
      <c r="H114" s="149">
        <v>0</v>
      </c>
      <c r="I114" s="254">
        <f>SUM(J114:L114)</f>
        <v>0</v>
      </c>
      <c r="J114" s="255"/>
      <c r="K114" s="234"/>
      <c r="L114" s="234"/>
      <c r="M114" s="280">
        <f>SUM(P114:T114)</f>
        <v>0</v>
      </c>
      <c r="N114" s="236">
        <f>SUM(M114)/1.27</f>
        <v>0</v>
      </c>
      <c r="O114" s="151">
        <f>SUM(N114)*0.27</f>
        <v>0</v>
      </c>
      <c r="P114" s="236">
        <f t="shared" si="70"/>
        <v>0</v>
      </c>
      <c r="Q114" s="2">
        <f t="shared" si="70"/>
        <v>0</v>
      </c>
      <c r="R114" s="151">
        <f t="shared" si="70"/>
        <v>0</v>
      </c>
    </row>
    <row r="115" spans="1:18" s="10" customFormat="1" ht="15" hidden="1" customHeight="1">
      <c r="A115" s="159"/>
      <c r="B115" s="148"/>
      <c r="C115" s="149">
        <f>SUM(F115:H115)</f>
        <v>0</v>
      </c>
      <c r="D115" s="150">
        <f>SUM(C115)/1.27</f>
        <v>0</v>
      </c>
      <c r="E115" s="149">
        <f>SUM(D115)*0.27</f>
        <v>0</v>
      </c>
      <c r="F115" s="54"/>
      <c r="G115" s="54">
        <v>0</v>
      </c>
      <c r="H115" s="149">
        <v>0</v>
      </c>
      <c r="I115" s="254">
        <f>SUM(J115:L115)</f>
        <v>0</v>
      </c>
      <c r="J115" s="255"/>
      <c r="K115" s="234"/>
      <c r="L115" s="234"/>
      <c r="M115" s="280">
        <f>SUM(P115:T115)</f>
        <v>0</v>
      </c>
      <c r="N115" s="236">
        <f>SUM(M115)/1.27</f>
        <v>0</v>
      </c>
      <c r="O115" s="151">
        <f>SUM(N115)*0.27</f>
        <v>0</v>
      </c>
      <c r="P115" s="236">
        <f t="shared" si="70"/>
        <v>0</v>
      </c>
      <c r="Q115" s="2">
        <f t="shared" si="70"/>
        <v>0</v>
      </c>
      <c r="R115" s="151">
        <f t="shared" si="70"/>
        <v>0</v>
      </c>
    </row>
    <row r="116" spans="1:18" s="10" customFormat="1" ht="15" hidden="1" customHeight="1">
      <c r="A116" s="159"/>
      <c r="B116" s="148"/>
      <c r="C116" s="149">
        <f>SUM(F116:J116)</f>
        <v>0</v>
      </c>
      <c r="D116" s="150">
        <f>SUM(C116)/1.27</f>
        <v>0</v>
      </c>
      <c r="E116" s="149">
        <f>SUM(D116)*0.27</f>
        <v>0</v>
      </c>
      <c r="F116" s="54">
        <v>0</v>
      </c>
      <c r="G116" s="54">
        <v>0</v>
      </c>
      <c r="H116" s="149">
        <v>0</v>
      </c>
      <c r="I116" s="233">
        <f>SUM(J116:L116)</f>
        <v>0</v>
      </c>
      <c r="J116" s="255"/>
      <c r="K116" s="234"/>
      <c r="L116" s="234"/>
      <c r="M116" s="280">
        <f>SUM(P116:T116)</f>
        <v>0</v>
      </c>
      <c r="N116" s="236">
        <f>SUM(M116)/1.27</f>
        <v>0</v>
      </c>
      <c r="O116" s="151">
        <f>SUM(N116)*0.27</f>
        <v>0</v>
      </c>
      <c r="P116" s="236">
        <f t="shared" si="70"/>
        <v>0</v>
      </c>
      <c r="Q116" s="2">
        <f t="shared" si="70"/>
        <v>0</v>
      </c>
      <c r="R116" s="151">
        <f t="shared" si="70"/>
        <v>0</v>
      </c>
    </row>
    <row r="117" spans="1:18" s="10" customFormat="1" ht="15" hidden="1" customHeight="1">
      <c r="A117" s="159"/>
      <c r="B117" s="148"/>
      <c r="C117" s="149">
        <f>SUM(F117:J117)</f>
        <v>0</v>
      </c>
      <c r="D117" s="150">
        <f>SUM(C117)/1.27</f>
        <v>0</v>
      </c>
      <c r="E117" s="149">
        <f>SUM(D117)*0.27</f>
        <v>0</v>
      </c>
      <c r="F117" s="54">
        <v>0</v>
      </c>
      <c r="G117" s="54">
        <v>0</v>
      </c>
      <c r="H117" s="149">
        <v>0</v>
      </c>
      <c r="I117" s="233">
        <f>SUM(J117:L117)</f>
        <v>0</v>
      </c>
      <c r="J117" s="255"/>
      <c r="K117" s="234"/>
      <c r="L117" s="234"/>
      <c r="M117" s="280">
        <f>SUM(P117:T117)</f>
        <v>0</v>
      </c>
      <c r="N117" s="236">
        <f>SUM(M117)/1.27</f>
        <v>0</v>
      </c>
      <c r="O117" s="151">
        <f>SUM(N117)*0.27</f>
        <v>0</v>
      </c>
      <c r="P117" s="236">
        <f t="shared" si="70"/>
        <v>0</v>
      </c>
      <c r="Q117" s="2">
        <f t="shared" si="70"/>
        <v>0</v>
      </c>
      <c r="R117" s="151">
        <f t="shared" si="70"/>
        <v>0</v>
      </c>
    </row>
    <row r="118" spans="1:18" s="10" customFormat="1" ht="10.5" customHeight="1">
      <c r="A118" s="159"/>
      <c r="B118" s="148"/>
      <c r="C118" s="149"/>
      <c r="D118" s="150"/>
      <c r="E118" s="149"/>
      <c r="F118" s="54"/>
      <c r="G118" s="54"/>
      <c r="H118" s="149"/>
      <c r="I118" s="256"/>
      <c r="J118" s="1996"/>
      <c r="K118" s="1997"/>
      <c r="L118" s="1997"/>
      <c r="M118" s="280"/>
      <c r="N118" s="236"/>
      <c r="O118" s="151"/>
      <c r="P118" s="236"/>
      <c r="Q118" s="2"/>
      <c r="R118" s="151"/>
    </row>
    <row r="119" spans="1:18" s="10" customFormat="1" ht="15" customHeight="1">
      <c r="A119" s="143" t="s">
        <v>389</v>
      </c>
      <c r="B119" s="162"/>
      <c r="C119" s="145">
        <f t="shared" ref="C119:H119" si="71">SUM(C120:C127)</f>
        <v>42818899</v>
      </c>
      <c r="D119" s="146">
        <f t="shared" si="71"/>
        <v>33715669</v>
      </c>
      <c r="E119" s="145">
        <f t="shared" si="71"/>
        <v>9103230</v>
      </c>
      <c r="F119" s="147">
        <f t="shared" si="71"/>
        <v>42818899</v>
      </c>
      <c r="G119" s="147">
        <f t="shared" si="71"/>
        <v>0</v>
      </c>
      <c r="H119" s="145">
        <f t="shared" si="71"/>
        <v>0</v>
      </c>
      <c r="I119" s="250">
        <f t="shared" ref="I119:R119" si="72">SUM(I120:I127)</f>
        <v>0</v>
      </c>
      <c r="J119" s="251">
        <f t="shared" si="72"/>
        <v>0</v>
      </c>
      <c r="K119" s="228">
        <f t="shared" si="72"/>
        <v>0</v>
      </c>
      <c r="L119" s="228">
        <f t="shared" si="72"/>
        <v>0</v>
      </c>
      <c r="M119" s="279">
        <f t="shared" si="72"/>
        <v>42818899</v>
      </c>
      <c r="N119" s="232">
        <f t="shared" si="72"/>
        <v>33715669</v>
      </c>
      <c r="O119" s="230">
        <f t="shared" si="72"/>
        <v>9103230</v>
      </c>
      <c r="P119" s="232">
        <f t="shared" si="72"/>
        <v>42818899</v>
      </c>
      <c r="Q119" s="231">
        <f t="shared" si="72"/>
        <v>0</v>
      </c>
      <c r="R119" s="230">
        <f t="shared" si="72"/>
        <v>0</v>
      </c>
    </row>
    <row r="120" spans="1:18" s="10" customFormat="1" ht="40.5" customHeight="1">
      <c r="A120" s="159"/>
      <c r="B120" s="148" t="s">
        <v>1147</v>
      </c>
      <c r="C120" s="149">
        <f>SUM(F120:H120)</f>
        <v>39008899</v>
      </c>
      <c r="D120" s="150">
        <f t="shared" ref="D120:D126" si="73">SUM(C120)/1.27</f>
        <v>30715669</v>
      </c>
      <c r="E120" s="1575">
        <f>SUM(D120)*0.27-1</f>
        <v>8293230</v>
      </c>
      <c r="F120" s="54">
        <v>39008899</v>
      </c>
      <c r="G120" s="54">
        <v>0</v>
      </c>
      <c r="H120" s="149">
        <v>0</v>
      </c>
      <c r="I120" s="254">
        <f t="shared" ref="I120:I126" si="74">SUM(J120:L120)</f>
        <v>0</v>
      </c>
      <c r="J120" s="255"/>
      <c r="K120" s="234"/>
      <c r="L120" s="234"/>
      <c r="M120" s="280">
        <f t="shared" ref="M120:M126" si="75">SUM(P120:T120)</f>
        <v>39008899</v>
      </c>
      <c r="N120" s="236">
        <f t="shared" ref="N120:N126" si="76">SUM(M120)/1.27</f>
        <v>30715669</v>
      </c>
      <c r="O120" s="1575">
        <f>SUM(N120)*0.27-1</f>
        <v>8293230</v>
      </c>
      <c r="P120" s="236">
        <f t="shared" ref="P120:R126" si="77">SUM(F120+J120)</f>
        <v>39008899</v>
      </c>
      <c r="Q120" s="2">
        <f t="shared" si="77"/>
        <v>0</v>
      </c>
      <c r="R120" s="151">
        <f t="shared" si="77"/>
        <v>0</v>
      </c>
    </row>
    <row r="121" spans="1:18" s="10" customFormat="1" ht="15" customHeight="1">
      <c r="A121" s="159"/>
      <c r="B121" s="148" t="s">
        <v>1278</v>
      </c>
      <c r="C121" s="149">
        <f>SUM(F121:H121)</f>
        <v>3810000</v>
      </c>
      <c r="D121" s="150">
        <f t="shared" si="73"/>
        <v>3000000</v>
      </c>
      <c r="E121" s="149">
        <f t="shared" ref="E121:E126" si="78">SUM(D121)*0.27</f>
        <v>810000</v>
      </c>
      <c r="F121" s="54">
        <v>3810000</v>
      </c>
      <c r="G121" s="54">
        <v>0</v>
      </c>
      <c r="H121" s="149">
        <v>0</v>
      </c>
      <c r="I121" s="254">
        <f t="shared" si="74"/>
        <v>0</v>
      </c>
      <c r="J121" s="255"/>
      <c r="K121" s="234"/>
      <c r="L121" s="234"/>
      <c r="M121" s="280">
        <f t="shared" si="75"/>
        <v>3810000</v>
      </c>
      <c r="N121" s="236">
        <f t="shared" si="76"/>
        <v>3000000</v>
      </c>
      <c r="O121" s="151">
        <f t="shared" ref="O121:O126" si="79">SUM(N121)*0.27</f>
        <v>810000</v>
      </c>
      <c r="P121" s="236">
        <f t="shared" si="77"/>
        <v>3810000</v>
      </c>
      <c r="Q121" s="2">
        <f t="shared" si="77"/>
        <v>0</v>
      </c>
      <c r="R121" s="151">
        <f t="shared" si="77"/>
        <v>0</v>
      </c>
    </row>
    <row r="122" spans="1:18" s="10" customFormat="1" ht="15" hidden="1" customHeight="1">
      <c r="A122" s="159"/>
      <c r="B122" s="148"/>
      <c r="C122" s="149">
        <f>SUM(F122:H122)</f>
        <v>0</v>
      </c>
      <c r="D122" s="150">
        <f t="shared" si="73"/>
        <v>0</v>
      </c>
      <c r="E122" s="149">
        <f t="shared" si="78"/>
        <v>0</v>
      </c>
      <c r="F122" s="54"/>
      <c r="G122" s="54">
        <v>0</v>
      </c>
      <c r="H122" s="149">
        <v>0</v>
      </c>
      <c r="I122" s="254">
        <f t="shared" si="74"/>
        <v>0</v>
      </c>
      <c r="J122" s="255"/>
      <c r="K122" s="234"/>
      <c r="L122" s="234"/>
      <c r="M122" s="280">
        <f t="shared" si="75"/>
        <v>0</v>
      </c>
      <c r="N122" s="236">
        <f t="shared" si="76"/>
        <v>0</v>
      </c>
      <c r="O122" s="151">
        <f t="shared" si="79"/>
        <v>0</v>
      </c>
      <c r="P122" s="236">
        <f t="shared" si="77"/>
        <v>0</v>
      </c>
      <c r="Q122" s="2">
        <f t="shared" si="77"/>
        <v>0</v>
      </c>
      <c r="R122" s="151">
        <f t="shared" si="77"/>
        <v>0</v>
      </c>
    </row>
    <row r="123" spans="1:18" s="10" customFormat="1" ht="15" hidden="1" customHeight="1">
      <c r="A123" s="159"/>
      <c r="B123" s="148"/>
      <c r="C123" s="149">
        <f>SUM(F123:H123)</f>
        <v>0</v>
      </c>
      <c r="D123" s="150">
        <f t="shared" si="73"/>
        <v>0</v>
      </c>
      <c r="E123" s="149">
        <f t="shared" si="78"/>
        <v>0</v>
      </c>
      <c r="F123" s="54"/>
      <c r="G123" s="54">
        <v>0</v>
      </c>
      <c r="H123" s="149">
        <v>0</v>
      </c>
      <c r="I123" s="254">
        <f t="shared" si="74"/>
        <v>0</v>
      </c>
      <c r="J123" s="255"/>
      <c r="K123" s="234"/>
      <c r="L123" s="234"/>
      <c r="M123" s="280">
        <f t="shared" si="75"/>
        <v>0</v>
      </c>
      <c r="N123" s="236">
        <f t="shared" si="76"/>
        <v>0</v>
      </c>
      <c r="O123" s="151">
        <f t="shared" si="79"/>
        <v>0</v>
      </c>
      <c r="P123" s="236">
        <f t="shared" si="77"/>
        <v>0</v>
      </c>
      <c r="Q123" s="2">
        <f t="shared" si="77"/>
        <v>0</v>
      </c>
      <c r="R123" s="151">
        <f t="shared" si="77"/>
        <v>0</v>
      </c>
    </row>
    <row r="124" spans="1:18" s="10" customFormat="1" ht="15" hidden="1" customHeight="1">
      <c r="A124" s="159"/>
      <c r="B124" s="148"/>
      <c r="C124" s="149">
        <f>SUM(F124:H124)</f>
        <v>0</v>
      </c>
      <c r="D124" s="150">
        <f t="shared" si="73"/>
        <v>0</v>
      </c>
      <c r="E124" s="149">
        <f t="shared" si="78"/>
        <v>0</v>
      </c>
      <c r="F124" s="54"/>
      <c r="G124" s="54">
        <v>0</v>
      </c>
      <c r="H124" s="149">
        <v>0</v>
      </c>
      <c r="I124" s="254">
        <f t="shared" si="74"/>
        <v>0</v>
      </c>
      <c r="J124" s="255"/>
      <c r="K124" s="234"/>
      <c r="L124" s="234"/>
      <c r="M124" s="280">
        <f t="shared" si="75"/>
        <v>0</v>
      </c>
      <c r="N124" s="236">
        <f t="shared" si="76"/>
        <v>0</v>
      </c>
      <c r="O124" s="151">
        <f t="shared" si="79"/>
        <v>0</v>
      </c>
      <c r="P124" s="236">
        <f t="shared" si="77"/>
        <v>0</v>
      </c>
      <c r="Q124" s="2">
        <f t="shared" si="77"/>
        <v>0</v>
      </c>
      <c r="R124" s="151">
        <f t="shared" si="77"/>
        <v>0</v>
      </c>
    </row>
    <row r="125" spans="1:18" s="10" customFormat="1" ht="15" hidden="1" customHeight="1">
      <c r="A125" s="159"/>
      <c r="B125" s="148"/>
      <c r="C125" s="149">
        <f>SUM(F125:J125)</f>
        <v>0</v>
      </c>
      <c r="D125" s="150">
        <f t="shared" si="73"/>
        <v>0</v>
      </c>
      <c r="E125" s="149">
        <f t="shared" si="78"/>
        <v>0</v>
      </c>
      <c r="F125" s="54">
        <v>0</v>
      </c>
      <c r="G125" s="54">
        <v>0</v>
      </c>
      <c r="H125" s="149">
        <v>0</v>
      </c>
      <c r="I125" s="233">
        <f t="shared" si="74"/>
        <v>0</v>
      </c>
      <c r="J125" s="255"/>
      <c r="K125" s="234"/>
      <c r="L125" s="234"/>
      <c r="M125" s="280">
        <f t="shared" si="75"/>
        <v>0</v>
      </c>
      <c r="N125" s="236">
        <f t="shared" si="76"/>
        <v>0</v>
      </c>
      <c r="O125" s="151">
        <f t="shared" si="79"/>
        <v>0</v>
      </c>
      <c r="P125" s="236">
        <f t="shared" si="77"/>
        <v>0</v>
      </c>
      <c r="Q125" s="2">
        <f t="shared" si="77"/>
        <v>0</v>
      </c>
      <c r="R125" s="151">
        <f t="shared" si="77"/>
        <v>0</v>
      </c>
    </row>
    <row r="126" spans="1:18" s="10" customFormat="1" ht="15" hidden="1" customHeight="1">
      <c r="A126" s="159"/>
      <c r="B126" s="148"/>
      <c r="C126" s="149">
        <f>SUM(F126:J126)</f>
        <v>0</v>
      </c>
      <c r="D126" s="150">
        <f t="shared" si="73"/>
        <v>0</v>
      </c>
      <c r="E126" s="149">
        <f t="shared" si="78"/>
        <v>0</v>
      </c>
      <c r="F126" s="54">
        <v>0</v>
      </c>
      <c r="G126" s="54">
        <v>0</v>
      </c>
      <c r="H126" s="149">
        <v>0</v>
      </c>
      <c r="I126" s="233">
        <f t="shared" si="74"/>
        <v>0</v>
      </c>
      <c r="J126" s="255"/>
      <c r="K126" s="234"/>
      <c r="L126" s="234"/>
      <c r="M126" s="280">
        <f t="shared" si="75"/>
        <v>0</v>
      </c>
      <c r="N126" s="236">
        <f t="shared" si="76"/>
        <v>0</v>
      </c>
      <c r="O126" s="151">
        <f t="shared" si="79"/>
        <v>0</v>
      </c>
      <c r="P126" s="236">
        <f t="shared" si="77"/>
        <v>0</v>
      </c>
      <c r="Q126" s="2">
        <f t="shared" si="77"/>
        <v>0</v>
      </c>
      <c r="R126" s="151">
        <f t="shared" si="77"/>
        <v>0</v>
      </c>
    </row>
    <row r="127" spans="1:18" s="10" customFormat="1" ht="16.5" customHeight="1">
      <c r="A127" s="159"/>
      <c r="B127" s="148"/>
      <c r="C127" s="149"/>
      <c r="D127" s="150"/>
      <c r="E127" s="149"/>
      <c r="F127" s="54"/>
      <c r="G127" s="54"/>
      <c r="H127" s="149"/>
      <c r="I127" s="256"/>
      <c r="J127" s="1996"/>
      <c r="K127" s="1997"/>
      <c r="L127" s="1997"/>
      <c r="M127" s="280"/>
      <c r="N127" s="236"/>
      <c r="O127" s="151"/>
      <c r="P127" s="236"/>
      <c r="Q127" s="2"/>
      <c r="R127" s="151"/>
    </row>
    <row r="128" spans="1:18" s="10" customFormat="1" ht="15" customHeight="1">
      <c r="A128" s="143" t="s">
        <v>94</v>
      </c>
      <c r="B128" s="144"/>
      <c r="C128" s="145">
        <f t="shared" ref="C128:H128" si="80">SUM(C129:C138)</f>
        <v>67790468</v>
      </c>
      <c r="D128" s="146">
        <f t="shared" si="80"/>
        <v>53378321</v>
      </c>
      <c r="E128" s="145">
        <f t="shared" si="80"/>
        <v>14412147</v>
      </c>
      <c r="F128" s="147">
        <f t="shared" si="80"/>
        <v>67790468</v>
      </c>
      <c r="G128" s="147">
        <f t="shared" si="80"/>
        <v>0</v>
      </c>
      <c r="H128" s="145">
        <f t="shared" si="80"/>
        <v>0</v>
      </c>
      <c r="I128" s="250">
        <f t="shared" ref="I128:R128" si="81">SUM(I129:I138)</f>
        <v>0</v>
      </c>
      <c r="J128" s="251">
        <f t="shared" si="81"/>
        <v>0</v>
      </c>
      <c r="K128" s="228">
        <f t="shared" si="81"/>
        <v>0</v>
      </c>
      <c r="L128" s="228">
        <f t="shared" si="81"/>
        <v>0</v>
      </c>
      <c r="M128" s="279">
        <f t="shared" si="81"/>
        <v>67790468</v>
      </c>
      <c r="N128" s="232">
        <f t="shared" si="81"/>
        <v>53378321</v>
      </c>
      <c r="O128" s="230">
        <f t="shared" si="81"/>
        <v>14412147</v>
      </c>
      <c r="P128" s="232">
        <f t="shared" si="81"/>
        <v>67790468</v>
      </c>
      <c r="Q128" s="231">
        <f t="shared" si="81"/>
        <v>0</v>
      </c>
      <c r="R128" s="230">
        <f t="shared" si="81"/>
        <v>0</v>
      </c>
    </row>
    <row r="129" spans="1:18" s="10" customFormat="1" ht="40.5" customHeight="1">
      <c r="A129" s="159"/>
      <c r="B129" s="148" t="s">
        <v>1148</v>
      </c>
      <c r="C129" s="149">
        <f>SUM(F129:H129)</f>
        <v>66520468</v>
      </c>
      <c r="D129" s="150">
        <f>SUM(C129)/1.27</f>
        <v>52378321</v>
      </c>
      <c r="E129" s="149">
        <f>SUM(D129)*0.27</f>
        <v>14142147</v>
      </c>
      <c r="F129" s="54">
        <v>66520468</v>
      </c>
      <c r="G129" s="54">
        <v>0</v>
      </c>
      <c r="H129" s="149">
        <v>0</v>
      </c>
      <c r="I129" s="233">
        <f t="shared" ref="I129:I138" si="82">SUM(J129:L129)</f>
        <v>0</v>
      </c>
      <c r="J129" s="255"/>
      <c r="K129" s="234"/>
      <c r="L129" s="234"/>
      <c r="M129" s="280">
        <f>SUM(P129:T129)</f>
        <v>66520468</v>
      </c>
      <c r="N129" s="236">
        <f>SUM(M129)/1.27</f>
        <v>52378321</v>
      </c>
      <c r="O129" s="151">
        <f>SUM(N129)*0.27</f>
        <v>14142147</v>
      </c>
      <c r="P129" s="236">
        <f t="shared" ref="P129:P138" si="83">SUM(F129+J129)</f>
        <v>66520468</v>
      </c>
      <c r="Q129" s="2">
        <f t="shared" ref="Q129:Q138" si="84">SUM(G129+K129)</f>
        <v>0</v>
      </c>
      <c r="R129" s="151">
        <f t="shared" ref="R129:R138" si="85">SUM(H129+L129)</f>
        <v>0</v>
      </c>
    </row>
    <row r="130" spans="1:18" s="10" customFormat="1" ht="15" customHeight="1">
      <c r="A130" s="159"/>
      <c r="B130" s="148" t="s">
        <v>1280</v>
      </c>
      <c r="C130" s="149">
        <f t="shared" ref="C130:C137" si="86">SUM(F130:H130)</f>
        <v>1270000</v>
      </c>
      <c r="D130" s="150">
        <f t="shared" ref="D130:D137" si="87">SUM(C130)/1.27</f>
        <v>1000000</v>
      </c>
      <c r="E130" s="149">
        <f t="shared" ref="E130:E137" si="88">SUM(D130)*0.27</f>
        <v>270000</v>
      </c>
      <c r="F130" s="54">
        <v>1270000</v>
      </c>
      <c r="G130" s="54">
        <v>0</v>
      </c>
      <c r="H130" s="149">
        <v>0</v>
      </c>
      <c r="I130" s="233">
        <f t="shared" si="82"/>
        <v>0</v>
      </c>
      <c r="J130" s="255"/>
      <c r="K130" s="234"/>
      <c r="L130" s="234"/>
      <c r="M130" s="280">
        <f t="shared" ref="M130:M137" si="89">SUM(P130:T130)</f>
        <v>1270000</v>
      </c>
      <c r="N130" s="236">
        <f t="shared" ref="N130:N137" si="90">SUM(M130)/1.27</f>
        <v>1000000</v>
      </c>
      <c r="O130" s="151">
        <f t="shared" ref="O130:O137" si="91">SUM(N130)*0.27</f>
        <v>270000</v>
      </c>
      <c r="P130" s="236">
        <f t="shared" si="83"/>
        <v>1270000</v>
      </c>
      <c r="Q130" s="2">
        <f t="shared" si="84"/>
        <v>0</v>
      </c>
      <c r="R130" s="151">
        <f t="shared" si="85"/>
        <v>0</v>
      </c>
    </row>
    <row r="131" spans="1:18" s="10" customFormat="1" ht="15" hidden="1" customHeight="1">
      <c r="A131" s="159"/>
      <c r="B131" s="148"/>
      <c r="C131" s="149">
        <f t="shared" si="86"/>
        <v>0</v>
      </c>
      <c r="D131" s="150">
        <f t="shared" si="87"/>
        <v>0</v>
      </c>
      <c r="E131" s="149">
        <f t="shared" si="88"/>
        <v>0</v>
      </c>
      <c r="F131" s="54"/>
      <c r="G131" s="54">
        <v>0</v>
      </c>
      <c r="H131" s="149">
        <v>0</v>
      </c>
      <c r="I131" s="233">
        <f t="shared" si="82"/>
        <v>0</v>
      </c>
      <c r="J131" s="255"/>
      <c r="K131" s="234"/>
      <c r="L131" s="234"/>
      <c r="M131" s="280">
        <f t="shared" si="89"/>
        <v>0</v>
      </c>
      <c r="N131" s="236">
        <f t="shared" si="90"/>
        <v>0</v>
      </c>
      <c r="O131" s="151">
        <f t="shared" si="91"/>
        <v>0</v>
      </c>
      <c r="P131" s="236">
        <f t="shared" si="83"/>
        <v>0</v>
      </c>
      <c r="Q131" s="2">
        <f t="shared" si="84"/>
        <v>0</v>
      </c>
      <c r="R131" s="151">
        <f t="shared" si="85"/>
        <v>0</v>
      </c>
    </row>
    <row r="132" spans="1:18" s="10" customFormat="1" ht="15" hidden="1" customHeight="1">
      <c r="A132" s="159"/>
      <c r="B132" s="148"/>
      <c r="C132" s="149">
        <f t="shared" si="86"/>
        <v>0</v>
      </c>
      <c r="D132" s="150">
        <f t="shared" si="87"/>
        <v>0</v>
      </c>
      <c r="E132" s="149">
        <f t="shared" si="88"/>
        <v>0</v>
      </c>
      <c r="F132" s="54"/>
      <c r="G132" s="54">
        <v>0</v>
      </c>
      <c r="H132" s="149">
        <v>0</v>
      </c>
      <c r="I132" s="233">
        <f t="shared" si="82"/>
        <v>0</v>
      </c>
      <c r="J132" s="255"/>
      <c r="K132" s="234"/>
      <c r="L132" s="234"/>
      <c r="M132" s="280">
        <f t="shared" si="89"/>
        <v>0</v>
      </c>
      <c r="N132" s="236">
        <f t="shared" si="90"/>
        <v>0</v>
      </c>
      <c r="O132" s="151">
        <f t="shared" si="91"/>
        <v>0</v>
      </c>
      <c r="P132" s="236">
        <f t="shared" si="83"/>
        <v>0</v>
      </c>
      <c r="Q132" s="2">
        <f t="shared" si="84"/>
        <v>0</v>
      </c>
      <c r="R132" s="151">
        <f t="shared" si="85"/>
        <v>0</v>
      </c>
    </row>
    <row r="133" spans="1:18" s="10" customFormat="1" ht="15" hidden="1" customHeight="1">
      <c r="A133" s="159"/>
      <c r="B133" s="148"/>
      <c r="C133" s="149">
        <f t="shared" si="86"/>
        <v>0</v>
      </c>
      <c r="D133" s="150">
        <f t="shared" si="87"/>
        <v>0</v>
      </c>
      <c r="E133" s="149">
        <f t="shared" si="88"/>
        <v>0</v>
      </c>
      <c r="F133" s="54"/>
      <c r="G133" s="54">
        <v>0</v>
      </c>
      <c r="H133" s="149">
        <v>0</v>
      </c>
      <c r="I133" s="233">
        <f t="shared" si="82"/>
        <v>0</v>
      </c>
      <c r="J133" s="255"/>
      <c r="K133" s="234"/>
      <c r="L133" s="234"/>
      <c r="M133" s="280">
        <f t="shared" si="89"/>
        <v>0</v>
      </c>
      <c r="N133" s="236">
        <f t="shared" si="90"/>
        <v>0</v>
      </c>
      <c r="O133" s="151">
        <f t="shared" si="91"/>
        <v>0</v>
      </c>
      <c r="P133" s="236">
        <f t="shared" si="83"/>
        <v>0</v>
      </c>
      <c r="Q133" s="2">
        <f t="shared" si="84"/>
        <v>0</v>
      </c>
      <c r="R133" s="151">
        <f t="shared" si="85"/>
        <v>0</v>
      </c>
    </row>
    <row r="134" spans="1:18" s="10" customFormat="1" ht="15" hidden="1" customHeight="1">
      <c r="A134" s="159"/>
      <c r="B134" s="148"/>
      <c r="C134" s="149">
        <f t="shared" si="86"/>
        <v>0</v>
      </c>
      <c r="D134" s="150">
        <f t="shared" si="87"/>
        <v>0</v>
      </c>
      <c r="E134" s="149">
        <f t="shared" si="88"/>
        <v>0</v>
      </c>
      <c r="F134" s="54"/>
      <c r="G134" s="54">
        <v>0</v>
      </c>
      <c r="H134" s="149">
        <v>0</v>
      </c>
      <c r="I134" s="233">
        <f t="shared" si="82"/>
        <v>0</v>
      </c>
      <c r="J134" s="255"/>
      <c r="K134" s="234"/>
      <c r="L134" s="234"/>
      <c r="M134" s="280">
        <f t="shared" si="89"/>
        <v>0</v>
      </c>
      <c r="N134" s="236">
        <f t="shared" si="90"/>
        <v>0</v>
      </c>
      <c r="O134" s="151">
        <f t="shared" si="91"/>
        <v>0</v>
      </c>
      <c r="P134" s="236">
        <f t="shared" si="83"/>
        <v>0</v>
      </c>
      <c r="Q134" s="2">
        <f t="shared" si="84"/>
        <v>0</v>
      </c>
      <c r="R134" s="151">
        <f t="shared" si="85"/>
        <v>0</v>
      </c>
    </row>
    <row r="135" spans="1:18" s="10" customFormat="1" ht="15" hidden="1" customHeight="1">
      <c r="A135" s="159"/>
      <c r="B135" s="148"/>
      <c r="C135" s="149">
        <f t="shared" si="86"/>
        <v>0</v>
      </c>
      <c r="D135" s="150">
        <f t="shared" si="87"/>
        <v>0</v>
      </c>
      <c r="E135" s="149">
        <f t="shared" si="88"/>
        <v>0</v>
      </c>
      <c r="F135" s="54"/>
      <c r="G135" s="54">
        <v>0</v>
      </c>
      <c r="H135" s="149">
        <v>0</v>
      </c>
      <c r="I135" s="233">
        <f t="shared" si="82"/>
        <v>0</v>
      </c>
      <c r="J135" s="255"/>
      <c r="K135" s="234"/>
      <c r="L135" s="234"/>
      <c r="M135" s="280">
        <f t="shared" si="89"/>
        <v>0</v>
      </c>
      <c r="N135" s="236">
        <f t="shared" si="90"/>
        <v>0</v>
      </c>
      <c r="O135" s="151">
        <f t="shared" si="91"/>
        <v>0</v>
      </c>
      <c r="P135" s="236">
        <f t="shared" si="83"/>
        <v>0</v>
      </c>
      <c r="Q135" s="2">
        <f t="shared" si="84"/>
        <v>0</v>
      </c>
      <c r="R135" s="151">
        <f t="shared" si="85"/>
        <v>0</v>
      </c>
    </row>
    <row r="136" spans="1:18" s="10" customFormat="1" ht="15" hidden="1" customHeight="1">
      <c r="A136" s="159"/>
      <c r="B136" s="148"/>
      <c r="C136" s="149">
        <f t="shared" si="86"/>
        <v>0</v>
      </c>
      <c r="D136" s="150">
        <f t="shared" si="87"/>
        <v>0</v>
      </c>
      <c r="E136" s="149">
        <f t="shared" si="88"/>
        <v>0</v>
      </c>
      <c r="F136" s="54"/>
      <c r="G136" s="54">
        <v>0</v>
      </c>
      <c r="H136" s="149">
        <v>0</v>
      </c>
      <c r="I136" s="233">
        <f t="shared" si="82"/>
        <v>0</v>
      </c>
      <c r="J136" s="255"/>
      <c r="K136" s="234"/>
      <c r="L136" s="234"/>
      <c r="M136" s="280">
        <f t="shared" si="89"/>
        <v>0</v>
      </c>
      <c r="N136" s="236">
        <f t="shared" si="90"/>
        <v>0</v>
      </c>
      <c r="O136" s="151">
        <f t="shared" si="91"/>
        <v>0</v>
      </c>
      <c r="P136" s="236">
        <f t="shared" si="83"/>
        <v>0</v>
      </c>
      <c r="Q136" s="2">
        <f t="shared" si="84"/>
        <v>0</v>
      </c>
      <c r="R136" s="151">
        <f t="shared" si="85"/>
        <v>0</v>
      </c>
    </row>
    <row r="137" spans="1:18" s="10" customFormat="1" ht="15" hidden="1" customHeight="1">
      <c r="A137" s="159"/>
      <c r="B137" s="148"/>
      <c r="C137" s="149">
        <f t="shared" si="86"/>
        <v>0</v>
      </c>
      <c r="D137" s="150">
        <f t="shared" si="87"/>
        <v>0</v>
      </c>
      <c r="E137" s="149">
        <f t="shared" si="88"/>
        <v>0</v>
      </c>
      <c r="F137" s="54"/>
      <c r="G137" s="54">
        <v>0</v>
      </c>
      <c r="H137" s="149">
        <v>0</v>
      </c>
      <c r="I137" s="233">
        <f t="shared" si="82"/>
        <v>0</v>
      </c>
      <c r="J137" s="255"/>
      <c r="K137" s="234"/>
      <c r="L137" s="234"/>
      <c r="M137" s="280">
        <f t="shared" si="89"/>
        <v>0</v>
      </c>
      <c r="N137" s="236">
        <f t="shared" si="90"/>
        <v>0</v>
      </c>
      <c r="O137" s="151">
        <f t="shared" si="91"/>
        <v>0</v>
      </c>
      <c r="P137" s="236">
        <f t="shared" si="83"/>
        <v>0</v>
      </c>
      <c r="Q137" s="2">
        <f t="shared" si="84"/>
        <v>0</v>
      </c>
      <c r="R137" s="151">
        <f t="shared" si="85"/>
        <v>0</v>
      </c>
    </row>
    <row r="138" spans="1:18" s="10" customFormat="1" ht="2.25" hidden="1" customHeight="1">
      <c r="A138" s="159"/>
      <c r="B138" s="148"/>
      <c r="C138" s="149">
        <f>SUM(F138:J138)</f>
        <v>0</v>
      </c>
      <c r="D138" s="150">
        <f>SUM(C138)/1.27</f>
        <v>0</v>
      </c>
      <c r="E138" s="149">
        <f>SUM(D138)*0.27</f>
        <v>0</v>
      </c>
      <c r="F138" s="54">
        <v>0</v>
      </c>
      <c r="G138" s="54">
        <v>0</v>
      </c>
      <c r="H138" s="149">
        <v>0</v>
      </c>
      <c r="I138" s="233">
        <f t="shared" si="82"/>
        <v>0</v>
      </c>
      <c r="J138" s="255"/>
      <c r="K138" s="234"/>
      <c r="L138" s="234"/>
      <c r="M138" s="280">
        <f>SUM(P138:T138)</f>
        <v>0</v>
      </c>
      <c r="N138" s="236">
        <f>SUM(M138)/1.27</f>
        <v>0</v>
      </c>
      <c r="O138" s="151">
        <f>SUM(N138)*0.27</f>
        <v>0</v>
      </c>
      <c r="P138" s="236">
        <f t="shared" si="83"/>
        <v>0</v>
      </c>
      <c r="Q138" s="2">
        <f t="shared" si="84"/>
        <v>0</v>
      </c>
      <c r="R138" s="151">
        <f t="shared" si="85"/>
        <v>0</v>
      </c>
    </row>
    <row r="139" spans="1:18" s="10" customFormat="1" ht="14.25" customHeight="1">
      <c r="A139" s="159"/>
      <c r="B139" s="148"/>
      <c r="C139" s="149"/>
      <c r="D139" s="150"/>
      <c r="E139" s="149"/>
      <c r="F139" s="54"/>
      <c r="G139" s="54"/>
      <c r="H139" s="149"/>
      <c r="I139" s="252"/>
      <c r="J139" s="253"/>
      <c r="K139" s="114"/>
      <c r="L139" s="114"/>
      <c r="M139" s="280"/>
      <c r="N139" s="236"/>
      <c r="O139" s="151"/>
      <c r="P139" s="236"/>
      <c r="Q139" s="2"/>
      <c r="R139" s="151"/>
    </row>
    <row r="140" spans="1:18" s="10" customFormat="1" ht="15" customHeight="1">
      <c r="A140" s="143" t="s">
        <v>323</v>
      </c>
      <c r="B140" s="144"/>
      <c r="C140" s="145">
        <f t="shared" ref="C140:H140" si="92">SUM(C141:C146)</f>
        <v>1270000</v>
      </c>
      <c r="D140" s="146">
        <f t="shared" si="92"/>
        <v>1000000</v>
      </c>
      <c r="E140" s="145">
        <f t="shared" si="92"/>
        <v>270000</v>
      </c>
      <c r="F140" s="147">
        <f t="shared" si="92"/>
        <v>1270000</v>
      </c>
      <c r="G140" s="147">
        <f t="shared" si="92"/>
        <v>0</v>
      </c>
      <c r="H140" s="145">
        <f t="shared" si="92"/>
        <v>0</v>
      </c>
      <c r="I140" s="250">
        <f t="shared" ref="I140:R140" si="93">SUM(I141:I142)</f>
        <v>0</v>
      </c>
      <c r="J140" s="251">
        <f t="shared" si="93"/>
        <v>0</v>
      </c>
      <c r="K140" s="228">
        <f t="shared" si="93"/>
        <v>0</v>
      </c>
      <c r="L140" s="228">
        <f t="shared" si="93"/>
        <v>0</v>
      </c>
      <c r="M140" s="279">
        <f t="shared" si="93"/>
        <v>1270000</v>
      </c>
      <c r="N140" s="232">
        <f t="shared" si="93"/>
        <v>1000000</v>
      </c>
      <c r="O140" s="230">
        <f t="shared" si="93"/>
        <v>270000</v>
      </c>
      <c r="P140" s="232">
        <f t="shared" si="93"/>
        <v>1270000</v>
      </c>
      <c r="Q140" s="231">
        <f t="shared" si="93"/>
        <v>0</v>
      </c>
      <c r="R140" s="230">
        <f t="shared" si="93"/>
        <v>0</v>
      </c>
    </row>
    <row r="141" spans="1:18" s="10" customFormat="1" ht="15" hidden="1" customHeight="1">
      <c r="A141" s="159"/>
      <c r="B141" s="148" t="s">
        <v>799</v>
      </c>
      <c r="C141" s="149">
        <f>SUM(F141:H141)</f>
        <v>0</v>
      </c>
      <c r="D141" s="150">
        <f t="shared" ref="D141:D146" si="94">SUM(C141)/1.27</f>
        <v>0</v>
      </c>
      <c r="E141" s="149">
        <f t="shared" ref="E141:E146" si="95">SUM(D141)*0.27</f>
        <v>0</v>
      </c>
      <c r="F141" s="54"/>
      <c r="G141" s="54">
        <v>0</v>
      </c>
      <c r="H141" s="149">
        <v>0</v>
      </c>
      <c r="I141" s="233">
        <f t="shared" ref="I141:I146" si="96">SUM(J141:L141)</f>
        <v>0</v>
      </c>
      <c r="J141" s="255"/>
      <c r="K141" s="234"/>
      <c r="L141" s="234"/>
      <c r="M141" s="280">
        <f t="shared" ref="M141:M146" si="97">SUM(P141:T141)</f>
        <v>0</v>
      </c>
      <c r="N141" s="236">
        <f t="shared" ref="N141:N146" si="98">SUM(M141)/1.27</f>
        <v>0</v>
      </c>
      <c r="O141" s="151">
        <f t="shared" ref="O141:O146" si="99">SUM(N141)*0.27</f>
        <v>0</v>
      </c>
      <c r="P141" s="236">
        <f t="shared" ref="P141:R146" si="100">SUM(F141+J141)</f>
        <v>0</v>
      </c>
      <c r="Q141" s="2">
        <f t="shared" si="100"/>
        <v>0</v>
      </c>
      <c r="R141" s="151">
        <f t="shared" si="100"/>
        <v>0</v>
      </c>
    </row>
    <row r="142" spans="1:18" s="10" customFormat="1" ht="15" customHeight="1">
      <c r="A142" s="159"/>
      <c r="B142" s="148" t="s">
        <v>1281</v>
      </c>
      <c r="C142" s="149">
        <f>SUM(F142:H142)</f>
        <v>1270000</v>
      </c>
      <c r="D142" s="150">
        <f t="shared" si="94"/>
        <v>1000000</v>
      </c>
      <c r="E142" s="149">
        <f t="shared" si="95"/>
        <v>270000</v>
      </c>
      <c r="F142" s="54">
        <v>1270000</v>
      </c>
      <c r="G142" s="54">
        <v>0</v>
      </c>
      <c r="H142" s="149">
        <v>0</v>
      </c>
      <c r="I142" s="233">
        <f t="shared" si="96"/>
        <v>0</v>
      </c>
      <c r="J142" s="255"/>
      <c r="K142" s="234"/>
      <c r="L142" s="234"/>
      <c r="M142" s="280">
        <f t="shared" si="97"/>
        <v>1270000</v>
      </c>
      <c r="N142" s="236">
        <f t="shared" si="98"/>
        <v>1000000</v>
      </c>
      <c r="O142" s="151">
        <f t="shared" si="99"/>
        <v>270000</v>
      </c>
      <c r="P142" s="236">
        <f t="shared" si="100"/>
        <v>1270000</v>
      </c>
      <c r="Q142" s="2">
        <f t="shared" si="100"/>
        <v>0</v>
      </c>
      <c r="R142" s="151">
        <f t="shared" si="100"/>
        <v>0</v>
      </c>
    </row>
    <row r="143" spans="1:18" s="10" customFormat="1" ht="15" hidden="1" customHeight="1">
      <c r="A143" s="159"/>
      <c r="B143" s="163"/>
      <c r="C143" s="149">
        <f>SUM(F143:J143)</f>
        <v>0</v>
      </c>
      <c r="D143" s="150">
        <f t="shared" si="94"/>
        <v>0</v>
      </c>
      <c r="E143" s="149">
        <f t="shared" si="95"/>
        <v>0</v>
      </c>
      <c r="F143" s="54">
        <v>0</v>
      </c>
      <c r="G143" s="54">
        <v>0</v>
      </c>
      <c r="H143" s="149">
        <v>0</v>
      </c>
      <c r="I143" s="233">
        <f t="shared" si="96"/>
        <v>0</v>
      </c>
      <c r="J143" s="255"/>
      <c r="K143" s="234"/>
      <c r="L143" s="234"/>
      <c r="M143" s="280">
        <f t="shared" si="97"/>
        <v>0</v>
      </c>
      <c r="N143" s="236">
        <f t="shared" si="98"/>
        <v>0</v>
      </c>
      <c r="O143" s="151">
        <f t="shared" si="99"/>
        <v>0</v>
      </c>
      <c r="P143" s="236">
        <f t="shared" si="100"/>
        <v>0</v>
      </c>
      <c r="Q143" s="2">
        <f t="shared" si="100"/>
        <v>0</v>
      </c>
      <c r="R143" s="151">
        <f t="shared" si="100"/>
        <v>0</v>
      </c>
    </row>
    <row r="144" spans="1:18" s="10" customFormat="1" ht="15" hidden="1" customHeight="1">
      <c r="A144" s="159"/>
      <c r="B144" s="163"/>
      <c r="C144" s="149">
        <f>SUM(F144:J144)</f>
        <v>0</v>
      </c>
      <c r="D144" s="150">
        <f t="shared" si="94"/>
        <v>0</v>
      </c>
      <c r="E144" s="149">
        <f t="shared" si="95"/>
        <v>0</v>
      </c>
      <c r="F144" s="54">
        <v>0</v>
      </c>
      <c r="G144" s="54">
        <v>0</v>
      </c>
      <c r="H144" s="149">
        <v>0</v>
      </c>
      <c r="I144" s="233">
        <f t="shared" si="96"/>
        <v>0</v>
      </c>
      <c r="J144" s="255"/>
      <c r="K144" s="234"/>
      <c r="L144" s="234"/>
      <c r="M144" s="280">
        <f t="shared" si="97"/>
        <v>0</v>
      </c>
      <c r="N144" s="236">
        <f t="shared" si="98"/>
        <v>0</v>
      </c>
      <c r="O144" s="151">
        <f t="shared" si="99"/>
        <v>0</v>
      </c>
      <c r="P144" s="236">
        <f t="shared" si="100"/>
        <v>0</v>
      </c>
      <c r="Q144" s="2">
        <f t="shared" si="100"/>
        <v>0</v>
      </c>
      <c r="R144" s="151">
        <f t="shared" si="100"/>
        <v>0</v>
      </c>
    </row>
    <row r="145" spans="1:18" s="10" customFormat="1" ht="15" hidden="1" customHeight="1">
      <c r="A145" s="159"/>
      <c r="B145" s="163"/>
      <c r="C145" s="149">
        <f>SUM(F145:J145)</f>
        <v>0</v>
      </c>
      <c r="D145" s="150">
        <f t="shared" si="94"/>
        <v>0</v>
      </c>
      <c r="E145" s="149">
        <f t="shared" si="95"/>
        <v>0</v>
      </c>
      <c r="F145" s="54">
        <v>0</v>
      </c>
      <c r="G145" s="54">
        <v>0</v>
      </c>
      <c r="H145" s="149">
        <v>0</v>
      </c>
      <c r="I145" s="233">
        <f t="shared" si="96"/>
        <v>0</v>
      </c>
      <c r="J145" s="255"/>
      <c r="K145" s="234"/>
      <c r="L145" s="234"/>
      <c r="M145" s="280">
        <f t="shared" si="97"/>
        <v>0</v>
      </c>
      <c r="N145" s="236">
        <f t="shared" si="98"/>
        <v>0</v>
      </c>
      <c r="O145" s="151">
        <f t="shared" si="99"/>
        <v>0</v>
      </c>
      <c r="P145" s="236">
        <f t="shared" si="100"/>
        <v>0</v>
      </c>
      <c r="Q145" s="2">
        <f t="shared" si="100"/>
        <v>0</v>
      </c>
      <c r="R145" s="151">
        <f t="shared" si="100"/>
        <v>0</v>
      </c>
    </row>
    <row r="146" spans="1:18" s="10" customFormat="1" ht="15" hidden="1" customHeight="1">
      <c r="A146" s="159"/>
      <c r="B146" s="148"/>
      <c r="C146" s="149">
        <f>SUM(F146:J146)</f>
        <v>0</v>
      </c>
      <c r="D146" s="150">
        <f t="shared" si="94"/>
        <v>0</v>
      </c>
      <c r="E146" s="149">
        <f t="shared" si="95"/>
        <v>0</v>
      </c>
      <c r="F146" s="54">
        <v>0</v>
      </c>
      <c r="G146" s="54">
        <v>0</v>
      </c>
      <c r="H146" s="149">
        <v>0</v>
      </c>
      <c r="I146" s="233">
        <f t="shared" si="96"/>
        <v>0</v>
      </c>
      <c r="J146" s="255"/>
      <c r="K146" s="234"/>
      <c r="L146" s="234"/>
      <c r="M146" s="280">
        <f t="shared" si="97"/>
        <v>0</v>
      </c>
      <c r="N146" s="236">
        <f t="shared" si="98"/>
        <v>0</v>
      </c>
      <c r="O146" s="151">
        <f t="shared" si="99"/>
        <v>0</v>
      </c>
      <c r="P146" s="236">
        <f t="shared" si="100"/>
        <v>0</v>
      </c>
      <c r="Q146" s="2">
        <f t="shared" si="100"/>
        <v>0</v>
      </c>
      <c r="R146" s="151">
        <f t="shared" si="100"/>
        <v>0</v>
      </c>
    </row>
    <row r="147" spans="1:18" s="10" customFormat="1" ht="7.5" hidden="1" customHeight="1">
      <c r="A147" s="159"/>
      <c r="B147" s="148"/>
      <c r="C147" s="149"/>
      <c r="D147" s="150"/>
      <c r="E147" s="149"/>
      <c r="F147" s="54"/>
      <c r="G147" s="54"/>
      <c r="H147" s="149"/>
      <c r="I147" s="257"/>
      <c r="J147" s="258"/>
      <c r="K147" s="259"/>
      <c r="L147" s="259"/>
      <c r="M147" s="280"/>
      <c r="N147" s="236"/>
      <c r="O147" s="151"/>
      <c r="P147" s="236"/>
      <c r="Q147" s="2"/>
      <c r="R147" s="151"/>
    </row>
    <row r="148" spans="1:18" s="10" customFormat="1" ht="15" hidden="1" customHeight="1">
      <c r="A148" s="143" t="s">
        <v>389</v>
      </c>
      <c r="B148" s="144"/>
      <c r="C148" s="145">
        <f t="shared" ref="C148:H148" si="101">SUM(C149:C152)</f>
        <v>0</v>
      </c>
      <c r="D148" s="146">
        <f t="shared" si="101"/>
        <v>0</v>
      </c>
      <c r="E148" s="145">
        <f t="shared" si="101"/>
        <v>0</v>
      </c>
      <c r="F148" s="147">
        <f t="shared" si="101"/>
        <v>0</v>
      </c>
      <c r="G148" s="147">
        <f t="shared" si="101"/>
        <v>0</v>
      </c>
      <c r="H148" s="145">
        <f t="shared" si="101"/>
        <v>0</v>
      </c>
      <c r="I148" s="250">
        <f t="shared" ref="I148:R148" si="102">SUM(I149:I152)</f>
        <v>0</v>
      </c>
      <c r="J148" s="251">
        <f t="shared" si="102"/>
        <v>0</v>
      </c>
      <c r="K148" s="228">
        <f t="shared" si="102"/>
        <v>0</v>
      </c>
      <c r="L148" s="228">
        <f t="shared" si="102"/>
        <v>0</v>
      </c>
      <c r="M148" s="279">
        <f t="shared" si="102"/>
        <v>0</v>
      </c>
      <c r="N148" s="232">
        <f t="shared" si="102"/>
        <v>0</v>
      </c>
      <c r="O148" s="230">
        <f t="shared" si="102"/>
        <v>0</v>
      </c>
      <c r="P148" s="232">
        <f t="shared" si="102"/>
        <v>0</v>
      </c>
      <c r="Q148" s="231">
        <f t="shared" si="102"/>
        <v>0</v>
      </c>
      <c r="R148" s="230">
        <f t="shared" si="102"/>
        <v>0</v>
      </c>
    </row>
    <row r="149" spans="1:18" s="10" customFormat="1" ht="15" hidden="1" customHeight="1">
      <c r="A149" s="159"/>
      <c r="B149" s="148"/>
      <c r="C149" s="149">
        <f>SUM(F149:J149)</f>
        <v>0</v>
      </c>
      <c r="D149" s="150">
        <f>SUM(C149)/1.27</f>
        <v>0</v>
      </c>
      <c r="E149" s="149">
        <f>SUM(D149)*0.27</f>
        <v>0</v>
      </c>
      <c r="F149" s="54">
        <v>0</v>
      </c>
      <c r="G149" s="54">
        <v>0</v>
      </c>
      <c r="H149" s="149">
        <v>0</v>
      </c>
      <c r="I149" s="233">
        <f>SUM(J149:L149)</f>
        <v>0</v>
      </c>
      <c r="J149" s="255"/>
      <c r="K149" s="234"/>
      <c r="L149" s="234"/>
      <c r="M149" s="280">
        <f>SUM(P149:T149)</f>
        <v>0</v>
      </c>
      <c r="N149" s="236">
        <f>SUM(M149)/1.27</f>
        <v>0</v>
      </c>
      <c r="O149" s="151">
        <f>SUM(N149)*0.27</f>
        <v>0</v>
      </c>
      <c r="P149" s="236">
        <f t="shared" ref="P149:R152" si="103">SUM(F149+J149)</f>
        <v>0</v>
      </c>
      <c r="Q149" s="260">
        <f t="shared" si="103"/>
        <v>0</v>
      </c>
      <c r="R149" s="430">
        <f t="shared" si="103"/>
        <v>0</v>
      </c>
    </row>
    <row r="150" spans="1:18" s="10" customFormat="1" ht="15" hidden="1" customHeight="1">
      <c r="A150" s="159"/>
      <c r="B150" s="148"/>
      <c r="C150" s="149">
        <f>SUM(F150:J150)</f>
        <v>0</v>
      </c>
      <c r="D150" s="150">
        <f>SUM(C150)/1.27</f>
        <v>0</v>
      </c>
      <c r="E150" s="149">
        <f>SUM(D150)*0.27</f>
        <v>0</v>
      </c>
      <c r="F150" s="54">
        <v>0</v>
      </c>
      <c r="G150" s="54">
        <v>0</v>
      </c>
      <c r="H150" s="149">
        <v>0</v>
      </c>
      <c r="I150" s="254">
        <f>SUM(J150:L150)</f>
        <v>0</v>
      </c>
      <c r="J150" s="255"/>
      <c r="K150" s="234"/>
      <c r="L150" s="234"/>
      <c r="M150" s="280">
        <f>SUM(P150:T150)</f>
        <v>0</v>
      </c>
      <c r="N150" s="236">
        <f>SUM(M150)/1.27</f>
        <v>0</v>
      </c>
      <c r="O150" s="151">
        <f>SUM(N150)*0.27</f>
        <v>0</v>
      </c>
      <c r="P150" s="236">
        <f t="shared" si="103"/>
        <v>0</v>
      </c>
      <c r="Q150" s="2">
        <f t="shared" si="103"/>
        <v>0</v>
      </c>
      <c r="R150" s="151">
        <f t="shared" si="103"/>
        <v>0</v>
      </c>
    </row>
    <row r="151" spans="1:18" s="10" customFormat="1" ht="15" hidden="1" customHeight="1">
      <c r="A151" s="159"/>
      <c r="B151" s="148"/>
      <c r="C151" s="149">
        <f>SUM(F151:J151)</f>
        <v>0</v>
      </c>
      <c r="D151" s="150">
        <f>SUM(C151)/1.27</f>
        <v>0</v>
      </c>
      <c r="E151" s="149">
        <f>SUM(D151)*0.27</f>
        <v>0</v>
      </c>
      <c r="F151" s="54">
        <v>0</v>
      </c>
      <c r="G151" s="54">
        <v>0</v>
      </c>
      <c r="H151" s="149">
        <v>0</v>
      </c>
      <c r="I151" s="254">
        <f>SUM(J151:L151)</f>
        <v>0</v>
      </c>
      <c r="J151" s="255"/>
      <c r="K151" s="234"/>
      <c r="L151" s="234"/>
      <c r="M151" s="280">
        <f>SUM(P151:S151)</f>
        <v>0</v>
      </c>
      <c r="N151" s="236">
        <f>SUM(M151)/1.27</f>
        <v>0</v>
      </c>
      <c r="O151" s="151">
        <f>SUM(N151)*0.27</f>
        <v>0</v>
      </c>
      <c r="P151" s="236">
        <f t="shared" si="103"/>
        <v>0</v>
      </c>
      <c r="Q151" s="2">
        <f t="shared" si="103"/>
        <v>0</v>
      </c>
      <c r="R151" s="151">
        <f t="shared" si="103"/>
        <v>0</v>
      </c>
    </row>
    <row r="152" spans="1:18" s="10" customFormat="1" ht="15" hidden="1" customHeight="1">
      <c r="A152" s="159"/>
      <c r="B152" s="148"/>
      <c r="C152" s="149">
        <f>SUM(F152:J152)</f>
        <v>0</v>
      </c>
      <c r="D152" s="150">
        <f>SUM(C152)/1.27</f>
        <v>0</v>
      </c>
      <c r="E152" s="149">
        <f>SUM(D152)*0.27</f>
        <v>0</v>
      </c>
      <c r="F152" s="54">
        <v>0</v>
      </c>
      <c r="G152" s="54">
        <v>0</v>
      </c>
      <c r="H152" s="149">
        <v>0</v>
      </c>
      <c r="I152" s="254">
        <f>SUM(J152:L152)</f>
        <v>0</v>
      </c>
      <c r="J152" s="255"/>
      <c r="K152" s="234"/>
      <c r="L152" s="234"/>
      <c r="M152" s="280">
        <f>SUM(P152:S152)</f>
        <v>0</v>
      </c>
      <c r="N152" s="236">
        <f>SUM(M152)/1.27</f>
        <v>0</v>
      </c>
      <c r="O152" s="151">
        <f>SUM(N152)*0.27</f>
        <v>0</v>
      </c>
      <c r="P152" s="236">
        <f t="shared" si="103"/>
        <v>0</v>
      </c>
      <c r="Q152" s="2">
        <f t="shared" si="103"/>
        <v>0</v>
      </c>
      <c r="R152" s="151">
        <f t="shared" si="103"/>
        <v>0</v>
      </c>
    </row>
    <row r="153" spans="1:18" s="10" customFormat="1" ht="15" customHeight="1">
      <c r="A153" s="159"/>
      <c r="B153" s="148"/>
      <c r="C153" s="149"/>
      <c r="D153" s="150"/>
      <c r="E153" s="149"/>
      <c r="F153" s="54"/>
      <c r="G153" s="54"/>
      <c r="H153" s="149"/>
      <c r="I153" s="257"/>
      <c r="J153" s="258"/>
      <c r="K153" s="259"/>
      <c r="L153" s="259"/>
      <c r="M153" s="280"/>
      <c r="N153" s="236"/>
      <c r="O153" s="151"/>
      <c r="P153" s="236"/>
      <c r="Q153" s="2"/>
      <c r="R153" s="151"/>
    </row>
    <row r="154" spans="1:18" s="10" customFormat="1" ht="15" customHeight="1">
      <c r="A154" s="143" t="s">
        <v>92</v>
      </c>
      <c r="B154" s="144"/>
      <c r="C154" s="145">
        <f t="shared" ref="C154:H154" si="104">SUM(C155:C157)</f>
        <v>3810000</v>
      </c>
      <c r="D154" s="146">
        <f t="shared" si="104"/>
        <v>3000000</v>
      </c>
      <c r="E154" s="145">
        <f t="shared" si="104"/>
        <v>810000</v>
      </c>
      <c r="F154" s="147">
        <f t="shared" si="104"/>
        <v>3810000</v>
      </c>
      <c r="G154" s="147">
        <f t="shared" si="104"/>
        <v>0</v>
      </c>
      <c r="H154" s="145">
        <f t="shared" si="104"/>
        <v>0</v>
      </c>
      <c r="I154" s="250">
        <f t="shared" ref="I154:R154" si="105">SUM(I155:I157)</f>
        <v>0</v>
      </c>
      <c r="J154" s="251">
        <f t="shared" si="105"/>
        <v>0</v>
      </c>
      <c r="K154" s="228">
        <f t="shared" si="105"/>
        <v>0</v>
      </c>
      <c r="L154" s="228">
        <f t="shared" si="105"/>
        <v>0</v>
      </c>
      <c r="M154" s="279">
        <f t="shared" si="105"/>
        <v>3810000</v>
      </c>
      <c r="N154" s="232">
        <f t="shared" si="105"/>
        <v>3000000</v>
      </c>
      <c r="O154" s="230">
        <f t="shared" si="105"/>
        <v>810000</v>
      </c>
      <c r="P154" s="232">
        <f t="shared" si="105"/>
        <v>3810000</v>
      </c>
      <c r="Q154" s="231">
        <f t="shared" si="105"/>
        <v>0</v>
      </c>
      <c r="R154" s="230">
        <f t="shared" si="105"/>
        <v>0</v>
      </c>
    </row>
    <row r="155" spans="1:18" s="10" customFormat="1" ht="15" customHeight="1">
      <c r="A155" s="159"/>
      <c r="B155" s="148" t="s">
        <v>1279</v>
      </c>
      <c r="C155" s="149">
        <f>SUM(F155:H155)</f>
        <v>3810000</v>
      </c>
      <c r="D155" s="150">
        <f>SUM(C155)/1.27</f>
        <v>3000000</v>
      </c>
      <c r="E155" s="149">
        <f>SUM(D155)*0.27</f>
        <v>810000</v>
      </c>
      <c r="F155" s="54">
        <v>3810000</v>
      </c>
      <c r="G155" s="54">
        <v>0</v>
      </c>
      <c r="H155" s="149">
        <v>0</v>
      </c>
      <c r="I155" s="233">
        <f>SUM(J155:L155)</f>
        <v>0</v>
      </c>
      <c r="J155" s="255"/>
      <c r="K155" s="234"/>
      <c r="L155" s="234"/>
      <c r="M155" s="280">
        <f>SUM(P155:T155)</f>
        <v>3810000</v>
      </c>
      <c r="N155" s="277">
        <f>SUM(M155)/1.27</f>
        <v>3000000</v>
      </c>
      <c r="O155" s="245">
        <f>SUM(N155)*0.27</f>
        <v>810000</v>
      </c>
      <c r="P155" s="236">
        <f t="shared" ref="P155:R157" si="106">SUM(F155+J155)</f>
        <v>3810000</v>
      </c>
      <c r="Q155" s="2">
        <f t="shared" si="106"/>
        <v>0</v>
      </c>
      <c r="R155" s="151">
        <f t="shared" si="106"/>
        <v>0</v>
      </c>
    </row>
    <row r="156" spans="1:18" s="10" customFormat="1" ht="15" hidden="1" customHeight="1">
      <c r="A156" s="159"/>
      <c r="B156" s="148"/>
      <c r="C156" s="149">
        <f>SUM(F156:H156)</f>
        <v>0</v>
      </c>
      <c r="D156" s="150">
        <f>SUM(C156)/1.27</f>
        <v>0</v>
      </c>
      <c r="E156" s="149">
        <f>SUM(D156)*0.27</f>
        <v>0</v>
      </c>
      <c r="F156" s="54">
        <v>0</v>
      </c>
      <c r="G156" s="54">
        <v>0</v>
      </c>
      <c r="H156" s="149">
        <v>0</v>
      </c>
      <c r="I156" s="254">
        <f>SUM(J156:L156)</f>
        <v>0</v>
      </c>
      <c r="J156" s="255"/>
      <c r="K156" s="234"/>
      <c r="L156" s="234"/>
      <c r="M156" s="280">
        <f>SUM(P156:S156)</f>
        <v>0</v>
      </c>
      <c r="N156" s="277">
        <f>SUM(M156)/1.27</f>
        <v>0</v>
      </c>
      <c r="O156" s="245">
        <f>SUM(N156)*0.27</f>
        <v>0</v>
      </c>
      <c r="P156" s="236">
        <f t="shared" si="106"/>
        <v>0</v>
      </c>
      <c r="Q156" s="2">
        <f t="shared" si="106"/>
        <v>0</v>
      </c>
      <c r="R156" s="151">
        <f t="shared" si="106"/>
        <v>0</v>
      </c>
    </row>
    <row r="157" spans="1:18" s="10" customFormat="1" ht="15" hidden="1" customHeight="1">
      <c r="A157" s="159"/>
      <c r="B157" s="148"/>
      <c r="C157" s="149">
        <f>SUM(F157:J157)</f>
        <v>0</v>
      </c>
      <c r="D157" s="150">
        <f>SUM(C157)/1.27</f>
        <v>0</v>
      </c>
      <c r="E157" s="149">
        <f>SUM(D157)*0.27</f>
        <v>0</v>
      </c>
      <c r="F157" s="54">
        <v>0</v>
      </c>
      <c r="G157" s="54">
        <v>0</v>
      </c>
      <c r="H157" s="149">
        <v>0</v>
      </c>
      <c r="I157" s="254">
        <f>SUM(J157:L157)</f>
        <v>0</v>
      </c>
      <c r="J157" s="255"/>
      <c r="K157" s="234"/>
      <c r="L157" s="234"/>
      <c r="M157" s="280">
        <f>SUM(P157:S157)</f>
        <v>0</v>
      </c>
      <c r="N157" s="277">
        <f>SUM(M157)/1.27</f>
        <v>0</v>
      </c>
      <c r="O157" s="245">
        <f>SUM(N157)*0.27</f>
        <v>0</v>
      </c>
      <c r="P157" s="236">
        <f t="shared" si="106"/>
        <v>0</v>
      </c>
      <c r="Q157" s="2">
        <f t="shared" si="106"/>
        <v>0</v>
      </c>
      <c r="R157" s="151">
        <f t="shared" si="106"/>
        <v>0</v>
      </c>
    </row>
    <row r="158" spans="1:18" s="10" customFormat="1" ht="15" hidden="1" customHeight="1">
      <c r="A158" s="159"/>
      <c r="B158" s="148"/>
      <c r="C158" s="149"/>
      <c r="D158" s="150"/>
      <c r="E158" s="149"/>
      <c r="F158" s="54"/>
      <c r="G158" s="54"/>
      <c r="H158" s="149"/>
      <c r="I158" s="257"/>
      <c r="J158" s="258"/>
      <c r="K158" s="259"/>
      <c r="L158" s="259"/>
      <c r="M158" s="280"/>
      <c r="N158" s="236"/>
      <c r="O158" s="151"/>
      <c r="P158" s="236"/>
      <c r="Q158" s="2"/>
      <c r="R158" s="151"/>
    </row>
    <row r="159" spans="1:18" s="10" customFormat="1" ht="14.25" customHeight="1">
      <c r="A159" s="159"/>
      <c r="B159" s="148"/>
      <c r="C159" s="149"/>
      <c r="D159" s="150"/>
      <c r="E159" s="149"/>
      <c r="F159" s="54"/>
      <c r="G159" s="54"/>
      <c r="H159" s="149"/>
      <c r="I159" s="252"/>
      <c r="J159" s="253"/>
      <c r="K159" s="114"/>
      <c r="L159" s="114"/>
      <c r="M159" s="280"/>
      <c r="N159" s="236"/>
      <c r="O159" s="151"/>
      <c r="P159" s="236"/>
      <c r="Q159" s="2"/>
      <c r="R159" s="151"/>
    </row>
    <row r="160" spans="1:18" s="10" customFormat="1" ht="15" customHeight="1">
      <c r="A160" s="143" t="s">
        <v>486</v>
      </c>
      <c r="B160" s="162"/>
      <c r="C160" s="145">
        <f t="shared" ref="C160:H160" si="107">SUM(C161:C180)</f>
        <v>72729138</v>
      </c>
      <c r="D160" s="146">
        <f t="shared" si="107"/>
        <v>57367805</v>
      </c>
      <c r="E160" s="145">
        <f t="shared" si="107"/>
        <v>15361333</v>
      </c>
      <c r="F160" s="147">
        <f t="shared" si="107"/>
        <v>72729138</v>
      </c>
      <c r="G160" s="147">
        <f t="shared" si="107"/>
        <v>0</v>
      </c>
      <c r="H160" s="145">
        <f t="shared" si="107"/>
        <v>0</v>
      </c>
      <c r="I160" s="250">
        <f t="shared" ref="I160:R160" si="108">SUM(I161:I180)</f>
        <v>0</v>
      </c>
      <c r="J160" s="251">
        <f t="shared" si="108"/>
        <v>0</v>
      </c>
      <c r="K160" s="228">
        <f t="shared" si="108"/>
        <v>0</v>
      </c>
      <c r="L160" s="228">
        <f t="shared" si="108"/>
        <v>0</v>
      </c>
      <c r="M160" s="279">
        <f t="shared" si="108"/>
        <v>72729138</v>
      </c>
      <c r="N160" s="232">
        <f t="shared" si="108"/>
        <v>57367805</v>
      </c>
      <c r="O160" s="230">
        <f t="shared" si="108"/>
        <v>15361333</v>
      </c>
      <c r="P160" s="232">
        <f t="shared" si="108"/>
        <v>72729138</v>
      </c>
      <c r="Q160" s="231">
        <f t="shared" si="108"/>
        <v>0</v>
      </c>
      <c r="R160" s="230">
        <f t="shared" si="108"/>
        <v>0</v>
      </c>
    </row>
    <row r="161" spans="1:18" s="10" customFormat="1" ht="27" customHeight="1">
      <c r="A161" s="159"/>
      <c r="B161" s="148" t="s">
        <v>1149</v>
      </c>
      <c r="C161" s="149">
        <f t="shared" ref="C161:C180" si="109">SUM(F161:H161)</f>
        <v>6350000</v>
      </c>
      <c r="D161" s="150">
        <f>SUM(C161)/1.27</f>
        <v>5000000</v>
      </c>
      <c r="E161" s="149">
        <f>SUM(D161)*0.27</f>
        <v>1350000</v>
      </c>
      <c r="F161" s="54">
        <v>6350000</v>
      </c>
      <c r="G161" s="54">
        <v>0</v>
      </c>
      <c r="H161" s="149">
        <v>0</v>
      </c>
      <c r="I161" s="254">
        <f t="shared" ref="I161:I180" si="110">SUM(J161:L161)</f>
        <v>0</v>
      </c>
      <c r="J161" s="255"/>
      <c r="K161" s="234"/>
      <c r="L161" s="234"/>
      <c r="M161" s="280">
        <f t="shared" ref="M161:M167" si="111">SUM(P161:T161)</f>
        <v>6350000</v>
      </c>
      <c r="N161" s="236">
        <f>SUM(M161)/1.27</f>
        <v>5000000</v>
      </c>
      <c r="O161" s="151">
        <f>SUM(N161)*0.27</f>
        <v>1350000</v>
      </c>
      <c r="P161" s="236">
        <f t="shared" ref="P161:P180" si="112">SUM(F161+J161)</f>
        <v>6350000</v>
      </c>
      <c r="Q161" s="2">
        <f t="shared" ref="Q161:Q180" si="113">SUM(G161+K161)</f>
        <v>0</v>
      </c>
      <c r="R161" s="151">
        <f t="shared" ref="R161:R180" si="114">SUM(H161+L161)</f>
        <v>0</v>
      </c>
    </row>
    <row r="162" spans="1:18" s="10" customFormat="1" ht="15" hidden="1" customHeight="1">
      <c r="A162" s="159"/>
      <c r="B162" s="148" t="s">
        <v>1157</v>
      </c>
      <c r="C162" s="149">
        <f t="shared" si="109"/>
        <v>0</v>
      </c>
      <c r="D162" s="150">
        <f>SUM(C162)/1.27</f>
        <v>0</v>
      </c>
      <c r="E162" s="149">
        <f>SUM(D162)*0.27</f>
        <v>0</v>
      </c>
      <c r="F162" s="54">
        <v>0</v>
      </c>
      <c r="G162" s="54">
        <v>0</v>
      </c>
      <c r="H162" s="149">
        <v>0</v>
      </c>
      <c r="I162" s="254">
        <f t="shared" si="110"/>
        <v>0</v>
      </c>
      <c r="J162" s="255"/>
      <c r="K162" s="234"/>
      <c r="L162" s="234"/>
      <c r="M162" s="280">
        <f t="shared" si="111"/>
        <v>0</v>
      </c>
      <c r="N162" s="236">
        <f>SUM(M162)/1.27</f>
        <v>0</v>
      </c>
      <c r="O162" s="151">
        <f>SUM(N162)*0.27</f>
        <v>0</v>
      </c>
      <c r="P162" s="236">
        <f>SUM(F162+J162)</f>
        <v>0</v>
      </c>
      <c r="Q162" s="2">
        <f t="shared" si="113"/>
        <v>0</v>
      </c>
      <c r="R162" s="151">
        <f t="shared" si="114"/>
        <v>0</v>
      </c>
    </row>
    <row r="163" spans="1:18" s="10" customFormat="1" ht="24.75" hidden="1" customHeight="1">
      <c r="A163" s="159"/>
      <c r="B163" s="148" t="s">
        <v>1017</v>
      </c>
      <c r="C163" s="149">
        <f t="shared" si="109"/>
        <v>0</v>
      </c>
      <c r="D163" s="150">
        <f t="shared" ref="D163:D168" si="115">SUM(C163)/1.27</f>
        <v>0</v>
      </c>
      <c r="E163" s="149">
        <f t="shared" ref="E163:E168" si="116">SUM(D163)*0.27</f>
        <v>0</v>
      </c>
      <c r="F163" s="54">
        <v>0</v>
      </c>
      <c r="G163" s="54">
        <v>0</v>
      </c>
      <c r="H163" s="149">
        <v>0</v>
      </c>
      <c r="I163" s="254">
        <f t="shared" si="110"/>
        <v>0</v>
      </c>
      <c r="J163" s="255"/>
      <c r="K163" s="234"/>
      <c r="L163" s="234"/>
      <c r="M163" s="280">
        <f t="shared" si="111"/>
        <v>0</v>
      </c>
      <c r="N163" s="236">
        <f t="shared" ref="N163:N168" si="117">SUM(M163)/1.27</f>
        <v>0</v>
      </c>
      <c r="O163" s="151">
        <f t="shared" ref="O163:O168" si="118">SUM(N163)*0.27</f>
        <v>0</v>
      </c>
      <c r="P163" s="236">
        <f t="shared" si="112"/>
        <v>0</v>
      </c>
      <c r="Q163" s="2">
        <f t="shared" si="113"/>
        <v>0</v>
      </c>
      <c r="R163" s="151">
        <f t="shared" si="114"/>
        <v>0</v>
      </c>
    </row>
    <row r="164" spans="1:18" s="10" customFormat="1" ht="15" hidden="1" customHeight="1">
      <c r="A164" s="159"/>
      <c r="B164" s="148" t="s">
        <v>958</v>
      </c>
      <c r="C164" s="149">
        <f t="shared" si="109"/>
        <v>0</v>
      </c>
      <c r="D164" s="150">
        <f t="shared" si="115"/>
        <v>0</v>
      </c>
      <c r="E164" s="149">
        <f t="shared" si="116"/>
        <v>0</v>
      </c>
      <c r="F164" s="54">
        <v>0</v>
      </c>
      <c r="G164" s="54">
        <v>0</v>
      </c>
      <c r="H164" s="149">
        <v>0</v>
      </c>
      <c r="I164" s="254">
        <f t="shared" si="110"/>
        <v>0</v>
      </c>
      <c r="J164" s="255"/>
      <c r="K164" s="234"/>
      <c r="L164" s="234"/>
      <c r="M164" s="280">
        <f>SUM(P164:T164)</f>
        <v>0</v>
      </c>
      <c r="N164" s="236">
        <f t="shared" si="117"/>
        <v>0</v>
      </c>
      <c r="O164" s="151">
        <f t="shared" si="118"/>
        <v>0</v>
      </c>
      <c r="P164" s="236">
        <f t="shared" si="112"/>
        <v>0</v>
      </c>
      <c r="Q164" s="2">
        <f t="shared" si="113"/>
        <v>0</v>
      </c>
      <c r="R164" s="151">
        <f t="shared" si="114"/>
        <v>0</v>
      </c>
    </row>
    <row r="165" spans="1:18" s="10" customFormat="1" ht="15" customHeight="1">
      <c r="A165" s="159"/>
      <c r="B165" s="148" t="s">
        <v>959</v>
      </c>
      <c r="C165" s="151">
        <f t="shared" si="109"/>
        <v>1363726</v>
      </c>
      <c r="D165" s="150">
        <f t="shared" si="115"/>
        <v>1073800</v>
      </c>
      <c r="E165" s="149">
        <f t="shared" si="116"/>
        <v>289926</v>
      </c>
      <c r="F165" s="54">
        <v>1363726</v>
      </c>
      <c r="G165" s="54">
        <v>0</v>
      </c>
      <c r="H165" s="149">
        <v>0</v>
      </c>
      <c r="I165" s="254">
        <f t="shared" si="110"/>
        <v>0</v>
      </c>
      <c r="J165" s="255"/>
      <c r="K165" s="234"/>
      <c r="L165" s="234"/>
      <c r="M165" s="280">
        <f t="shared" si="111"/>
        <v>1363726</v>
      </c>
      <c r="N165" s="236">
        <f t="shared" si="117"/>
        <v>1073800</v>
      </c>
      <c r="O165" s="151">
        <f t="shared" si="118"/>
        <v>289926</v>
      </c>
      <c r="P165" s="236">
        <f t="shared" si="112"/>
        <v>1363726</v>
      </c>
      <c r="Q165" s="2">
        <f t="shared" si="113"/>
        <v>0</v>
      </c>
      <c r="R165" s="151">
        <f t="shared" si="114"/>
        <v>0</v>
      </c>
    </row>
    <row r="166" spans="1:18" s="10" customFormat="1" ht="41.25" hidden="1" customHeight="1">
      <c r="A166" s="159"/>
      <c r="B166" s="148" t="s">
        <v>1020</v>
      </c>
      <c r="C166" s="151">
        <f t="shared" si="109"/>
        <v>0</v>
      </c>
      <c r="D166" s="150">
        <f t="shared" si="115"/>
        <v>0</v>
      </c>
      <c r="E166" s="149">
        <f t="shared" si="116"/>
        <v>0</v>
      </c>
      <c r="F166" s="54">
        <v>0</v>
      </c>
      <c r="G166" s="54">
        <v>0</v>
      </c>
      <c r="H166" s="149">
        <v>0</v>
      </c>
      <c r="I166" s="254">
        <f t="shared" si="110"/>
        <v>0</v>
      </c>
      <c r="J166" s="255"/>
      <c r="K166" s="234"/>
      <c r="L166" s="234"/>
      <c r="M166" s="280">
        <f>SUM(P166:T166)</f>
        <v>0</v>
      </c>
      <c r="N166" s="236">
        <f t="shared" si="117"/>
        <v>0</v>
      </c>
      <c r="O166" s="151">
        <f t="shared" si="118"/>
        <v>0</v>
      </c>
      <c r="P166" s="236">
        <f t="shared" si="112"/>
        <v>0</v>
      </c>
      <c r="Q166" s="2">
        <f t="shared" si="113"/>
        <v>0</v>
      </c>
      <c r="R166" s="151">
        <f t="shared" si="114"/>
        <v>0</v>
      </c>
    </row>
    <row r="167" spans="1:18" s="10" customFormat="1" ht="41.25" hidden="1" customHeight="1">
      <c r="A167" s="159"/>
      <c r="B167" s="148" t="s">
        <v>1150</v>
      </c>
      <c r="C167" s="151">
        <f t="shared" si="109"/>
        <v>0</v>
      </c>
      <c r="D167" s="150">
        <f t="shared" si="115"/>
        <v>0</v>
      </c>
      <c r="E167" s="149">
        <f t="shared" si="116"/>
        <v>0</v>
      </c>
      <c r="F167" s="54">
        <v>0</v>
      </c>
      <c r="G167" s="54">
        <v>0</v>
      </c>
      <c r="H167" s="149">
        <v>0</v>
      </c>
      <c r="I167" s="254">
        <f t="shared" si="110"/>
        <v>0</v>
      </c>
      <c r="J167" s="255"/>
      <c r="K167" s="234"/>
      <c r="L167" s="234"/>
      <c r="M167" s="280">
        <f t="shared" si="111"/>
        <v>0</v>
      </c>
      <c r="N167" s="236">
        <f t="shared" si="117"/>
        <v>0</v>
      </c>
      <c r="O167" s="151">
        <f t="shared" si="118"/>
        <v>0</v>
      </c>
      <c r="P167" s="236">
        <f t="shared" si="112"/>
        <v>0</v>
      </c>
      <c r="Q167" s="2">
        <f t="shared" si="113"/>
        <v>0</v>
      </c>
      <c r="R167" s="151">
        <f t="shared" si="114"/>
        <v>0</v>
      </c>
    </row>
    <row r="168" spans="1:18" s="10" customFormat="1" ht="15" customHeight="1">
      <c r="A168" s="159"/>
      <c r="B168" s="148" t="s">
        <v>1021</v>
      </c>
      <c r="C168" s="151">
        <f t="shared" si="109"/>
        <v>3810000</v>
      </c>
      <c r="D168" s="150">
        <f t="shared" si="115"/>
        <v>3000000</v>
      </c>
      <c r="E168" s="149">
        <f t="shared" si="116"/>
        <v>810000</v>
      </c>
      <c r="F168" s="54">
        <v>3810000</v>
      </c>
      <c r="G168" s="54">
        <v>0</v>
      </c>
      <c r="H168" s="149">
        <v>0</v>
      </c>
      <c r="I168" s="254">
        <f t="shared" si="110"/>
        <v>0</v>
      </c>
      <c r="J168" s="255"/>
      <c r="K168" s="234"/>
      <c r="L168" s="234"/>
      <c r="M168" s="280">
        <f>SUM(P168:T168)</f>
        <v>3810000</v>
      </c>
      <c r="N168" s="236">
        <f t="shared" si="117"/>
        <v>3000000</v>
      </c>
      <c r="O168" s="151">
        <f t="shared" si="118"/>
        <v>810000</v>
      </c>
      <c r="P168" s="236">
        <f t="shared" si="112"/>
        <v>3810000</v>
      </c>
      <c r="Q168" s="2">
        <f t="shared" si="113"/>
        <v>0</v>
      </c>
      <c r="R168" s="151">
        <f t="shared" si="114"/>
        <v>0</v>
      </c>
    </row>
    <row r="169" spans="1:18" s="10" customFormat="1" ht="29.25" hidden="1" customHeight="1">
      <c r="A169" s="159"/>
      <c r="B169" s="148" t="s">
        <v>1019</v>
      </c>
      <c r="C169" s="151">
        <f t="shared" si="109"/>
        <v>0</v>
      </c>
      <c r="D169" s="150">
        <f t="shared" ref="D169:D179" si="119">SUM(C169)/1.27</f>
        <v>0</v>
      </c>
      <c r="E169" s="149">
        <f t="shared" ref="E169:E179" si="120">SUM(D169)*0.27</f>
        <v>0</v>
      </c>
      <c r="F169" s="54">
        <v>0</v>
      </c>
      <c r="G169" s="54">
        <v>0</v>
      </c>
      <c r="H169" s="149">
        <v>0</v>
      </c>
      <c r="I169" s="254">
        <f t="shared" si="110"/>
        <v>0</v>
      </c>
      <c r="J169" s="255"/>
      <c r="K169" s="234"/>
      <c r="L169" s="234"/>
      <c r="M169" s="280">
        <f>SUM(P169:T169)</f>
        <v>0</v>
      </c>
      <c r="N169" s="236">
        <f t="shared" ref="N169:N180" si="121">SUM(M169)/1.27</f>
        <v>0</v>
      </c>
      <c r="O169" s="151">
        <f t="shared" ref="O169:O180" si="122">SUM(N169)*0.27</f>
        <v>0</v>
      </c>
      <c r="P169" s="236">
        <f t="shared" si="112"/>
        <v>0</v>
      </c>
      <c r="Q169" s="2">
        <f t="shared" si="113"/>
        <v>0</v>
      </c>
      <c r="R169" s="151">
        <f t="shared" si="114"/>
        <v>0</v>
      </c>
    </row>
    <row r="170" spans="1:18" s="10" customFormat="1" ht="27" customHeight="1">
      <c r="A170" s="159"/>
      <c r="B170" s="148" t="s">
        <v>1151</v>
      </c>
      <c r="C170" s="151">
        <f t="shared" si="109"/>
        <v>66040</v>
      </c>
      <c r="D170" s="150">
        <f t="shared" si="119"/>
        <v>52000</v>
      </c>
      <c r="E170" s="149">
        <f t="shared" si="120"/>
        <v>14040</v>
      </c>
      <c r="F170" s="54">
        <v>66040</v>
      </c>
      <c r="G170" s="54">
        <v>0</v>
      </c>
      <c r="H170" s="149">
        <v>0</v>
      </c>
      <c r="I170" s="254">
        <f t="shared" si="110"/>
        <v>0</v>
      </c>
      <c r="J170" s="255"/>
      <c r="K170" s="234"/>
      <c r="L170" s="234"/>
      <c r="M170" s="280">
        <f t="shared" ref="M170:M179" si="123">SUM(P170:T170)</f>
        <v>66040</v>
      </c>
      <c r="N170" s="236">
        <f t="shared" si="121"/>
        <v>52000</v>
      </c>
      <c r="O170" s="151">
        <f t="shared" si="122"/>
        <v>14040</v>
      </c>
      <c r="P170" s="236">
        <f t="shared" si="112"/>
        <v>66040</v>
      </c>
      <c r="Q170" s="2">
        <f t="shared" si="113"/>
        <v>0</v>
      </c>
      <c r="R170" s="151">
        <f t="shared" si="114"/>
        <v>0</v>
      </c>
    </row>
    <row r="171" spans="1:18" s="10" customFormat="1" ht="15" customHeight="1">
      <c r="A171" s="159"/>
      <c r="B171" s="148" t="s">
        <v>1022</v>
      </c>
      <c r="C171" s="151">
        <f t="shared" si="109"/>
        <v>2286000</v>
      </c>
      <c r="D171" s="150">
        <f t="shared" si="119"/>
        <v>1800000</v>
      </c>
      <c r="E171" s="149">
        <f t="shared" si="120"/>
        <v>486000</v>
      </c>
      <c r="F171" s="54">
        <v>2286000</v>
      </c>
      <c r="G171" s="54">
        <v>0</v>
      </c>
      <c r="H171" s="149">
        <v>0</v>
      </c>
      <c r="I171" s="254">
        <f t="shared" si="110"/>
        <v>0</v>
      </c>
      <c r="J171" s="255"/>
      <c r="K171" s="234"/>
      <c r="L171" s="234"/>
      <c r="M171" s="280">
        <f t="shared" si="123"/>
        <v>2286000</v>
      </c>
      <c r="N171" s="236">
        <f t="shared" si="121"/>
        <v>1800000</v>
      </c>
      <c r="O171" s="151">
        <f t="shared" si="122"/>
        <v>486000</v>
      </c>
      <c r="P171" s="236">
        <f t="shared" si="112"/>
        <v>2286000</v>
      </c>
      <c r="Q171" s="2">
        <f t="shared" si="113"/>
        <v>0</v>
      </c>
      <c r="R171" s="151">
        <f t="shared" si="114"/>
        <v>0</v>
      </c>
    </row>
    <row r="172" spans="1:18" s="10" customFormat="1" ht="15" customHeight="1">
      <c r="A172" s="159"/>
      <c r="B172" s="1504" t="s">
        <v>1189</v>
      </c>
      <c r="C172" s="151">
        <f t="shared" si="109"/>
        <v>15811500</v>
      </c>
      <c r="D172" s="150">
        <f t="shared" si="119"/>
        <v>12450000</v>
      </c>
      <c r="E172" s="149">
        <f t="shared" si="120"/>
        <v>3361500</v>
      </c>
      <c r="F172" s="54">
        <v>15811500</v>
      </c>
      <c r="G172" s="54">
        <v>0</v>
      </c>
      <c r="H172" s="149">
        <v>0</v>
      </c>
      <c r="I172" s="254">
        <f t="shared" si="110"/>
        <v>0</v>
      </c>
      <c r="J172" s="255"/>
      <c r="K172" s="234"/>
      <c r="L172" s="234"/>
      <c r="M172" s="280">
        <f t="shared" si="123"/>
        <v>15811500</v>
      </c>
      <c r="N172" s="236">
        <f t="shared" si="121"/>
        <v>12450000</v>
      </c>
      <c r="O172" s="151">
        <f t="shared" si="122"/>
        <v>3361500</v>
      </c>
      <c r="P172" s="236">
        <f t="shared" si="112"/>
        <v>15811500</v>
      </c>
      <c r="Q172" s="2">
        <f t="shared" si="113"/>
        <v>0</v>
      </c>
      <c r="R172" s="151">
        <f t="shared" si="114"/>
        <v>0</v>
      </c>
    </row>
    <row r="173" spans="1:18" s="10" customFormat="1" ht="15" customHeight="1">
      <c r="A173" s="159"/>
      <c r="B173" s="1504" t="s">
        <v>1190</v>
      </c>
      <c r="C173" s="151">
        <f t="shared" si="109"/>
        <v>9307086</v>
      </c>
      <c r="D173" s="150">
        <f>SUM(C173)/1.27</f>
        <v>7328414</v>
      </c>
      <c r="E173" s="149">
        <f>SUM(D173)*0.27</f>
        <v>1978672</v>
      </c>
      <c r="F173" s="54">
        <v>9307086</v>
      </c>
      <c r="G173" s="54">
        <v>0</v>
      </c>
      <c r="H173" s="149">
        <v>0</v>
      </c>
      <c r="I173" s="254">
        <f t="shared" si="110"/>
        <v>0</v>
      </c>
      <c r="J173" s="255"/>
      <c r="K173" s="234"/>
      <c r="L173" s="234"/>
      <c r="M173" s="280">
        <f>SUM(P173:T173)</f>
        <v>9307086</v>
      </c>
      <c r="N173" s="236">
        <f>SUM(M173)/1.27</f>
        <v>7328414</v>
      </c>
      <c r="O173" s="151">
        <f>SUM(N173)*0.27</f>
        <v>1978672</v>
      </c>
      <c r="P173" s="236">
        <f t="shared" si="112"/>
        <v>9307086</v>
      </c>
      <c r="Q173" s="2">
        <f t="shared" si="113"/>
        <v>0</v>
      </c>
      <c r="R173" s="151">
        <f t="shared" si="114"/>
        <v>0</v>
      </c>
    </row>
    <row r="174" spans="1:18" s="10" customFormat="1" ht="15" customHeight="1">
      <c r="A174" s="159"/>
      <c r="B174" s="1504" t="s">
        <v>1191</v>
      </c>
      <c r="C174" s="151">
        <f t="shared" si="109"/>
        <v>609092</v>
      </c>
      <c r="D174" s="150">
        <f>SUM(C174)/1.27</f>
        <v>479600</v>
      </c>
      <c r="E174" s="149">
        <f>SUM(D174)*0.27</f>
        <v>129492</v>
      </c>
      <c r="F174" s="54">
        <v>609092</v>
      </c>
      <c r="G174" s="54">
        <v>0</v>
      </c>
      <c r="H174" s="149">
        <v>0</v>
      </c>
      <c r="I174" s="254">
        <f t="shared" si="110"/>
        <v>0</v>
      </c>
      <c r="J174" s="255"/>
      <c r="K174" s="234"/>
      <c r="L174" s="234"/>
      <c r="M174" s="280">
        <f>SUM(P174:T174)</f>
        <v>609092</v>
      </c>
      <c r="N174" s="236">
        <f>SUM(M174)/1.27</f>
        <v>479600</v>
      </c>
      <c r="O174" s="151">
        <f>SUM(N174)*0.27</f>
        <v>129492</v>
      </c>
      <c r="P174" s="236">
        <f t="shared" si="112"/>
        <v>609092</v>
      </c>
      <c r="Q174" s="2">
        <f t="shared" si="113"/>
        <v>0</v>
      </c>
      <c r="R174" s="151">
        <f t="shared" si="114"/>
        <v>0</v>
      </c>
    </row>
    <row r="175" spans="1:18" s="10" customFormat="1" ht="15" customHeight="1">
      <c r="A175" s="159"/>
      <c r="B175" s="148" t="s">
        <v>1158</v>
      </c>
      <c r="C175" s="151">
        <f t="shared" si="109"/>
        <v>571500</v>
      </c>
      <c r="D175" s="150">
        <f>SUM(C175)/1.27</f>
        <v>450000</v>
      </c>
      <c r="E175" s="149">
        <f>SUM(D175)*0.27</f>
        <v>121500</v>
      </c>
      <c r="F175" s="54">
        <v>571500</v>
      </c>
      <c r="G175" s="54">
        <v>0</v>
      </c>
      <c r="H175" s="149">
        <v>0</v>
      </c>
      <c r="I175" s="254">
        <f t="shared" si="110"/>
        <v>0</v>
      </c>
      <c r="J175" s="255"/>
      <c r="K175" s="234"/>
      <c r="L175" s="234"/>
      <c r="M175" s="280">
        <f>SUM(P175:T175)</f>
        <v>571500</v>
      </c>
      <c r="N175" s="236">
        <f>SUM(M175)/1.27</f>
        <v>450000</v>
      </c>
      <c r="O175" s="151">
        <f>SUM(N175)*0.27</f>
        <v>121500</v>
      </c>
      <c r="P175" s="236">
        <f t="shared" si="112"/>
        <v>571500</v>
      </c>
      <c r="Q175" s="2">
        <f t="shared" si="113"/>
        <v>0</v>
      </c>
      <c r="R175" s="151">
        <f t="shared" si="114"/>
        <v>0</v>
      </c>
    </row>
    <row r="176" spans="1:18" s="10" customFormat="1" ht="15" customHeight="1">
      <c r="A176" s="159"/>
      <c r="B176" s="148" t="s">
        <v>1195</v>
      </c>
      <c r="C176" s="151">
        <f t="shared" si="109"/>
        <v>21556897</v>
      </c>
      <c r="D176" s="150">
        <f>SUM(C176)/1.27</f>
        <v>16973935</v>
      </c>
      <c r="E176" s="149">
        <f>SUM(D176)*0.27</f>
        <v>4582962</v>
      </c>
      <c r="F176" s="54">
        <v>21556897</v>
      </c>
      <c r="G176" s="54">
        <v>0</v>
      </c>
      <c r="H176" s="149">
        <v>0</v>
      </c>
      <c r="I176" s="254">
        <f t="shared" si="110"/>
        <v>0</v>
      </c>
      <c r="J176" s="255"/>
      <c r="K176" s="234"/>
      <c r="L176" s="234"/>
      <c r="M176" s="280">
        <f>SUM(P176:T176)</f>
        <v>21556897</v>
      </c>
      <c r="N176" s="236">
        <f>SUM(M176)/1.27</f>
        <v>16973935</v>
      </c>
      <c r="O176" s="151">
        <f>SUM(N176)*0.27</f>
        <v>4582962</v>
      </c>
      <c r="P176" s="236">
        <f t="shared" si="112"/>
        <v>21556897</v>
      </c>
      <c r="Q176" s="2">
        <f t="shared" si="113"/>
        <v>0</v>
      </c>
      <c r="R176" s="151">
        <f t="shared" si="114"/>
        <v>0</v>
      </c>
    </row>
    <row r="177" spans="1:18" s="10" customFormat="1" ht="15" customHeight="1">
      <c r="A177" s="159"/>
      <c r="B177" s="148" t="s">
        <v>1263</v>
      </c>
      <c r="C177" s="151">
        <f t="shared" si="109"/>
        <v>473980</v>
      </c>
      <c r="D177" s="1505">
        <f>SUM(C177)/1</f>
        <v>473980</v>
      </c>
      <c r="E177" s="1575">
        <f>SUM(D177)*0</f>
        <v>0</v>
      </c>
      <c r="F177" s="54">
        <v>473980</v>
      </c>
      <c r="G177" s="54">
        <v>0</v>
      </c>
      <c r="H177" s="149">
        <v>0</v>
      </c>
      <c r="I177" s="254">
        <f t="shared" si="110"/>
        <v>0</v>
      </c>
      <c r="J177" s="255"/>
      <c r="K177" s="234"/>
      <c r="L177" s="234"/>
      <c r="M177" s="280">
        <f>SUM(P177:T177)</f>
        <v>473980</v>
      </c>
      <c r="N177" s="1505">
        <v>473980</v>
      </c>
      <c r="O177" s="1575">
        <v>0</v>
      </c>
      <c r="P177" s="236">
        <f t="shared" si="112"/>
        <v>473980</v>
      </c>
      <c r="Q177" s="2">
        <f t="shared" si="113"/>
        <v>0</v>
      </c>
      <c r="R177" s="151">
        <f t="shared" si="114"/>
        <v>0</v>
      </c>
    </row>
    <row r="178" spans="1:18" s="10" customFormat="1" ht="30" customHeight="1">
      <c r="A178" s="159"/>
      <c r="B178" s="148" t="s">
        <v>1264</v>
      </c>
      <c r="C178" s="151">
        <f t="shared" si="109"/>
        <v>2238948</v>
      </c>
      <c r="D178" s="150">
        <f t="shared" si="119"/>
        <v>1762951</v>
      </c>
      <c r="E178" s="149">
        <f t="shared" si="120"/>
        <v>475997</v>
      </c>
      <c r="F178" s="54">
        <v>2238948</v>
      </c>
      <c r="G178" s="54">
        <v>0</v>
      </c>
      <c r="H178" s="149">
        <v>0</v>
      </c>
      <c r="I178" s="254">
        <f t="shared" si="110"/>
        <v>0</v>
      </c>
      <c r="J178" s="255"/>
      <c r="K178" s="234"/>
      <c r="L178" s="234"/>
      <c r="M178" s="280">
        <f t="shared" si="123"/>
        <v>2238948</v>
      </c>
      <c r="N178" s="236">
        <f t="shared" si="121"/>
        <v>1762951</v>
      </c>
      <c r="O178" s="151">
        <f t="shared" si="122"/>
        <v>475997</v>
      </c>
      <c r="P178" s="236">
        <f t="shared" si="112"/>
        <v>2238948</v>
      </c>
      <c r="Q178" s="2">
        <f t="shared" si="113"/>
        <v>0</v>
      </c>
      <c r="R178" s="151">
        <f t="shared" si="114"/>
        <v>0</v>
      </c>
    </row>
    <row r="179" spans="1:18" s="10" customFormat="1" ht="28.5" customHeight="1">
      <c r="A179" s="159"/>
      <c r="B179" s="148" t="s">
        <v>1265</v>
      </c>
      <c r="C179" s="149">
        <f t="shared" si="109"/>
        <v>6412389</v>
      </c>
      <c r="D179" s="150">
        <f t="shared" si="119"/>
        <v>5049125</v>
      </c>
      <c r="E179" s="149">
        <f t="shared" si="120"/>
        <v>1363264</v>
      </c>
      <c r="F179" s="54">
        <v>6412389</v>
      </c>
      <c r="G179" s="54">
        <v>0</v>
      </c>
      <c r="H179" s="149">
        <v>0</v>
      </c>
      <c r="I179" s="254">
        <f t="shared" si="110"/>
        <v>0</v>
      </c>
      <c r="J179" s="255"/>
      <c r="K179" s="234"/>
      <c r="L179" s="234"/>
      <c r="M179" s="280">
        <f t="shared" si="123"/>
        <v>6412389</v>
      </c>
      <c r="N179" s="236">
        <f t="shared" si="121"/>
        <v>5049125</v>
      </c>
      <c r="O179" s="151">
        <f t="shared" si="122"/>
        <v>1363264</v>
      </c>
      <c r="P179" s="236">
        <f t="shared" si="112"/>
        <v>6412389</v>
      </c>
      <c r="Q179" s="2">
        <f t="shared" si="113"/>
        <v>0</v>
      </c>
      <c r="R179" s="151">
        <f t="shared" si="114"/>
        <v>0</v>
      </c>
    </row>
    <row r="180" spans="1:18" s="10" customFormat="1" ht="15" customHeight="1">
      <c r="A180" s="159"/>
      <c r="B180" s="148" t="s">
        <v>1269</v>
      </c>
      <c r="C180" s="149">
        <f t="shared" si="109"/>
        <v>1871980</v>
      </c>
      <c r="D180" s="150">
        <f>SUM(C180)/1.27</f>
        <v>1474000</v>
      </c>
      <c r="E180" s="149">
        <f>SUM(D180)*0.27</f>
        <v>397980</v>
      </c>
      <c r="F180" s="54">
        <v>1871980</v>
      </c>
      <c r="G180" s="54">
        <v>0</v>
      </c>
      <c r="H180" s="149">
        <v>0</v>
      </c>
      <c r="I180" s="254">
        <f t="shared" si="110"/>
        <v>0</v>
      </c>
      <c r="J180" s="255"/>
      <c r="K180" s="234"/>
      <c r="L180" s="234"/>
      <c r="M180" s="280">
        <f>SUM(P180:T180)</f>
        <v>1871980</v>
      </c>
      <c r="N180" s="236">
        <f t="shared" si="121"/>
        <v>1474000</v>
      </c>
      <c r="O180" s="151">
        <f t="shared" si="122"/>
        <v>397980</v>
      </c>
      <c r="P180" s="236">
        <f t="shared" si="112"/>
        <v>1871980</v>
      </c>
      <c r="Q180" s="2">
        <f t="shared" si="113"/>
        <v>0</v>
      </c>
      <c r="R180" s="151">
        <f t="shared" si="114"/>
        <v>0</v>
      </c>
    </row>
    <row r="181" spans="1:18" ht="17.25" customHeight="1" thickBot="1">
      <c r="A181" s="164"/>
      <c r="B181" s="165"/>
      <c r="C181" s="166"/>
      <c r="D181" s="167"/>
      <c r="E181" s="166"/>
      <c r="F181" s="168"/>
      <c r="G181" s="168"/>
      <c r="H181" s="166"/>
      <c r="I181" s="261"/>
      <c r="J181" s="262"/>
      <c r="K181" s="263"/>
      <c r="L181" s="263"/>
      <c r="M181" s="357"/>
      <c r="N181" s="265"/>
      <c r="O181" s="264"/>
      <c r="P181" s="265"/>
      <c r="Q181" s="263"/>
      <c r="R181" s="264"/>
    </row>
    <row r="182" spans="1:18" s="174" customFormat="1" ht="22.5" customHeight="1" thickBot="1">
      <c r="A182" s="169" t="s">
        <v>263</v>
      </c>
      <c r="B182" s="170"/>
      <c r="C182" s="171">
        <f t="shared" ref="C182:H182" si="124">SUM(C6:C181)/2</f>
        <v>522125268</v>
      </c>
      <c r="D182" s="172">
        <f t="shared" si="124"/>
        <v>411733917</v>
      </c>
      <c r="E182" s="171">
        <f t="shared" si="124"/>
        <v>110391351</v>
      </c>
      <c r="F182" s="173">
        <f t="shared" si="124"/>
        <v>522125268</v>
      </c>
      <c r="G182" s="172">
        <f t="shared" si="124"/>
        <v>0</v>
      </c>
      <c r="H182" s="1423">
        <f t="shared" si="124"/>
        <v>0</v>
      </c>
      <c r="I182" s="266">
        <f t="shared" ref="I182:R182" si="125">SUM(I6:I181)/2</f>
        <v>-6873</v>
      </c>
      <c r="J182" s="267">
        <f t="shared" si="125"/>
        <v>-6873</v>
      </c>
      <c r="K182" s="268">
        <f t="shared" si="125"/>
        <v>0</v>
      </c>
      <c r="L182" s="268">
        <f t="shared" si="125"/>
        <v>0</v>
      </c>
      <c r="M182" s="358">
        <f t="shared" si="125"/>
        <v>522118395</v>
      </c>
      <c r="N182" s="271">
        <f t="shared" si="125"/>
        <v>411728505</v>
      </c>
      <c r="O182" s="270">
        <f t="shared" si="125"/>
        <v>110389890</v>
      </c>
      <c r="P182" s="272">
        <f t="shared" si="125"/>
        <v>522118395</v>
      </c>
      <c r="Q182" s="268">
        <f t="shared" si="125"/>
        <v>0</v>
      </c>
      <c r="R182" s="269">
        <f t="shared" si="125"/>
        <v>0</v>
      </c>
    </row>
    <row r="183" spans="1:18" ht="12.75" customHeight="1">
      <c r="A183" s="175"/>
      <c r="B183" s="176"/>
      <c r="C183" s="177"/>
      <c r="D183" s="178"/>
      <c r="E183" s="179"/>
      <c r="F183" s="180"/>
      <c r="G183" s="178"/>
      <c r="H183" s="179"/>
      <c r="I183" s="273"/>
      <c r="J183" s="274"/>
      <c r="K183" s="274"/>
      <c r="L183" s="274"/>
      <c r="M183" s="359"/>
      <c r="N183" s="274"/>
      <c r="O183" s="275"/>
      <c r="P183" s="276"/>
      <c r="Q183" s="274"/>
      <c r="R183" s="275"/>
    </row>
    <row r="184" spans="1:18" s="10" customFormat="1" ht="15">
      <c r="A184" s="143" t="s">
        <v>598</v>
      </c>
      <c r="B184" s="181"/>
      <c r="C184" s="182">
        <f t="shared" ref="C184:H184" si="126">SUM(C185:C214)</f>
        <v>36868000</v>
      </c>
      <c r="D184" s="147">
        <f t="shared" si="126"/>
        <v>29030000</v>
      </c>
      <c r="E184" s="145">
        <f t="shared" si="126"/>
        <v>7838000</v>
      </c>
      <c r="F184" s="146">
        <f t="shared" si="126"/>
        <v>36868000</v>
      </c>
      <c r="G184" s="147">
        <f t="shared" si="126"/>
        <v>0</v>
      </c>
      <c r="H184" s="145">
        <f t="shared" si="126"/>
        <v>0</v>
      </c>
      <c r="I184" s="227">
        <f t="shared" ref="I184:R184" si="127">SUM(I185:I214)</f>
        <v>0</v>
      </c>
      <c r="J184" s="228">
        <f t="shared" si="127"/>
        <v>0</v>
      </c>
      <c r="K184" s="228">
        <f t="shared" si="127"/>
        <v>0</v>
      </c>
      <c r="L184" s="228">
        <f t="shared" si="127"/>
        <v>0</v>
      </c>
      <c r="M184" s="279">
        <f t="shared" si="127"/>
        <v>36868000</v>
      </c>
      <c r="N184" s="231">
        <f t="shared" si="127"/>
        <v>29030000</v>
      </c>
      <c r="O184" s="230">
        <f t="shared" si="127"/>
        <v>7838000</v>
      </c>
      <c r="P184" s="232">
        <f t="shared" si="127"/>
        <v>36868000</v>
      </c>
      <c r="Q184" s="231">
        <f t="shared" si="127"/>
        <v>0</v>
      </c>
      <c r="R184" s="230">
        <f t="shared" si="127"/>
        <v>0</v>
      </c>
    </row>
    <row r="185" spans="1:18" s="10" customFormat="1" ht="15" customHeight="1">
      <c r="A185" s="161"/>
      <c r="B185" s="160" t="s">
        <v>1026</v>
      </c>
      <c r="C185" s="149">
        <f>SUM(F185:H185)</f>
        <v>8420000</v>
      </c>
      <c r="D185" s="20">
        <v>6630000</v>
      </c>
      <c r="E185" s="21">
        <v>1790000</v>
      </c>
      <c r="F185" s="150">
        <f>5753000+2667000</f>
        <v>8420000</v>
      </c>
      <c r="G185" s="54"/>
      <c r="H185" s="149"/>
      <c r="I185" s="233">
        <f t="shared" ref="I185:I214" si="128">SUM(J185:L185)</f>
        <v>0</v>
      </c>
      <c r="J185" s="234"/>
      <c r="K185" s="234"/>
      <c r="L185" s="234"/>
      <c r="M185" s="280">
        <f>SUM(P185:T185)</f>
        <v>8420000</v>
      </c>
      <c r="N185" s="2">
        <v>6630000</v>
      </c>
      <c r="O185" s="151">
        <v>1790000</v>
      </c>
      <c r="P185" s="236">
        <f t="shared" ref="P185:P214" si="129">SUM(F185+J185)</f>
        <v>8420000</v>
      </c>
      <c r="Q185" s="2">
        <f t="shared" ref="Q185:Q214" si="130">SUM(G185+K185)</f>
        <v>0</v>
      </c>
      <c r="R185" s="151">
        <f t="shared" ref="R185:R214" si="131">SUM(H185+L185)</f>
        <v>0</v>
      </c>
    </row>
    <row r="186" spans="1:18" s="10" customFormat="1" ht="15" customHeight="1">
      <c r="A186" s="161"/>
      <c r="B186" s="160" t="s">
        <v>971</v>
      </c>
      <c r="C186" s="149">
        <f>SUM(F186:H186)</f>
        <v>8255000</v>
      </c>
      <c r="D186" s="54">
        <f t="shared" ref="D186:D192" si="132">SUM(C186)/1.27</f>
        <v>6500000</v>
      </c>
      <c r="E186" s="149">
        <f t="shared" ref="E186:E192" si="133">SUM(D186)*0.27</f>
        <v>1755000</v>
      </c>
      <c r="F186" s="150">
        <v>8255000</v>
      </c>
      <c r="G186" s="54"/>
      <c r="H186" s="149"/>
      <c r="I186" s="233">
        <f t="shared" si="128"/>
        <v>0</v>
      </c>
      <c r="J186" s="234"/>
      <c r="K186" s="234"/>
      <c r="L186" s="234"/>
      <c r="M186" s="280">
        <f>SUM(P186:T186)</f>
        <v>8255000</v>
      </c>
      <c r="N186" s="2">
        <f>SUM(M186)/1.27</f>
        <v>6500000</v>
      </c>
      <c r="O186" s="151">
        <f>SUM(N186)*0.27</f>
        <v>1755000</v>
      </c>
      <c r="P186" s="236">
        <f t="shared" si="129"/>
        <v>8255000</v>
      </c>
      <c r="Q186" s="2">
        <f t="shared" si="130"/>
        <v>0</v>
      </c>
      <c r="R186" s="151">
        <f t="shared" si="131"/>
        <v>0</v>
      </c>
    </row>
    <row r="187" spans="1:18" s="10" customFormat="1" ht="15" customHeight="1">
      <c r="A187" s="161"/>
      <c r="B187" s="184" t="s">
        <v>665</v>
      </c>
      <c r="C187" s="149">
        <f>SUM(F187:H187)</f>
        <v>1270000</v>
      </c>
      <c r="D187" s="54">
        <f>SUM(C187)/1.27</f>
        <v>1000000</v>
      </c>
      <c r="E187" s="149">
        <f>SUM(D187)*0.27</f>
        <v>270000</v>
      </c>
      <c r="F187" s="150">
        <v>1270000</v>
      </c>
      <c r="G187" s="54"/>
      <c r="H187" s="149"/>
      <c r="I187" s="233">
        <f t="shared" si="128"/>
        <v>0</v>
      </c>
      <c r="J187" s="234"/>
      <c r="K187" s="234"/>
      <c r="L187" s="234"/>
      <c r="M187" s="280">
        <f t="shared" ref="M187:M214" si="134">SUM(P187:S187)</f>
        <v>1270000</v>
      </c>
      <c r="N187" s="2">
        <f t="shared" ref="N187:N214" si="135">SUM(M187)/1.27</f>
        <v>1000000</v>
      </c>
      <c r="O187" s="151">
        <f t="shared" ref="O187:O214" si="136">SUM(N187)*0.27</f>
        <v>270000</v>
      </c>
      <c r="P187" s="236">
        <f t="shared" si="129"/>
        <v>1270000</v>
      </c>
      <c r="Q187" s="2">
        <f t="shared" si="130"/>
        <v>0</v>
      </c>
      <c r="R187" s="151">
        <f t="shared" si="131"/>
        <v>0</v>
      </c>
    </row>
    <row r="188" spans="1:18" s="10" customFormat="1" ht="15.75" customHeight="1">
      <c r="A188" s="161"/>
      <c r="B188" s="184" t="s">
        <v>1061</v>
      </c>
      <c r="C188" s="149">
        <f>SUM(F188:H188)</f>
        <v>18923000</v>
      </c>
      <c r="D188" s="54">
        <f>SUM(C188)/1.27</f>
        <v>14900000</v>
      </c>
      <c r="E188" s="149">
        <f>SUM(D188)*0.27</f>
        <v>4023000</v>
      </c>
      <c r="F188" s="150">
        <v>18923000</v>
      </c>
      <c r="G188" s="54"/>
      <c r="H188" s="149"/>
      <c r="I188" s="233">
        <f t="shared" si="128"/>
        <v>0</v>
      </c>
      <c r="J188" s="234"/>
      <c r="K188" s="234"/>
      <c r="L188" s="234"/>
      <c r="M188" s="280">
        <f t="shared" si="134"/>
        <v>18923000</v>
      </c>
      <c r="N188" s="2">
        <f t="shared" si="135"/>
        <v>14900000</v>
      </c>
      <c r="O188" s="151">
        <f t="shared" si="136"/>
        <v>4023000</v>
      </c>
      <c r="P188" s="236">
        <f t="shared" si="129"/>
        <v>18923000</v>
      </c>
      <c r="Q188" s="2">
        <f t="shared" si="130"/>
        <v>0</v>
      </c>
      <c r="R188" s="151">
        <f t="shared" si="131"/>
        <v>0</v>
      </c>
    </row>
    <row r="189" spans="1:18" s="10" customFormat="1" ht="14.25" hidden="1" customHeight="1">
      <c r="A189" s="161"/>
      <c r="B189" s="184"/>
      <c r="C189" s="183">
        <f>SUM(F189:J189)</f>
        <v>0</v>
      </c>
      <c r="D189" s="54">
        <f t="shared" si="132"/>
        <v>0</v>
      </c>
      <c r="E189" s="149">
        <f t="shared" si="133"/>
        <v>0</v>
      </c>
      <c r="F189" s="150"/>
      <c r="G189" s="54"/>
      <c r="H189" s="149"/>
      <c r="I189" s="233">
        <f t="shared" si="128"/>
        <v>0</v>
      </c>
      <c r="J189" s="234"/>
      <c r="K189" s="234"/>
      <c r="L189" s="234"/>
      <c r="M189" s="280">
        <f t="shared" si="134"/>
        <v>0</v>
      </c>
      <c r="N189" s="2">
        <f t="shared" si="135"/>
        <v>0</v>
      </c>
      <c r="O189" s="151">
        <f t="shared" si="136"/>
        <v>0</v>
      </c>
      <c r="P189" s="236">
        <f t="shared" si="129"/>
        <v>0</v>
      </c>
      <c r="Q189" s="2">
        <f t="shared" si="130"/>
        <v>0</v>
      </c>
      <c r="R189" s="151">
        <f t="shared" si="131"/>
        <v>0</v>
      </c>
    </row>
    <row r="190" spans="1:18" s="10" customFormat="1" ht="15.75" hidden="1" customHeight="1">
      <c r="A190" s="161"/>
      <c r="B190" s="184"/>
      <c r="C190" s="183">
        <f>SUM(F190:J190)</f>
        <v>0</v>
      </c>
      <c r="D190" s="54">
        <f t="shared" si="132"/>
        <v>0</v>
      </c>
      <c r="E190" s="149">
        <f t="shared" si="133"/>
        <v>0</v>
      </c>
      <c r="F190" s="150"/>
      <c r="G190" s="54"/>
      <c r="H190" s="149"/>
      <c r="I190" s="233">
        <f t="shared" si="128"/>
        <v>0</v>
      </c>
      <c r="J190" s="234"/>
      <c r="K190" s="234"/>
      <c r="L190" s="234"/>
      <c r="M190" s="280">
        <f t="shared" si="134"/>
        <v>0</v>
      </c>
      <c r="N190" s="2">
        <f t="shared" si="135"/>
        <v>0</v>
      </c>
      <c r="O190" s="151">
        <f t="shared" si="136"/>
        <v>0</v>
      </c>
      <c r="P190" s="236">
        <f t="shared" si="129"/>
        <v>0</v>
      </c>
      <c r="Q190" s="2">
        <f t="shared" si="130"/>
        <v>0</v>
      </c>
      <c r="R190" s="151">
        <f t="shared" si="131"/>
        <v>0</v>
      </c>
    </row>
    <row r="191" spans="1:18" s="10" customFormat="1" ht="15" hidden="1" customHeight="1">
      <c r="A191" s="161"/>
      <c r="B191" s="184"/>
      <c r="C191" s="183">
        <f>SUM(F191:J191)</f>
        <v>0</v>
      </c>
      <c r="D191" s="54">
        <f t="shared" si="132"/>
        <v>0</v>
      </c>
      <c r="E191" s="149">
        <f t="shared" si="133"/>
        <v>0</v>
      </c>
      <c r="F191" s="150"/>
      <c r="G191" s="54"/>
      <c r="H191" s="149"/>
      <c r="I191" s="233">
        <f t="shared" si="128"/>
        <v>0</v>
      </c>
      <c r="J191" s="234"/>
      <c r="K191" s="234"/>
      <c r="L191" s="234"/>
      <c r="M191" s="280">
        <f t="shared" si="134"/>
        <v>0</v>
      </c>
      <c r="N191" s="2">
        <f t="shared" si="135"/>
        <v>0</v>
      </c>
      <c r="O191" s="151">
        <f t="shared" si="136"/>
        <v>0</v>
      </c>
      <c r="P191" s="236">
        <f t="shared" si="129"/>
        <v>0</v>
      </c>
      <c r="Q191" s="2">
        <f t="shared" si="130"/>
        <v>0</v>
      </c>
      <c r="R191" s="151">
        <f t="shared" si="131"/>
        <v>0</v>
      </c>
    </row>
    <row r="192" spans="1:18" s="10" customFormat="1" ht="17.25" hidden="1" customHeight="1">
      <c r="A192" s="161"/>
      <c r="B192" s="184"/>
      <c r="C192" s="183">
        <f>SUM(F192:J192)</f>
        <v>0</v>
      </c>
      <c r="D192" s="54">
        <f t="shared" si="132"/>
        <v>0</v>
      </c>
      <c r="E192" s="149">
        <f t="shared" si="133"/>
        <v>0</v>
      </c>
      <c r="F192" s="150"/>
      <c r="G192" s="54"/>
      <c r="H192" s="149"/>
      <c r="I192" s="233">
        <f t="shared" si="128"/>
        <v>0</v>
      </c>
      <c r="J192" s="234"/>
      <c r="K192" s="234"/>
      <c r="L192" s="234"/>
      <c r="M192" s="280">
        <f t="shared" si="134"/>
        <v>0</v>
      </c>
      <c r="N192" s="2">
        <f t="shared" si="135"/>
        <v>0</v>
      </c>
      <c r="O192" s="151">
        <f t="shared" si="136"/>
        <v>0</v>
      </c>
      <c r="P192" s="236">
        <f t="shared" si="129"/>
        <v>0</v>
      </c>
      <c r="Q192" s="2">
        <f t="shared" si="130"/>
        <v>0</v>
      </c>
      <c r="R192" s="151">
        <f t="shared" si="131"/>
        <v>0</v>
      </c>
    </row>
    <row r="193" spans="1:18" s="10" customFormat="1" ht="14.25" hidden="1" customHeight="1">
      <c r="A193" s="161"/>
      <c r="B193" s="184"/>
      <c r="C193" s="183">
        <f t="shared" ref="C193:C214" si="137">SUM(F193:I193)</f>
        <v>0</v>
      </c>
      <c r="D193" s="54">
        <f t="shared" ref="D193:D214" si="138">SUM(C193)/1.25</f>
        <v>0</v>
      </c>
      <c r="E193" s="149">
        <f t="shared" ref="E193:E214" si="139">SUM(D193)*0.25</f>
        <v>0</v>
      </c>
      <c r="F193" s="54"/>
      <c r="G193" s="54"/>
      <c r="H193" s="149"/>
      <c r="I193" s="233">
        <f t="shared" si="128"/>
        <v>0</v>
      </c>
      <c r="J193" s="234"/>
      <c r="K193" s="234"/>
      <c r="L193" s="234"/>
      <c r="M193" s="280">
        <f t="shared" si="134"/>
        <v>0</v>
      </c>
      <c r="N193" s="2">
        <f t="shared" si="135"/>
        <v>0</v>
      </c>
      <c r="O193" s="151">
        <f t="shared" si="136"/>
        <v>0</v>
      </c>
      <c r="P193" s="236">
        <f t="shared" si="129"/>
        <v>0</v>
      </c>
      <c r="Q193" s="2">
        <f t="shared" si="130"/>
        <v>0</v>
      </c>
      <c r="R193" s="151">
        <f t="shared" si="131"/>
        <v>0</v>
      </c>
    </row>
    <row r="194" spans="1:18" s="10" customFormat="1" ht="14.25" hidden="1" customHeight="1">
      <c r="A194" s="161"/>
      <c r="B194" s="184"/>
      <c r="C194" s="183">
        <f t="shared" si="137"/>
        <v>0</v>
      </c>
      <c r="D194" s="54">
        <f t="shared" si="138"/>
        <v>0</v>
      </c>
      <c r="E194" s="149">
        <f t="shared" si="139"/>
        <v>0</v>
      </c>
      <c r="F194" s="54"/>
      <c r="G194" s="54"/>
      <c r="H194" s="149"/>
      <c r="I194" s="233">
        <f t="shared" si="128"/>
        <v>0</v>
      </c>
      <c r="J194" s="234"/>
      <c r="K194" s="234"/>
      <c r="L194" s="234"/>
      <c r="M194" s="280">
        <f t="shared" si="134"/>
        <v>0</v>
      </c>
      <c r="N194" s="2">
        <f t="shared" si="135"/>
        <v>0</v>
      </c>
      <c r="O194" s="151">
        <f t="shared" si="136"/>
        <v>0</v>
      </c>
      <c r="P194" s="236">
        <f t="shared" si="129"/>
        <v>0</v>
      </c>
      <c r="Q194" s="2">
        <f t="shared" si="130"/>
        <v>0</v>
      </c>
      <c r="R194" s="151">
        <f t="shared" si="131"/>
        <v>0</v>
      </c>
    </row>
    <row r="195" spans="1:18" s="10" customFormat="1" ht="14.25" hidden="1" customHeight="1">
      <c r="A195" s="161"/>
      <c r="B195" s="184"/>
      <c r="C195" s="183">
        <f t="shared" si="137"/>
        <v>0</v>
      </c>
      <c r="D195" s="54">
        <f t="shared" si="138"/>
        <v>0</v>
      </c>
      <c r="E195" s="149">
        <f t="shared" si="139"/>
        <v>0</v>
      </c>
      <c r="F195" s="54"/>
      <c r="G195" s="54"/>
      <c r="H195" s="149"/>
      <c r="I195" s="233">
        <f t="shared" si="128"/>
        <v>0</v>
      </c>
      <c r="J195" s="234"/>
      <c r="K195" s="234"/>
      <c r="L195" s="234"/>
      <c r="M195" s="280">
        <f t="shared" si="134"/>
        <v>0</v>
      </c>
      <c r="N195" s="2">
        <f t="shared" si="135"/>
        <v>0</v>
      </c>
      <c r="O195" s="151">
        <f t="shared" si="136"/>
        <v>0</v>
      </c>
      <c r="P195" s="236">
        <f t="shared" si="129"/>
        <v>0</v>
      </c>
      <c r="Q195" s="2">
        <f t="shared" si="130"/>
        <v>0</v>
      </c>
      <c r="R195" s="151">
        <f t="shared" si="131"/>
        <v>0</v>
      </c>
    </row>
    <row r="196" spans="1:18" s="10" customFormat="1" ht="14.25" hidden="1" customHeight="1">
      <c r="A196" s="161"/>
      <c r="B196" s="184"/>
      <c r="C196" s="183">
        <f t="shared" si="137"/>
        <v>0</v>
      </c>
      <c r="D196" s="54">
        <f t="shared" si="138"/>
        <v>0</v>
      </c>
      <c r="E196" s="149">
        <f t="shared" si="139"/>
        <v>0</v>
      </c>
      <c r="F196" s="54"/>
      <c r="G196" s="54"/>
      <c r="H196" s="149"/>
      <c r="I196" s="233">
        <f t="shared" si="128"/>
        <v>0</v>
      </c>
      <c r="J196" s="234"/>
      <c r="K196" s="234"/>
      <c r="L196" s="234"/>
      <c r="M196" s="280">
        <f t="shared" si="134"/>
        <v>0</v>
      </c>
      <c r="N196" s="2">
        <f t="shared" si="135"/>
        <v>0</v>
      </c>
      <c r="O196" s="151">
        <f t="shared" si="136"/>
        <v>0</v>
      </c>
      <c r="P196" s="236">
        <f t="shared" si="129"/>
        <v>0</v>
      </c>
      <c r="Q196" s="2">
        <f t="shared" si="130"/>
        <v>0</v>
      </c>
      <c r="R196" s="151">
        <f t="shared" si="131"/>
        <v>0</v>
      </c>
    </row>
    <row r="197" spans="1:18" s="10" customFormat="1" ht="14.25" hidden="1" customHeight="1">
      <c r="A197" s="161"/>
      <c r="B197" s="184"/>
      <c r="C197" s="183">
        <f t="shared" si="137"/>
        <v>0</v>
      </c>
      <c r="D197" s="54">
        <f t="shared" si="138"/>
        <v>0</v>
      </c>
      <c r="E197" s="149">
        <f t="shared" si="139"/>
        <v>0</v>
      </c>
      <c r="F197" s="54"/>
      <c r="G197" s="54"/>
      <c r="H197" s="149"/>
      <c r="I197" s="233">
        <f t="shared" si="128"/>
        <v>0</v>
      </c>
      <c r="J197" s="234"/>
      <c r="K197" s="234"/>
      <c r="L197" s="234"/>
      <c r="M197" s="280">
        <f t="shared" si="134"/>
        <v>0</v>
      </c>
      <c r="N197" s="2">
        <f t="shared" si="135"/>
        <v>0</v>
      </c>
      <c r="O197" s="151">
        <f t="shared" si="136"/>
        <v>0</v>
      </c>
      <c r="P197" s="236">
        <f t="shared" si="129"/>
        <v>0</v>
      </c>
      <c r="Q197" s="2">
        <f t="shared" si="130"/>
        <v>0</v>
      </c>
      <c r="R197" s="151">
        <f t="shared" si="131"/>
        <v>0</v>
      </c>
    </row>
    <row r="198" spans="1:18" s="10" customFormat="1" ht="14.25" hidden="1" customHeight="1">
      <c r="A198" s="161"/>
      <c r="B198" s="184"/>
      <c r="C198" s="183">
        <f t="shared" si="137"/>
        <v>0</v>
      </c>
      <c r="D198" s="54">
        <f t="shared" si="138"/>
        <v>0</v>
      </c>
      <c r="E198" s="149">
        <f t="shared" si="139"/>
        <v>0</v>
      </c>
      <c r="F198" s="54"/>
      <c r="G198" s="54"/>
      <c r="H198" s="149"/>
      <c r="I198" s="233">
        <f t="shared" si="128"/>
        <v>0</v>
      </c>
      <c r="J198" s="234"/>
      <c r="K198" s="234"/>
      <c r="L198" s="234"/>
      <c r="M198" s="280">
        <f t="shared" si="134"/>
        <v>0</v>
      </c>
      <c r="N198" s="2">
        <f t="shared" si="135"/>
        <v>0</v>
      </c>
      <c r="O198" s="151">
        <f t="shared" si="136"/>
        <v>0</v>
      </c>
      <c r="P198" s="236">
        <f t="shared" si="129"/>
        <v>0</v>
      </c>
      <c r="Q198" s="2">
        <f t="shared" si="130"/>
        <v>0</v>
      </c>
      <c r="R198" s="151">
        <f t="shared" si="131"/>
        <v>0</v>
      </c>
    </row>
    <row r="199" spans="1:18" s="10" customFormat="1" ht="14.25" hidden="1" customHeight="1">
      <c r="A199" s="161"/>
      <c r="B199" s="184"/>
      <c r="C199" s="183">
        <f t="shared" si="137"/>
        <v>0</v>
      </c>
      <c r="D199" s="54">
        <f t="shared" si="138"/>
        <v>0</v>
      </c>
      <c r="E199" s="149">
        <f t="shared" si="139"/>
        <v>0</v>
      </c>
      <c r="F199" s="54"/>
      <c r="G199" s="54"/>
      <c r="H199" s="149"/>
      <c r="I199" s="233">
        <f t="shared" si="128"/>
        <v>0</v>
      </c>
      <c r="J199" s="234"/>
      <c r="K199" s="234"/>
      <c r="L199" s="234"/>
      <c r="M199" s="280">
        <f t="shared" si="134"/>
        <v>0</v>
      </c>
      <c r="N199" s="2">
        <f t="shared" si="135"/>
        <v>0</v>
      </c>
      <c r="O199" s="151">
        <f t="shared" si="136"/>
        <v>0</v>
      </c>
      <c r="P199" s="236">
        <f t="shared" si="129"/>
        <v>0</v>
      </c>
      <c r="Q199" s="2">
        <f t="shared" si="130"/>
        <v>0</v>
      </c>
      <c r="R199" s="151">
        <f t="shared" si="131"/>
        <v>0</v>
      </c>
    </row>
    <row r="200" spans="1:18" s="10" customFormat="1" ht="14.25" hidden="1" customHeight="1">
      <c r="A200" s="161"/>
      <c r="B200" s="138"/>
      <c r="C200" s="183">
        <f t="shared" si="137"/>
        <v>0</v>
      </c>
      <c r="D200" s="54">
        <f t="shared" si="138"/>
        <v>0</v>
      </c>
      <c r="E200" s="149">
        <f t="shared" si="139"/>
        <v>0</v>
      </c>
      <c r="F200" s="54"/>
      <c r="G200" s="54"/>
      <c r="H200" s="149"/>
      <c r="I200" s="233">
        <f t="shared" si="128"/>
        <v>0</v>
      </c>
      <c r="J200" s="234"/>
      <c r="K200" s="234"/>
      <c r="L200" s="234"/>
      <c r="M200" s="280">
        <f t="shared" si="134"/>
        <v>0</v>
      </c>
      <c r="N200" s="2">
        <f t="shared" si="135"/>
        <v>0</v>
      </c>
      <c r="O200" s="151">
        <f t="shared" si="136"/>
        <v>0</v>
      </c>
      <c r="P200" s="236">
        <f t="shared" si="129"/>
        <v>0</v>
      </c>
      <c r="Q200" s="2">
        <f t="shared" si="130"/>
        <v>0</v>
      </c>
      <c r="R200" s="151">
        <f t="shared" si="131"/>
        <v>0</v>
      </c>
    </row>
    <row r="201" spans="1:18" s="10" customFormat="1" ht="14.25" hidden="1" customHeight="1">
      <c r="A201" s="161"/>
      <c r="B201" s="160"/>
      <c r="C201" s="183">
        <f t="shared" si="137"/>
        <v>0</v>
      </c>
      <c r="D201" s="54">
        <f t="shared" si="138"/>
        <v>0</v>
      </c>
      <c r="E201" s="149">
        <f t="shared" si="139"/>
        <v>0</v>
      </c>
      <c r="F201" s="54"/>
      <c r="G201" s="54"/>
      <c r="H201" s="149"/>
      <c r="I201" s="233">
        <f t="shared" si="128"/>
        <v>0</v>
      </c>
      <c r="J201" s="234"/>
      <c r="K201" s="234"/>
      <c r="L201" s="234"/>
      <c r="M201" s="280">
        <f t="shared" si="134"/>
        <v>0</v>
      </c>
      <c r="N201" s="2">
        <f t="shared" si="135"/>
        <v>0</v>
      </c>
      <c r="O201" s="151">
        <f t="shared" si="136"/>
        <v>0</v>
      </c>
      <c r="P201" s="236">
        <f t="shared" si="129"/>
        <v>0</v>
      </c>
      <c r="Q201" s="2">
        <f t="shared" si="130"/>
        <v>0</v>
      </c>
      <c r="R201" s="151">
        <f t="shared" si="131"/>
        <v>0</v>
      </c>
    </row>
    <row r="202" spans="1:18" s="10" customFormat="1" ht="14.25" hidden="1" customHeight="1">
      <c r="A202" s="161"/>
      <c r="B202" s="160"/>
      <c r="C202" s="183">
        <f t="shared" si="137"/>
        <v>0</v>
      </c>
      <c r="D202" s="54">
        <f t="shared" si="138"/>
        <v>0</v>
      </c>
      <c r="E202" s="149">
        <f t="shared" si="139"/>
        <v>0</v>
      </c>
      <c r="F202" s="54"/>
      <c r="G202" s="54"/>
      <c r="H202" s="149"/>
      <c r="I202" s="233">
        <f t="shared" si="128"/>
        <v>0</v>
      </c>
      <c r="J202" s="234"/>
      <c r="K202" s="234"/>
      <c r="L202" s="234"/>
      <c r="M202" s="280">
        <f t="shared" si="134"/>
        <v>0</v>
      </c>
      <c r="N202" s="2">
        <f t="shared" si="135"/>
        <v>0</v>
      </c>
      <c r="O202" s="151">
        <f t="shared" si="136"/>
        <v>0</v>
      </c>
      <c r="P202" s="236">
        <f t="shared" si="129"/>
        <v>0</v>
      </c>
      <c r="Q202" s="2">
        <f t="shared" si="130"/>
        <v>0</v>
      </c>
      <c r="R202" s="151">
        <f t="shared" si="131"/>
        <v>0</v>
      </c>
    </row>
    <row r="203" spans="1:18" s="10" customFormat="1" ht="14.25" hidden="1" customHeight="1">
      <c r="A203" s="161"/>
      <c r="B203" s="160"/>
      <c r="C203" s="183">
        <f t="shared" si="137"/>
        <v>0</v>
      </c>
      <c r="D203" s="54">
        <f t="shared" si="138"/>
        <v>0</v>
      </c>
      <c r="E203" s="149">
        <f t="shared" si="139"/>
        <v>0</v>
      </c>
      <c r="F203" s="54"/>
      <c r="G203" s="54"/>
      <c r="H203" s="149"/>
      <c r="I203" s="233">
        <f t="shared" si="128"/>
        <v>0</v>
      </c>
      <c r="J203" s="234"/>
      <c r="K203" s="234"/>
      <c r="L203" s="234"/>
      <c r="M203" s="280">
        <f t="shared" si="134"/>
        <v>0</v>
      </c>
      <c r="N203" s="2">
        <f t="shared" si="135"/>
        <v>0</v>
      </c>
      <c r="O203" s="151">
        <f t="shared" si="136"/>
        <v>0</v>
      </c>
      <c r="P203" s="236">
        <f t="shared" si="129"/>
        <v>0</v>
      </c>
      <c r="Q203" s="2">
        <f t="shared" si="130"/>
        <v>0</v>
      </c>
      <c r="R203" s="151">
        <f t="shared" si="131"/>
        <v>0</v>
      </c>
    </row>
    <row r="204" spans="1:18" s="10" customFormat="1" ht="14.25" hidden="1" customHeight="1">
      <c r="A204" s="161"/>
      <c r="B204" s="160"/>
      <c r="C204" s="183">
        <f t="shared" si="137"/>
        <v>0</v>
      </c>
      <c r="D204" s="54">
        <f t="shared" si="138"/>
        <v>0</v>
      </c>
      <c r="E204" s="149">
        <f t="shared" si="139"/>
        <v>0</v>
      </c>
      <c r="F204" s="54"/>
      <c r="G204" s="54"/>
      <c r="H204" s="149"/>
      <c r="I204" s="233">
        <f t="shared" si="128"/>
        <v>0</v>
      </c>
      <c r="J204" s="234"/>
      <c r="K204" s="234"/>
      <c r="L204" s="234"/>
      <c r="M204" s="280">
        <f t="shared" si="134"/>
        <v>0</v>
      </c>
      <c r="N204" s="2">
        <f t="shared" si="135"/>
        <v>0</v>
      </c>
      <c r="O204" s="151">
        <f t="shared" si="136"/>
        <v>0</v>
      </c>
      <c r="P204" s="236">
        <f t="shared" si="129"/>
        <v>0</v>
      </c>
      <c r="Q204" s="2">
        <f t="shared" si="130"/>
        <v>0</v>
      </c>
      <c r="R204" s="151">
        <f t="shared" si="131"/>
        <v>0</v>
      </c>
    </row>
    <row r="205" spans="1:18" s="10" customFormat="1" ht="14.25" hidden="1" customHeight="1">
      <c r="A205" s="161"/>
      <c r="B205" s="160"/>
      <c r="C205" s="183">
        <f t="shared" si="137"/>
        <v>0</v>
      </c>
      <c r="D205" s="54">
        <f t="shared" si="138"/>
        <v>0</v>
      </c>
      <c r="E205" s="149">
        <f t="shared" si="139"/>
        <v>0</v>
      </c>
      <c r="F205" s="54"/>
      <c r="G205" s="54"/>
      <c r="H205" s="149"/>
      <c r="I205" s="233">
        <f t="shared" si="128"/>
        <v>0</v>
      </c>
      <c r="J205" s="234"/>
      <c r="K205" s="234"/>
      <c r="L205" s="234"/>
      <c r="M205" s="280">
        <f t="shared" si="134"/>
        <v>0</v>
      </c>
      <c r="N205" s="2">
        <f t="shared" si="135"/>
        <v>0</v>
      </c>
      <c r="O205" s="151">
        <f t="shared" si="136"/>
        <v>0</v>
      </c>
      <c r="P205" s="236">
        <f t="shared" si="129"/>
        <v>0</v>
      </c>
      <c r="Q205" s="2">
        <f t="shared" si="130"/>
        <v>0</v>
      </c>
      <c r="R205" s="151">
        <f t="shared" si="131"/>
        <v>0</v>
      </c>
    </row>
    <row r="206" spans="1:18" s="10" customFormat="1" ht="14.25" hidden="1" customHeight="1">
      <c r="A206" s="161"/>
      <c r="B206" s="160"/>
      <c r="C206" s="183">
        <f t="shared" si="137"/>
        <v>0</v>
      </c>
      <c r="D206" s="54">
        <f t="shared" si="138"/>
        <v>0</v>
      </c>
      <c r="E206" s="149">
        <f t="shared" si="139"/>
        <v>0</v>
      </c>
      <c r="F206" s="54"/>
      <c r="G206" s="54"/>
      <c r="H206" s="149"/>
      <c r="I206" s="233">
        <f t="shared" si="128"/>
        <v>0</v>
      </c>
      <c r="J206" s="234"/>
      <c r="K206" s="234"/>
      <c r="L206" s="234"/>
      <c r="M206" s="280">
        <f t="shared" si="134"/>
        <v>0</v>
      </c>
      <c r="N206" s="2">
        <f t="shared" si="135"/>
        <v>0</v>
      </c>
      <c r="O206" s="151">
        <f t="shared" si="136"/>
        <v>0</v>
      </c>
      <c r="P206" s="236">
        <f t="shared" si="129"/>
        <v>0</v>
      </c>
      <c r="Q206" s="2">
        <f t="shared" si="130"/>
        <v>0</v>
      </c>
      <c r="R206" s="151">
        <f t="shared" si="131"/>
        <v>0</v>
      </c>
    </row>
    <row r="207" spans="1:18" s="10" customFormat="1" ht="14.25" hidden="1" customHeight="1">
      <c r="A207" s="161"/>
      <c r="B207" s="160"/>
      <c r="C207" s="183">
        <f t="shared" si="137"/>
        <v>0</v>
      </c>
      <c r="D207" s="54">
        <f t="shared" si="138"/>
        <v>0</v>
      </c>
      <c r="E207" s="149">
        <f t="shared" si="139"/>
        <v>0</v>
      </c>
      <c r="F207" s="54"/>
      <c r="G207" s="54"/>
      <c r="H207" s="149"/>
      <c r="I207" s="233">
        <f t="shared" si="128"/>
        <v>0</v>
      </c>
      <c r="J207" s="234"/>
      <c r="K207" s="234"/>
      <c r="L207" s="234"/>
      <c r="M207" s="280">
        <f t="shared" si="134"/>
        <v>0</v>
      </c>
      <c r="N207" s="2">
        <f t="shared" si="135"/>
        <v>0</v>
      </c>
      <c r="O207" s="151">
        <f t="shared" si="136"/>
        <v>0</v>
      </c>
      <c r="P207" s="236">
        <f t="shared" si="129"/>
        <v>0</v>
      </c>
      <c r="Q207" s="2">
        <f t="shared" si="130"/>
        <v>0</v>
      </c>
      <c r="R207" s="151">
        <f t="shared" si="131"/>
        <v>0</v>
      </c>
    </row>
    <row r="208" spans="1:18" s="10" customFormat="1" ht="14.25" hidden="1" customHeight="1">
      <c r="A208" s="161"/>
      <c r="B208" s="160"/>
      <c r="C208" s="183">
        <f t="shared" si="137"/>
        <v>0</v>
      </c>
      <c r="D208" s="54">
        <f t="shared" si="138"/>
        <v>0</v>
      </c>
      <c r="E208" s="149">
        <f t="shared" si="139"/>
        <v>0</v>
      </c>
      <c r="F208" s="54"/>
      <c r="G208" s="54"/>
      <c r="H208" s="149"/>
      <c r="I208" s="233">
        <f t="shared" si="128"/>
        <v>0</v>
      </c>
      <c r="J208" s="234"/>
      <c r="K208" s="234"/>
      <c r="L208" s="234"/>
      <c r="M208" s="280">
        <f t="shared" si="134"/>
        <v>0</v>
      </c>
      <c r="N208" s="2">
        <f t="shared" si="135"/>
        <v>0</v>
      </c>
      <c r="O208" s="151">
        <f t="shared" si="136"/>
        <v>0</v>
      </c>
      <c r="P208" s="236">
        <f t="shared" si="129"/>
        <v>0</v>
      </c>
      <c r="Q208" s="2">
        <f t="shared" si="130"/>
        <v>0</v>
      </c>
      <c r="R208" s="151">
        <f t="shared" si="131"/>
        <v>0</v>
      </c>
    </row>
    <row r="209" spans="1:18" s="10" customFormat="1" ht="14.25" hidden="1" customHeight="1">
      <c r="A209" s="161"/>
      <c r="B209" s="160"/>
      <c r="C209" s="183">
        <f t="shared" si="137"/>
        <v>0</v>
      </c>
      <c r="D209" s="54">
        <f t="shared" si="138"/>
        <v>0</v>
      </c>
      <c r="E209" s="149">
        <f t="shared" si="139"/>
        <v>0</v>
      </c>
      <c r="F209" s="54"/>
      <c r="G209" s="54"/>
      <c r="H209" s="149"/>
      <c r="I209" s="233">
        <f t="shared" si="128"/>
        <v>0</v>
      </c>
      <c r="J209" s="234"/>
      <c r="K209" s="234"/>
      <c r="L209" s="234"/>
      <c r="M209" s="280">
        <f t="shared" si="134"/>
        <v>0</v>
      </c>
      <c r="N209" s="2">
        <f t="shared" si="135"/>
        <v>0</v>
      </c>
      <c r="O209" s="151">
        <f t="shared" si="136"/>
        <v>0</v>
      </c>
      <c r="P209" s="236">
        <f t="shared" si="129"/>
        <v>0</v>
      </c>
      <c r="Q209" s="2">
        <f t="shared" si="130"/>
        <v>0</v>
      </c>
      <c r="R209" s="151">
        <f t="shared" si="131"/>
        <v>0</v>
      </c>
    </row>
    <row r="210" spans="1:18" s="10" customFormat="1" ht="14.25" hidden="1" customHeight="1">
      <c r="A210" s="161"/>
      <c r="B210" s="160"/>
      <c r="C210" s="183">
        <f t="shared" si="137"/>
        <v>0</v>
      </c>
      <c r="D210" s="54">
        <f t="shared" si="138"/>
        <v>0</v>
      </c>
      <c r="E210" s="149">
        <f t="shared" si="139"/>
        <v>0</v>
      </c>
      <c r="F210" s="54"/>
      <c r="G210" s="54"/>
      <c r="H210" s="149"/>
      <c r="I210" s="233">
        <f t="shared" si="128"/>
        <v>0</v>
      </c>
      <c r="J210" s="234"/>
      <c r="K210" s="234"/>
      <c r="L210" s="234"/>
      <c r="M210" s="280">
        <f t="shared" si="134"/>
        <v>0</v>
      </c>
      <c r="N210" s="2">
        <f t="shared" si="135"/>
        <v>0</v>
      </c>
      <c r="O210" s="151">
        <f t="shared" si="136"/>
        <v>0</v>
      </c>
      <c r="P210" s="236">
        <f t="shared" si="129"/>
        <v>0</v>
      </c>
      <c r="Q210" s="2">
        <f t="shared" si="130"/>
        <v>0</v>
      </c>
      <c r="R210" s="151">
        <f t="shared" si="131"/>
        <v>0</v>
      </c>
    </row>
    <row r="211" spans="1:18" s="10" customFormat="1" ht="14.25" hidden="1" customHeight="1">
      <c r="A211" s="161"/>
      <c r="B211" s="160"/>
      <c r="C211" s="183">
        <f t="shared" si="137"/>
        <v>0</v>
      </c>
      <c r="D211" s="54">
        <f t="shared" si="138"/>
        <v>0</v>
      </c>
      <c r="E211" s="149">
        <f t="shared" si="139"/>
        <v>0</v>
      </c>
      <c r="F211" s="54"/>
      <c r="G211" s="54"/>
      <c r="H211" s="149"/>
      <c r="I211" s="233">
        <f t="shared" si="128"/>
        <v>0</v>
      </c>
      <c r="J211" s="234"/>
      <c r="K211" s="234"/>
      <c r="L211" s="234"/>
      <c r="M211" s="280">
        <f t="shared" si="134"/>
        <v>0</v>
      </c>
      <c r="N211" s="2">
        <f t="shared" si="135"/>
        <v>0</v>
      </c>
      <c r="O211" s="151">
        <f t="shared" si="136"/>
        <v>0</v>
      </c>
      <c r="P211" s="236">
        <f t="shared" si="129"/>
        <v>0</v>
      </c>
      <c r="Q211" s="2">
        <f t="shared" si="130"/>
        <v>0</v>
      </c>
      <c r="R211" s="151">
        <f t="shared" si="131"/>
        <v>0</v>
      </c>
    </row>
    <row r="212" spans="1:18" s="10" customFormat="1" ht="14.25" hidden="1" customHeight="1">
      <c r="A212" s="161"/>
      <c r="B212" s="160"/>
      <c r="C212" s="183">
        <f t="shared" si="137"/>
        <v>0</v>
      </c>
      <c r="D212" s="54">
        <f t="shared" si="138"/>
        <v>0</v>
      </c>
      <c r="E212" s="149">
        <f t="shared" si="139"/>
        <v>0</v>
      </c>
      <c r="F212" s="54"/>
      <c r="G212" s="54"/>
      <c r="H212" s="149"/>
      <c r="I212" s="233">
        <f t="shared" si="128"/>
        <v>0</v>
      </c>
      <c r="J212" s="234"/>
      <c r="K212" s="234"/>
      <c r="L212" s="234"/>
      <c r="M212" s="280">
        <f t="shared" si="134"/>
        <v>0</v>
      </c>
      <c r="N212" s="2">
        <f t="shared" si="135"/>
        <v>0</v>
      </c>
      <c r="O212" s="151">
        <f t="shared" si="136"/>
        <v>0</v>
      </c>
      <c r="P212" s="236">
        <f t="shared" si="129"/>
        <v>0</v>
      </c>
      <c r="Q212" s="2">
        <f t="shared" si="130"/>
        <v>0</v>
      </c>
      <c r="R212" s="151">
        <f t="shared" si="131"/>
        <v>0</v>
      </c>
    </row>
    <row r="213" spans="1:18" s="10" customFormat="1" ht="14.25" hidden="1" customHeight="1">
      <c r="A213" s="161"/>
      <c r="B213" s="185"/>
      <c r="C213" s="183">
        <f t="shared" si="137"/>
        <v>0</v>
      </c>
      <c r="D213" s="54">
        <f t="shared" si="138"/>
        <v>0</v>
      </c>
      <c r="E213" s="149">
        <f t="shared" si="139"/>
        <v>0</v>
      </c>
      <c r="F213" s="54"/>
      <c r="G213" s="54"/>
      <c r="H213" s="149"/>
      <c r="I213" s="233">
        <f t="shared" si="128"/>
        <v>0</v>
      </c>
      <c r="J213" s="234"/>
      <c r="K213" s="234"/>
      <c r="L213" s="234"/>
      <c r="M213" s="280">
        <f t="shared" si="134"/>
        <v>0</v>
      </c>
      <c r="N213" s="2">
        <f t="shared" si="135"/>
        <v>0</v>
      </c>
      <c r="O213" s="151">
        <f t="shared" si="136"/>
        <v>0</v>
      </c>
      <c r="P213" s="236">
        <f t="shared" si="129"/>
        <v>0</v>
      </c>
      <c r="Q213" s="2">
        <f t="shared" si="130"/>
        <v>0</v>
      </c>
      <c r="R213" s="151">
        <f t="shared" si="131"/>
        <v>0</v>
      </c>
    </row>
    <row r="214" spans="1:18" s="10" customFormat="1" ht="14.25" hidden="1" customHeight="1">
      <c r="A214" s="161"/>
      <c r="B214" s="185"/>
      <c r="C214" s="183">
        <f t="shared" si="137"/>
        <v>0</v>
      </c>
      <c r="D214" s="54">
        <f t="shared" si="138"/>
        <v>0</v>
      </c>
      <c r="E214" s="149">
        <f t="shared" si="139"/>
        <v>0</v>
      </c>
      <c r="F214" s="54"/>
      <c r="G214" s="54"/>
      <c r="H214" s="149"/>
      <c r="I214" s="233">
        <f t="shared" si="128"/>
        <v>0</v>
      </c>
      <c r="J214" s="234"/>
      <c r="K214" s="234"/>
      <c r="L214" s="234"/>
      <c r="M214" s="280">
        <f t="shared" si="134"/>
        <v>0</v>
      </c>
      <c r="N214" s="2">
        <f t="shared" si="135"/>
        <v>0</v>
      </c>
      <c r="O214" s="151">
        <f t="shared" si="136"/>
        <v>0</v>
      </c>
      <c r="P214" s="236">
        <f t="shared" si="129"/>
        <v>0</v>
      </c>
      <c r="Q214" s="2">
        <f t="shared" si="130"/>
        <v>0</v>
      </c>
      <c r="R214" s="151">
        <f t="shared" si="131"/>
        <v>0</v>
      </c>
    </row>
    <row r="215" spans="1:18" s="10" customFormat="1" ht="9.75" customHeight="1" thickBot="1">
      <c r="A215" s="161"/>
      <c r="B215" s="185"/>
      <c r="C215" s="186"/>
      <c r="D215" s="20"/>
      <c r="E215" s="21"/>
      <c r="F215" s="20"/>
      <c r="G215" s="20"/>
      <c r="H215" s="21"/>
      <c r="I215" s="244"/>
      <c r="J215" s="114"/>
      <c r="K215" s="114"/>
      <c r="L215" s="114"/>
      <c r="M215" s="360"/>
      <c r="N215" s="361"/>
      <c r="O215" s="362"/>
      <c r="P215" s="277"/>
      <c r="Q215" s="114"/>
      <c r="R215" s="245"/>
    </row>
    <row r="216" spans="1:18" s="174" customFormat="1" ht="27.75" customHeight="1" thickBot="1">
      <c r="A216" s="169" t="s">
        <v>264</v>
      </c>
      <c r="B216" s="170"/>
      <c r="C216" s="821">
        <f t="shared" ref="C216:H216" si="140">SUM(C183:C215)/2</f>
        <v>36868000</v>
      </c>
      <c r="D216" s="1649">
        <f t="shared" si="140"/>
        <v>29030000</v>
      </c>
      <c r="E216" s="171">
        <f t="shared" si="140"/>
        <v>7838000</v>
      </c>
      <c r="F216" s="173">
        <f t="shared" si="140"/>
        <v>36868000</v>
      </c>
      <c r="G216" s="172">
        <f t="shared" si="140"/>
        <v>0</v>
      </c>
      <c r="H216" s="1423">
        <f t="shared" si="140"/>
        <v>0</v>
      </c>
      <c r="I216" s="266">
        <f t="shared" ref="I216:R216" si="141">SUM(I183:I215)/2</f>
        <v>0</v>
      </c>
      <c r="J216" s="267">
        <f t="shared" si="141"/>
        <v>0</v>
      </c>
      <c r="K216" s="268">
        <f t="shared" si="141"/>
        <v>0</v>
      </c>
      <c r="L216" s="269">
        <f t="shared" si="141"/>
        <v>0</v>
      </c>
      <c r="M216" s="270">
        <f t="shared" si="141"/>
        <v>36868000</v>
      </c>
      <c r="N216" s="271">
        <f t="shared" si="141"/>
        <v>29030000</v>
      </c>
      <c r="O216" s="267">
        <f t="shared" si="141"/>
        <v>7838000</v>
      </c>
      <c r="P216" s="272">
        <f t="shared" si="141"/>
        <v>36868000</v>
      </c>
      <c r="Q216" s="268">
        <f t="shared" si="141"/>
        <v>0</v>
      </c>
      <c r="R216" s="269">
        <f t="shared" si="141"/>
        <v>0</v>
      </c>
    </row>
    <row r="217" spans="1:18" s="10" customFormat="1" ht="15.75" hidden="1" customHeight="1">
      <c r="A217" s="161"/>
      <c r="B217" s="185"/>
      <c r="C217" s="183"/>
      <c r="D217" s="54"/>
      <c r="E217" s="149"/>
      <c r="F217" s="187"/>
      <c r="G217" s="188"/>
      <c r="H217" s="1424"/>
      <c r="I217" s="244"/>
      <c r="J217" s="2"/>
      <c r="K217" s="2"/>
      <c r="L217" s="2"/>
      <c r="M217" s="278"/>
      <c r="N217" s="2"/>
      <c r="O217" s="2"/>
      <c r="P217" s="236"/>
      <c r="Q217" s="2"/>
      <c r="R217" s="151"/>
    </row>
    <row r="218" spans="1:18" s="10" customFormat="1" ht="21.75" customHeight="1">
      <c r="A218" s="143" t="s">
        <v>484</v>
      </c>
      <c r="B218" s="144"/>
      <c r="C218" s="182">
        <f t="shared" ref="C218:H218" si="142">SUM(C219:C265)</f>
        <v>1194617310</v>
      </c>
      <c r="D218" s="147">
        <f t="shared" si="142"/>
        <v>940663109</v>
      </c>
      <c r="E218" s="145">
        <f t="shared" si="142"/>
        <v>253979201</v>
      </c>
      <c r="F218" s="146">
        <f t="shared" si="142"/>
        <v>484584310</v>
      </c>
      <c r="G218" s="147">
        <f t="shared" si="142"/>
        <v>0</v>
      </c>
      <c r="H218" s="145">
        <f t="shared" si="142"/>
        <v>710033000</v>
      </c>
      <c r="I218" s="431">
        <f t="shared" ref="I218:R218" si="143">SUM(I219:I265)</f>
        <v>8499000</v>
      </c>
      <c r="J218" s="426">
        <f t="shared" si="143"/>
        <v>8500000</v>
      </c>
      <c r="K218" s="426">
        <f t="shared" si="143"/>
        <v>0</v>
      </c>
      <c r="L218" s="432">
        <f t="shared" si="143"/>
        <v>-1000</v>
      </c>
      <c r="M218" s="279">
        <f t="shared" si="143"/>
        <v>1203116310</v>
      </c>
      <c r="N218" s="231">
        <f t="shared" si="143"/>
        <v>947356022</v>
      </c>
      <c r="O218" s="231">
        <f t="shared" si="143"/>
        <v>255786288</v>
      </c>
      <c r="P218" s="232">
        <f t="shared" si="143"/>
        <v>493084310</v>
      </c>
      <c r="Q218" s="231">
        <f t="shared" si="143"/>
        <v>0</v>
      </c>
      <c r="R218" s="230">
        <f t="shared" si="143"/>
        <v>710032000</v>
      </c>
    </row>
    <row r="219" spans="1:18" s="10" customFormat="1" ht="14.25" customHeight="1">
      <c r="A219" s="159"/>
      <c r="B219" s="148" t="s">
        <v>972</v>
      </c>
      <c r="C219" s="149">
        <f t="shared" ref="C219:C248" si="144">SUM(F219:H219)</f>
        <v>76200000</v>
      </c>
      <c r="D219" s="20">
        <f t="shared" ref="D219:D245" si="145">SUM(C219)/1.27</f>
        <v>60000000</v>
      </c>
      <c r="E219" s="21">
        <f t="shared" ref="E219:E245" si="146">SUM(D219)*0.27</f>
        <v>16200000</v>
      </c>
      <c r="F219" s="54">
        <v>76200000</v>
      </c>
      <c r="G219" s="54"/>
      <c r="H219" s="149"/>
      <c r="I219" s="233">
        <f t="shared" ref="I219:I265" si="147">SUM(J219:L219)</f>
        <v>0</v>
      </c>
      <c r="J219" s="234"/>
      <c r="K219" s="234"/>
      <c r="L219" s="235"/>
      <c r="M219" s="280">
        <f t="shared" ref="M219:M265" si="148">SUM(P219:T219)</f>
        <v>76200000</v>
      </c>
      <c r="N219" s="2">
        <f t="shared" ref="N219:N256" si="149">SUM(M219)/1.27</f>
        <v>60000000</v>
      </c>
      <c r="O219" s="2">
        <f t="shared" ref="O219:O231" si="150">SUM(N219)*0.27</f>
        <v>16200000</v>
      </c>
      <c r="P219" s="236">
        <f t="shared" ref="P219:P265" si="151">SUM(F219+J219)</f>
        <v>76200000</v>
      </c>
      <c r="Q219" s="2">
        <f t="shared" ref="Q219:Q265" si="152">SUM(G219+K219)</f>
        <v>0</v>
      </c>
      <c r="R219" s="151">
        <f t="shared" ref="R219:R265" si="153">SUM(H219+L219)</f>
        <v>0</v>
      </c>
    </row>
    <row r="220" spans="1:18" s="10" customFormat="1" ht="14.25" customHeight="1">
      <c r="A220" s="161"/>
      <c r="B220" s="160" t="s">
        <v>973</v>
      </c>
      <c r="C220" s="149">
        <f t="shared" si="144"/>
        <v>12700000</v>
      </c>
      <c r="D220" s="20">
        <f t="shared" si="145"/>
        <v>10000000</v>
      </c>
      <c r="E220" s="21">
        <f t="shared" si="146"/>
        <v>2700000</v>
      </c>
      <c r="F220" s="54">
        <v>12700000</v>
      </c>
      <c r="G220" s="54"/>
      <c r="H220" s="149"/>
      <c r="I220" s="233">
        <f t="shared" si="147"/>
        <v>0</v>
      </c>
      <c r="J220" s="234"/>
      <c r="K220" s="234"/>
      <c r="L220" s="235"/>
      <c r="M220" s="280">
        <f t="shared" si="148"/>
        <v>12700000</v>
      </c>
      <c r="N220" s="2">
        <f t="shared" si="149"/>
        <v>10000000</v>
      </c>
      <c r="O220" s="2">
        <f t="shared" si="150"/>
        <v>2700000</v>
      </c>
      <c r="P220" s="236">
        <f t="shared" si="151"/>
        <v>12700000</v>
      </c>
      <c r="Q220" s="2">
        <f t="shared" si="152"/>
        <v>0</v>
      </c>
      <c r="R220" s="151">
        <f t="shared" si="153"/>
        <v>0</v>
      </c>
    </row>
    <row r="221" spans="1:18" s="10" customFormat="1" ht="14.25" customHeight="1">
      <c r="A221" s="161"/>
      <c r="B221" s="160" t="s">
        <v>974</v>
      </c>
      <c r="C221" s="149">
        <f t="shared" si="144"/>
        <v>25400000</v>
      </c>
      <c r="D221" s="20">
        <f t="shared" si="145"/>
        <v>20000000</v>
      </c>
      <c r="E221" s="21">
        <f t="shared" si="146"/>
        <v>5400000</v>
      </c>
      <c r="F221" s="54">
        <v>25400000</v>
      </c>
      <c r="G221" s="54"/>
      <c r="H221" s="149"/>
      <c r="I221" s="233">
        <f t="shared" si="147"/>
        <v>0</v>
      </c>
      <c r="J221" s="234"/>
      <c r="K221" s="234"/>
      <c r="L221" s="235"/>
      <c r="M221" s="280">
        <f t="shared" si="148"/>
        <v>25400000</v>
      </c>
      <c r="N221" s="2">
        <f t="shared" si="149"/>
        <v>20000000</v>
      </c>
      <c r="O221" s="2">
        <f t="shared" si="150"/>
        <v>5400000</v>
      </c>
      <c r="P221" s="236">
        <f t="shared" si="151"/>
        <v>25400000</v>
      </c>
      <c r="Q221" s="2">
        <f t="shared" si="152"/>
        <v>0</v>
      </c>
      <c r="R221" s="151">
        <f t="shared" si="153"/>
        <v>0</v>
      </c>
    </row>
    <row r="222" spans="1:18" s="10" customFormat="1" ht="14.25" customHeight="1">
      <c r="A222" s="161"/>
      <c r="B222" s="160" t="s">
        <v>975</v>
      </c>
      <c r="C222" s="149">
        <f t="shared" si="144"/>
        <v>77006450</v>
      </c>
      <c r="D222" s="20">
        <f t="shared" si="145"/>
        <v>60635000</v>
      </c>
      <c r="E222" s="21">
        <f t="shared" si="146"/>
        <v>16371450</v>
      </c>
      <c r="F222" s="54">
        <v>77006450</v>
      </c>
      <c r="G222" s="54"/>
      <c r="H222" s="149"/>
      <c r="I222" s="233">
        <f t="shared" si="147"/>
        <v>0</v>
      </c>
      <c r="J222" s="234"/>
      <c r="K222" s="234"/>
      <c r="L222" s="235"/>
      <c r="M222" s="280">
        <f t="shared" si="148"/>
        <v>77006450</v>
      </c>
      <c r="N222" s="2">
        <f t="shared" si="149"/>
        <v>60635000</v>
      </c>
      <c r="O222" s="2">
        <f t="shared" si="150"/>
        <v>16371450</v>
      </c>
      <c r="P222" s="236">
        <f t="shared" si="151"/>
        <v>77006450</v>
      </c>
      <c r="Q222" s="2">
        <f t="shared" si="152"/>
        <v>0</v>
      </c>
      <c r="R222" s="151">
        <f t="shared" si="153"/>
        <v>0</v>
      </c>
    </row>
    <row r="223" spans="1:18" s="10" customFormat="1" ht="14.25" customHeight="1">
      <c r="A223" s="161"/>
      <c r="B223" s="160" t="s">
        <v>976</v>
      </c>
      <c r="C223" s="149">
        <f t="shared" si="144"/>
        <v>28393962</v>
      </c>
      <c r="D223" s="20">
        <f t="shared" si="145"/>
        <v>22357450</v>
      </c>
      <c r="E223" s="21">
        <f t="shared" si="146"/>
        <v>6036512</v>
      </c>
      <c r="F223" s="54">
        <v>28393962</v>
      </c>
      <c r="G223" s="54"/>
      <c r="H223" s="149"/>
      <c r="I223" s="233">
        <f t="shared" si="147"/>
        <v>0</v>
      </c>
      <c r="J223" s="234"/>
      <c r="K223" s="234"/>
      <c r="L223" s="235"/>
      <c r="M223" s="280">
        <f t="shared" si="148"/>
        <v>28393962</v>
      </c>
      <c r="N223" s="2">
        <f t="shared" si="149"/>
        <v>22357450</v>
      </c>
      <c r="O223" s="2">
        <f t="shared" si="150"/>
        <v>6036512</v>
      </c>
      <c r="P223" s="236">
        <f t="shared" si="151"/>
        <v>28393962</v>
      </c>
      <c r="Q223" s="2">
        <f t="shared" si="152"/>
        <v>0</v>
      </c>
      <c r="R223" s="151">
        <f t="shared" si="153"/>
        <v>0</v>
      </c>
    </row>
    <row r="224" spans="1:18" s="10" customFormat="1" ht="14.25" customHeight="1">
      <c r="A224" s="161"/>
      <c r="B224" s="160" t="s">
        <v>1048</v>
      </c>
      <c r="C224" s="149">
        <f t="shared" si="144"/>
        <v>57467500</v>
      </c>
      <c r="D224" s="20">
        <f t="shared" si="145"/>
        <v>45250000</v>
      </c>
      <c r="E224" s="21">
        <f t="shared" si="146"/>
        <v>12217500</v>
      </c>
      <c r="F224" s="54">
        <v>57467500</v>
      </c>
      <c r="G224" s="54"/>
      <c r="H224" s="149"/>
      <c r="I224" s="233">
        <f t="shared" si="147"/>
        <v>0</v>
      </c>
      <c r="J224" s="234"/>
      <c r="K224" s="234"/>
      <c r="L224" s="235"/>
      <c r="M224" s="280">
        <f>SUM(P224:T224)</f>
        <v>57467500</v>
      </c>
      <c r="N224" s="2">
        <f t="shared" si="149"/>
        <v>45250000</v>
      </c>
      <c r="O224" s="2">
        <f t="shared" si="150"/>
        <v>12217500</v>
      </c>
      <c r="P224" s="236">
        <f t="shared" si="151"/>
        <v>57467500</v>
      </c>
      <c r="Q224" s="2">
        <f t="shared" si="152"/>
        <v>0</v>
      </c>
      <c r="R224" s="151">
        <f t="shared" si="153"/>
        <v>0</v>
      </c>
    </row>
    <row r="225" spans="1:18" s="10" customFormat="1" ht="14.25" customHeight="1">
      <c r="A225" s="161"/>
      <c r="B225" s="160" t="s">
        <v>977</v>
      </c>
      <c r="C225" s="149">
        <f t="shared" si="144"/>
        <v>7620000</v>
      </c>
      <c r="D225" s="20">
        <f t="shared" si="145"/>
        <v>6000000</v>
      </c>
      <c r="E225" s="21">
        <f t="shared" si="146"/>
        <v>1620000</v>
      </c>
      <c r="F225" s="54">
        <v>7620000</v>
      </c>
      <c r="G225" s="54"/>
      <c r="H225" s="149"/>
      <c r="I225" s="233">
        <f t="shared" si="147"/>
        <v>0</v>
      </c>
      <c r="J225" s="234"/>
      <c r="K225" s="234"/>
      <c r="L225" s="235"/>
      <c r="M225" s="280">
        <f>SUM(P225:T225)</f>
        <v>7620000</v>
      </c>
      <c r="N225" s="2">
        <f t="shared" si="149"/>
        <v>6000000</v>
      </c>
      <c r="O225" s="2">
        <f t="shared" si="150"/>
        <v>1620000</v>
      </c>
      <c r="P225" s="236">
        <f t="shared" si="151"/>
        <v>7620000</v>
      </c>
      <c r="Q225" s="2">
        <f t="shared" si="152"/>
        <v>0</v>
      </c>
      <c r="R225" s="151">
        <f t="shared" si="153"/>
        <v>0</v>
      </c>
    </row>
    <row r="226" spans="1:18" s="10" customFormat="1" ht="14.25" customHeight="1">
      <c r="A226" s="161"/>
      <c r="B226" s="160" t="s">
        <v>978</v>
      </c>
      <c r="C226" s="149">
        <f t="shared" si="144"/>
        <v>25400000</v>
      </c>
      <c r="D226" s="20">
        <f t="shared" si="145"/>
        <v>20000000</v>
      </c>
      <c r="E226" s="21">
        <f t="shared" si="146"/>
        <v>5400000</v>
      </c>
      <c r="F226" s="54">
        <v>25400000</v>
      </c>
      <c r="G226" s="54"/>
      <c r="H226" s="149"/>
      <c r="I226" s="233">
        <f t="shared" si="147"/>
        <v>0</v>
      </c>
      <c r="J226" s="234"/>
      <c r="K226" s="234"/>
      <c r="L226" s="235"/>
      <c r="M226" s="280">
        <f>SUM(P226:T226)</f>
        <v>25400000</v>
      </c>
      <c r="N226" s="2">
        <f t="shared" si="149"/>
        <v>20000000</v>
      </c>
      <c r="O226" s="2">
        <f t="shared" si="150"/>
        <v>5400000</v>
      </c>
      <c r="P226" s="236">
        <f t="shared" si="151"/>
        <v>25400000</v>
      </c>
      <c r="Q226" s="2">
        <f t="shared" si="152"/>
        <v>0</v>
      </c>
      <c r="R226" s="151">
        <f t="shared" si="153"/>
        <v>0</v>
      </c>
    </row>
    <row r="227" spans="1:18" s="10" customFormat="1" ht="14.25" customHeight="1">
      <c r="A227" s="161"/>
      <c r="B227" s="160" t="s">
        <v>979</v>
      </c>
      <c r="C227" s="149">
        <f t="shared" si="144"/>
        <v>12700000</v>
      </c>
      <c r="D227" s="20">
        <f t="shared" si="145"/>
        <v>10000000</v>
      </c>
      <c r="E227" s="21">
        <f t="shared" si="146"/>
        <v>2700000</v>
      </c>
      <c r="F227" s="54">
        <v>12700000</v>
      </c>
      <c r="G227" s="54"/>
      <c r="H227" s="149"/>
      <c r="I227" s="233">
        <f t="shared" si="147"/>
        <v>0</v>
      </c>
      <c r="J227" s="234"/>
      <c r="K227" s="234"/>
      <c r="L227" s="235"/>
      <c r="M227" s="280">
        <f>SUM(P227:T227)</f>
        <v>12700000</v>
      </c>
      <c r="N227" s="2">
        <f t="shared" si="149"/>
        <v>10000000</v>
      </c>
      <c r="O227" s="2">
        <f t="shared" si="150"/>
        <v>2700000</v>
      </c>
      <c r="P227" s="236">
        <f t="shared" si="151"/>
        <v>12700000</v>
      </c>
      <c r="Q227" s="2">
        <f t="shared" si="152"/>
        <v>0</v>
      </c>
      <c r="R227" s="151">
        <f t="shared" si="153"/>
        <v>0</v>
      </c>
    </row>
    <row r="228" spans="1:18" s="10" customFormat="1" ht="14.25" customHeight="1">
      <c r="A228" s="161"/>
      <c r="B228" s="160" t="s">
        <v>980</v>
      </c>
      <c r="C228" s="149">
        <f t="shared" si="144"/>
        <v>12700000</v>
      </c>
      <c r="D228" s="20">
        <f t="shared" si="145"/>
        <v>10000000</v>
      </c>
      <c r="E228" s="21">
        <f t="shared" si="146"/>
        <v>2700000</v>
      </c>
      <c r="F228" s="54">
        <v>12700000</v>
      </c>
      <c r="G228" s="54"/>
      <c r="H228" s="149"/>
      <c r="I228" s="233">
        <f t="shared" si="147"/>
        <v>0</v>
      </c>
      <c r="J228" s="234"/>
      <c r="K228" s="234"/>
      <c r="L228" s="235"/>
      <c r="M228" s="280">
        <f>SUM(P228:T228)</f>
        <v>12700000</v>
      </c>
      <c r="N228" s="2">
        <f t="shared" si="149"/>
        <v>10000000</v>
      </c>
      <c r="O228" s="2">
        <f t="shared" si="150"/>
        <v>2700000</v>
      </c>
      <c r="P228" s="236">
        <f t="shared" si="151"/>
        <v>12700000</v>
      </c>
      <c r="Q228" s="2">
        <f t="shared" si="152"/>
        <v>0</v>
      </c>
      <c r="R228" s="151">
        <f t="shared" si="153"/>
        <v>0</v>
      </c>
    </row>
    <row r="229" spans="1:18" s="10" customFormat="1" ht="14.25" customHeight="1">
      <c r="A229" s="161"/>
      <c r="B229" s="160" t="s">
        <v>981</v>
      </c>
      <c r="C229" s="149">
        <f t="shared" si="144"/>
        <v>23495000</v>
      </c>
      <c r="D229" s="20">
        <f t="shared" si="145"/>
        <v>18500000</v>
      </c>
      <c r="E229" s="21">
        <f t="shared" si="146"/>
        <v>4995000</v>
      </c>
      <c r="F229" s="54">
        <v>23495000</v>
      </c>
      <c r="G229" s="54"/>
      <c r="H229" s="149"/>
      <c r="I229" s="233">
        <f t="shared" si="147"/>
        <v>0</v>
      </c>
      <c r="J229" s="234"/>
      <c r="K229" s="234"/>
      <c r="L229" s="235"/>
      <c r="M229" s="280">
        <f t="shared" si="148"/>
        <v>23495000</v>
      </c>
      <c r="N229" s="2">
        <f t="shared" si="149"/>
        <v>18500000</v>
      </c>
      <c r="O229" s="2">
        <f t="shared" si="150"/>
        <v>4995000</v>
      </c>
      <c r="P229" s="236">
        <f t="shared" si="151"/>
        <v>23495000</v>
      </c>
      <c r="Q229" s="2">
        <f t="shared" si="152"/>
        <v>0</v>
      </c>
      <c r="R229" s="151">
        <f t="shared" si="153"/>
        <v>0</v>
      </c>
    </row>
    <row r="230" spans="1:18" s="10" customFormat="1" ht="14.25" customHeight="1">
      <c r="A230" s="161"/>
      <c r="B230" s="160" t="s">
        <v>961</v>
      </c>
      <c r="C230" s="149">
        <f t="shared" si="144"/>
        <v>710033000</v>
      </c>
      <c r="D230" s="20">
        <v>559101000</v>
      </c>
      <c r="E230" s="21">
        <v>150957000</v>
      </c>
      <c r="F230" s="54">
        <v>0</v>
      </c>
      <c r="G230" s="54"/>
      <c r="H230" s="149">
        <v>710033000</v>
      </c>
      <c r="I230" s="233">
        <f t="shared" si="147"/>
        <v>-1000</v>
      </c>
      <c r="J230" s="234"/>
      <c r="K230" s="234"/>
      <c r="L230" s="235">
        <v>-1000</v>
      </c>
      <c r="M230" s="280">
        <f t="shared" si="148"/>
        <v>710032000</v>
      </c>
      <c r="N230" s="2">
        <v>559101000</v>
      </c>
      <c r="O230" s="2">
        <v>150957000</v>
      </c>
      <c r="P230" s="236">
        <f t="shared" si="151"/>
        <v>0</v>
      </c>
      <c r="Q230" s="2">
        <f t="shared" si="152"/>
        <v>0</v>
      </c>
      <c r="R230" s="151">
        <f t="shared" si="153"/>
        <v>710032000</v>
      </c>
    </row>
    <row r="231" spans="1:18" s="10" customFormat="1" ht="14.25" customHeight="1">
      <c r="A231" s="161"/>
      <c r="B231" s="1500" t="s">
        <v>1110</v>
      </c>
      <c r="C231" s="149">
        <f t="shared" si="144"/>
        <v>9525000</v>
      </c>
      <c r="D231" s="20">
        <f t="shared" si="145"/>
        <v>7500000</v>
      </c>
      <c r="E231" s="21">
        <f t="shared" si="146"/>
        <v>2025000</v>
      </c>
      <c r="F231" s="54">
        <v>9525000</v>
      </c>
      <c r="G231" s="54"/>
      <c r="H231" s="149"/>
      <c r="I231" s="233">
        <f t="shared" si="147"/>
        <v>0</v>
      </c>
      <c r="J231" s="234"/>
      <c r="K231" s="234"/>
      <c r="L231" s="235"/>
      <c r="M231" s="280">
        <f t="shared" si="148"/>
        <v>9525000</v>
      </c>
      <c r="N231" s="2">
        <f t="shared" si="149"/>
        <v>7500000</v>
      </c>
      <c r="O231" s="2">
        <f t="shared" si="150"/>
        <v>2025000</v>
      </c>
      <c r="P231" s="236">
        <f t="shared" si="151"/>
        <v>9525000</v>
      </c>
      <c r="Q231" s="2">
        <f t="shared" si="152"/>
        <v>0</v>
      </c>
      <c r="R231" s="151">
        <f t="shared" si="153"/>
        <v>0</v>
      </c>
    </row>
    <row r="232" spans="1:18" s="10" customFormat="1" ht="14.25" customHeight="1">
      <c r="A232" s="161"/>
      <c r="B232" s="1500" t="s">
        <v>1111</v>
      </c>
      <c r="C232" s="149">
        <f t="shared" si="144"/>
        <v>11076000</v>
      </c>
      <c r="D232" s="20">
        <v>8721000</v>
      </c>
      <c r="E232" s="21">
        <v>2355000</v>
      </c>
      <c r="F232" s="54">
        <v>11076000</v>
      </c>
      <c r="G232" s="54"/>
      <c r="H232" s="149"/>
      <c r="I232" s="233">
        <f t="shared" si="147"/>
        <v>0</v>
      </c>
      <c r="J232" s="234"/>
      <c r="K232" s="234"/>
      <c r="L232" s="235"/>
      <c r="M232" s="280">
        <f t="shared" si="148"/>
        <v>11076000</v>
      </c>
      <c r="N232" s="2">
        <v>8721000</v>
      </c>
      <c r="O232" s="2">
        <v>2355000</v>
      </c>
      <c r="P232" s="236">
        <f t="shared" si="151"/>
        <v>11076000</v>
      </c>
      <c r="Q232" s="2">
        <f t="shared" si="152"/>
        <v>0</v>
      </c>
      <c r="R232" s="151">
        <f t="shared" si="153"/>
        <v>0</v>
      </c>
    </row>
    <row r="233" spans="1:18" s="10" customFormat="1" ht="14.25" customHeight="1">
      <c r="A233" s="161"/>
      <c r="B233" s="1500" t="s">
        <v>1112</v>
      </c>
      <c r="C233" s="149">
        <f t="shared" si="144"/>
        <v>1234000</v>
      </c>
      <c r="D233" s="20">
        <v>972000</v>
      </c>
      <c r="E233" s="21">
        <v>262000</v>
      </c>
      <c r="F233" s="54">
        <v>1234000</v>
      </c>
      <c r="G233" s="54"/>
      <c r="H233" s="149"/>
      <c r="I233" s="233">
        <f t="shared" si="147"/>
        <v>0</v>
      </c>
      <c r="J233" s="234"/>
      <c r="K233" s="234"/>
      <c r="L233" s="235"/>
      <c r="M233" s="280">
        <f t="shared" si="148"/>
        <v>1234000</v>
      </c>
      <c r="N233" s="2">
        <v>972000</v>
      </c>
      <c r="O233" s="2">
        <v>262000</v>
      </c>
      <c r="P233" s="236">
        <f t="shared" si="151"/>
        <v>1234000</v>
      </c>
      <c r="Q233" s="2">
        <f t="shared" si="152"/>
        <v>0</v>
      </c>
      <c r="R233" s="151">
        <f t="shared" si="153"/>
        <v>0</v>
      </c>
    </row>
    <row r="234" spans="1:18" s="10" customFormat="1" ht="14.25" customHeight="1">
      <c r="A234" s="159"/>
      <c r="B234" s="1500" t="s">
        <v>1113</v>
      </c>
      <c r="C234" s="149">
        <f t="shared" si="144"/>
        <v>11700000</v>
      </c>
      <c r="D234" s="1501">
        <v>9212000</v>
      </c>
      <c r="E234" s="1502">
        <v>2488000</v>
      </c>
      <c r="F234" s="54">
        <v>11700000</v>
      </c>
      <c r="G234" s="54"/>
      <c r="H234" s="149"/>
      <c r="I234" s="233">
        <f t="shared" si="147"/>
        <v>0</v>
      </c>
      <c r="J234" s="234"/>
      <c r="K234" s="234"/>
      <c r="L234" s="235"/>
      <c r="M234" s="280">
        <f t="shared" si="148"/>
        <v>11700000</v>
      </c>
      <c r="N234" s="1501">
        <v>9212000</v>
      </c>
      <c r="O234" s="1502">
        <v>2488000</v>
      </c>
      <c r="P234" s="236">
        <f t="shared" si="151"/>
        <v>11700000</v>
      </c>
      <c r="Q234" s="2">
        <f t="shared" si="152"/>
        <v>0</v>
      </c>
      <c r="R234" s="151">
        <f t="shared" si="153"/>
        <v>0</v>
      </c>
    </row>
    <row r="235" spans="1:18" s="10" customFormat="1" ht="14.25" customHeight="1">
      <c r="A235" s="161"/>
      <c r="B235" s="1500" t="s">
        <v>1114</v>
      </c>
      <c r="C235" s="149">
        <f t="shared" si="144"/>
        <v>20000000</v>
      </c>
      <c r="D235" s="20">
        <v>15748000</v>
      </c>
      <c r="E235" s="21">
        <v>4252000</v>
      </c>
      <c r="F235" s="54">
        <v>20000000</v>
      </c>
      <c r="G235" s="54"/>
      <c r="H235" s="149"/>
      <c r="I235" s="233">
        <f t="shared" si="147"/>
        <v>0</v>
      </c>
      <c r="J235" s="234"/>
      <c r="K235" s="234"/>
      <c r="L235" s="235"/>
      <c r="M235" s="280">
        <f>SUM(P235:T235)</f>
        <v>20000000</v>
      </c>
      <c r="N235" s="2">
        <v>15748000</v>
      </c>
      <c r="O235" s="2">
        <v>4252000</v>
      </c>
      <c r="P235" s="236">
        <f t="shared" si="151"/>
        <v>20000000</v>
      </c>
      <c r="Q235" s="2">
        <f t="shared" si="152"/>
        <v>0</v>
      </c>
      <c r="R235" s="151">
        <f t="shared" si="153"/>
        <v>0</v>
      </c>
    </row>
    <row r="236" spans="1:18" s="10" customFormat="1" ht="14.25" customHeight="1">
      <c r="A236" s="161"/>
      <c r="B236" s="1500" t="s">
        <v>1115</v>
      </c>
      <c r="C236" s="149">
        <f t="shared" si="144"/>
        <v>9827000</v>
      </c>
      <c r="D236" s="20">
        <v>7738000</v>
      </c>
      <c r="E236" s="21">
        <v>2089000</v>
      </c>
      <c r="F236" s="54">
        <v>9827000</v>
      </c>
      <c r="G236" s="54"/>
      <c r="H236" s="149"/>
      <c r="I236" s="233">
        <f t="shared" si="147"/>
        <v>0</v>
      </c>
      <c r="J236" s="234"/>
      <c r="K236" s="234"/>
      <c r="L236" s="235"/>
      <c r="M236" s="280">
        <f>SUM(P236:T236)</f>
        <v>9827000</v>
      </c>
      <c r="N236" s="2">
        <v>7738000</v>
      </c>
      <c r="O236" s="2">
        <v>2089000</v>
      </c>
      <c r="P236" s="236">
        <f t="shared" si="151"/>
        <v>9827000</v>
      </c>
      <c r="Q236" s="2">
        <f t="shared" si="152"/>
        <v>0</v>
      </c>
      <c r="R236" s="151">
        <f t="shared" si="153"/>
        <v>0</v>
      </c>
    </row>
    <row r="237" spans="1:18" s="10" customFormat="1" ht="14.25" hidden="1" customHeight="1">
      <c r="A237" s="161"/>
      <c r="B237" s="1574" t="s">
        <v>1029</v>
      </c>
      <c r="C237" s="149">
        <f t="shared" si="144"/>
        <v>0</v>
      </c>
      <c r="D237" s="20">
        <f>SUM(C237)/1.27</f>
        <v>0</v>
      </c>
      <c r="E237" s="21">
        <f>SUM(D237)*0.27</f>
        <v>0</v>
      </c>
      <c r="F237" s="54">
        <v>0</v>
      </c>
      <c r="G237" s="54"/>
      <c r="H237" s="149"/>
      <c r="I237" s="233">
        <f t="shared" si="147"/>
        <v>0</v>
      </c>
      <c r="J237" s="234"/>
      <c r="K237" s="234"/>
      <c r="L237" s="235"/>
      <c r="M237" s="280">
        <f t="shared" si="148"/>
        <v>0</v>
      </c>
      <c r="N237" s="2">
        <f>SUM(M237)/1.27</f>
        <v>0</v>
      </c>
      <c r="O237" s="2">
        <f>SUM(N237)*0.27</f>
        <v>0</v>
      </c>
      <c r="P237" s="236">
        <f t="shared" si="151"/>
        <v>0</v>
      </c>
      <c r="Q237" s="2">
        <f t="shared" si="152"/>
        <v>0</v>
      </c>
      <c r="R237" s="151">
        <f t="shared" si="153"/>
        <v>0</v>
      </c>
    </row>
    <row r="238" spans="1:18" s="10" customFormat="1" ht="14.25" hidden="1" customHeight="1">
      <c r="A238" s="161"/>
      <c r="B238" s="1574" t="s">
        <v>1030</v>
      </c>
      <c r="C238" s="149">
        <f t="shared" si="144"/>
        <v>0</v>
      </c>
      <c r="D238" s="20">
        <f>SUM(C238)/1.27</f>
        <v>0</v>
      </c>
      <c r="E238" s="21">
        <f>SUM(D238)*0.27</f>
        <v>0</v>
      </c>
      <c r="F238" s="54">
        <v>0</v>
      </c>
      <c r="G238" s="54"/>
      <c r="H238" s="149"/>
      <c r="I238" s="233">
        <f t="shared" si="147"/>
        <v>0</v>
      </c>
      <c r="J238" s="234"/>
      <c r="K238" s="234"/>
      <c r="L238" s="235"/>
      <c r="M238" s="280">
        <f t="shared" si="148"/>
        <v>0</v>
      </c>
      <c r="N238" s="2">
        <f t="shared" si="149"/>
        <v>0</v>
      </c>
      <c r="O238" s="2">
        <f t="shared" ref="O238:O254" si="154">SUM(N238)*0.27</f>
        <v>0</v>
      </c>
      <c r="P238" s="236">
        <f t="shared" si="151"/>
        <v>0</v>
      </c>
      <c r="Q238" s="2">
        <f t="shared" si="152"/>
        <v>0</v>
      </c>
      <c r="R238" s="151">
        <f t="shared" si="153"/>
        <v>0</v>
      </c>
    </row>
    <row r="239" spans="1:18" s="10" customFormat="1" ht="14.25" customHeight="1">
      <c r="A239" s="159"/>
      <c r="B239" s="160" t="s">
        <v>1071</v>
      </c>
      <c r="C239" s="149">
        <f t="shared" si="144"/>
        <v>8845364</v>
      </c>
      <c r="D239" s="1506">
        <v>6964853</v>
      </c>
      <c r="E239" s="1506">
        <v>1880511</v>
      </c>
      <c r="F239" s="54">
        <v>8845364</v>
      </c>
      <c r="G239" s="54"/>
      <c r="H239" s="149"/>
      <c r="I239" s="233">
        <f t="shared" si="147"/>
        <v>0</v>
      </c>
      <c r="J239" s="234"/>
      <c r="K239" s="234"/>
      <c r="L239" s="235"/>
      <c r="M239" s="280">
        <f t="shared" si="148"/>
        <v>8845364</v>
      </c>
      <c r="N239" s="1506">
        <v>6964853</v>
      </c>
      <c r="O239" s="1506">
        <v>1880511</v>
      </c>
      <c r="P239" s="236">
        <f t="shared" si="151"/>
        <v>8845364</v>
      </c>
      <c r="Q239" s="2">
        <f t="shared" si="152"/>
        <v>0</v>
      </c>
      <c r="R239" s="151">
        <f t="shared" si="153"/>
        <v>0</v>
      </c>
    </row>
    <row r="240" spans="1:18" s="10" customFormat="1" ht="14.25" customHeight="1">
      <c r="A240" s="161"/>
      <c r="B240" s="160" t="s">
        <v>1072</v>
      </c>
      <c r="C240" s="149">
        <f t="shared" si="144"/>
        <v>34244034</v>
      </c>
      <c r="D240" s="20">
        <f t="shared" si="145"/>
        <v>26963806</v>
      </c>
      <c r="E240" s="21">
        <f t="shared" si="146"/>
        <v>7280228</v>
      </c>
      <c r="F240" s="54">
        <v>34244034</v>
      </c>
      <c r="G240" s="54"/>
      <c r="H240" s="149"/>
      <c r="I240" s="233">
        <f t="shared" si="147"/>
        <v>0</v>
      </c>
      <c r="J240" s="234"/>
      <c r="K240" s="234"/>
      <c r="L240" s="235"/>
      <c r="M240" s="280">
        <f t="shared" si="148"/>
        <v>34244034</v>
      </c>
      <c r="N240" s="2">
        <f t="shared" si="149"/>
        <v>26963806</v>
      </c>
      <c r="O240" s="2">
        <f t="shared" si="154"/>
        <v>7280228</v>
      </c>
      <c r="P240" s="236">
        <f t="shared" si="151"/>
        <v>34244034</v>
      </c>
      <c r="Q240" s="2">
        <f t="shared" si="152"/>
        <v>0</v>
      </c>
      <c r="R240" s="151">
        <f t="shared" si="153"/>
        <v>0</v>
      </c>
    </row>
    <row r="241" spans="1:18" s="10" customFormat="1" ht="15" customHeight="1">
      <c r="A241" s="161"/>
      <c r="B241" s="160" t="s">
        <v>1073</v>
      </c>
      <c r="C241" s="149">
        <f t="shared" si="144"/>
        <v>12700000</v>
      </c>
      <c r="D241" s="20">
        <f t="shared" si="145"/>
        <v>10000000</v>
      </c>
      <c r="E241" s="21">
        <f t="shared" si="146"/>
        <v>2700000</v>
      </c>
      <c r="F241" s="54">
        <v>12700000</v>
      </c>
      <c r="G241" s="54"/>
      <c r="H241" s="149"/>
      <c r="I241" s="233">
        <f t="shared" si="147"/>
        <v>0</v>
      </c>
      <c r="J241" s="234"/>
      <c r="K241" s="234"/>
      <c r="L241" s="235"/>
      <c r="M241" s="280">
        <f t="shared" si="148"/>
        <v>12700000</v>
      </c>
      <c r="N241" s="2">
        <f t="shared" si="149"/>
        <v>10000000</v>
      </c>
      <c r="O241" s="2">
        <f t="shared" si="154"/>
        <v>2700000</v>
      </c>
      <c r="P241" s="236">
        <f t="shared" si="151"/>
        <v>12700000</v>
      </c>
      <c r="Q241" s="2">
        <f t="shared" si="152"/>
        <v>0</v>
      </c>
      <c r="R241" s="151">
        <f t="shared" si="153"/>
        <v>0</v>
      </c>
    </row>
    <row r="242" spans="1:18" s="10" customFormat="1" ht="15.75" customHeight="1">
      <c r="A242" s="159"/>
      <c r="B242" s="160" t="s">
        <v>1188</v>
      </c>
      <c r="C242" s="149">
        <f t="shared" si="144"/>
        <v>6350000</v>
      </c>
      <c r="D242" s="20">
        <f t="shared" si="145"/>
        <v>5000000</v>
      </c>
      <c r="E242" s="21">
        <f t="shared" si="146"/>
        <v>1350000</v>
      </c>
      <c r="F242" s="54">
        <v>6350000</v>
      </c>
      <c r="G242" s="54"/>
      <c r="H242" s="149"/>
      <c r="I242" s="233">
        <f t="shared" si="147"/>
        <v>0</v>
      </c>
      <c r="J242" s="234"/>
      <c r="K242" s="234"/>
      <c r="L242" s="235"/>
      <c r="M242" s="280">
        <f t="shared" si="148"/>
        <v>6350000</v>
      </c>
      <c r="N242" s="2">
        <f t="shared" si="149"/>
        <v>5000000</v>
      </c>
      <c r="O242" s="2">
        <f t="shared" si="154"/>
        <v>1350000</v>
      </c>
      <c r="P242" s="236">
        <f t="shared" si="151"/>
        <v>6350000</v>
      </c>
      <c r="Q242" s="2">
        <f t="shared" si="152"/>
        <v>0</v>
      </c>
      <c r="R242" s="151">
        <f t="shared" si="153"/>
        <v>0</v>
      </c>
    </row>
    <row r="243" spans="1:18" s="10" customFormat="1" ht="15" customHeight="1">
      <c r="A243" s="161"/>
      <c r="B243" s="160" t="s">
        <v>1346</v>
      </c>
      <c r="C243" s="149">
        <f t="shared" si="144"/>
        <v>0</v>
      </c>
      <c r="D243" s="20">
        <f t="shared" si="145"/>
        <v>0</v>
      </c>
      <c r="E243" s="21">
        <f t="shared" si="146"/>
        <v>0</v>
      </c>
      <c r="F243" s="54"/>
      <c r="G243" s="54"/>
      <c r="H243" s="149"/>
      <c r="I243" s="233">
        <f t="shared" si="147"/>
        <v>8500000</v>
      </c>
      <c r="J243" s="234">
        <v>8500000</v>
      </c>
      <c r="K243" s="234"/>
      <c r="L243" s="235"/>
      <c r="M243" s="280">
        <f t="shared" si="148"/>
        <v>8500000</v>
      </c>
      <c r="N243" s="2">
        <f t="shared" si="149"/>
        <v>6692913</v>
      </c>
      <c r="O243" s="2">
        <f t="shared" si="154"/>
        <v>1807087</v>
      </c>
      <c r="P243" s="236">
        <f t="shared" si="151"/>
        <v>8500000</v>
      </c>
      <c r="Q243" s="2">
        <f t="shared" si="152"/>
        <v>0</v>
      </c>
      <c r="R243" s="151">
        <f t="shared" si="153"/>
        <v>0</v>
      </c>
    </row>
    <row r="244" spans="1:18" s="10" customFormat="1" ht="15" hidden="1" customHeight="1">
      <c r="A244" s="161"/>
      <c r="B244" s="160"/>
      <c r="C244" s="149">
        <f t="shared" si="144"/>
        <v>0</v>
      </c>
      <c r="D244" s="20">
        <f t="shared" si="145"/>
        <v>0</v>
      </c>
      <c r="E244" s="21">
        <f t="shared" si="146"/>
        <v>0</v>
      </c>
      <c r="F244" s="54"/>
      <c r="G244" s="54"/>
      <c r="H244" s="149"/>
      <c r="I244" s="233">
        <f t="shared" si="147"/>
        <v>0</v>
      </c>
      <c r="J244" s="234"/>
      <c r="K244" s="234"/>
      <c r="L244" s="235"/>
      <c r="M244" s="280">
        <f t="shared" si="148"/>
        <v>0</v>
      </c>
      <c r="N244" s="2">
        <f t="shared" si="149"/>
        <v>0</v>
      </c>
      <c r="O244" s="2">
        <f t="shared" si="154"/>
        <v>0</v>
      </c>
      <c r="P244" s="236">
        <f t="shared" si="151"/>
        <v>0</v>
      </c>
      <c r="Q244" s="2">
        <f t="shared" si="152"/>
        <v>0</v>
      </c>
      <c r="R244" s="151">
        <f t="shared" si="153"/>
        <v>0</v>
      </c>
    </row>
    <row r="245" spans="1:18" s="10" customFormat="1" ht="15" hidden="1" customHeight="1">
      <c r="A245" s="161"/>
      <c r="B245" s="160"/>
      <c r="C245" s="149">
        <f t="shared" si="144"/>
        <v>0</v>
      </c>
      <c r="D245" s="20">
        <f t="shared" si="145"/>
        <v>0</v>
      </c>
      <c r="E245" s="21">
        <f t="shared" si="146"/>
        <v>0</v>
      </c>
      <c r="F245" s="54"/>
      <c r="G245" s="54"/>
      <c r="H245" s="149"/>
      <c r="I245" s="233">
        <f t="shared" si="147"/>
        <v>0</v>
      </c>
      <c r="J245" s="234"/>
      <c r="K245" s="234"/>
      <c r="L245" s="235"/>
      <c r="M245" s="280">
        <f t="shared" si="148"/>
        <v>0</v>
      </c>
      <c r="N245" s="2">
        <f t="shared" si="149"/>
        <v>0</v>
      </c>
      <c r="O245" s="2">
        <f t="shared" si="154"/>
        <v>0</v>
      </c>
      <c r="P245" s="236">
        <f t="shared" si="151"/>
        <v>0</v>
      </c>
      <c r="Q245" s="2">
        <f t="shared" si="152"/>
        <v>0</v>
      </c>
      <c r="R245" s="151">
        <f t="shared" si="153"/>
        <v>0</v>
      </c>
    </row>
    <row r="246" spans="1:18" s="10" customFormat="1" ht="15" hidden="1" customHeight="1">
      <c r="A246" s="161"/>
      <c r="B246" s="160"/>
      <c r="C246" s="149">
        <f t="shared" si="144"/>
        <v>0</v>
      </c>
      <c r="D246" s="54">
        <f>SUM(C246)/1.27</f>
        <v>0</v>
      </c>
      <c r="E246" s="149">
        <f>SUM(D246)*0.27</f>
        <v>0</v>
      </c>
      <c r="F246" s="54"/>
      <c r="G246" s="54"/>
      <c r="H246" s="149"/>
      <c r="I246" s="233">
        <f t="shared" si="147"/>
        <v>0</v>
      </c>
      <c r="J246" s="234"/>
      <c r="K246" s="234"/>
      <c r="L246" s="235"/>
      <c r="M246" s="280">
        <f t="shared" si="148"/>
        <v>0</v>
      </c>
      <c r="N246" s="2">
        <f>SUM(M246)/1.27</f>
        <v>0</v>
      </c>
      <c r="O246" s="2">
        <f t="shared" si="154"/>
        <v>0</v>
      </c>
      <c r="P246" s="236">
        <f t="shared" si="151"/>
        <v>0</v>
      </c>
      <c r="Q246" s="2">
        <f t="shared" si="152"/>
        <v>0</v>
      </c>
      <c r="R246" s="151">
        <f t="shared" si="153"/>
        <v>0</v>
      </c>
    </row>
    <row r="247" spans="1:18" s="10" customFormat="1" ht="12.75" hidden="1" customHeight="1">
      <c r="A247" s="161"/>
      <c r="B247" s="160"/>
      <c r="C247" s="149">
        <f t="shared" si="144"/>
        <v>0</v>
      </c>
      <c r="D247" s="54">
        <f t="shared" ref="D247:D253" si="155">SUM(C247)/1.27</f>
        <v>0</v>
      </c>
      <c r="E247" s="149">
        <f t="shared" ref="E247:E253" si="156">SUM(D247)*0.27</f>
        <v>0</v>
      </c>
      <c r="F247" s="54"/>
      <c r="G247" s="54"/>
      <c r="H247" s="149"/>
      <c r="I247" s="233">
        <f t="shared" si="147"/>
        <v>0</v>
      </c>
      <c r="J247" s="234"/>
      <c r="K247" s="234"/>
      <c r="L247" s="235"/>
      <c r="M247" s="280">
        <f t="shared" si="148"/>
        <v>0</v>
      </c>
      <c r="N247" s="2">
        <f>SUM(M247)/1.27</f>
        <v>0</v>
      </c>
      <c r="O247" s="2">
        <f t="shared" si="154"/>
        <v>0</v>
      </c>
      <c r="P247" s="236">
        <f t="shared" si="151"/>
        <v>0</v>
      </c>
      <c r="Q247" s="2">
        <f t="shared" si="152"/>
        <v>0</v>
      </c>
      <c r="R247" s="151">
        <f t="shared" si="153"/>
        <v>0</v>
      </c>
    </row>
    <row r="248" spans="1:18" s="10" customFormat="1" ht="14.25" hidden="1" customHeight="1">
      <c r="A248" s="161"/>
      <c r="B248" s="160"/>
      <c r="C248" s="149">
        <f t="shared" si="144"/>
        <v>0</v>
      </c>
      <c r="D248" s="54">
        <f t="shared" si="155"/>
        <v>0</v>
      </c>
      <c r="E248" s="149">
        <f t="shared" si="156"/>
        <v>0</v>
      </c>
      <c r="F248" s="54"/>
      <c r="G248" s="54"/>
      <c r="H248" s="149"/>
      <c r="I248" s="233">
        <f t="shared" si="147"/>
        <v>0</v>
      </c>
      <c r="J248" s="234"/>
      <c r="K248" s="234"/>
      <c r="L248" s="235"/>
      <c r="M248" s="280">
        <f t="shared" si="148"/>
        <v>0</v>
      </c>
      <c r="N248" s="2">
        <f>SUM(M248)/1.27</f>
        <v>0</v>
      </c>
      <c r="O248" s="2">
        <f t="shared" si="154"/>
        <v>0</v>
      </c>
      <c r="P248" s="236">
        <f t="shared" si="151"/>
        <v>0</v>
      </c>
      <c r="Q248" s="2">
        <f t="shared" si="152"/>
        <v>0</v>
      </c>
      <c r="R248" s="151">
        <f t="shared" si="153"/>
        <v>0</v>
      </c>
    </row>
    <row r="249" spans="1:18" s="10" customFormat="1" ht="14.25" hidden="1" customHeight="1">
      <c r="A249" s="161"/>
      <c r="B249" s="160"/>
      <c r="C249" s="183">
        <f t="shared" ref="C249:C264" si="157">SUM(F249:J249)</f>
        <v>0</v>
      </c>
      <c r="D249" s="54">
        <f t="shared" si="155"/>
        <v>0</v>
      </c>
      <c r="E249" s="149">
        <f t="shared" si="156"/>
        <v>0</v>
      </c>
      <c r="F249" s="54"/>
      <c r="G249" s="54"/>
      <c r="H249" s="149"/>
      <c r="I249" s="233">
        <f t="shared" si="147"/>
        <v>0</v>
      </c>
      <c r="J249" s="234"/>
      <c r="K249" s="234"/>
      <c r="L249" s="235"/>
      <c r="M249" s="280">
        <f t="shared" si="148"/>
        <v>0</v>
      </c>
      <c r="N249" s="2">
        <f t="shared" ref="N249:N254" si="158">SUM(M249)/1.27</f>
        <v>0</v>
      </c>
      <c r="O249" s="2">
        <f t="shared" si="154"/>
        <v>0</v>
      </c>
      <c r="P249" s="236">
        <f t="shared" si="151"/>
        <v>0</v>
      </c>
      <c r="Q249" s="2">
        <f t="shared" si="152"/>
        <v>0</v>
      </c>
      <c r="R249" s="151">
        <f t="shared" si="153"/>
        <v>0</v>
      </c>
    </row>
    <row r="250" spans="1:18" s="10" customFormat="1" ht="14.25" hidden="1" customHeight="1">
      <c r="A250" s="161"/>
      <c r="B250" s="160"/>
      <c r="C250" s="183">
        <f t="shared" si="157"/>
        <v>0</v>
      </c>
      <c r="D250" s="54">
        <f t="shared" si="155"/>
        <v>0</v>
      </c>
      <c r="E250" s="149">
        <f t="shared" si="156"/>
        <v>0</v>
      </c>
      <c r="F250" s="54"/>
      <c r="G250" s="54"/>
      <c r="H250" s="149"/>
      <c r="I250" s="233">
        <f t="shared" si="147"/>
        <v>0</v>
      </c>
      <c r="J250" s="234"/>
      <c r="K250" s="234"/>
      <c r="L250" s="235"/>
      <c r="M250" s="280">
        <f t="shared" si="148"/>
        <v>0</v>
      </c>
      <c r="N250" s="2">
        <f t="shared" si="158"/>
        <v>0</v>
      </c>
      <c r="O250" s="2">
        <f t="shared" si="154"/>
        <v>0</v>
      </c>
      <c r="P250" s="236">
        <f t="shared" si="151"/>
        <v>0</v>
      </c>
      <c r="Q250" s="2">
        <f t="shared" si="152"/>
        <v>0</v>
      </c>
      <c r="R250" s="151">
        <f t="shared" si="153"/>
        <v>0</v>
      </c>
    </row>
    <row r="251" spans="1:18" s="10" customFormat="1" ht="14.25" hidden="1" customHeight="1">
      <c r="A251" s="161"/>
      <c r="B251" s="160"/>
      <c r="C251" s="183">
        <f t="shared" si="157"/>
        <v>0</v>
      </c>
      <c r="D251" s="54">
        <f t="shared" si="155"/>
        <v>0</v>
      </c>
      <c r="E251" s="149">
        <f t="shared" si="156"/>
        <v>0</v>
      </c>
      <c r="F251" s="54"/>
      <c r="G251" s="54"/>
      <c r="H251" s="149"/>
      <c r="I251" s="233">
        <f t="shared" si="147"/>
        <v>0</v>
      </c>
      <c r="J251" s="234"/>
      <c r="K251" s="234"/>
      <c r="L251" s="235"/>
      <c r="M251" s="280">
        <f t="shared" si="148"/>
        <v>0</v>
      </c>
      <c r="N251" s="2">
        <f t="shared" si="158"/>
        <v>0</v>
      </c>
      <c r="O251" s="2">
        <f t="shared" si="154"/>
        <v>0</v>
      </c>
      <c r="P251" s="236">
        <f t="shared" si="151"/>
        <v>0</v>
      </c>
      <c r="Q251" s="2">
        <f t="shared" si="152"/>
        <v>0</v>
      </c>
      <c r="R251" s="151">
        <f t="shared" si="153"/>
        <v>0</v>
      </c>
    </row>
    <row r="252" spans="1:18" s="10" customFormat="1" ht="17.25" hidden="1" customHeight="1">
      <c r="A252" s="161"/>
      <c r="B252" s="160"/>
      <c r="C252" s="183">
        <f t="shared" si="157"/>
        <v>0</v>
      </c>
      <c r="D252" s="54">
        <f t="shared" si="155"/>
        <v>0</v>
      </c>
      <c r="E252" s="149">
        <f t="shared" si="156"/>
        <v>0</v>
      </c>
      <c r="F252" s="54"/>
      <c r="G252" s="54"/>
      <c r="H252" s="149"/>
      <c r="I252" s="233">
        <f t="shared" si="147"/>
        <v>0</v>
      </c>
      <c r="J252" s="234"/>
      <c r="K252" s="234"/>
      <c r="L252" s="235"/>
      <c r="M252" s="280">
        <f t="shared" si="148"/>
        <v>0</v>
      </c>
      <c r="N252" s="2">
        <f t="shared" si="158"/>
        <v>0</v>
      </c>
      <c r="O252" s="2">
        <f t="shared" si="154"/>
        <v>0</v>
      </c>
      <c r="P252" s="236">
        <f t="shared" si="151"/>
        <v>0</v>
      </c>
      <c r="Q252" s="2">
        <f t="shared" si="152"/>
        <v>0</v>
      </c>
      <c r="R252" s="151">
        <f t="shared" si="153"/>
        <v>0</v>
      </c>
    </row>
    <row r="253" spans="1:18" s="10" customFormat="1" ht="14.25" hidden="1" customHeight="1">
      <c r="A253" s="161"/>
      <c r="B253" s="160"/>
      <c r="C253" s="183">
        <f t="shared" si="157"/>
        <v>0</v>
      </c>
      <c r="D253" s="54">
        <f t="shared" si="155"/>
        <v>0</v>
      </c>
      <c r="E253" s="149">
        <f t="shared" si="156"/>
        <v>0</v>
      </c>
      <c r="F253" s="54"/>
      <c r="G253" s="54"/>
      <c r="H253" s="149"/>
      <c r="I253" s="233">
        <f t="shared" si="147"/>
        <v>0</v>
      </c>
      <c r="J253" s="234"/>
      <c r="K253" s="234"/>
      <c r="L253" s="235"/>
      <c r="M253" s="280">
        <f t="shared" si="148"/>
        <v>0</v>
      </c>
      <c r="N253" s="2">
        <f t="shared" si="158"/>
        <v>0</v>
      </c>
      <c r="O253" s="2">
        <f t="shared" si="154"/>
        <v>0</v>
      </c>
      <c r="P253" s="236">
        <f t="shared" si="151"/>
        <v>0</v>
      </c>
      <c r="Q253" s="2">
        <f t="shared" si="152"/>
        <v>0</v>
      </c>
      <c r="R253" s="151">
        <f t="shared" si="153"/>
        <v>0</v>
      </c>
    </row>
    <row r="254" spans="1:18" s="10" customFormat="1" ht="15.75" hidden="1" customHeight="1">
      <c r="A254" s="161"/>
      <c r="B254" s="160"/>
      <c r="C254" s="183">
        <f t="shared" si="157"/>
        <v>0</v>
      </c>
      <c r="D254" s="54">
        <f>SUM(C254)/1.27</f>
        <v>0</v>
      </c>
      <c r="E254" s="149">
        <f>SUM(D254)*0.27</f>
        <v>0</v>
      </c>
      <c r="F254" s="54"/>
      <c r="G254" s="54"/>
      <c r="H254" s="149"/>
      <c r="I254" s="233">
        <f t="shared" si="147"/>
        <v>0</v>
      </c>
      <c r="J254" s="234"/>
      <c r="K254" s="234"/>
      <c r="L254" s="235"/>
      <c r="M254" s="280">
        <f t="shared" si="148"/>
        <v>0</v>
      </c>
      <c r="N254" s="2">
        <f t="shared" si="158"/>
        <v>0</v>
      </c>
      <c r="O254" s="2">
        <f t="shared" si="154"/>
        <v>0</v>
      </c>
      <c r="P254" s="236">
        <f t="shared" si="151"/>
        <v>0</v>
      </c>
      <c r="Q254" s="2">
        <f t="shared" si="152"/>
        <v>0</v>
      </c>
      <c r="R254" s="151">
        <f t="shared" si="153"/>
        <v>0</v>
      </c>
    </row>
    <row r="255" spans="1:18" s="10" customFormat="1" ht="14.25" hidden="1" customHeight="1">
      <c r="A255" s="161"/>
      <c r="B255" s="160"/>
      <c r="C255" s="183">
        <f t="shared" si="157"/>
        <v>0</v>
      </c>
      <c r="D255" s="54">
        <f>SUM(C255)/1.27</f>
        <v>0</v>
      </c>
      <c r="E255" s="149">
        <f>SUM(D255)*0.27</f>
        <v>0</v>
      </c>
      <c r="F255" s="54"/>
      <c r="G255" s="54"/>
      <c r="H255" s="149"/>
      <c r="I255" s="233">
        <f t="shared" si="147"/>
        <v>0</v>
      </c>
      <c r="J255" s="234"/>
      <c r="K255" s="234"/>
      <c r="L255" s="235"/>
      <c r="M255" s="280">
        <f t="shared" si="148"/>
        <v>0</v>
      </c>
      <c r="N255" s="2">
        <f t="shared" si="149"/>
        <v>0</v>
      </c>
      <c r="O255" s="2">
        <f>SUM(N255)*0.27</f>
        <v>0</v>
      </c>
      <c r="P255" s="236">
        <f t="shared" si="151"/>
        <v>0</v>
      </c>
      <c r="Q255" s="2">
        <f t="shared" si="152"/>
        <v>0</v>
      </c>
      <c r="R255" s="151">
        <f t="shared" si="153"/>
        <v>0</v>
      </c>
    </row>
    <row r="256" spans="1:18" s="10" customFormat="1" ht="27.75" hidden="1" customHeight="1">
      <c r="A256" s="161"/>
      <c r="B256" s="160"/>
      <c r="C256" s="183">
        <f t="shared" si="157"/>
        <v>0</v>
      </c>
      <c r="D256" s="54">
        <f t="shared" ref="D256:D262" si="159">SUM(C256)/1.27</f>
        <v>0</v>
      </c>
      <c r="E256" s="149">
        <f t="shared" ref="E256:E262" si="160">SUM(D256)*0.27</f>
        <v>0</v>
      </c>
      <c r="F256" s="54"/>
      <c r="G256" s="54"/>
      <c r="H256" s="149"/>
      <c r="I256" s="233">
        <f t="shared" si="147"/>
        <v>0</v>
      </c>
      <c r="J256" s="234"/>
      <c r="K256" s="234"/>
      <c r="L256" s="235"/>
      <c r="M256" s="280">
        <f t="shared" si="148"/>
        <v>0</v>
      </c>
      <c r="N256" s="2">
        <f t="shared" si="149"/>
        <v>0</v>
      </c>
      <c r="O256" s="2">
        <f>SUM(N256)*0.27</f>
        <v>0</v>
      </c>
      <c r="P256" s="236">
        <f t="shared" si="151"/>
        <v>0</v>
      </c>
      <c r="Q256" s="2">
        <f t="shared" si="152"/>
        <v>0</v>
      </c>
      <c r="R256" s="151">
        <f t="shared" si="153"/>
        <v>0</v>
      </c>
    </row>
    <row r="257" spans="1:18" s="10" customFormat="1" ht="14.25" hidden="1" customHeight="1">
      <c r="A257" s="161"/>
      <c r="B257" s="160"/>
      <c r="C257" s="183">
        <f t="shared" si="157"/>
        <v>0</v>
      </c>
      <c r="D257" s="54">
        <f t="shared" si="159"/>
        <v>0</v>
      </c>
      <c r="E257" s="149">
        <f t="shared" si="160"/>
        <v>0</v>
      </c>
      <c r="F257" s="54"/>
      <c r="G257" s="54"/>
      <c r="H257" s="149"/>
      <c r="I257" s="233">
        <f t="shared" si="147"/>
        <v>0</v>
      </c>
      <c r="J257" s="234"/>
      <c r="K257" s="234"/>
      <c r="L257" s="235"/>
      <c r="M257" s="280">
        <f t="shared" si="148"/>
        <v>0</v>
      </c>
      <c r="N257" s="2">
        <f>SUM(M257)/1.27</f>
        <v>0</v>
      </c>
      <c r="O257" s="2">
        <f>SUM(N257)*0.27</f>
        <v>0</v>
      </c>
      <c r="P257" s="236">
        <f t="shared" si="151"/>
        <v>0</v>
      </c>
      <c r="Q257" s="2">
        <f t="shared" si="152"/>
        <v>0</v>
      </c>
      <c r="R257" s="151">
        <f t="shared" si="153"/>
        <v>0</v>
      </c>
    </row>
    <row r="258" spans="1:18" s="10" customFormat="1" ht="14.25" hidden="1" customHeight="1">
      <c r="A258" s="161"/>
      <c r="B258" s="160"/>
      <c r="C258" s="183">
        <f t="shared" si="157"/>
        <v>0</v>
      </c>
      <c r="D258" s="54">
        <f t="shared" si="159"/>
        <v>0</v>
      </c>
      <c r="E258" s="149">
        <f t="shared" si="160"/>
        <v>0</v>
      </c>
      <c r="F258" s="54"/>
      <c r="G258" s="54"/>
      <c r="H258" s="149"/>
      <c r="I258" s="233">
        <f t="shared" si="147"/>
        <v>0</v>
      </c>
      <c r="J258" s="234"/>
      <c r="K258" s="234"/>
      <c r="L258" s="235"/>
      <c r="M258" s="280">
        <f t="shared" si="148"/>
        <v>0</v>
      </c>
      <c r="N258" s="2">
        <f t="shared" ref="N258:N265" si="161">SUM(M258)/1.27</f>
        <v>0</v>
      </c>
      <c r="O258" s="2">
        <f t="shared" ref="O258:O265" si="162">SUM(N258)*0.27</f>
        <v>0</v>
      </c>
      <c r="P258" s="236">
        <f t="shared" si="151"/>
        <v>0</v>
      </c>
      <c r="Q258" s="2">
        <f t="shared" si="152"/>
        <v>0</v>
      </c>
      <c r="R258" s="151">
        <f t="shared" si="153"/>
        <v>0</v>
      </c>
    </row>
    <row r="259" spans="1:18" s="10" customFormat="1" ht="14.25" hidden="1" customHeight="1">
      <c r="A259" s="161"/>
      <c r="B259" s="160"/>
      <c r="C259" s="183">
        <f t="shared" si="157"/>
        <v>0</v>
      </c>
      <c r="D259" s="54">
        <f t="shared" si="159"/>
        <v>0</v>
      </c>
      <c r="E259" s="149">
        <f t="shared" si="160"/>
        <v>0</v>
      </c>
      <c r="F259" s="54"/>
      <c r="G259" s="54"/>
      <c r="H259" s="149"/>
      <c r="I259" s="233">
        <f t="shared" si="147"/>
        <v>0</v>
      </c>
      <c r="J259" s="234"/>
      <c r="K259" s="234"/>
      <c r="L259" s="235"/>
      <c r="M259" s="280">
        <f t="shared" si="148"/>
        <v>0</v>
      </c>
      <c r="N259" s="2">
        <f t="shared" si="161"/>
        <v>0</v>
      </c>
      <c r="O259" s="2">
        <f t="shared" si="162"/>
        <v>0</v>
      </c>
      <c r="P259" s="236">
        <f t="shared" si="151"/>
        <v>0</v>
      </c>
      <c r="Q259" s="2">
        <f t="shared" si="152"/>
        <v>0</v>
      </c>
      <c r="R259" s="151">
        <f t="shared" si="153"/>
        <v>0</v>
      </c>
    </row>
    <row r="260" spans="1:18" s="10" customFormat="1" ht="14.25" hidden="1" customHeight="1">
      <c r="A260" s="161"/>
      <c r="B260" s="160"/>
      <c r="C260" s="183">
        <f t="shared" si="157"/>
        <v>0</v>
      </c>
      <c r="D260" s="54">
        <f t="shared" si="159"/>
        <v>0</v>
      </c>
      <c r="E260" s="149">
        <f t="shared" si="160"/>
        <v>0</v>
      </c>
      <c r="F260" s="54">
        <v>0</v>
      </c>
      <c r="G260" s="54">
        <v>0</v>
      </c>
      <c r="H260" s="149">
        <v>0</v>
      </c>
      <c r="I260" s="233">
        <f t="shared" si="147"/>
        <v>0</v>
      </c>
      <c r="J260" s="234"/>
      <c r="K260" s="234"/>
      <c r="L260" s="235"/>
      <c r="M260" s="280">
        <f t="shared" si="148"/>
        <v>0</v>
      </c>
      <c r="N260" s="2">
        <f t="shared" si="161"/>
        <v>0</v>
      </c>
      <c r="O260" s="2">
        <f t="shared" si="162"/>
        <v>0</v>
      </c>
      <c r="P260" s="236">
        <f t="shared" si="151"/>
        <v>0</v>
      </c>
      <c r="Q260" s="2">
        <f t="shared" si="152"/>
        <v>0</v>
      </c>
      <c r="R260" s="151">
        <f t="shared" si="153"/>
        <v>0</v>
      </c>
    </row>
    <row r="261" spans="1:18" s="10" customFormat="1" ht="14.25" hidden="1" customHeight="1">
      <c r="A261" s="161"/>
      <c r="B261" s="160"/>
      <c r="C261" s="183">
        <f t="shared" si="157"/>
        <v>0</v>
      </c>
      <c r="D261" s="54">
        <f t="shared" si="159"/>
        <v>0</v>
      </c>
      <c r="E261" s="149">
        <f t="shared" si="160"/>
        <v>0</v>
      </c>
      <c r="F261" s="54">
        <v>0</v>
      </c>
      <c r="G261" s="54">
        <v>0</v>
      </c>
      <c r="H261" s="149">
        <v>0</v>
      </c>
      <c r="I261" s="233">
        <f t="shared" si="147"/>
        <v>0</v>
      </c>
      <c r="J261" s="234"/>
      <c r="K261" s="234"/>
      <c r="L261" s="235"/>
      <c r="M261" s="280">
        <f t="shared" si="148"/>
        <v>0</v>
      </c>
      <c r="N261" s="2">
        <f t="shared" si="161"/>
        <v>0</v>
      </c>
      <c r="O261" s="2">
        <f t="shared" si="162"/>
        <v>0</v>
      </c>
      <c r="P261" s="236">
        <f t="shared" si="151"/>
        <v>0</v>
      </c>
      <c r="Q261" s="2">
        <f t="shared" si="152"/>
        <v>0</v>
      </c>
      <c r="R261" s="151">
        <f t="shared" si="153"/>
        <v>0</v>
      </c>
    </row>
    <row r="262" spans="1:18" s="10" customFormat="1" ht="14.25" hidden="1" customHeight="1">
      <c r="A262" s="161"/>
      <c r="B262" s="160"/>
      <c r="C262" s="183">
        <f t="shared" si="157"/>
        <v>0</v>
      </c>
      <c r="D262" s="54">
        <f t="shared" si="159"/>
        <v>0</v>
      </c>
      <c r="E262" s="149">
        <f t="shared" si="160"/>
        <v>0</v>
      </c>
      <c r="F262" s="54">
        <v>0</v>
      </c>
      <c r="G262" s="54">
        <v>0</v>
      </c>
      <c r="H262" s="149">
        <v>0</v>
      </c>
      <c r="I262" s="233">
        <f t="shared" si="147"/>
        <v>0</v>
      </c>
      <c r="J262" s="234"/>
      <c r="K262" s="234"/>
      <c r="L262" s="235"/>
      <c r="M262" s="280">
        <f t="shared" si="148"/>
        <v>0</v>
      </c>
      <c r="N262" s="2">
        <f t="shared" si="161"/>
        <v>0</v>
      </c>
      <c r="O262" s="2">
        <f t="shared" si="162"/>
        <v>0</v>
      </c>
      <c r="P262" s="236">
        <f t="shared" si="151"/>
        <v>0</v>
      </c>
      <c r="Q262" s="2">
        <f t="shared" si="152"/>
        <v>0</v>
      </c>
      <c r="R262" s="151">
        <f t="shared" si="153"/>
        <v>0</v>
      </c>
    </row>
    <row r="263" spans="1:18" s="10" customFormat="1" ht="15.75" hidden="1" customHeight="1">
      <c r="A263" s="161"/>
      <c r="B263" s="160"/>
      <c r="C263" s="183">
        <f t="shared" si="157"/>
        <v>0</v>
      </c>
      <c r="D263" s="54">
        <f>SUM(C263)/1.27</f>
        <v>0</v>
      </c>
      <c r="E263" s="149">
        <f>SUM(D263)*0.27</f>
        <v>0</v>
      </c>
      <c r="F263" s="54">
        <v>0</v>
      </c>
      <c r="G263" s="54">
        <v>0</v>
      </c>
      <c r="H263" s="149">
        <v>0</v>
      </c>
      <c r="I263" s="233">
        <f t="shared" si="147"/>
        <v>0</v>
      </c>
      <c r="J263" s="234"/>
      <c r="K263" s="234"/>
      <c r="L263" s="235"/>
      <c r="M263" s="280">
        <f t="shared" si="148"/>
        <v>0</v>
      </c>
      <c r="N263" s="2">
        <f t="shared" si="161"/>
        <v>0</v>
      </c>
      <c r="O263" s="2">
        <f t="shared" si="162"/>
        <v>0</v>
      </c>
      <c r="P263" s="236">
        <f t="shared" si="151"/>
        <v>0</v>
      </c>
      <c r="Q263" s="2">
        <f t="shared" si="152"/>
        <v>0</v>
      </c>
      <c r="R263" s="151">
        <f t="shared" si="153"/>
        <v>0</v>
      </c>
    </row>
    <row r="264" spans="1:18" s="10" customFormat="1" ht="14.25" hidden="1" customHeight="1">
      <c r="A264" s="161"/>
      <c r="B264" s="160"/>
      <c r="C264" s="183">
        <f t="shared" si="157"/>
        <v>0</v>
      </c>
      <c r="D264" s="54">
        <f>SUM(C264)/1.27</f>
        <v>0</v>
      </c>
      <c r="E264" s="149">
        <f>SUM(D264)*0.27</f>
        <v>0</v>
      </c>
      <c r="F264" s="54">
        <v>0</v>
      </c>
      <c r="G264" s="54">
        <v>0</v>
      </c>
      <c r="H264" s="149">
        <v>0</v>
      </c>
      <c r="I264" s="233">
        <f t="shared" si="147"/>
        <v>0</v>
      </c>
      <c r="J264" s="234"/>
      <c r="K264" s="234"/>
      <c r="L264" s="235"/>
      <c r="M264" s="280">
        <f t="shared" si="148"/>
        <v>0</v>
      </c>
      <c r="N264" s="2">
        <f t="shared" si="161"/>
        <v>0</v>
      </c>
      <c r="O264" s="2">
        <f t="shared" si="162"/>
        <v>0</v>
      </c>
      <c r="P264" s="236">
        <f t="shared" si="151"/>
        <v>0</v>
      </c>
      <c r="Q264" s="2">
        <f t="shared" si="152"/>
        <v>0</v>
      </c>
      <c r="R264" s="151">
        <f t="shared" si="153"/>
        <v>0</v>
      </c>
    </row>
    <row r="265" spans="1:18" s="10" customFormat="1" ht="14.25" hidden="1" customHeight="1">
      <c r="A265" s="161"/>
      <c r="B265" s="160"/>
      <c r="C265" s="183"/>
      <c r="D265" s="54">
        <f>SUM(C265)/1.27</f>
        <v>0</v>
      </c>
      <c r="E265" s="149">
        <f>SUM(D265)*0.27</f>
        <v>0</v>
      </c>
      <c r="F265" s="150"/>
      <c r="G265" s="54"/>
      <c r="H265" s="149"/>
      <c r="I265" s="233">
        <f t="shared" si="147"/>
        <v>0</v>
      </c>
      <c r="J265" s="234"/>
      <c r="K265" s="234"/>
      <c r="L265" s="235"/>
      <c r="M265" s="280">
        <f t="shared" si="148"/>
        <v>0</v>
      </c>
      <c r="N265" s="2">
        <f t="shared" si="161"/>
        <v>0</v>
      </c>
      <c r="O265" s="2">
        <f t="shared" si="162"/>
        <v>0</v>
      </c>
      <c r="P265" s="236">
        <f t="shared" si="151"/>
        <v>0</v>
      </c>
      <c r="Q265" s="2">
        <f t="shared" si="152"/>
        <v>0</v>
      </c>
      <c r="R265" s="151">
        <f t="shared" si="153"/>
        <v>0</v>
      </c>
    </row>
    <row r="266" spans="1:18" s="10" customFormat="1" ht="9" customHeight="1">
      <c r="A266" s="161"/>
      <c r="B266" s="185"/>
      <c r="C266" s="183"/>
      <c r="D266" s="54"/>
      <c r="E266" s="149"/>
      <c r="F266" s="150"/>
      <c r="G266" s="54"/>
      <c r="H266" s="149"/>
      <c r="I266" s="244"/>
      <c r="J266" s="2"/>
      <c r="K266" s="2"/>
      <c r="L266" s="151"/>
      <c r="M266" s="280"/>
      <c r="N266" s="2"/>
      <c r="O266" s="2"/>
      <c r="P266" s="236"/>
      <c r="Q266" s="2"/>
      <c r="R266" s="151">
        <f>SUM(H266+L266)</f>
        <v>0</v>
      </c>
    </row>
    <row r="267" spans="1:18" s="10" customFormat="1" ht="14.25" customHeight="1">
      <c r="A267" s="143" t="s">
        <v>345</v>
      </c>
      <c r="B267" s="144"/>
      <c r="C267" s="182">
        <f t="shared" ref="C267:H267" si="163">SUM(C268:C274)</f>
        <v>116670000</v>
      </c>
      <c r="D267" s="147">
        <f t="shared" si="163"/>
        <v>91865669</v>
      </c>
      <c r="E267" s="145">
        <f t="shared" si="163"/>
        <v>24804331</v>
      </c>
      <c r="F267" s="146">
        <f t="shared" si="163"/>
        <v>116670000</v>
      </c>
      <c r="G267" s="147">
        <f t="shared" si="163"/>
        <v>0</v>
      </c>
      <c r="H267" s="145">
        <f t="shared" si="163"/>
        <v>0</v>
      </c>
      <c r="I267" s="227">
        <f t="shared" ref="I267:R267" si="164">SUM(I268:I274)</f>
        <v>9694500</v>
      </c>
      <c r="J267" s="228">
        <f t="shared" si="164"/>
        <v>9694500</v>
      </c>
      <c r="K267" s="228">
        <f t="shared" si="164"/>
        <v>0</v>
      </c>
      <c r="L267" s="229">
        <f t="shared" si="164"/>
        <v>0</v>
      </c>
      <c r="M267" s="279">
        <f t="shared" si="164"/>
        <v>126364500</v>
      </c>
      <c r="N267" s="231">
        <f t="shared" si="164"/>
        <v>99499134</v>
      </c>
      <c r="O267" s="231">
        <f t="shared" si="164"/>
        <v>26865366</v>
      </c>
      <c r="P267" s="232">
        <f t="shared" si="164"/>
        <v>126364500</v>
      </c>
      <c r="Q267" s="231">
        <f t="shared" si="164"/>
        <v>0</v>
      </c>
      <c r="R267" s="230">
        <f t="shared" si="164"/>
        <v>0</v>
      </c>
    </row>
    <row r="268" spans="1:18" s="10" customFormat="1" ht="14.25" customHeight="1">
      <c r="A268" s="161"/>
      <c r="B268" s="189" t="s">
        <v>982</v>
      </c>
      <c r="C268" s="149">
        <f t="shared" ref="C268:C274" si="165">SUM(F268:H268)</f>
        <v>57150000</v>
      </c>
      <c r="D268" s="20">
        <f>SUM(C268)/1.27</f>
        <v>45000000</v>
      </c>
      <c r="E268" s="21">
        <f>SUM(D268)*0.27</f>
        <v>12150000</v>
      </c>
      <c r="F268" s="54">
        <v>57150000</v>
      </c>
      <c r="G268" s="54"/>
      <c r="H268" s="149"/>
      <c r="I268" s="233">
        <f t="shared" ref="I268:I274" si="166">SUM(J268:L268)</f>
        <v>0</v>
      </c>
      <c r="J268" s="234"/>
      <c r="K268" s="234"/>
      <c r="L268" s="235"/>
      <c r="M268" s="280">
        <f>SUM(P268:T268)</f>
        <v>57150000</v>
      </c>
      <c r="N268" s="2">
        <f>SUM(M268)/1.27</f>
        <v>45000000</v>
      </c>
      <c r="O268" s="2">
        <f>SUM(N268)*0.27</f>
        <v>12150000</v>
      </c>
      <c r="P268" s="236">
        <f t="shared" ref="P268:R274" si="167">SUM(F268+J268)</f>
        <v>57150000</v>
      </c>
      <c r="Q268" s="2">
        <f t="shared" si="167"/>
        <v>0</v>
      </c>
      <c r="R268" s="151">
        <f t="shared" si="167"/>
        <v>0</v>
      </c>
    </row>
    <row r="269" spans="1:18" s="10" customFormat="1" ht="14.25" customHeight="1">
      <c r="A269" s="161"/>
      <c r="B269" s="1500" t="s">
        <v>1116</v>
      </c>
      <c r="C269" s="149">
        <f t="shared" si="165"/>
        <v>35357000</v>
      </c>
      <c r="D269" s="20">
        <v>27840000</v>
      </c>
      <c r="E269" s="21">
        <v>7517000</v>
      </c>
      <c r="F269" s="54">
        <v>35357000</v>
      </c>
      <c r="G269" s="54"/>
      <c r="H269" s="149"/>
      <c r="I269" s="233">
        <f t="shared" si="166"/>
        <v>0</v>
      </c>
      <c r="J269" s="234"/>
      <c r="K269" s="234"/>
      <c r="L269" s="235"/>
      <c r="M269" s="280">
        <f t="shared" ref="M269:M274" si="168">SUM(P269:T269)</f>
        <v>35357000</v>
      </c>
      <c r="N269" s="2">
        <v>27840000</v>
      </c>
      <c r="O269" s="2">
        <v>7517000</v>
      </c>
      <c r="P269" s="236">
        <f t="shared" si="167"/>
        <v>35357000</v>
      </c>
      <c r="Q269" s="2">
        <f t="shared" si="167"/>
        <v>0</v>
      </c>
      <c r="R269" s="151">
        <f t="shared" si="167"/>
        <v>0</v>
      </c>
    </row>
    <row r="270" spans="1:18" s="10" customFormat="1" ht="12.75" customHeight="1">
      <c r="A270" s="159"/>
      <c r="B270" s="1500" t="s">
        <v>1117</v>
      </c>
      <c r="C270" s="149">
        <f t="shared" si="165"/>
        <v>10643000</v>
      </c>
      <c r="D270" s="20">
        <v>8380000</v>
      </c>
      <c r="E270" s="21">
        <v>2263000</v>
      </c>
      <c r="F270" s="54">
        <v>10643000</v>
      </c>
      <c r="G270" s="54"/>
      <c r="H270" s="149"/>
      <c r="I270" s="233">
        <f t="shared" si="166"/>
        <v>0</v>
      </c>
      <c r="J270" s="234"/>
      <c r="K270" s="234"/>
      <c r="L270" s="235"/>
      <c r="M270" s="280">
        <f>SUM(P270:T270)</f>
        <v>10643000</v>
      </c>
      <c r="N270" s="2">
        <v>8380000</v>
      </c>
      <c r="O270" s="2">
        <v>2263000</v>
      </c>
      <c r="P270" s="236">
        <f t="shared" si="167"/>
        <v>10643000</v>
      </c>
      <c r="Q270" s="2">
        <f t="shared" si="167"/>
        <v>0</v>
      </c>
      <c r="R270" s="151">
        <f t="shared" si="167"/>
        <v>0</v>
      </c>
    </row>
    <row r="271" spans="1:18" s="10" customFormat="1" ht="15" customHeight="1">
      <c r="A271" s="159"/>
      <c r="B271" s="160" t="s">
        <v>1234</v>
      </c>
      <c r="C271" s="149">
        <f t="shared" si="165"/>
        <v>13520000</v>
      </c>
      <c r="D271" s="20">
        <f>SUM(C271)/1.27</f>
        <v>10645669</v>
      </c>
      <c r="E271" s="21">
        <f>SUM(D271)*0.27</f>
        <v>2874331</v>
      </c>
      <c r="F271" s="54">
        <v>13520000</v>
      </c>
      <c r="G271" s="54"/>
      <c r="H271" s="149"/>
      <c r="I271" s="233">
        <f t="shared" si="166"/>
        <v>9694500</v>
      </c>
      <c r="J271" s="234">
        <v>9694500</v>
      </c>
      <c r="K271" s="234"/>
      <c r="L271" s="235"/>
      <c r="M271" s="280">
        <f>SUM(P271:T271)</f>
        <v>23214500</v>
      </c>
      <c r="N271" s="2">
        <f>SUM(M271)/1.27</f>
        <v>18279134</v>
      </c>
      <c r="O271" s="2">
        <f>SUM(N271)*0.27</f>
        <v>4935366</v>
      </c>
      <c r="P271" s="236">
        <f t="shared" si="167"/>
        <v>23214500</v>
      </c>
      <c r="Q271" s="2">
        <f t="shared" si="167"/>
        <v>0</v>
      </c>
      <c r="R271" s="151">
        <f t="shared" si="167"/>
        <v>0</v>
      </c>
    </row>
    <row r="272" spans="1:18" s="10" customFormat="1" ht="13.5" hidden="1" customHeight="1">
      <c r="A272" s="159"/>
      <c r="B272" s="160"/>
      <c r="C272" s="149">
        <f t="shared" si="165"/>
        <v>0</v>
      </c>
      <c r="D272" s="20">
        <f>SUM(C272)/1.27</f>
        <v>0</v>
      </c>
      <c r="E272" s="21">
        <f>SUM(D272)*0.27</f>
        <v>0</v>
      </c>
      <c r="F272" s="54"/>
      <c r="G272" s="54"/>
      <c r="H272" s="149"/>
      <c r="I272" s="233">
        <f t="shared" si="166"/>
        <v>0</v>
      </c>
      <c r="J272" s="234"/>
      <c r="K272" s="234"/>
      <c r="L272" s="235"/>
      <c r="M272" s="280">
        <f>SUM(P272:T272)</f>
        <v>0</v>
      </c>
      <c r="N272" s="2">
        <f>SUM(M272)/1.27</f>
        <v>0</v>
      </c>
      <c r="O272" s="2">
        <f>SUM(N272)*0.27</f>
        <v>0</v>
      </c>
      <c r="P272" s="236">
        <f t="shared" si="167"/>
        <v>0</v>
      </c>
      <c r="Q272" s="2">
        <f t="shared" si="167"/>
        <v>0</v>
      </c>
      <c r="R272" s="151">
        <f t="shared" si="167"/>
        <v>0</v>
      </c>
    </row>
    <row r="273" spans="1:44" s="10" customFormat="1" ht="14.25" hidden="1" customHeight="1">
      <c r="A273" s="161"/>
      <c r="B273" s="160"/>
      <c r="C273" s="149">
        <f t="shared" si="165"/>
        <v>0</v>
      </c>
      <c r="D273" s="20">
        <f>SUM(C273)/1.27</f>
        <v>0</v>
      </c>
      <c r="E273" s="21">
        <f>SUM(D273)*0.27</f>
        <v>0</v>
      </c>
      <c r="F273" s="54"/>
      <c r="G273" s="54"/>
      <c r="H273" s="149"/>
      <c r="I273" s="233">
        <f t="shared" si="166"/>
        <v>0</v>
      </c>
      <c r="J273" s="234"/>
      <c r="K273" s="234"/>
      <c r="L273" s="235"/>
      <c r="M273" s="280">
        <f t="shared" si="168"/>
        <v>0</v>
      </c>
      <c r="N273" s="2">
        <f>SUM(M273)/1.27</f>
        <v>0</v>
      </c>
      <c r="O273" s="2">
        <f>SUM(N273)*0.27</f>
        <v>0</v>
      </c>
      <c r="P273" s="236">
        <f t="shared" si="167"/>
        <v>0</v>
      </c>
      <c r="Q273" s="2">
        <f t="shared" si="167"/>
        <v>0</v>
      </c>
      <c r="R273" s="151">
        <f t="shared" si="167"/>
        <v>0</v>
      </c>
    </row>
    <row r="274" spans="1:44" s="10" customFormat="1" ht="14.25" hidden="1" customHeight="1">
      <c r="A274" s="161"/>
      <c r="B274" s="160"/>
      <c r="C274" s="149">
        <f t="shared" si="165"/>
        <v>0</v>
      </c>
      <c r="D274" s="20">
        <f>SUM(C274)/1.27</f>
        <v>0</v>
      </c>
      <c r="E274" s="21">
        <f>SUM(D274)*0.27</f>
        <v>0</v>
      </c>
      <c r="F274" s="54"/>
      <c r="G274" s="54"/>
      <c r="H274" s="149"/>
      <c r="I274" s="233">
        <f t="shared" si="166"/>
        <v>0</v>
      </c>
      <c r="J274" s="234"/>
      <c r="K274" s="234"/>
      <c r="L274" s="235"/>
      <c r="M274" s="280">
        <f t="shared" si="168"/>
        <v>0</v>
      </c>
      <c r="N274" s="2">
        <f>SUM(M274)/1.27</f>
        <v>0</v>
      </c>
      <c r="O274" s="2">
        <f>SUM(N274)*0.27</f>
        <v>0</v>
      </c>
      <c r="P274" s="236">
        <f t="shared" si="167"/>
        <v>0</v>
      </c>
      <c r="Q274" s="2">
        <f t="shared" si="167"/>
        <v>0</v>
      </c>
      <c r="R274" s="151">
        <f t="shared" si="167"/>
        <v>0</v>
      </c>
    </row>
    <row r="275" spans="1:44" s="10" customFormat="1" ht="14.25" hidden="1" customHeight="1">
      <c r="A275" s="161"/>
      <c r="B275" s="160"/>
      <c r="C275" s="183"/>
      <c r="D275" s="20">
        <f>SUM(C275)/1.27</f>
        <v>0</v>
      </c>
      <c r="E275" s="21">
        <f>SUM(D275)*0.27</f>
        <v>0</v>
      </c>
      <c r="F275" s="54"/>
      <c r="G275" s="54"/>
      <c r="H275" s="149"/>
      <c r="I275" s="244"/>
      <c r="J275" s="114"/>
      <c r="K275" s="114"/>
      <c r="L275" s="245"/>
      <c r="M275" s="151"/>
      <c r="N275" s="2"/>
      <c r="O275" s="2"/>
      <c r="P275" s="236"/>
      <c r="Q275" s="2"/>
      <c r="R275" s="151"/>
    </row>
    <row r="276" spans="1:44" s="10" customFormat="1" ht="14.25" customHeight="1" thickBot="1">
      <c r="A276" s="190"/>
      <c r="B276" s="191"/>
      <c r="C276" s="192"/>
      <c r="D276" s="168"/>
      <c r="E276" s="166"/>
      <c r="F276" s="167"/>
      <c r="G276" s="168"/>
      <c r="H276" s="166"/>
      <c r="I276" s="244"/>
      <c r="J276" s="263"/>
      <c r="K276" s="263"/>
      <c r="L276" s="264"/>
      <c r="M276" s="264"/>
      <c r="N276" s="263"/>
      <c r="O276" s="263"/>
      <c r="P276" s="236"/>
      <c r="Q276" s="2"/>
      <c r="R276" s="151"/>
    </row>
    <row r="277" spans="1:44" s="174" customFormat="1" ht="25.5" customHeight="1" thickBot="1">
      <c r="A277" s="169" t="s">
        <v>600</v>
      </c>
      <c r="B277" s="193"/>
      <c r="C277" s="171">
        <f t="shared" ref="C277:R277" si="169">SUM(C217:C276)/2</f>
        <v>1311287310</v>
      </c>
      <c r="D277" s="172">
        <f t="shared" si="169"/>
        <v>1032528778</v>
      </c>
      <c r="E277" s="171">
        <f t="shared" si="169"/>
        <v>278783532</v>
      </c>
      <c r="F277" s="173">
        <f t="shared" si="169"/>
        <v>601254310</v>
      </c>
      <c r="G277" s="172">
        <f t="shared" si="169"/>
        <v>0</v>
      </c>
      <c r="H277" s="1423">
        <f t="shared" si="169"/>
        <v>710033000</v>
      </c>
      <c r="I277" s="266">
        <f t="shared" si="169"/>
        <v>18193500</v>
      </c>
      <c r="J277" s="267">
        <f t="shared" si="169"/>
        <v>18194500</v>
      </c>
      <c r="K277" s="268">
        <f t="shared" si="169"/>
        <v>0</v>
      </c>
      <c r="L277" s="269">
        <f t="shared" si="169"/>
        <v>-1000</v>
      </c>
      <c r="M277" s="270">
        <f t="shared" si="169"/>
        <v>1329480810</v>
      </c>
      <c r="N277" s="271">
        <f t="shared" si="169"/>
        <v>1046855156</v>
      </c>
      <c r="O277" s="267">
        <f t="shared" si="169"/>
        <v>282651654</v>
      </c>
      <c r="P277" s="272">
        <f t="shared" si="169"/>
        <v>619448810</v>
      </c>
      <c r="Q277" s="268">
        <f t="shared" si="169"/>
        <v>0</v>
      </c>
      <c r="R277" s="269">
        <f t="shared" si="169"/>
        <v>710032000</v>
      </c>
    </row>
    <row r="278" spans="1:44" ht="13.5" customHeight="1" thickBot="1">
      <c r="A278" s="194"/>
      <c r="B278" s="22"/>
      <c r="C278" s="195"/>
      <c r="D278" s="20"/>
      <c r="E278" s="20"/>
      <c r="F278" s="196"/>
      <c r="G278" s="197"/>
      <c r="H278" s="198"/>
      <c r="I278" s="244"/>
      <c r="J278" s="114"/>
      <c r="K278" s="114"/>
      <c r="L278" s="245"/>
      <c r="M278" s="277"/>
      <c r="N278" s="114"/>
      <c r="O278" s="245"/>
      <c r="P278" s="277"/>
      <c r="Q278" s="114"/>
      <c r="R278" s="245"/>
    </row>
    <row r="279" spans="1:44" s="207" customFormat="1" ht="19.5" thickBot="1">
      <c r="A279" s="199" t="s">
        <v>664</v>
      </c>
      <c r="B279" s="200"/>
      <c r="C279" s="201">
        <f t="shared" ref="C279:R279" si="170">C182+C216+C277</f>
        <v>1870280578</v>
      </c>
      <c r="D279" s="202">
        <f t="shared" si="170"/>
        <v>1473292695</v>
      </c>
      <c r="E279" s="203">
        <f t="shared" si="170"/>
        <v>397012883</v>
      </c>
      <c r="F279" s="204">
        <f t="shared" si="170"/>
        <v>1160247578</v>
      </c>
      <c r="G279" s="205">
        <f t="shared" si="170"/>
        <v>0</v>
      </c>
      <c r="H279" s="1474">
        <f t="shared" si="170"/>
        <v>710033000</v>
      </c>
      <c r="I279" s="281">
        <f t="shared" si="170"/>
        <v>18186627</v>
      </c>
      <c r="J279" s="282">
        <f t="shared" si="170"/>
        <v>18187627</v>
      </c>
      <c r="K279" s="282">
        <f t="shared" si="170"/>
        <v>0</v>
      </c>
      <c r="L279" s="283">
        <f t="shared" si="170"/>
        <v>-1000</v>
      </c>
      <c r="M279" s="284">
        <f t="shared" si="170"/>
        <v>1888467205</v>
      </c>
      <c r="N279" s="282">
        <f t="shared" si="170"/>
        <v>1487613661</v>
      </c>
      <c r="O279" s="285">
        <f t="shared" si="170"/>
        <v>400879544</v>
      </c>
      <c r="P279" s="281">
        <f t="shared" si="170"/>
        <v>1178435205</v>
      </c>
      <c r="Q279" s="282">
        <f t="shared" si="170"/>
        <v>0</v>
      </c>
      <c r="R279" s="283">
        <f t="shared" si="170"/>
        <v>710032000</v>
      </c>
      <c r="S279" s="206"/>
      <c r="T279" s="206"/>
      <c r="U279" s="206"/>
      <c r="V279" s="206"/>
      <c r="W279" s="206"/>
      <c r="X279" s="206"/>
      <c r="Y279" s="206"/>
      <c r="Z279" s="206"/>
      <c r="AA279" s="206"/>
      <c r="AB279" s="206"/>
      <c r="AC279" s="206"/>
      <c r="AD279" s="206"/>
      <c r="AE279" s="206"/>
      <c r="AF279" s="206"/>
      <c r="AG279" s="206"/>
      <c r="AH279" s="206"/>
      <c r="AI279" s="206"/>
      <c r="AJ279" s="206"/>
      <c r="AK279" s="206"/>
      <c r="AL279" s="206"/>
      <c r="AM279" s="206"/>
      <c r="AN279" s="206"/>
      <c r="AO279" s="206"/>
      <c r="AP279" s="206"/>
      <c r="AQ279" s="206"/>
      <c r="AR279" s="206"/>
    </row>
    <row r="280" spans="1:44">
      <c r="C280" s="92"/>
      <c r="D280" s="92"/>
      <c r="E280" s="13"/>
      <c r="F280" s="13"/>
      <c r="G280" s="13"/>
      <c r="H280" s="13"/>
      <c r="I280" s="286"/>
    </row>
    <row r="281" spans="1:44">
      <c r="C281" s="92"/>
      <c r="D281" s="92"/>
      <c r="E281" s="13"/>
      <c r="F281" s="13"/>
      <c r="G281" s="13"/>
      <c r="H281" s="13"/>
      <c r="I281" s="286"/>
    </row>
    <row r="282" spans="1:44">
      <c r="C282" s="92"/>
      <c r="D282" s="92"/>
      <c r="E282" s="13"/>
      <c r="F282" s="13"/>
      <c r="G282" s="13"/>
      <c r="H282" s="13"/>
      <c r="I282" s="286"/>
    </row>
    <row r="283" spans="1:44">
      <c r="C283" s="92"/>
      <c r="D283" s="92"/>
      <c r="E283" s="13"/>
      <c r="F283" s="13"/>
      <c r="G283" s="13"/>
      <c r="H283" s="13"/>
      <c r="I283" s="286"/>
    </row>
    <row r="284" spans="1:44">
      <c r="C284" s="92"/>
      <c r="D284" s="92"/>
      <c r="E284" s="13"/>
      <c r="F284" s="13"/>
      <c r="G284" s="13"/>
      <c r="H284" s="13"/>
      <c r="I284" s="286"/>
    </row>
    <row r="285" spans="1:44">
      <c r="C285" s="92"/>
      <c r="D285" s="92"/>
      <c r="E285" s="13"/>
      <c r="F285" s="13"/>
      <c r="G285" s="13"/>
      <c r="H285" s="13"/>
      <c r="I285" s="286"/>
    </row>
    <row r="286" spans="1:44">
      <c r="C286" s="92"/>
      <c r="D286" s="92"/>
      <c r="E286" s="13"/>
      <c r="F286" s="13"/>
      <c r="G286" s="13"/>
      <c r="H286" s="13"/>
      <c r="I286" s="286"/>
    </row>
    <row r="287" spans="1:44">
      <c r="C287" s="92"/>
      <c r="D287" s="92"/>
      <c r="E287" s="13"/>
      <c r="F287" s="13"/>
      <c r="G287" s="13"/>
      <c r="H287" s="13"/>
      <c r="I287" s="286"/>
    </row>
    <row r="288" spans="1:44">
      <c r="B288" s="1"/>
      <c r="C288" s="92"/>
      <c r="D288" s="92"/>
      <c r="E288" s="13"/>
      <c r="F288" s="13"/>
      <c r="G288" s="13"/>
      <c r="H288" s="13"/>
      <c r="I288" s="286"/>
      <c r="J288" s="1"/>
      <c r="K288" s="1"/>
      <c r="L288" s="1"/>
      <c r="M288" s="1"/>
      <c r="N288" s="1"/>
      <c r="O288" s="1"/>
      <c r="P288" s="1"/>
      <c r="Q288" s="1"/>
      <c r="R288" s="1"/>
    </row>
    <row r="289" spans="2:18">
      <c r="B289" s="1"/>
      <c r="C289" s="92"/>
      <c r="D289" s="92"/>
      <c r="E289" s="13"/>
      <c r="F289" s="13"/>
      <c r="G289" s="13"/>
      <c r="H289" s="13"/>
      <c r="I289" s="286"/>
      <c r="J289" s="1"/>
      <c r="K289" s="1"/>
      <c r="L289" s="1"/>
      <c r="M289" s="1"/>
      <c r="N289" s="1"/>
      <c r="O289" s="1"/>
      <c r="P289" s="1"/>
      <c r="Q289" s="1"/>
      <c r="R289" s="1"/>
    </row>
    <row r="290" spans="2:18">
      <c r="B290" s="1"/>
      <c r="C290" s="92"/>
      <c r="D290" s="92"/>
      <c r="E290" s="13"/>
      <c r="F290" s="13"/>
      <c r="G290" s="13"/>
      <c r="H290" s="13"/>
      <c r="I290" s="286"/>
      <c r="J290" s="1"/>
      <c r="K290" s="1"/>
      <c r="L290" s="1"/>
      <c r="M290" s="1"/>
      <c r="N290" s="1"/>
      <c r="O290" s="1"/>
      <c r="P290" s="1"/>
      <c r="Q290" s="1"/>
      <c r="R290" s="1"/>
    </row>
    <row r="291" spans="2:18">
      <c r="B291" s="1"/>
      <c r="C291" s="92"/>
      <c r="D291" s="92"/>
      <c r="E291" s="13"/>
      <c r="F291" s="13"/>
      <c r="G291" s="13"/>
      <c r="H291" s="13"/>
      <c r="I291" s="286"/>
      <c r="J291" s="1"/>
      <c r="K291" s="1"/>
      <c r="L291" s="1"/>
      <c r="M291" s="1"/>
      <c r="N291" s="1"/>
      <c r="O291" s="1"/>
      <c r="P291" s="1"/>
      <c r="Q291" s="1"/>
      <c r="R291" s="1"/>
    </row>
    <row r="292" spans="2:18">
      <c r="B292" s="1"/>
      <c r="C292" s="92"/>
      <c r="D292" s="92"/>
      <c r="E292" s="13"/>
      <c r="F292" s="13"/>
      <c r="G292" s="13"/>
      <c r="H292" s="13"/>
      <c r="I292" s="286"/>
      <c r="J292" s="1"/>
      <c r="K292" s="1"/>
      <c r="L292" s="1"/>
      <c r="M292" s="1"/>
      <c r="N292" s="1"/>
      <c r="O292" s="1"/>
      <c r="P292" s="1"/>
      <c r="Q292" s="1"/>
      <c r="R292" s="1"/>
    </row>
    <row r="293" spans="2:18">
      <c r="B293" s="1"/>
      <c r="C293" s="92"/>
      <c r="D293" s="92"/>
      <c r="E293" s="13"/>
      <c r="F293" s="13"/>
      <c r="G293" s="13"/>
      <c r="H293" s="13"/>
      <c r="I293" s="286"/>
      <c r="J293" s="1"/>
      <c r="K293" s="1"/>
      <c r="L293" s="1"/>
      <c r="M293" s="1"/>
      <c r="N293" s="1"/>
      <c r="O293" s="1"/>
      <c r="P293" s="1"/>
      <c r="Q293" s="1"/>
      <c r="R293" s="1"/>
    </row>
    <row r="294" spans="2:18">
      <c r="B294" s="1"/>
      <c r="C294" s="92"/>
      <c r="D294" s="92"/>
      <c r="E294" s="13"/>
      <c r="F294" s="13"/>
      <c r="G294" s="13"/>
      <c r="H294" s="13"/>
      <c r="I294" s="286"/>
      <c r="J294" s="1"/>
      <c r="K294" s="1"/>
      <c r="L294" s="1"/>
      <c r="M294" s="1"/>
      <c r="N294" s="1"/>
      <c r="O294" s="1"/>
      <c r="P294" s="1"/>
      <c r="Q294" s="1"/>
      <c r="R294" s="1"/>
    </row>
    <row r="295" spans="2:18">
      <c r="B295" s="1"/>
      <c r="C295" s="92"/>
      <c r="D295" s="92"/>
      <c r="E295" s="13"/>
      <c r="F295" s="13"/>
      <c r="G295" s="13"/>
      <c r="H295" s="13"/>
      <c r="I295" s="286"/>
      <c r="J295" s="1"/>
      <c r="K295" s="1"/>
      <c r="L295" s="1"/>
      <c r="M295" s="1"/>
      <c r="N295" s="1"/>
      <c r="O295" s="1"/>
      <c r="P295" s="1"/>
      <c r="Q295" s="1"/>
      <c r="R295" s="1"/>
    </row>
    <row r="296" spans="2:18">
      <c r="B296" s="1"/>
      <c r="C296" s="92"/>
      <c r="D296" s="92"/>
      <c r="E296" s="13"/>
      <c r="F296" s="13"/>
      <c r="G296" s="13"/>
      <c r="H296" s="13"/>
      <c r="I296" s="286"/>
      <c r="J296" s="1"/>
      <c r="K296" s="1"/>
      <c r="L296" s="1"/>
      <c r="M296" s="1"/>
      <c r="N296" s="1"/>
      <c r="O296" s="1"/>
      <c r="P296" s="1"/>
      <c r="Q296" s="1"/>
      <c r="R296" s="1"/>
    </row>
    <row r="297" spans="2:18">
      <c r="B297" s="1"/>
      <c r="C297" s="92"/>
      <c r="D297" s="92"/>
      <c r="E297" s="13"/>
      <c r="F297" s="13"/>
      <c r="G297" s="13"/>
      <c r="H297" s="13"/>
      <c r="I297" s="286"/>
      <c r="J297" s="1"/>
      <c r="K297" s="1"/>
      <c r="L297" s="1"/>
      <c r="M297" s="1"/>
      <c r="N297" s="1"/>
      <c r="O297" s="1"/>
      <c r="P297" s="1"/>
      <c r="Q297" s="1"/>
      <c r="R297" s="1"/>
    </row>
    <row r="298" spans="2:18">
      <c r="B298" s="1"/>
      <c r="C298" s="92"/>
      <c r="D298" s="92"/>
      <c r="E298" s="13"/>
      <c r="F298" s="13"/>
      <c r="G298" s="13"/>
      <c r="H298" s="13"/>
      <c r="I298" s="286"/>
      <c r="J298" s="1"/>
      <c r="K298" s="1"/>
      <c r="L298" s="1"/>
      <c r="M298" s="1"/>
      <c r="N298" s="1"/>
      <c r="O298" s="1"/>
      <c r="P298" s="1"/>
      <c r="Q298" s="1"/>
      <c r="R298" s="1"/>
    </row>
    <row r="299" spans="2:18">
      <c r="B299" s="1"/>
      <c r="C299" s="92"/>
      <c r="D299" s="92"/>
      <c r="E299" s="13"/>
      <c r="F299" s="13"/>
      <c r="G299" s="13"/>
      <c r="H299" s="13"/>
      <c r="I299" s="286"/>
      <c r="J299" s="1"/>
      <c r="K299" s="1"/>
      <c r="L299" s="1"/>
      <c r="M299" s="1"/>
      <c r="N299" s="1"/>
      <c r="O299" s="1"/>
      <c r="P299" s="1"/>
      <c r="Q299" s="1"/>
      <c r="R299" s="1"/>
    </row>
    <row r="300" spans="2:18">
      <c r="B300" s="1"/>
      <c r="C300" s="92"/>
      <c r="D300" s="92"/>
      <c r="E300" s="13"/>
      <c r="F300" s="13"/>
      <c r="G300" s="13"/>
      <c r="H300" s="13"/>
      <c r="I300" s="286"/>
      <c r="J300" s="1"/>
      <c r="K300" s="1"/>
      <c r="L300" s="1"/>
      <c r="M300" s="1"/>
      <c r="N300" s="1"/>
      <c r="O300" s="1"/>
      <c r="P300" s="1"/>
      <c r="Q300" s="1"/>
      <c r="R300" s="1"/>
    </row>
    <row r="301" spans="2:18">
      <c r="B301" s="1"/>
      <c r="C301" s="92"/>
      <c r="D301" s="92"/>
      <c r="E301" s="13"/>
      <c r="F301" s="13"/>
      <c r="G301" s="13"/>
      <c r="H301" s="13"/>
      <c r="I301" s="286"/>
      <c r="J301" s="1"/>
      <c r="K301" s="1"/>
      <c r="L301" s="1"/>
      <c r="M301" s="1"/>
      <c r="N301" s="1"/>
      <c r="O301" s="1"/>
      <c r="P301" s="1"/>
      <c r="Q301" s="1"/>
      <c r="R301" s="1"/>
    </row>
    <row r="302" spans="2:18">
      <c r="B302" s="1"/>
      <c r="C302" s="92"/>
      <c r="D302" s="92"/>
      <c r="E302" s="13"/>
      <c r="F302" s="13"/>
      <c r="G302" s="13"/>
      <c r="H302" s="13"/>
      <c r="I302" s="286"/>
      <c r="J302" s="1"/>
      <c r="K302" s="1"/>
      <c r="L302" s="1"/>
      <c r="M302" s="1"/>
      <c r="N302" s="1"/>
      <c r="O302" s="1"/>
      <c r="P302" s="1"/>
      <c r="Q302" s="1"/>
      <c r="R302" s="1"/>
    </row>
    <row r="303" spans="2:18">
      <c r="B303" s="1"/>
      <c r="C303" s="92"/>
      <c r="D303" s="92"/>
      <c r="E303" s="13"/>
      <c r="F303" s="13"/>
      <c r="G303" s="13"/>
      <c r="H303" s="13"/>
      <c r="I303" s="286"/>
      <c r="J303" s="1"/>
      <c r="K303" s="1"/>
      <c r="L303" s="1"/>
      <c r="M303" s="1"/>
      <c r="N303" s="1"/>
      <c r="O303" s="1"/>
      <c r="P303" s="1"/>
      <c r="Q303" s="1"/>
      <c r="R303" s="1"/>
    </row>
    <row r="304" spans="2:18">
      <c r="B304" s="1"/>
      <c r="C304" s="92"/>
      <c r="D304" s="92"/>
      <c r="E304" s="13"/>
      <c r="F304" s="13"/>
      <c r="G304" s="13"/>
      <c r="H304" s="13"/>
      <c r="I304" s="286"/>
      <c r="J304" s="1"/>
      <c r="K304" s="1"/>
      <c r="L304" s="1"/>
      <c r="M304" s="1"/>
      <c r="N304" s="1"/>
      <c r="O304" s="1"/>
      <c r="P304" s="1"/>
      <c r="Q304" s="1"/>
      <c r="R304" s="1"/>
    </row>
    <row r="305" spans="2:18">
      <c r="B305" s="1"/>
      <c r="C305" s="92"/>
      <c r="D305" s="92"/>
      <c r="E305" s="13"/>
      <c r="F305" s="13"/>
      <c r="G305" s="13"/>
      <c r="H305" s="13"/>
      <c r="I305" s="286"/>
      <c r="J305" s="1"/>
      <c r="K305" s="1"/>
      <c r="L305" s="1"/>
      <c r="M305" s="1"/>
      <c r="N305" s="1"/>
      <c r="O305" s="1"/>
      <c r="P305" s="1"/>
      <c r="Q305" s="1"/>
      <c r="R305" s="1"/>
    </row>
    <row r="306" spans="2:18">
      <c r="B306" s="1"/>
      <c r="C306" s="92"/>
      <c r="D306" s="92"/>
      <c r="E306" s="13"/>
      <c r="F306" s="13"/>
      <c r="G306" s="13"/>
      <c r="H306" s="13"/>
      <c r="I306" s="286"/>
      <c r="J306" s="1"/>
      <c r="K306" s="1"/>
      <c r="L306" s="1"/>
      <c r="M306" s="1"/>
      <c r="N306" s="1"/>
      <c r="O306" s="1"/>
      <c r="P306" s="1"/>
      <c r="Q306" s="1"/>
      <c r="R306" s="1"/>
    </row>
    <row r="307" spans="2:18">
      <c r="B307" s="1"/>
      <c r="C307" s="92"/>
      <c r="D307" s="92"/>
      <c r="E307" s="13"/>
      <c r="F307" s="13"/>
      <c r="G307" s="13"/>
      <c r="H307" s="13"/>
      <c r="I307" s="286"/>
      <c r="J307" s="1"/>
      <c r="K307" s="1"/>
      <c r="L307" s="1"/>
      <c r="M307" s="1"/>
      <c r="N307" s="1"/>
      <c r="O307" s="1"/>
      <c r="P307" s="1"/>
      <c r="Q307" s="1"/>
      <c r="R307" s="1"/>
    </row>
    <row r="308" spans="2:18">
      <c r="B308" s="1"/>
      <c r="C308" s="92"/>
      <c r="D308" s="92"/>
      <c r="E308" s="13"/>
      <c r="F308" s="13"/>
      <c r="G308" s="13"/>
      <c r="H308" s="13"/>
      <c r="I308" s="286"/>
      <c r="J308" s="1"/>
      <c r="K308" s="1"/>
      <c r="L308" s="1"/>
      <c r="M308" s="1"/>
      <c r="N308" s="1"/>
      <c r="O308" s="1"/>
      <c r="P308" s="1"/>
      <c r="Q308" s="1"/>
      <c r="R308" s="1"/>
    </row>
    <row r="309" spans="2:18">
      <c r="B309" s="1"/>
      <c r="C309" s="92"/>
      <c r="D309" s="92"/>
      <c r="E309" s="13"/>
      <c r="F309" s="13"/>
      <c r="G309" s="13"/>
      <c r="H309" s="13"/>
      <c r="I309" s="286"/>
      <c r="J309" s="1"/>
      <c r="K309" s="1"/>
      <c r="L309" s="1"/>
      <c r="M309" s="1"/>
      <c r="N309" s="1"/>
      <c r="O309" s="1"/>
      <c r="P309" s="1"/>
      <c r="Q309" s="1"/>
      <c r="R309" s="1"/>
    </row>
    <row r="310" spans="2:18">
      <c r="B310" s="1"/>
      <c r="C310" s="92"/>
      <c r="D310" s="92"/>
      <c r="E310" s="13"/>
      <c r="F310" s="13"/>
      <c r="G310" s="13"/>
      <c r="H310" s="13"/>
      <c r="I310" s="286"/>
      <c r="J310" s="1"/>
      <c r="K310" s="1"/>
      <c r="L310" s="1"/>
      <c r="M310" s="1"/>
      <c r="N310" s="1"/>
      <c r="O310" s="1"/>
      <c r="P310" s="1"/>
      <c r="Q310" s="1"/>
      <c r="R310" s="1"/>
    </row>
    <row r="311" spans="2:18">
      <c r="B311" s="1"/>
      <c r="C311" s="92"/>
      <c r="D311" s="92"/>
      <c r="E311" s="13"/>
      <c r="F311" s="13"/>
      <c r="G311" s="13"/>
      <c r="H311" s="13"/>
      <c r="I311" s="286"/>
      <c r="J311" s="1"/>
      <c r="K311" s="1"/>
      <c r="L311" s="1"/>
      <c r="M311" s="1"/>
      <c r="N311" s="1"/>
      <c r="O311" s="1"/>
      <c r="P311" s="1"/>
      <c r="Q311" s="1"/>
      <c r="R311" s="1"/>
    </row>
    <row r="312" spans="2:18">
      <c r="B312" s="1"/>
      <c r="C312" s="92"/>
      <c r="D312" s="92"/>
      <c r="E312" s="13"/>
      <c r="F312" s="13"/>
      <c r="G312" s="13"/>
      <c r="H312" s="13"/>
      <c r="I312" s="286"/>
      <c r="J312" s="1"/>
      <c r="K312" s="1"/>
      <c r="L312" s="1"/>
      <c r="M312" s="1"/>
      <c r="N312" s="1"/>
      <c r="O312" s="1"/>
      <c r="P312" s="1"/>
      <c r="Q312" s="1"/>
      <c r="R312" s="1"/>
    </row>
    <row r="313" spans="2:18">
      <c r="B313" s="1"/>
      <c r="C313" s="92"/>
      <c r="D313" s="92"/>
      <c r="E313" s="13"/>
      <c r="F313" s="13"/>
      <c r="G313" s="13"/>
      <c r="H313" s="13"/>
      <c r="I313" s="286"/>
      <c r="J313" s="1"/>
      <c r="K313" s="1"/>
      <c r="L313" s="1"/>
      <c r="M313" s="1"/>
      <c r="N313" s="1"/>
      <c r="O313" s="1"/>
      <c r="P313" s="1"/>
      <c r="Q313" s="1"/>
      <c r="R313" s="1"/>
    </row>
    <row r="314" spans="2:18">
      <c r="B314" s="1"/>
      <c r="C314" s="92"/>
      <c r="D314" s="92"/>
      <c r="E314" s="13"/>
      <c r="F314" s="13"/>
      <c r="G314" s="13"/>
      <c r="H314" s="13"/>
      <c r="I314" s="286"/>
      <c r="J314" s="1"/>
      <c r="K314" s="1"/>
      <c r="L314" s="1"/>
      <c r="M314" s="1"/>
      <c r="N314" s="1"/>
      <c r="O314" s="1"/>
      <c r="P314" s="1"/>
      <c r="Q314" s="1"/>
      <c r="R314" s="1"/>
    </row>
    <row r="315" spans="2:18">
      <c r="B315" s="1"/>
      <c r="C315" s="92"/>
      <c r="D315" s="92"/>
      <c r="E315" s="13"/>
      <c r="F315" s="13"/>
      <c r="G315" s="13"/>
      <c r="H315" s="13"/>
      <c r="I315" s="286"/>
      <c r="J315" s="1"/>
      <c r="K315" s="1"/>
      <c r="L315" s="1"/>
      <c r="M315" s="1"/>
      <c r="N315" s="1"/>
      <c r="O315" s="1"/>
      <c r="P315" s="1"/>
      <c r="Q315" s="1"/>
      <c r="R315" s="1"/>
    </row>
    <row r="316" spans="2:18">
      <c r="B316" s="1"/>
      <c r="C316" s="92"/>
      <c r="D316" s="92"/>
      <c r="E316" s="13"/>
      <c r="F316" s="13"/>
      <c r="G316" s="13"/>
      <c r="H316" s="13"/>
      <c r="I316" s="286"/>
      <c r="J316" s="1"/>
      <c r="K316" s="1"/>
      <c r="L316" s="1"/>
      <c r="M316" s="1"/>
      <c r="N316" s="1"/>
      <c r="O316" s="1"/>
      <c r="P316" s="1"/>
      <c r="Q316" s="1"/>
      <c r="R316" s="1"/>
    </row>
    <row r="317" spans="2:18">
      <c r="B317" s="1"/>
      <c r="C317" s="92"/>
      <c r="D317" s="92"/>
      <c r="E317" s="13"/>
      <c r="F317" s="13"/>
      <c r="G317" s="13"/>
      <c r="H317" s="13"/>
      <c r="I317" s="286"/>
      <c r="J317" s="1"/>
      <c r="K317" s="1"/>
      <c r="L317" s="1"/>
      <c r="M317" s="1"/>
      <c r="N317" s="1"/>
      <c r="O317" s="1"/>
      <c r="P317" s="1"/>
      <c r="Q317" s="1"/>
      <c r="R317" s="1"/>
    </row>
    <row r="318" spans="2:18">
      <c r="B318" s="1"/>
      <c r="C318" s="92"/>
      <c r="D318" s="92"/>
      <c r="E318" s="13"/>
      <c r="F318" s="13"/>
      <c r="G318" s="13"/>
      <c r="H318" s="13"/>
      <c r="I318" s="286"/>
      <c r="J318" s="1"/>
      <c r="K318" s="1"/>
      <c r="L318" s="1"/>
      <c r="M318" s="1"/>
      <c r="N318" s="1"/>
      <c r="O318" s="1"/>
      <c r="P318" s="1"/>
      <c r="Q318" s="1"/>
      <c r="R318" s="1"/>
    </row>
    <row r="319" spans="2:18">
      <c r="B319" s="1"/>
      <c r="C319" s="92"/>
      <c r="D319" s="92"/>
      <c r="E319" s="13"/>
      <c r="F319" s="13"/>
      <c r="G319" s="13"/>
      <c r="H319" s="13"/>
      <c r="I319" s="286"/>
      <c r="J319" s="1"/>
      <c r="K319" s="1"/>
      <c r="L319" s="1"/>
      <c r="M319" s="1"/>
      <c r="N319" s="1"/>
      <c r="O319" s="1"/>
      <c r="P319" s="1"/>
      <c r="Q319" s="1"/>
      <c r="R319" s="1"/>
    </row>
    <row r="320" spans="2:18">
      <c r="B320" s="1"/>
      <c r="C320" s="92"/>
      <c r="D320" s="92"/>
      <c r="E320" s="13"/>
      <c r="F320" s="13"/>
      <c r="G320" s="13"/>
      <c r="H320" s="13"/>
      <c r="I320" s="286"/>
      <c r="J320" s="1"/>
      <c r="K320" s="1"/>
      <c r="L320" s="1"/>
      <c r="M320" s="1"/>
      <c r="N320" s="1"/>
      <c r="O320" s="1"/>
      <c r="P320" s="1"/>
      <c r="Q320" s="1"/>
      <c r="R320" s="1"/>
    </row>
    <row r="321" spans="2:18">
      <c r="B321" s="1"/>
      <c r="C321" s="92"/>
      <c r="D321" s="92"/>
      <c r="E321" s="13"/>
      <c r="F321" s="13"/>
      <c r="G321" s="13"/>
      <c r="H321" s="13"/>
      <c r="I321" s="286"/>
      <c r="J321" s="1"/>
      <c r="K321" s="1"/>
      <c r="L321" s="1"/>
      <c r="M321" s="1"/>
      <c r="N321" s="1"/>
      <c r="O321" s="1"/>
      <c r="P321" s="1"/>
      <c r="Q321" s="1"/>
      <c r="R321" s="1"/>
    </row>
    <row r="322" spans="2:18">
      <c r="B322" s="1"/>
      <c r="C322" s="92"/>
      <c r="D322" s="92"/>
      <c r="E322" s="13"/>
      <c r="F322" s="13"/>
      <c r="G322" s="13"/>
      <c r="H322" s="13"/>
      <c r="I322" s="286"/>
      <c r="J322" s="1"/>
      <c r="K322" s="1"/>
      <c r="L322" s="1"/>
      <c r="M322" s="1"/>
      <c r="N322" s="1"/>
      <c r="O322" s="1"/>
      <c r="P322" s="1"/>
      <c r="Q322" s="1"/>
      <c r="R322" s="1"/>
    </row>
    <row r="323" spans="2:18">
      <c r="B323" s="1"/>
      <c r="C323" s="92"/>
      <c r="D323" s="92"/>
      <c r="E323" s="13"/>
      <c r="F323" s="13"/>
      <c r="G323" s="13"/>
      <c r="H323" s="13"/>
      <c r="I323" s="286"/>
      <c r="J323" s="1"/>
      <c r="K323" s="1"/>
      <c r="L323" s="1"/>
      <c r="M323" s="1"/>
      <c r="N323" s="1"/>
      <c r="O323" s="1"/>
      <c r="P323" s="1"/>
      <c r="Q323" s="1"/>
      <c r="R323" s="1"/>
    </row>
    <row r="324" spans="2:18">
      <c r="B324" s="1"/>
      <c r="C324" s="92"/>
      <c r="D324" s="92"/>
      <c r="E324" s="13"/>
      <c r="F324" s="13"/>
      <c r="G324" s="13"/>
      <c r="H324" s="13"/>
      <c r="I324" s="286"/>
      <c r="J324" s="1"/>
      <c r="K324" s="1"/>
      <c r="L324" s="1"/>
      <c r="M324" s="1"/>
      <c r="N324" s="1"/>
      <c r="O324" s="1"/>
      <c r="P324" s="1"/>
      <c r="Q324" s="1"/>
      <c r="R324" s="1"/>
    </row>
    <row r="325" spans="2:18">
      <c r="B325" s="1"/>
      <c r="C325" s="92"/>
      <c r="D325" s="92"/>
      <c r="E325" s="13"/>
      <c r="F325" s="13"/>
      <c r="G325" s="13"/>
      <c r="H325" s="13"/>
      <c r="I325" s="286"/>
      <c r="J325" s="1"/>
      <c r="K325" s="1"/>
      <c r="L325" s="1"/>
      <c r="M325" s="1"/>
      <c r="N325" s="1"/>
      <c r="O325" s="1"/>
      <c r="P325" s="1"/>
      <c r="Q325" s="1"/>
      <c r="R325" s="1"/>
    </row>
    <row r="326" spans="2:18">
      <c r="B326" s="1"/>
      <c r="C326" s="92"/>
      <c r="D326" s="92"/>
      <c r="E326" s="13"/>
      <c r="F326" s="13"/>
      <c r="G326" s="13"/>
      <c r="H326" s="13"/>
      <c r="I326" s="286"/>
      <c r="J326" s="1"/>
      <c r="K326" s="1"/>
      <c r="L326" s="1"/>
      <c r="M326" s="1"/>
      <c r="N326" s="1"/>
      <c r="O326" s="1"/>
      <c r="P326" s="1"/>
      <c r="Q326" s="1"/>
      <c r="R326" s="1"/>
    </row>
    <row r="327" spans="2:18">
      <c r="B327" s="1"/>
      <c r="C327" s="92"/>
      <c r="D327" s="92"/>
      <c r="E327" s="13"/>
      <c r="F327" s="13"/>
      <c r="G327" s="13"/>
      <c r="H327" s="13"/>
      <c r="I327" s="286"/>
      <c r="J327" s="1"/>
      <c r="K327" s="1"/>
      <c r="L327" s="1"/>
      <c r="M327" s="1"/>
      <c r="N327" s="1"/>
      <c r="O327" s="1"/>
      <c r="P327" s="1"/>
      <c r="Q327" s="1"/>
      <c r="R327" s="1"/>
    </row>
    <row r="328" spans="2:18">
      <c r="B328" s="1"/>
      <c r="C328" s="92"/>
      <c r="D328" s="92"/>
      <c r="E328" s="13"/>
      <c r="F328" s="13"/>
      <c r="G328" s="13"/>
      <c r="H328" s="13"/>
      <c r="I328" s="286"/>
      <c r="J328" s="1"/>
      <c r="K328" s="1"/>
      <c r="L328" s="1"/>
      <c r="M328" s="1"/>
      <c r="N328" s="1"/>
      <c r="O328" s="1"/>
      <c r="P328" s="1"/>
      <c r="Q328" s="1"/>
      <c r="R328" s="1"/>
    </row>
    <row r="329" spans="2:18">
      <c r="B329" s="1"/>
      <c r="C329" s="92"/>
      <c r="D329" s="92"/>
      <c r="E329" s="13"/>
      <c r="F329" s="13"/>
      <c r="G329" s="13"/>
      <c r="H329" s="13"/>
      <c r="I329" s="286"/>
      <c r="J329" s="1"/>
      <c r="K329" s="1"/>
      <c r="L329" s="1"/>
      <c r="M329" s="1"/>
      <c r="N329" s="1"/>
      <c r="O329" s="1"/>
      <c r="P329" s="1"/>
      <c r="Q329" s="1"/>
      <c r="R329" s="1"/>
    </row>
    <row r="330" spans="2:18">
      <c r="B330" s="1"/>
      <c r="C330" s="92"/>
      <c r="D330" s="92"/>
      <c r="E330" s="13"/>
      <c r="F330" s="13"/>
      <c r="G330" s="13"/>
      <c r="H330" s="13"/>
      <c r="I330" s="286"/>
      <c r="J330" s="1"/>
      <c r="K330" s="1"/>
      <c r="L330" s="1"/>
      <c r="M330" s="1"/>
      <c r="N330" s="1"/>
      <c r="O330" s="1"/>
      <c r="P330" s="1"/>
      <c r="Q330" s="1"/>
      <c r="R330" s="1"/>
    </row>
    <row r="331" spans="2:18">
      <c r="B331" s="1"/>
      <c r="C331" s="92"/>
      <c r="D331" s="92"/>
      <c r="E331" s="13"/>
      <c r="F331" s="13"/>
      <c r="G331" s="13"/>
      <c r="H331" s="13"/>
      <c r="I331" s="286"/>
      <c r="J331" s="1"/>
      <c r="K331" s="1"/>
      <c r="L331" s="1"/>
      <c r="M331" s="1"/>
      <c r="N331" s="1"/>
      <c r="O331" s="1"/>
      <c r="P331" s="1"/>
      <c r="Q331" s="1"/>
      <c r="R331" s="1"/>
    </row>
    <row r="332" spans="2:18">
      <c r="B332" s="1"/>
      <c r="C332" s="92"/>
      <c r="D332" s="92"/>
      <c r="E332" s="13"/>
      <c r="F332" s="13"/>
      <c r="G332" s="13"/>
      <c r="H332" s="13"/>
      <c r="I332" s="286"/>
      <c r="J332" s="1"/>
      <c r="K332" s="1"/>
      <c r="L332" s="1"/>
      <c r="M332" s="1"/>
      <c r="N332" s="1"/>
      <c r="O332" s="1"/>
      <c r="P332" s="1"/>
      <c r="Q332" s="1"/>
      <c r="R332" s="1"/>
    </row>
    <row r="333" spans="2:18">
      <c r="B333" s="1"/>
      <c r="C333" s="92"/>
      <c r="D333" s="92"/>
      <c r="E333" s="13"/>
      <c r="F333" s="13"/>
      <c r="G333" s="13"/>
      <c r="H333" s="13"/>
      <c r="I333" s="286"/>
      <c r="J333" s="1"/>
      <c r="K333" s="1"/>
      <c r="L333" s="1"/>
      <c r="M333" s="1"/>
      <c r="N333" s="1"/>
      <c r="O333" s="1"/>
      <c r="P333" s="1"/>
      <c r="Q333" s="1"/>
      <c r="R333" s="1"/>
    </row>
    <row r="334" spans="2:18">
      <c r="B334" s="1"/>
      <c r="C334" s="92"/>
      <c r="D334" s="92"/>
      <c r="E334" s="13"/>
      <c r="F334" s="13"/>
      <c r="G334" s="13"/>
      <c r="H334" s="13"/>
      <c r="I334" s="286"/>
      <c r="J334" s="1"/>
      <c r="K334" s="1"/>
      <c r="L334" s="1"/>
      <c r="M334" s="1"/>
      <c r="N334" s="1"/>
      <c r="O334" s="1"/>
      <c r="P334" s="1"/>
      <c r="Q334" s="1"/>
      <c r="R334" s="1"/>
    </row>
    <row r="335" spans="2:18">
      <c r="B335" s="1"/>
      <c r="C335" s="92"/>
      <c r="D335" s="92"/>
      <c r="E335" s="13"/>
      <c r="F335" s="13"/>
      <c r="G335" s="13"/>
      <c r="H335" s="13"/>
      <c r="I335" s="286"/>
      <c r="J335" s="1"/>
      <c r="K335" s="1"/>
      <c r="L335" s="1"/>
      <c r="M335" s="1"/>
      <c r="N335" s="1"/>
      <c r="O335" s="1"/>
      <c r="P335" s="1"/>
      <c r="Q335" s="1"/>
      <c r="R335" s="1"/>
    </row>
    <row r="336" spans="2:18">
      <c r="B336" s="1"/>
      <c r="C336" s="92"/>
      <c r="D336" s="92"/>
      <c r="E336" s="13"/>
      <c r="F336" s="13"/>
      <c r="G336" s="13"/>
      <c r="H336" s="13"/>
      <c r="I336" s="286"/>
      <c r="J336" s="1"/>
      <c r="K336" s="1"/>
      <c r="L336" s="1"/>
      <c r="M336" s="1"/>
      <c r="N336" s="1"/>
      <c r="O336" s="1"/>
      <c r="P336" s="1"/>
      <c r="Q336" s="1"/>
      <c r="R336" s="1"/>
    </row>
    <row r="337" spans="2:18">
      <c r="B337" s="1"/>
      <c r="C337" s="92"/>
      <c r="D337" s="92"/>
      <c r="E337" s="13"/>
      <c r="F337" s="13"/>
      <c r="G337" s="13"/>
      <c r="H337" s="13"/>
      <c r="I337" s="286"/>
      <c r="J337" s="1"/>
      <c r="K337" s="1"/>
      <c r="L337" s="1"/>
      <c r="M337" s="1"/>
      <c r="N337" s="1"/>
      <c r="O337" s="1"/>
      <c r="P337" s="1"/>
      <c r="Q337" s="1"/>
      <c r="R337" s="1"/>
    </row>
    <row r="338" spans="2:18">
      <c r="B338" s="1"/>
      <c r="C338" s="92"/>
      <c r="D338" s="92"/>
      <c r="E338" s="13"/>
      <c r="F338" s="13"/>
      <c r="G338" s="13"/>
      <c r="H338" s="13"/>
      <c r="I338" s="286"/>
      <c r="J338" s="1"/>
      <c r="K338" s="1"/>
      <c r="L338" s="1"/>
      <c r="M338" s="1"/>
      <c r="N338" s="1"/>
      <c r="O338" s="1"/>
      <c r="P338" s="1"/>
      <c r="Q338" s="1"/>
      <c r="R338" s="1"/>
    </row>
    <row r="339" spans="2:18">
      <c r="B339" s="1"/>
      <c r="C339" s="92"/>
      <c r="D339" s="92"/>
      <c r="E339" s="13"/>
      <c r="F339" s="13"/>
      <c r="G339" s="13"/>
      <c r="H339" s="13"/>
      <c r="I339" s="286"/>
      <c r="J339" s="1"/>
      <c r="K339" s="1"/>
      <c r="L339" s="1"/>
      <c r="M339" s="1"/>
      <c r="N339" s="1"/>
      <c r="O339" s="1"/>
      <c r="P339" s="1"/>
      <c r="Q339" s="1"/>
      <c r="R339" s="1"/>
    </row>
    <row r="340" spans="2:18">
      <c r="B340" s="1"/>
      <c r="C340" s="92"/>
      <c r="D340" s="92"/>
      <c r="E340" s="13"/>
      <c r="F340" s="13"/>
      <c r="G340" s="13"/>
      <c r="H340" s="13"/>
      <c r="I340" s="286"/>
      <c r="J340" s="1"/>
      <c r="K340" s="1"/>
      <c r="L340" s="1"/>
      <c r="M340" s="1"/>
      <c r="N340" s="1"/>
      <c r="O340" s="1"/>
      <c r="P340" s="1"/>
      <c r="Q340" s="1"/>
      <c r="R340" s="1"/>
    </row>
    <row r="341" spans="2:18">
      <c r="B341" s="1"/>
      <c r="C341" s="92"/>
      <c r="D341" s="92"/>
      <c r="E341" s="13"/>
      <c r="F341" s="13"/>
      <c r="G341" s="13"/>
      <c r="H341" s="13"/>
      <c r="I341" s="286"/>
      <c r="J341" s="1"/>
      <c r="K341" s="1"/>
      <c r="L341" s="1"/>
      <c r="M341" s="1"/>
      <c r="N341" s="1"/>
      <c r="O341" s="1"/>
      <c r="P341" s="1"/>
      <c r="Q341" s="1"/>
      <c r="R341" s="1"/>
    </row>
    <row r="342" spans="2:18">
      <c r="B342" s="1"/>
      <c r="C342" s="92"/>
      <c r="D342" s="92"/>
      <c r="E342" s="13"/>
      <c r="F342" s="13"/>
      <c r="G342" s="13"/>
      <c r="H342" s="13"/>
      <c r="I342" s="286"/>
      <c r="J342" s="1"/>
      <c r="K342" s="1"/>
      <c r="L342" s="1"/>
      <c r="M342" s="1"/>
      <c r="N342" s="1"/>
      <c r="O342" s="1"/>
      <c r="P342" s="1"/>
      <c r="Q342" s="1"/>
      <c r="R342" s="1"/>
    </row>
    <row r="343" spans="2:18">
      <c r="B343" s="1"/>
      <c r="C343" s="92"/>
      <c r="D343" s="92"/>
      <c r="E343" s="13"/>
      <c r="F343" s="13"/>
      <c r="G343" s="13"/>
      <c r="H343" s="13"/>
      <c r="I343" s="286"/>
      <c r="J343" s="1"/>
      <c r="K343" s="1"/>
      <c r="L343" s="1"/>
      <c r="M343" s="1"/>
      <c r="N343" s="1"/>
      <c r="O343" s="1"/>
      <c r="P343" s="1"/>
      <c r="Q343" s="1"/>
      <c r="R343" s="1"/>
    </row>
    <row r="344" spans="2:18">
      <c r="B344" s="1"/>
      <c r="C344" s="92"/>
      <c r="D344" s="92"/>
      <c r="E344" s="13"/>
      <c r="F344" s="13"/>
      <c r="G344" s="13"/>
      <c r="H344" s="13"/>
      <c r="I344" s="286"/>
      <c r="J344" s="1"/>
      <c r="K344" s="1"/>
      <c r="L344" s="1"/>
      <c r="M344" s="1"/>
      <c r="N344" s="1"/>
      <c r="O344" s="1"/>
      <c r="P344" s="1"/>
      <c r="Q344" s="1"/>
      <c r="R344" s="1"/>
    </row>
    <row r="345" spans="2:18">
      <c r="B345" s="1"/>
      <c r="C345" s="92"/>
      <c r="D345" s="92"/>
      <c r="E345" s="13"/>
      <c r="F345" s="13"/>
      <c r="G345" s="13"/>
      <c r="H345" s="13"/>
      <c r="I345" s="286"/>
      <c r="J345" s="1"/>
      <c r="K345" s="1"/>
      <c r="L345" s="1"/>
      <c r="M345" s="1"/>
      <c r="N345" s="1"/>
      <c r="O345" s="1"/>
      <c r="P345" s="1"/>
      <c r="Q345" s="1"/>
      <c r="R345" s="1"/>
    </row>
    <row r="346" spans="2:18">
      <c r="B346" s="1"/>
      <c r="C346" s="92"/>
      <c r="D346" s="92"/>
      <c r="E346" s="13"/>
      <c r="F346" s="13"/>
      <c r="G346" s="13"/>
      <c r="H346" s="13"/>
      <c r="I346" s="286"/>
      <c r="J346" s="1"/>
      <c r="K346" s="1"/>
      <c r="L346" s="1"/>
      <c r="M346" s="1"/>
      <c r="N346" s="1"/>
      <c r="O346" s="1"/>
      <c r="P346" s="1"/>
      <c r="Q346" s="1"/>
      <c r="R346" s="1"/>
    </row>
    <row r="347" spans="2:18">
      <c r="B347" s="1"/>
      <c r="C347" s="92"/>
      <c r="D347" s="92"/>
      <c r="E347" s="13"/>
      <c r="F347" s="13"/>
      <c r="G347" s="13"/>
      <c r="H347" s="13"/>
      <c r="I347" s="286"/>
      <c r="J347" s="1"/>
      <c r="K347" s="1"/>
      <c r="L347" s="1"/>
      <c r="M347" s="1"/>
      <c r="N347" s="1"/>
      <c r="O347" s="1"/>
      <c r="P347" s="1"/>
      <c r="Q347" s="1"/>
      <c r="R347" s="1"/>
    </row>
    <row r="348" spans="2:18">
      <c r="B348" s="1"/>
      <c r="C348" s="92"/>
      <c r="D348" s="92"/>
      <c r="E348" s="13"/>
      <c r="F348" s="13"/>
      <c r="G348" s="13"/>
      <c r="H348" s="13"/>
      <c r="I348" s="286"/>
      <c r="J348" s="1"/>
      <c r="K348" s="1"/>
      <c r="L348" s="1"/>
      <c r="M348" s="1"/>
      <c r="N348" s="1"/>
      <c r="O348" s="1"/>
      <c r="P348" s="1"/>
      <c r="Q348" s="1"/>
      <c r="R348" s="1"/>
    </row>
    <row r="349" spans="2:18">
      <c r="B349" s="1"/>
      <c r="C349" s="92"/>
      <c r="D349" s="92"/>
      <c r="E349" s="13"/>
      <c r="F349" s="13"/>
      <c r="G349" s="13"/>
      <c r="H349" s="13"/>
      <c r="I349" s="286"/>
      <c r="J349" s="1"/>
      <c r="K349" s="1"/>
      <c r="L349" s="1"/>
      <c r="M349" s="1"/>
      <c r="N349" s="1"/>
      <c r="O349" s="1"/>
      <c r="P349" s="1"/>
      <c r="Q349" s="1"/>
      <c r="R349" s="1"/>
    </row>
    <row r="350" spans="2:18">
      <c r="B350" s="1"/>
      <c r="C350" s="92"/>
      <c r="D350" s="92"/>
      <c r="E350" s="13"/>
      <c r="F350" s="13"/>
      <c r="G350" s="13"/>
      <c r="H350" s="13"/>
      <c r="I350" s="286"/>
      <c r="J350" s="1"/>
      <c r="K350" s="1"/>
      <c r="L350" s="1"/>
      <c r="M350" s="1"/>
      <c r="N350" s="1"/>
      <c r="O350" s="1"/>
      <c r="P350" s="1"/>
      <c r="Q350" s="1"/>
      <c r="R350" s="1"/>
    </row>
    <row r="351" spans="2:18">
      <c r="B351" s="1"/>
      <c r="C351" s="92"/>
      <c r="D351" s="92"/>
      <c r="E351" s="13"/>
      <c r="F351" s="13"/>
      <c r="G351" s="13"/>
      <c r="H351" s="13"/>
      <c r="I351" s="286"/>
      <c r="J351" s="1"/>
      <c r="K351" s="1"/>
      <c r="L351" s="1"/>
      <c r="M351" s="1"/>
      <c r="N351" s="1"/>
      <c r="O351" s="1"/>
      <c r="P351" s="1"/>
      <c r="Q351" s="1"/>
      <c r="R351" s="1"/>
    </row>
    <row r="352" spans="2:18">
      <c r="B352" s="1"/>
      <c r="C352" s="92"/>
      <c r="D352" s="92"/>
      <c r="E352" s="13"/>
      <c r="F352" s="13"/>
      <c r="G352" s="13"/>
      <c r="H352" s="13"/>
      <c r="I352" s="286"/>
      <c r="J352" s="1"/>
      <c r="K352" s="1"/>
      <c r="L352" s="1"/>
      <c r="M352" s="1"/>
      <c r="N352" s="1"/>
      <c r="O352" s="1"/>
      <c r="P352" s="1"/>
      <c r="Q352" s="1"/>
      <c r="R352" s="1"/>
    </row>
    <row r="353" spans="2:18">
      <c r="B353" s="1"/>
      <c r="C353" s="92"/>
      <c r="D353" s="92"/>
      <c r="E353" s="13"/>
      <c r="F353" s="13"/>
      <c r="G353" s="13"/>
      <c r="H353" s="13"/>
      <c r="I353" s="286"/>
      <c r="J353" s="1"/>
      <c r="K353" s="1"/>
      <c r="L353" s="1"/>
      <c r="M353" s="1"/>
      <c r="N353" s="1"/>
      <c r="O353" s="1"/>
      <c r="P353" s="1"/>
      <c r="Q353" s="1"/>
      <c r="R353" s="1"/>
    </row>
    <row r="354" spans="2:18">
      <c r="B354" s="1"/>
      <c r="C354" s="92"/>
      <c r="D354" s="92"/>
      <c r="E354" s="13"/>
      <c r="F354" s="13"/>
      <c r="G354" s="13"/>
      <c r="H354" s="13"/>
      <c r="I354" s="286"/>
      <c r="J354" s="1"/>
      <c r="K354" s="1"/>
      <c r="L354" s="1"/>
      <c r="M354" s="1"/>
      <c r="N354" s="1"/>
      <c r="O354" s="1"/>
      <c r="P354" s="1"/>
      <c r="Q354" s="1"/>
      <c r="R354" s="1"/>
    </row>
    <row r="355" spans="2:18">
      <c r="B355" s="1"/>
      <c r="C355" s="92"/>
      <c r="D355" s="92"/>
      <c r="E355" s="13"/>
      <c r="F355" s="13"/>
      <c r="G355" s="13"/>
      <c r="H355" s="13"/>
      <c r="I355" s="286"/>
      <c r="J355" s="1"/>
      <c r="K355" s="1"/>
      <c r="L355" s="1"/>
      <c r="M355" s="1"/>
      <c r="N355" s="1"/>
      <c r="O355" s="1"/>
      <c r="P355" s="1"/>
      <c r="Q355" s="1"/>
      <c r="R355" s="1"/>
    </row>
    <row r="356" spans="2:18">
      <c r="B356" s="1"/>
      <c r="C356" s="92"/>
      <c r="D356" s="92"/>
      <c r="E356" s="13"/>
      <c r="F356" s="13"/>
      <c r="G356" s="13"/>
      <c r="H356" s="13"/>
      <c r="I356" s="286"/>
      <c r="J356" s="1"/>
      <c r="K356" s="1"/>
      <c r="L356" s="1"/>
      <c r="M356" s="1"/>
      <c r="N356" s="1"/>
      <c r="O356" s="1"/>
      <c r="P356" s="1"/>
      <c r="Q356" s="1"/>
      <c r="R356" s="1"/>
    </row>
    <row r="357" spans="2:18">
      <c r="B357" s="1"/>
      <c r="C357" s="92"/>
      <c r="D357" s="92"/>
      <c r="E357" s="13"/>
      <c r="F357" s="13"/>
      <c r="G357" s="13"/>
      <c r="H357" s="13"/>
      <c r="I357" s="286"/>
      <c r="J357" s="1"/>
      <c r="K357" s="1"/>
      <c r="L357" s="1"/>
      <c r="M357" s="1"/>
      <c r="N357" s="1"/>
      <c r="O357" s="1"/>
      <c r="P357" s="1"/>
      <c r="Q357" s="1"/>
      <c r="R357" s="1"/>
    </row>
    <row r="358" spans="2:18">
      <c r="B358" s="1"/>
      <c r="C358" s="92"/>
      <c r="D358" s="92"/>
      <c r="E358" s="13"/>
      <c r="F358" s="13"/>
      <c r="G358" s="13"/>
      <c r="H358" s="13"/>
      <c r="I358" s="286"/>
      <c r="J358" s="1"/>
      <c r="K358" s="1"/>
      <c r="L358" s="1"/>
      <c r="M358" s="1"/>
      <c r="N358" s="1"/>
      <c r="O358" s="1"/>
      <c r="P358" s="1"/>
      <c r="Q358" s="1"/>
      <c r="R358" s="1"/>
    </row>
    <row r="359" spans="2:18">
      <c r="B359" s="1"/>
      <c r="C359" s="92"/>
      <c r="D359" s="92"/>
      <c r="E359" s="13"/>
      <c r="F359" s="13"/>
      <c r="G359" s="13"/>
      <c r="H359" s="13"/>
      <c r="I359" s="286"/>
      <c r="J359" s="1"/>
      <c r="K359" s="1"/>
      <c r="L359" s="1"/>
      <c r="M359" s="1"/>
      <c r="N359" s="1"/>
      <c r="O359" s="1"/>
      <c r="P359" s="1"/>
      <c r="Q359" s="1"/>
      <c r="R359" s="1"/>
    </row>
    <row r="360" spans="2:18">
      <c r="B360" s="1"/>
      <c r="C360" s="92"/>
      <c r="D360" s="92"/>
      <c r="E360" s="13"/>
      <c r="F360" s="13"/>
      <c r="G360" s="13"/>
      <c r="H360" s="13"/>
      <c r="I360" s="286"/>
      <c r="J360" s="1"/>
      <c r="K360" s="1"/>
      <c r="L360" s="1"/>
      <c r="M360" s="1"/>
      <c r="N360" s="1"/>
      <c r="O360" s="1"/>
      <c r="P360" s="1"/>
      <c r="Q360" s="1"/>
      <c r="R360" s="1"/>
    </row>
    <row r="361" spans="2:18">
      <c r="B361" s="1"/>
      <c r="C361" s="92"/>
      <c r="D361" s="92"/>
      <c r="E361" s="13"/>
      <c r="F361" s="13"/>
      <c r="G361" s="13"/>
      <c r="H361" s="13"/>
      <c r="I361" s="286"/>
      <c r="J361" s="1"/>
      <c r="K361" s="1"/>
      <c r="L361" s="1"/>
      <c r="M361" s="1"/>
      <c r="N361" s="1"/>
      <c r="O361" s="1"/>
      <c r="P361" s="1"/>
      <c r="Q361" s="1"/>
      <c r="R361" s="1"/>
    </row>
    <row r="362" spans="2:18">
      <c r="B362" s="1"/>
      <c r="C362" s="92"/>
      <c r="D362" s="92"/>
      <c r="E362" s="13"/>
      <c r="F362" s="13"/>
      <c r="G362" s="13"/>
      <c r="H362" s="13"/>
      <c r="I362" s="286"/>
      <c r="J362" s="1"/>
      <c r="K362" s="1"/>
      <c r="L362" s="1"/>
      <c r="M362" s="1"/>
      <c r="N362" s="1"/>
      <c r="O362" s="1"/>
      <c r="P362" s="1"/>
      <c r="Q362" s="1"/>
      <c r="R362" s="1"/>
    </row>
    <row r="363" spans="2:18">
      <c r="B363" s="1"/>
      <c r="C363" s="92"/>
      <c r="D363" s="92"/>
      <c r="E363" s="13"/>
      <c r="F363" s="13"/>
      <c r="G363" s="13"/>
      <c r="H363" s="13"/>
      <c r="I363" s="286"/>
      <c r="J363" s="1"/>
      <c r="K363" s="1"/>
      <c r="L363" s="1"/>
      <c r="M363" s="1"/>
      <c r="N363" s="1"/>
      <c r="O363" s="1"/>
      <c r="P363" s="1"/>
      <c r="Q363" s="1"/>
      <c r="R363" s="1"/>
    </row>
    <row r="364" spans="2:18">
      <c r="B364" s="1"/>
      <c r="C364" s="92"/>
      <c r="D364" s="92"/>
      <c r="E364" s="13"/>
      <c r="F364" s="13"/>
      <c r="G364" s="13"/>
      <c r="H364" s="13"/>
      <c r="I364" s="286"/>
      <c r="J364" s="1"/>
      <c r="K364" s="1"/>
      <c r="L364" s="1"/>
      <c r="M364" s="1"/>
      <c r="N364" s="1"/>
      <c r="O364" s="1"/>
      <c r="P364" s="1"/>
      <c r="Q364" s="1"/>
      <c r="R364" s="1"/>
    </row>
    <row r="365" spans="2:18">
      <c r="B365" s="1"/>
      <c r="C365" s="92"/>
      <c r="D365" s="92"/>
      <c r="E365" s="13"/>
      <c r="F365" s="13"/>
      <c r="G365" s="13"/>
      <c r="H365" s="13"/>
      <c r="I365" s="286"/>
      <c r="J365" s="1"/>
      <c r="K365" s="1"/>
      <c r="L365" s="1"/>
      <c r="M365" s="1"/>
      <c r="N365" s="1"/>
      <c r="O365" s="1"/>
      <c r="P365" s="1"/>
      <c r="Q365" s="1"/>
      <c r="R365" s="1"/>
    </row>
    <row r="366" spans="2:18">
      <c r="B366" s="1"/>
      <c r="C366" s="92"/>
      <c r="D366" s="92"/>
      <c r="E366" s="13"/>
      <c r="F366" s="13"/>
      <c r="G366" s="13"/>
      <c r="H366" s="13"/>
      <c r="I366" s="286"/>
      <c r="J366" s="1"/>
      <c r="K366" s="1"/>
      <c r="L366" s="1"/>
      <c r="M366" s="1"/>
      <c r="N366" s="1"/>
      <c r="O366" s="1"/>
      <c r="P366" s="1"/>
      <c r="Q366" s="1"/>
      <c r="R366" s="1"/>
    </row>
    <row r="367" spans="2:18">
      <c r="B367" s="1"/>
      <c r="C367" s="92"/>
      <c r="D367" s="92"/>
      <c r="E367" s="13"/>
      <c r="F367" s="13"/>
      <c r="G367" s="13"/>
      <c r="H367" s="13"/>
      <c r="I367" s="286"/>
      <c r="J367" s="1"/>
      <c r="K367" s="1"/>
      <c r="L367" s="1"/>
      <c r="M367" s="1"/>
      <c r="N367" s="1"/>
      <c r="O367" s="1"/>
      <c r="P367" s="1"/>
      <c r="Q367" s="1"/>
      <c r="R367" s="1"/>
    </row>
    <row r="368" spans="2:18">
      <c r="B368" s="1"/>
      <c r="C368" s="92"/>
      <c r="D368" s="92"/>
      <c r="E368" s="13"/>
      <c r="F368" s="13"/>
      <c r="G368" s="13"/>
      <c r="H368" s="13"/>
      <c r="I368" s="286"/>
      <c r="J368" s="1"/>
      <c r="K368" s="1"/>
      <c r="L368" s="1"/>
      <c r="M368" s="1"/>
      <c r="N368" s="1"/>
      <c r="O368" s="1"/>
      <c r="P368" s="1"/>
      <c r="Q368" s="1"/>
      <c r="R368" s="1"/>
    </row>
    <row r="369" spans="2:18">
      <c r="B369" s="1"/>
      <c r="C369" s="92"/>
      <c r="D369" s="92"/>
      <c r="E369" s="13"/>
      <c r="F369" s="13"/>
      <c r="G369" s="13"/>
      <c r="H369" s="13"/>
      <c r="I369" s="286"/>
      <c r="J369" s="1"/>
      <c r="K369" s="1"/>
      <c r="L369" s="1"/>
      <c r="M369" s="1"/>
      <c r="N369" s="1"/>
      <c r="O369" s="1"/>
      <c r="P369" s="1"/>
      <c r="Q369" s="1"/>
      <c r="R369" s="1"/>
    </row>
    <row r="370" spans="2:18">
      <c r="B370" s="1"/>
      <c r="C370" s="92"/>
      <c r="D370" s="92"/>
      <c r="E370" s="13"/>
      <c r="F370" s="13"/>
      <c r="G370" s="13"/>
      <c r="H370" s="13"/>
      <c r="I370" s="286"/>
      <c r="J370" s="1"/>
      <c r="K370" s="1"/>
      <c r="L370" s="1"/>
      <c r="M370" s="1"/>
      <c r="N370" s="1"/>
      <c r="O370" s="1"/>
      <c r="P370" s="1"/>
      <c r="Q370" s="1"/>
      <c r="R370" s="1"/>
    </row>
    <row r="371" spans="2:18">
      <c r="B371" s="1"/>
      <c r="C371" s="92"/>
      <c r="D371" s="92"/>
      <c r="E371" s="13"/>
      <c r="F371" s="13"/>
      <c r="G371" s="13"/>
      <c r="H371" s="13"/>
      <c r="I371" s="286"/>
      <c r="J371" s="1"/>
      <c r="K371" s="1"/>
      <c r="L371" s="1"/>
      <c r="M371" s="1"/>
      <c r="N371" s="1"/>
      <c r="O371" s="1"/>
      <c r="P371" s="1"/>
      <c r="Q371" s="1"/>
      <c r="R371" s="1"/>
    </row>
    <row r="372" spans="2:18">
      <c r="B372" s="1"/>
      <c r="C372" s="92"/>
      <c r="D372" s="92"/>
      <c r="E372" s="13"/>
      <c r="F372" s="13"/>
      <c r="G372" s="13"/>
      <c r="H372" s="13"/>
      <c r="I372" s="286"/>
      <c r="J372" s="1"/>
      <c r="K372" s="1"/>
      <c r="L372" s="1"/>
      <c r="M372" s="1"/>
      <c r="N372" s="1"/>
      <c r="O372" s="1"/>
      <c r="P372" s="1"/>
      <c r="Q372" s="1"/>
      <c r="R372" s="1"/>
    </row>
    <row r="373" spans="2:18">
      <c r="B373" s="1"/>
      <c r="C373" s="92"/>
      <c r="D373" s="92"/>
      <c r="E373" s="13"/>
      <c r="F373" s="13"/>
      <c r="G373" s="13"/>
      <c r="H373" s="13"/>
      <c r="I373" s="286"/>
      <c r="J373" s="1"/>
      <c r="K373" s="1"/>
      <c r="L373" s="1"/>
      <c r="M373" s="1"/>
      <c r="N373" s="1"/>
      <c r="O373" s="1"/>
      <c r="P373" s="1"/>
      <c r="Q373" s="1"/>
      <c r="R373" s="1"/>
    </row>
    <row r="374" spans="2:18">
      <c r="B374" s="1"/>
      <c r="C374" s="92"/>
      <c r="D374" s="92"/>
      <c r="E374" s="13"/>
      <c r="F374" s="13"/>
      <c r="G374" s="13"/>
      <c r="H374" s="13"/>
      <c r="I374" s="286"/>
      <c r="J374" s="1"/>
      <c r="K374" s="1"/>
      <c r="L374" s="1"/>
      <c r="M374" s="1"/>
      <c r="N374" s="1"/>
      <c r="O374" s="1"/>
      <c r="P374" s="1"/>
      <c r="Q374" s="1"/>
      <c r="R374" s="1"/>
    </row>
    <row r="375" spans="2:18">
      <c r="B375" s="1"/>
      <c r="C375" s="92"/>
      <c r="D375" s="92"/>
      <c r="E375" s="13"/>
      <c r="F375" s="13"/>
      <c r="G375" s="13"/>
      <c r="H375" s="13"/>
      <c r="I375" s="286"/>
      <c r="J375" s="1"/>
      <c r="K375" s="1"/>
      <c r="L375" s="1"/>
      <c r="M375" s="1"/>
      <c r="N375" s="1"/>
      <c r="O375" s="1"/>
      <c r="P375" s="1"/>
      <c r="Q375" s="1"/>
      <c r="R375" s="1"/>
    </row>
    <row r="376" spans="2:18">
      <c r="B376" s="1"/>
      <c r="C376" s="92"/>
      <c r="D376" s="92"/>
      <c r="E376" s="13"/>
      <c r="F376" s="13"/>
      <c r="G376" s="13"/>
      <c r="H376" s="13"/>
      <c r="I376" s="286"/>
      <c r="J376" s="1"/>
      <c r="K376" s="1"/>
      <c r="L376" s="1"/>
      <c r="M376" s="1"/>
      <c r="N376" s="1"/>
      <c r="O376" s="1"/>
      <c r="P376" s="1"/>
      <c r="Q376" s="1"/>
      <c r="R376" s="1"/>
    </row>
    <row r="377" spans="2:18">
      <c r="B377" s="1"/>
      <c r="C377" s="92"/>
      <c r="D377" s="92"/>
      <c r="E377" s="13"/>
      <c r="F377" s="13"/>
      <c r="G377" s="13"/>
      <c r="H377" s="13"/>
      <c r="I377" s="286"/>
      <c r="J377" s="1"/>
      <c r="K377" s="1"/>
      <c r="L377" s="1"/>
      <c r="M377" s="1"/>
      <c r="N377" s="1"/>
      <c r="O377" s="1"/>
      <c r="P377" s="1"/>
      <c r="Q377" s="1"/>
      <c r="R377" s="1"/>
    </row>
    <row r="378" spans="2:18">
      <c r="B378" s="1"/>
      <c r="C378" s="92"/>
      <c r="D378" s="92"/>
      <c r="E378" s="13"/>
      <c r="F378" s="13"/>
      <c r="G378" s="13"/>
      <c r="H378" s="13"/>
      <c r="I378" s="286"/>
      <c r="J378" s="1"/>
      <c r="K378" s="1"/>
      <c r="L378" s="1"/>
      <c r="M378" s="1"/>
      <c r="N378" s="1"/>
      <c r="O378" s="1"/>
      <c r="P378" s="1"/>
      <c r="Q378" s="1"/>
      <c r="R378" s="1"/>
    </row>
    <row r="379" spans="2:18">
      <c r="B379" s="1"/>
      <c r="C379" s="92"/>
      <c r="D379" s="92"/>
      <c r="E379" s="13"/>
      <c r="F379" s="13"/>
      <c r="G379" s="13"/>
      <c r="H379" s="13"/>
      <c r="I379" s="286"/>
      <c r="J379" s="1"/>
      <c r="K379" s="1"/>
      <c r="L379" s="1"/>
      <c r="M379" s="1"/>
      <c r="N379" s="1"/>
      <c r="O379" s="1"/>
      <c r="P379" s="1"/>
      <c r="Q379" s="1"/>
      <c r="R379" s="1"/>
    </row>
    <row r="380" spans="2:18">
      <c r="B380" s="1"/>
      <c r="C380" s="92"/>
      <c r="D380" s="92"/>
      <c r="E380" s="13"/>
      <c r="F380" s="13"/>
      <c r="G380" s="13"/>
      <c r="H380" s="13"/>
      <c r="I380" s="286"/>
      <c r="J380" s="1"/>
      <c r="K380" s="1"/>
      <c r="L380" s="1"/>
      <c r="M380" s="1"/>
      <c r="N380" s="1"/>
      <c r="O380" s="1"/>
      <c r="P380" s="1"/>
      <c r="Q380" s="1"/>
      <c r="R380" s="1"/>
    </row>
    <row r="381" spans="2:18">
      <c r="B381" s="1"/>
      <c r="C381" s="92"/>
      <c r="D381" s="92"/>
      <c r="E381" s="13"/>
      <c r="F381" s="13"/>
      <c r="G381" s="13"/>
      <c r="H381" s="13"/>
      <c r="I381" s="286"/>
      <c r="J381" s="1"/>
      <c r="K381" s="1"/>
      <c r="L381" s="1"/>
      <c r="M381" s="1"/>
      <c r="N381" s="1"/>
      <c r="O381" s="1"/>
      <c r="P381" s="1"/>
      <c r="Q381" s="1"/>
      <c r="R381" s="1"/>
    </row>
    <row r="382" spans="2:18">
      <c r="B382" s="1"/>
      <c r="C382" s="92"/>
      <c r="D382" s="92"/>
      <c r="E382" s="13"/>
      <c r="F382" s="13"/>
      <c r="G382" s="13"/>
      <c r="H382" s="13"/>
      <c r="I382" s="286"/>
      <c r="J382" s="1"/>
      <c r="K382" s="1"/>
      <c r="L382" s="1"/>
      <c r="M382" s="1"/>
      <c r="N382" s="1"/>
      <c r="O382" s="1"/>
      <c r="P382" s="1"/>
      <c r="Q382" s="1"/>
      <c r="R382" s="1"/>
    </row>
    <row r="383" spans="2:18">
      <c r="B383" s="1"/>
      <c r="C383" s="92"/>
      <c r="D383" s="92"/>
      <c r="E383" s="13"/>
      <c r="F383" s="13"/>
      <c r="G383" s="13"/>
      <c r="H383" s="13"/>
      <c r="I383" s="286"/>
      <c r="J383" s="1"/>
      <c r="K383" s="1"/>
      <c r="L383" s="1"/>
      <c r="M383" s="1"/>
      <c r="N383" s="1"/>
      <c r="O383" s="1"/>
      <c r="P383" s="1"/>
      <c r="Q383" s="1"/>
      <c r="R383" s="1"/>
    </row>
    <row r="384" spans="2:18">
      <c r="B384" s="1"/>
      <c r="C384" s="92"/>
      <c r="D384" s="92"/>
      <c r="E384" s="13"/>
      <c r="F384" s="13"/>
      <c r="G384" s="13"/>
      <c r="H384" s="13"/>
      <c r="I384" s="286"/>
      <c r="J384" s="1"/>
      <c r="K384" s="1"/>
      <c r="L384" s="1"/>
      <c r="M384" s="1"/>
      <c r="N384" s="1"/>
      <c r="O384" s="1"/>
      <c r="P384" s="1"/>
      <c r="Q384" s="1"/>
      <c r="R384" s="1"/>
    </row>
    <row r="385" spans="2:18">
      <c r="B385" s="1"/>
      <c r="C385" s="92"/>
      <c r="D385" s="92"/>
      <c r="E385" s="13"/>
      <c r="F385" s="13"/>
      <c r="G385" s="13"/>
      <c r="H385" s="13"/>
      <c r="I385" s="286"/>
      <c r="J385" s="1"/>
      <c r="K385" s="1"/>
      <c r="L385" s="1"/>
      <c r="M385" s="1"/>
      <c r="N385" s="1"/>
      <c r="O385" s="1"/>
      <c r="P385" s="1"/>
      <c r="Q385" s="1"/>
      <c r="R385" s="1"/>
    </row>
    <row r="386" spans="2:18">
      <c r="B386" s="1"/>
      <c r="C386" s="92"/>
      <c r="D386" s="92"/>
      <c r="E386" s="13"/>
      <c r="F386" s="13"/>
      <c r="G386" s="13"/>
      <c r="H386" s="13"/>
      <c r="I386" s="286"/>
      <c r="J386" s="1"/>
      <c r="K386" s="1"/>
      <c r="L386" s="1"/>
      <c r="M386" s="1"/>
      <c r="N386" s="1"/>
      <c r="O386" s="1"/>
      <c r="P386" s="1"/>
      <c r="Q386" s="1"/>
      <c r="R386" s="1"/>
    </row>
    <row r="387" spans="2:18">
      <c r="B387" s="1"/>
      <c r="C387" s="92"/>
      <c r="D387" s="92"/>
      <c r="E387" s="13"/>
      <c r="F387" s="13"/>
      <c r="G387" s="13"/>
      <c r="H387" s="13"/>
      <c r="I387" s="286"/>
      <c r="J387" s="1"/>
      <c r="K387" s="1"/>
      <c r="L387" s="1"/>
      <c r="M387" s="1"/>
      <c r="N387" s="1"/>
      <c r="O387" s="1"/>
      <c r="P387" s="1"/>
      <c r="Q387" s="1"/>
      <c r="R387" s="1"/>
    </row>
    <row r="388" spans="2:18">
      <c r="B388" s="1"/>
      <c r="C388" s="92"/>
      <c r="D388" s="92"/>
      <c r="E388" s="13"/>
      <c r="F388" s="13"/>
      <c r="G388" s="13"/>
      <c r="H388" s="13"/>
      <c r="I388" s="286"/>
      <c r="J388" s="1"/>
      <c r="K388" s="1"/>
      <c r="L388" s="1"/>
      <c r="M388" s="1"/>
      <c r="N388" s="1"/>
      <c r="O388" s="1"/>
      <c r="P388" s="1"/>
      <c r="Q388" s="1"/>
      <c r="R388" s="1"/>
    </row>
    <row r="389" spans="2:18">
      <c r="B389" s="1"/>
      <c r="C389" s="92"/>
      <c r="D389" s="92"/>
      <c r="E389" s="13"/>
      <c r="F389" s="13"/>
      <c r="G389" s="13"/>
      <c r="H389" s="13"/>
      <c r="I389" s="286"/>
      <c r="J389" s="1"/>
      <c r="K389" s="1"/>
      <c r="L389" s="1"/>
      <c r="M389" s="1"/>
      <c r="N389" s="1"/>
      <c r="O389" s="1"/>
      <c r="P389" s="1"/>
      <c r="Q389" s="1"/>
      <c r="R389" s="1"/>
    </row>
    <row r="390" spans="2:18">
      <c r="B390" s="1"/>
      <c r="C390" s="92"/>
      <c r="D390" s="92"/>
      <c r="E390" s="13"/>
      <c r="F390" s="13"/>
      <c r="G390" s="13"/>
      <c r="H390" s="13"/>
      <c r="I390" s="286"/>
      <c r="J390" s="1"/>
      <c r="K390" s="1"/>
      <c r="L390" s="1"/>
      <c r="M390" s="1"/>
      <c r="N390" s="1"/>
      <c r="O390" s="1"/>
      <c r="P390" s="1"/>
      <c r="Q390" s="1"/>
      <c r="R390" s="1"/>
    </row>
    <row r="391" spans="2:18">
      <c r="B391" s="1"/>
      <c r="C391" s="92"/>
      <c r="D391" s="92"/>
      <c r="E391" s="13"/>
      <c r="F391" s="13"/>
      <c r="G391" s="13"/>
      <c r="H391" s="13"/>
      <c r="I391" s="286"/>
      <c r="J391" s="1"/>
      <c r="K391" s="1"/>
      <c r="L391" s="1"/>
      <c r="M391" s="1"/>
      <c r="N391" s="1"/>
      <c r="O391" s="1"/>
      <c r="P391" s="1"/>
      <c r="Q391" s="1"/>
      <c r="R391" s="1"/>
    </row>
    <row r="392" spans="2:18">
      <c r="B392" s="1"/>
      <c r="C392" s="92"/>
      <c r="D392" s="92"/>
      <c r="E392" s="13"/>
      <c r="F392" s="13"/>
      <c r="G392" s="13"/>
      <c r="H392" s="13"/>
      <c r="I392" s="286"/>
      <c r="J392" s="1"/>
      <c r="K392" s="1"/>
      <c r="L392" s="1"/>
      <c r="M392" s="1"/>
      <c r="N392" s="1"/>
      <c r="O392" s="1"/>
      <c r="P392" s="1"/>
      <c r="Q392" s="1"/>
      <c r="R392" s="1"/>
    </row>
    <row r="393" spans="2:18">
      <c r="B393" s="1"/>
      <c r="C393" s="92"/>
      <c r="D393" s="92"/>
      <c r="E393" s="13"/>
      <c r="F393" s="13"/>
      <c r="G393" s="13"/>
      <c r="H393" s="13"/>
      <c r="I393" s="286"/>
      <c r="J393" s="1"/>
      <c r="K393" s="1"/>
      <c r="L393" s="1"/>
      <c r="M393" s="1"/>
      <c r="N393" s="1"/>
      <c r="O393" s="1"/>
      <c r="P393" s="1"/>
      <c r="Q393" s="1"/>
      <c r="R393" s="1"/>
    </row>
    <row r="394" spans="2:18">
      <c r="B394" s="1"/>
      <c r="C394" s="92"/>
      <c r="D394" s="92"/>
      <c r="E394" s="13"/>
      <c r="F394" s="13"/>
      <c r="G394" s="13"/>
      <c r="H394" s="13"/>
      <c r="I394" s="286"/>
      <c r="J394" s="1"/>
      <c r="K394" s="1"/>
      <c r="L394" s="1"/>
      <c r="M394" s="1"/>
      <c r="N394" s="1"/>
      <c r="O394" s="1"/>
      <c r="P394" s="1"/>
      <c r="Q394" s="1"/>
      <c r="R394" s="1"/>
    </row>
    <row r="395" spans="2:18">
      <c r="B395" s="1"/>
      <c r="C395" s="92"/>
      <c r="D395" s="92"/>
      <c r="E395" s="13"/>
      <c r="F395" s="13"/>
      <c r="G395" s="13"/>
      <c r="H395" s="13"/>
      <c r="I395" s="286"/>
      <c r="J395" s="1"/>
      <c r="K395" s="1"/>
      <c r="L395" s="1"/>
      <c r="M395" s="1"/>
      <c r="N395" s="1"/>
      <c r="O395" s="1"/>
      <c r="P395" s="1"/>
      <c r="Q395" s="1"/>
      <c r="R395" s="1"/>
    </row>
    <row r="396" spans="2:18">
      <c r="B396" s="1"/>
      <c r="C396" s="92"/>
      <c r="D396" s="92"/>
      <c r="E396" s="13"/>
      <c r="F396" s="13"/>
      <c r="G396" s="13"/>
      <c r="H396" s="13"/>
      <c r="I396" s="286"/>
      <c r="J396" s="1"/>
      <c r="K396" s="1"/>
      <c r="L396" s="1"/>
      <c r="M396" s="1"/>
      <c r="N396" s="1"/>
      <c r="O396" s="1"/>
      <c r="P396" s="1"/>
      <c r="Q396" s="1"/>
      <c r="R396" s="1"/>
    </row>
    <row r="397" spans="2:18">
      <c r="B397" s="1"/>
      <c r="C397" s="92"/>
      <c r="D397" s="92"/>
      <c r="E397" s="13"/>
      <c r="F397" s="13"/>
      <c r="G397" s="13"/>
      <c r="H397" s="13"/>
      <c r="I397" s="286"/>
      <c r="J397" s="1"/>
      <c r="K397" s="1"/>
      <c r="L397" s="1"/>
      <c r="M397" s="1"/>
      <c r="N397" s="1"/>
      <c r="O397" s="1"/>
      <c r="P397" s="1"/>
      <c r="Q397" s="1"/>
      <c r="R397" s="1"/>
    </row>
    <row r="398" spans="2:18">
      <c r="B398" s="1"/>
      <c r="C398" s="92"/>
      <c r="D398" s="92"/>
      <c r="E398" s="13"/>
      <c r="F398" s="13"/>
      <c r="G398" s="13"/>
      <c r="H398" s="13"/>
      <c r="I398" s="286"/>
      <c r="J398" s="1"/>
      <c r="K398" s="1"/>
      <c r="L398" s="1"/>
      <c r="M398" s="1"/>
      <c r="N398" s="1"/>
      <c r="O398" s="1"/>
      <c r="P398" s="1"/>
      <c r="Q398" s="1"/>
      <c r="R398" s="1"/>
    </row>
    <row r="399" spans="2:18">
      <c r="B399" s="1"/>
      <c r="C399" s="92"/>
      <c r="D399" s="92"/>
      <c r="E399" s="13"/>
      <c r="F399" s="13"/>
      <c r="G399" s="13"/>
      <c r="H399" s="13"/>
      <c r="I399" s="286"/>
      <c r="J399" s="1"/>
      <c r="K399" s="1"/>
      <c r="L399" s="1"/>
      <c r="M399" s="1"/>
      <c r="N399" s="1"/>
      <c r="O399" s="1"/>
      <c r="P399" s="1"/>
      <c r="Q399" s="1"/>
      <c r="R399" s="1"/>
    </row>
    <row r="400" spans="2:18">
      <c r="B400" s="1"/>
      <c r="C400" s="92"/>
      <c r="D400" s="92"/>
      <c r="E400" s="13"/>
      <c r="F400" s="13"/>
      <c r="G400" s="13"/>
      <c r="H400" s="13"/>
      <c r="I400" s="286"/>
      <c r="J400" s="1"/>
      <c r="K400" s="1"/>
      <c r="L400" s="1"/>
      <c r="M400" s="1"/>
      <c r="N400" s="1"/>
      <c r="O400" s="1"/>
      <c r="P400" s="1"/>
      <c r="Q400" s="1"/>
      <c r="R400" s="1"/>
    </row>
    <row r="401" spans="2:18">
      <c r="B401" s="1"/>
      <c r="C401" s="92"/>
      <c r="D401" s="92"/>
      <c r="E401" s="13"/>
      <c r="F401" s="13"/>
      <c r="G401" s="13"/>
      <c r="H401" s="13"/>
      <c r="I401" s="286"/>
      <c r="J401" s="1"/>
      <c r="K401" s="1"/>
      <c r="L401" s="1"/>
      <c r="M401" s="1"/>
      <c r="N401" s="1"/>
      <c r="O401" s="1"/>
      <c r="P401" s="1"/>
      <c r="Q401" s="1"/>
      <c r="R401" s="1"/>
    </row>
    <row r="402" spans="2:18">
      <c r="B402" s="1"/>
      <c r="C402" s="92"/>
      <c r="D402" s="92"/>
      <c r="E402" s="13"/>
      <c r="F402" s="13"/>
      <c r="G402" s="13"/>
      <c r="H402" s="13"/>
      <c r="I402" s="286"/>
      <c r="J402" s="1"/>
      <c r="K402" s="1"/>
      <c r="L402" s="1"/>
      <c r="M402" s="1"/>
      <c r="N402" s="1"/>
      <c r="O402" s="1"/>
      <c r="P402" s="1"/>
      <c r="Q402" s="1"/>
      <c r="R402" s="1"/>
    </row>
    <row r="403" spans="2:18">
      <c r="B403" s="1"/>
      <c r="C403" s="92"/>
      <c r="D403" s="92"/>
      <c r="E403" s="13"/>
      <c r="F403" s="13"/>
      <c r="G403" s="13"/>
      <c r="H403" s="13"/>
      <c r="I403" s="286"/>
      <c r="J403" s="1"/>
      <c r="K403" s="1"/>
      <c r="L403" s="1"/>
      <c r="M403" s="1"/>
      <c r="N403" s="1"/>
      <c r="O403" s="1"/>
      <c r="P403" s="1"/>
      <c r="Q403" s="1"/>
      <c r="R403" s="1"/>
    </row>
    <row r="404" spans="2:18">
      <c r="B404" s="1"/>
      <c r="C404" s="92"/>
      <c r="D404" s="92"/>
      <c r="E404" s="13"/>
      <c r="F404" s="13"/>
      <c r="G404" s="13"/>
      <c r="H404" s="13"/>
      <c r="I404" s="286"/>
      <c r="J404" s="1"/>
      <c r="K404" s="1"/>
      <c r="L404" s="1"/>
      <c r="M404" s="1"/>
      <c r="N404" s="1"/>
      <c r="O404" s="1"/>
      <c r="P404" s="1"/>
      <c r="Q404" s="1"/>
      <c r="R404" s="1"/>
    </row>
    <row r="405" spans="2:18">
      <c r="B405" s="1"/>
      <c r="C405" s="92"/>
      <c r="D405" s="92"/>
      <c r="E405" s="13"/>
      <c r="F405" s="13"/>
      <c r="G405" s="13"/>
      <c r="H405" s="13"/>
      <c r="I405" s="286"/>
      <c r="J405" s="1"/>
      <c r="K405" s="1"/>
      <c r="L405" s="1"/>
      <c r="M405" s="1"/>
      <c r="N405" s="1"/>
      <c r="O405" s="1"/>
      <c r="P405" s="1"/>
      <c r="Q405" s="1"/>
      <c r="R405" s="1"/>
    </row>
    <row r="406" spans="2:18">
      <c r="B406" s="1"/>
      <c r="C406" s="92"/>
      <c r="D406" s="92"/>
      <c r="E406" s="13"/>
      <c r="F406" s="13"/>
      <c r="G406" s="13"/>
      <c r="H406" s="13"/>
      <c r="I406" s="286"/>
      <c r="J406" s="1"/>
      <c r="K406" s="1"/>
      <c r="L406" s="1"/>
      <c r="M406" s="1"/>
      <c r="N406" s="1"/>
      <c r="O406" s="1"/>
      <c r="P406" s="1"/>
      <c r="Q406" s="1"/>
      <c r="R406" s="1"/>
    </row>
    <row r="407" spans="2:18">
      <c r="B407" s="1"/>
      <c r="C407" s="92"/>
      <c r="D407" s="92"/>
      <c r="E407" s="13"/>
      <c r="F407" s="13"/>
      <c r="G407" s="13"/>
      <c r="H407" s="13"/>
      <c r="I407" s="286"/>
      <c r="J407" s="1"/>
      <c r="K407" s="1"/>
      <c r="L407" s="1"/>
      <c r="M407" s="1"/>
      <c r="N407" s="1"/>
      <c r="O407" s="1"/>
      <c r="P407" s="1"/>
      <c r="Q407" s="1"/>
      <c r="R407" s="1"/>
    </row>
    <row r="408" spans="2:18">
      <c r="B408" s="1"/>
      <c r="C408" s="92"/>
      <c r="D408" s="92"/>
      <c r="E408" s="13"/>
      <c r="F408" s="13"/>
      <c r="G408" s="13"/>
      <c r="H408" s="13"/>
      <c r="I408" s="286"/>
      <c r="J408" s="1"/>
      <c r="K408" s="1"/>
      <c r="L408" s="1"/>
      <c r="M408" s="1"/>
      <c r="N408" s="1"/>
      <c r="O408" s="1"/>
      <c r="P408" s="1"/>
      <c r="Q408" s="1"/>
      <c r="R408" s="1"/>
    </row>
    <row r="409" spans="2:18">
      <c r="B409" s="1"/>
      <c r="C409" s="92"/>
      <c r="D409" s="92"/>
      <c r="E409" s="13"/>
      <c r="F409" s="13"/>
      <c r="G409" s="13"/>
      <c r="H409" s="13"/>
      <c r="I409" s="286"/>
      <c r="J409" s="1"/>
      <c r="K409" s="1"/>
      <c r="L409" s="1"/>
      <c r="M409" s="1"/>
      <c r="N409" s="1"/>
      <c r="O409" s="1"/>
      <c r="P409" s="1"/>
      <c r="Q409" s="1"/>
      <c r="R409" s="1"/>
    </row>
    <row r="410" spans="2:18">
      <c r="B410" s="1"/>
      <c r="C410" s="92"/>
      <c r="D410" s="92"/>
      <c r="E410" s="13"/>
      <c r="F410" s="13"/>
      <c r="G410" s="13"/>
      <c r="H410" s="13"/>
      <c r="I410" s="286"/>
      <c r="J410" s="1"/>
      <c r="K410" s="1"/>
      <c r="L410" s="1"/>
      <c r="M410" s="1"/>
      <c r="N410" s="1"/>
      <c r="O410" s="1"/>
      <c r="P410" s="1"/>
      <c r="Q410" s="1"/>
      <c r="R410" s="1"/>
    </row>
    <row r="411" spans="2:18">
      <c r="B411" s="1"/>
      <c r="C411" s="92"/>
      <c r="D411" s="92"/>
      <c r="E411" s="13"/>
      <c r="F411" s="13"/>
      <c r="G411" s="13"/>
      <c r="H411" s="13"/>
      <c r="I411" s="286"/>
      <c r="J411" s="1"/>
      <c r="K411" s="1"/>
      <c r="L411" s="1"/>
      <c r="M411" s="1"/>
      <c r="N411" s="1"/>
      <c r="O411" s="1"/>
      <c r="P411" s="1"/>
      <c r="Q411" s="1"/>
      <c r="R411" s="1"/>
    </row>
    <row r="412" spans="2:18">
      <c r="B412" s="1"/>
      <c r="C412" s="92"/>
      <c r="D412" s="92"/>
      <c r="E412" s="13"/>
      <c r="F412" s="13"/>
      <c r="G412" s="13"/>
      <c r="H412" s="13"/>
      <c r="I412" s="286"/>
      <c r="J412" s="1"/>
      <c r="K412" s="1"/>
      <c r="L412" s="1"/>
      <c r="M412" s="1"/>
      <c r="N412" s="1"/>
      <c r="O412" s="1"/>
      <c r="P412" s="1"/>
      <c r="Q412" s="1"/>
      <c r="R412" s="1"/>
    </row>
    <row r="413" spans="2:18">
      <c r="B413" s="1"/>
      <c r="C413" s="92"/>
      <c r="D413" s="92"/>
      <c r="E413" s="13"/>
      <c r="F413" s="13"/>
      <c r="G413" s="13"/>
      <c r="H413" s="13"/>
      <c r="I413" s="286"/>
      <c r="J413" s="1"/>
      <c r="K413" s="1"/>
      <c r="L413" s="1"/>
      <c r="M413" s="1"/>
      <c r="N413" s="1"/>
      <c r="O413" s="1"/>
      <c r="P413" s="1"/>
      <c r="Q413" s="1"/>
      <c r="R413" s="1"/>
    </row>
    <row r="414" spans="2:18">
      <c r="B414" s="1"/>
      <c r="C414" s="92"/>
      <c r="D414" s="92"/>
      <c r="E414" s="13"/>
      <c r="F414" s="13"/>
      <c r="G414" s="13"/>
      <c r="H414" s="13"/>
      <c r="I414" s="286"/>
      <c r="J414" s="1"/>
      <c r="K414" s="1"/>
      <c r="L414" s="1"/>
      <c r="M414" s="1"/>
      <c r="N414" s="1"/>
      <c r="O414" s="1"/>
      <c r="P414" s="1"/>
      <c r="Q414" s="1"/>
      <c r="R414" s="1"/>
    </row>
    <row r="415" spans="2:18">
      <c r="B415" s="1"/>
      <c r="C415" s="92"/>
      <c r="D415" s="92"/>
      <c r="E415" s="13"/>
      <c r="F415" s="13"/>
      <c r="G415" s="13"/>
      <c r="H415" s="13"/>
      <c r="I415" s="286"/>
      <c r="J415" s="1"/>
      <c r="K415" s="1"/>
      <c r="L415" s="1"/>
      <c r="M415" s="1"/>
      <c r="N415" s="1"/>
      <c r="O415" s="1"/>
      <c r="P415" s="1"/>
      <c r="Q415" s="1"/>
      <c r="R415" s="1"/>
    </row>
    <row r="416" spans="2:18">
      <c r="B416" s="1"/>
      <c r="C416" s="92"/>
      <c r="D416" s="92"/>
      <c r="E416" s="13"/>
      <c r="F416" s="13"/>
      <c r="G416" s="13"/>
      <c r="H416" s="13"/>
      <c r="I416" s="286"/>
      <c r="J416" s="1"/>
      <c r="K416" s="1"/>
      <c r="L416" s="1"/>
      <c r="M416" s="1"/>
      <c r="N416" s="1"/>
      <c r="O416" s="1"/>
      <c r="P416" s="1"/>
      <c r="Q416" s="1"/>
      <c r="R416" s="1"/>
    </row>
    <row r="417" spans="2:18">
      <c r="B417" s="1"/>
      <c r="C417" s="92"/>
      <c r="D417" s="92"/>
      <c r="E417" s="13"/>
      <c r="F417" s="13"/>
      <c r="G417" s="13"/>
      <c r="H417" s="13"/>
      <c r="I417" s="286"/>
      <c r="J417" s="1"/>
      <c r="K417" s="1"/>
      <c r="L417" s="1"/>
      <c r="M417" s="1"/>
      <c r="N417" s="1"/>
      <c r="O417" s="1"/>
      <c r="P417" s="1"/>
      <c r="Q417" s="1"/>
      <c r="R417" s="1"/>
    </row>
    <row r="418" spans="2:18">
      <c r="B418" s="1"/>
      <c r="C418" s="92"/>
      <c r="D418" s="92"/>
      <c r="E418" s="13"/>
      <c r="F418" s="13"/>
      <c r="G418" s="13"/>
      <c r="H418" s="13"/>
      <c r="I418" s="286"/>
      <c r="J418" s="1"/>
      <c r="K418" s="1"/>
      <c r="L418" s="1"/>
      <c r="M418" s="1"/>
      <c r="N418" s="1"/>
      <c r="O418" s="1"/>
      <c r="P418" s="1"/>
      <c r="Q418" s="1"/>
      <c r="R418" s="1"/>
    </row>
    <row r="419" spans="2:18">
      <c r="B419" s="1"/>
      <c r="C419" s="92"/>
      <c r="D419" s="92"/>
      <c r="E419" s="13"/>
      <c r="F419" s="13"/>
      <c r="G419" s="13"/>
      <c r="H419" s="13"/>
      <c r="I419" s="286"/>
      <c r="J419" s="1"/>
      <c r="K419" s="1"/>
      <c r="L419" s="1"/>
      <c r="M419" s="1"/>
      <c r="N419" s="1"/>
      <c r="O419" s="1"/>
      <c r="P419" s="1"/>
      <c r="Q419" s="1"/>
      <c r="R419" s="1"/>
    </row>
    <row r="420" spans="2:18">
      <c r="B420" s="1"/>
      <c r="C420" s="92"/>
      <c r="D420" s="92"/>
      <c r="E420" s="13"/>
      <c r="F420" s="13"/>
      <c r="G420" s="13"/>
      <c r="H420" s="13"/>
      <c r="I420" s="286"/>
      <c r="J420" s="1"/>
      <c r="K420" s="1"/>
      <c r="L420" s="1"/>
      <c r="M420" s="1"/>
      <c r="N420" s="1"/>
      <c r="O420" s="1"/>
      <c r="P420" s="1"/>
      <c r="Q420" s="1"/>
      <c r="R420" s="1"/>
    </row>
    <row r="421" spans="2:18">
      <c r="B421" s="1"/>
      <c r="C421" s="92"/>
      <c r="D421" s="92"/>
      <c r="E421" s="13"/>
      <c r="F421" s="13"/>
      <c r="G421" s="13"/>
      <c r="H421" s="13"/>
      <c r="I421" s="286"/>
      <c r="J421" s="1"/>
      <c r="K421" s="1"/>
      <c r="L421" s="1"/>
      <c r="M421" s="1"/>
      <c r="N421" s="1"/>
      <c r="O421" s="1"/>
      <c r="P421" s="1"/>
      <c r="Q421" s="1"/>
      <c r="R421" s="1"/>
    </row>
    <row r="422" spans="2:18">
      <c r="B422" s="1"/>
      <c r="C422" s="92"/>
      <c r="D422" s="92"/>
      <c r="E422" s="13"/>
      <c r="F422" s="13"/>
      <c r="G422" s="13"/>
      <c r="H422" s="13"/>
      <c r="I422" s="286"/>
      <c r="J422" s="1"/>
      <c r="K422" s="1"/>
      <c r="L422" s="1"/>
      <c r="M422" s="1"/>
      <c r="N422" s="1"/>
      <c r="O422" s="1"/>
      <c r="P422" s="1"/>
      <c r="Q422" s="1"/>
      <c r="R422" s="1"/>
    </row>
    <row r="423" spans="2:18">
      <c r="B423" s="1"/>
      <c r="C423" s="92"/>
      <c r="D423" s="92"/>
      <c r="E423" s="13"/>
      <c r="F423" s="13"/>
      <c r="G423" s="13"/>
      <c r="H423" s="13"/>
      <c r="I423" s="286"/>
      <c r="J423" s="1"/>
      <c r="K423" s="1"/>
      <c r="L423" s="1"/>
      <c r="M423" s="1"/>
      <c r="N423" s="1"/>
      <c r="O423" s="1"/>
      <c r="P423" s="1"/>
      <c r="Q423" s="1"/>
      <c r="R423" s="1"/>
    </row>
    <row r="424" spans="2:18">
      <c r="B424" s="1"/>
      <c r="C424" s="92"/>
      <c r="D424" s="92"/>
      <c r="E424" s="13"/>
      <c r="F424" s="13"/>
      <c r="G424" s="13"/>
      <c r="H424" s="13"/>
      <c r="I424" s="286"/>
      <c r="J424" s="1"/>
      <c r="K424" s="1"/>
      <c r="L424" s="1"/>
      <c r="M424" s="1"/>
      <c r="N424" s="1"/>
      <c r="O424" s="1"/>
      <c r="P424" s="1"/>
      <c r="Q424" s="1"/>
      <c r="R424" s="1"/>
    </row>
    <row r="425" spans="2:18">
      <c r="B425" s="1"/>
      <c r="C425" s="92"/>
      <c r="D425" s="92"/>
      <c r="E425" s="13"/>
      <c r="F425" s="13"/>
      <c r="G425" s="13"/>
      <c r="H425" s="13"/>
      <c r="I425" s="286"/>
      <c r="J425" s="1"/>
      <c r="K425" s="1"/>
      <c r="L425" s="1"/>
      <c r="M425" s="1"/>
      <c r="N425" s="1"/>
      <c r="O425" s="1"/>
      <c r="P425" s="1"/>
      <c r="Q425" s="1"/>
      <c r="R425" s="1"/>
    </row>
    <row r="426" spans="2:18">
      <c r="B426" s="1"/>
      <c r="C426" s="92"/>
      <c r="D426" s="92"/>
      <c r="E426" s="13"/>
      <c r="F426" s="13"/>
      <c r="G426" s="13"/>
      <c r="H426" s="13"/>
      <c r="I426" s="286"/>
      <c r="J426" s="1"/>
      <c r="K426" s="1"/>
      <c r="L426" s="1"/>
      <c r="M426" s="1"/>
      <c r="N426" s="1"/>
      <c r="O426" s="1"/>
      <c r="P426" s="1"/>
      <c r="Q426" s="1"/>
      <c r="R426" s="1"/>
    </row>
    <row r="427" spans="2:18">
      <c r="B427" s="1"/>
      <c r="C427" s="92"/>
      <c r="D427" s="92"/>
      <c r="E427" s="13"/>
      <c r="F427" s="13"/>
      <c r="G427" s="13"/>
      <c r="H427" s="13"/>
      <c r="I427" s="286"/>
      <c r="J427" s="1"/>
      <c r="K427" s="1"/>
      <c r="L427" s="1"/>
      <c r="M427" s="1"/>
      <c r="N427" s="1"/>
      <c r="O427" s="1"/>
      <c r="P427" s="1"/>
      <c r="Q427" s="1"/>
      <c r="R427" s="1"/>
    </row>
    <row r="428" spans="2:18">
      <c r="B428" s="1"/>
      <c r="C428" s="92"/>
      <c r="D428" s="92"/>
      <c r="E428" s="13"/>
      <c r="F428" s="13"/>
      <c r="G428" s="13"/>
      <c r="H428" s="13"/>
      <c r="I428" s="286"/>
      <c r="J428" s="1"/>
      <c r="K428" s="1"/>
      <c r="L428" s="1"/>
      <c r="M428" s="1"/>
      <c r="N428" s="1"/>
      <c r="O428" s="1"/>
      <c r="P428" s="1"/>
      <c r="Q428" s="1"/>
      <c r="R428" s="1"/>
    </row>
    <row r="429" spans="2:18">
      <c r="B429" s="1"/>
      <c r="C429" s="92"/>
      <c r="D429" s="92"/>
      <c r="E429" s="13"/>
      <c r="F429" s="13"/>
      <c r="G429" s="13"/>
      <c r="H429" s="13"/>
      <c r="I429" s="286"/>
      <c r="J429" s="1"/>
      <c r="K429" s="1"/>
      <c r="L429" s="1"/>
      <c r="M429" s="1"/>
      <c r="N429" s="1"/>
      <c r="O429" s="1"/>
      <c r="P429" s="1"/>
      <c r="Q429" s="1"/>
      <c r="R429" s="1"/>
    </row>
    <row r="430" spans="2:18">
      <c r="B430" s="1"/>
      <c r="C430" s="92"/>
      <c r="D430" s="92"/>
      <c r="E430" s="13"/>
      <c r="F430" s="13"/>
      <c r="G430" s="13"/>
      <c r="H430" s="13"/>
      <c r="I430" s="286"/>
      <c r="J430" s="1"/>
      <c r="K430" s="1"/>
      <c r="L430" s="1"/>
      <c r="M430" s="1"/>
      <c r="N430" s="1"/>
      <c r="O430" s="1"/>
      <c r="P430" s="1"/>
      <c r="Q430" s="1"/>
      <c r="R430" s="1"/>
    </row>
    <row r="431" spans="2:18">
      <c r="B431" s="1"/>
      <c r="C431" s="92"/>
      <c r="D431" s="92"/>
      <c r="E431" s="13"/>
      <c r="F431" s="13"/>
      <c r="G431" s="13"/>
      <c r="H431" s="13"/>
      <c r="I431" s="286"/>
      <c r="J431" s="1"/>
      <c r="K431" s="1"/>
      <c r="L431" s="1"/>
      <c r="M431" s="1"/>
      <c r="N431" s="1"/>
      <c r="O431" s="1"/>
      <c r="P431" s="1"/>
      <c r="Q431" s="1"/>
      <c r="R431" s="1"/>
    </row>
    <row r="432" spans="2:18">
      <c r="B432" s="1"/>
      <c r="C432" s="92"/>
      <c r="D432" s="92"/>
      <c r="E432" s="13"/>
      <c r="F432" s="13"/>
      <c r="G432" s="13"/>
      <c r="H432" s="13"/>
      <c r="I432" s="286"/>
      <c r="J432" s="1"/>
      <c r="K432" s="1"/>
      <c r="L432" s="1"/>
      <c r="M432" s="1"/>
      <c r="N432" s="1"/>
      <c r="O432" s="1"/>
      <c r="P432" s="1"/>
      <c r="Q432" s="1"/>
      <c r="R432" s="1"/>
    </row>
    <row r="433" spans="2:18">
      <c r="B433" s="1"/>
      <c r="C433" s="92"/>
      <c r="D433" s="92"/>
      <c r="E433" s="13"/>
      <c r="F433" s="13"/>
      <c r="G433" s="13"/>
      <c r="H433" s="13"/>
      <c r="I433" s="286"/>
      <c r="J433" s="1"/>
      <c r="K433" s="1"/>
      <c r="L433" s="1"/>
      <c r="M433" s="1"/>
      <c r="N433" s="1"/>
      <c r="O433" s="1"/>
      <c r="P433" s="1"/>
      <c r="Q433" s="1"/>
      <c r="R433" s="1"/>
    </row>
    <row r="434" spans="2:18">
      <c r="B434" s="1"/>
      <c r="C434" s="92"/>
      <c r="D434" s="92"/>
      <c r="E434" s="13"/>
      <c r="F434" s="13"/>
      <c r="G434" s="13"/>
      <c r="H434" s="13"/>
      <c r="I434" s="286"/>
      <c r="J434" s="1"/>
      <c r="K434" s="1"/>
      <c r="L434" s="1"/>
      <c r="M434" s="1"/>
      <c r="N434" s="1"/>
      <c r="O434" s="1"/>
      <c r="P434" s="1"/>
      <c r="Q434" s="1"/>
      <c r="R434" s="1"/>
    </row>
    <row r="435" spans="2:18">
      <c r="B435" s="1"/>
      <c r="C435" s="92"/>
      <c r="D435" s="92"/>
      <c r="E435" s="13"/>
      <c r="F435" s="13"/>
      <c r="G435" s="13"/>
      <c r="H435" s="13"/>
      <c r="I435" s="286"/>
      <c r="J435" s="1"/>
      <c r="K435" s="1"/>
      <c r="L435" s="1"/>
      <c r="M435" s="1"/>
      <c r="N435" s="1"/>
      <c r="O435" s="1"/>
      <c r="P435" s="1"/>
      <c r="Q435" s="1"/>
      <c r="R435" s="1"/>
    </row>
    <row r="436" spans="2:18">
      <c r="B436" s="1"/>
      <c r="C436" s="92"/>
      <c r="D436" s="92"/>
      <c r="E436" s="13"/>
      <c r="F436" s="13"/>
      <c r="G436" s="13"/>
      <c r="H436" s="13"/>
      <c r="I436" s="286"/>
      <c r="J436" s="1"/>
      <c r="K436" s="1"/>
      <c r="L436" s="1"/>
      <c r="M436" s="1"/>
      <c r="N436" s="1"/>
      <c r="O436" s="1"/>
      <c r="P436" s="1"/>
      <c r="Q436" s="1"/>
      <c r="R436" s="1"/>
    </row>
    <row r="437" spans="2:18">
      <c r="B437" s="1"/>
      <c r="C437" s="92"/>
      <c r="D437" s="92"/>
      <c r="E437" s="13"/>
      <c r="F437" s="13"/>
      <c r="G437" s="13"/>
      <c r="H437" s="13"/>
      <c r="I437" s="286"/>
      <c r="J437" s="1"/>
      <c r="K437" s="1"/>
      <c r="L437" s="1"/>
      <c r="M437" s="1"/>
      <c r="N437" s="1"/>
      <c r="O437" s="1"/>
      <c r="P437" s="1"/>
      <c r="Q437" s="1"/>
      <c r="R437" s="1"/>
    </row>
    <row r="438" spans="2:18">
      <c r="B438" s="1"/>
      <c r="C438" s="92"/>
      <c r="D438" s="92"/>
      <c r="E438" s="13"/>
      <c r="F438" s="13"/>
      <c r="G438" s="13"/>
      <c r="H438" s="13"/>
      <c r="I438" s="286"/>
      <c r="J438" s="1"/>
      <c r="K438" s="1"/>
      <c r="L438" s="1"/>
      <c r="M438" s="1"/>
      <c r="N438" s="1"/>
      <c r="O438" s="1"/>
      <c r="P438" s="1"/>
      <c r="Q438" s="1"/>
      <c r="R438" s="1"/>
    </row>
    <row r="439" spans="2:18">
      <c r="B439" s="1"/>
      <c r="C439" s="92"/>
      <c r="D439" s="92"/>
      <c r="E439" s="13"/>
      <c r="F439" s="13"/>
      <c r="G439" s="13"/>
      <c r="H439" s="13"/>
      <c r="I439" s="286"/>
      <c r="J439" s="1"/>
      <c r="K439" s="1"/>
      <c r="L439" s="1"/>
      <c r="M439" s="1"/>
      <c r="N439" s="1"/>
      <c r="O439" s="1"/>
      <c r="P439" s="1"/>
      <c r="Q439" s="1"/>
      <c r="R439" s="1"/>
    </row>
    <row r="440" spans="2:18">
      <c r="B440" s="1"/>
      <c r="C440" s="92"/>
      <c r="D440" s="92"/>
      <c r="E440" s="13"/>
      <c r="F440" s="13"/>
      <c r="G440" s="13"/>
      <c r="H440" s="13"/>
      <c r="I440" s="286"/>
      <c r="J440" s="1"/>
      <c r="K440" s="1"/>
      <c r="L440" s="1"/>
      <c r="M440" s="1"/>
      <c r="N440" s="1"/>
      <c r="O440" s="1"/>
      <c r="P440" s="1"/>
      <c r="Q440" s="1"/>
      <c r="R440" s="1"/>
    </row>
    <row r="441" spans="2:18">
      <c r="B441" s="1"/>
      <c r="C441" s="92"/>
      <c r="D441" s="92"/>
      <c r="E441" s="13"/>
      <c r="F441" s="13"/>
      <c r="G441" s="13"/>
      <c r="H441" s="13"/>
      <c r="I441" s="286"/>
      <c r="J441" s="1"/>
      <c r="K441" s="1"/>
      <c r="L441" s="1"/>
      <c r="M441" s="1"/>
      <c r="N441" s="1"/>
      <c r="O441" s="1"/>
      <c r="P441" s="1"/>
      <c r="Q441" s="1"/>
      <c r="R441" s="1"/>
    </row>
    <row r="442" spans="2:18">
      <c r="B442" s="1"/>
      <c r="C442" s="92"/>
      <c r="D442" s="92"/>
      <c r="E442" s="13"/>
      <c r="F442" s="13"/>
      <c r="G442" s="13"/>
      <c r="H442" s="13"/>
      <c r="I442" s="286"/>
      <c r="J442" s="1"/>
      <c r="K442" s="1"/>
      <c r="L442" s="1"/>
      <c r="M442" s="1"/>
      <c r="N442" s="1"/>
      <c r="O442" s="1"/>
      <c r="P442" s="1"/>
      <c r="Q442" s="1"/>
      <c r="R442" s="1"/>
    </row>
    <row r="443" spans="2:18">
      <c r="B443" s="1"/>
      <c r="C443" s="92"/>
      <c r="D443" s="92"/>
      <c r="E443" s="13"/>
      <c r="F443" s="13"/>
      <c r="G443" s="13"/>
      <c r="H443" s="13"/>
      <c r="I443" s="286"/>
      <c r="J443" s="1"/>
      <c r="K443" s="1"/>
      <c r="L443" s="1"/>
      <c r="M443" s="1"/>
      <c r="N443" s="1"/>
      <c r="O443" s="1"/>
      <c r="P443" s="1"/>
      <c r="Q443" s="1"/>
      <c r="R443" s="1"/>
    </row>
    <row r="444" spans="2:18">
      <c r="B444" s="1"/>
      <c r="C444" s="92"/>
      <c r="D444" s="92"/>
      <c r="E444" s="13"/>
      <c r="F444" s="13"/>
      <c r="G444" s="13"/>
      <c r="H444" s="13"/>
      <c r="I444" s="286"/>
      <c r="J444" s="1"/>
      <c r="K444" s="1"/>
      <c r="L444" s="1"/>
      <c r="M444" s="1"/>
      <c r="N444" s="1"/>
      <c r="O444" s="1"/>
      <c r="P444" s="1"/>
      <c r="Q444" s="1"/>
      <c r="R444" s="1"/>
    </row>
    <row r="445" spans="2:18">
      <c r="B445" s="1"/>
      <c r="C445" s="92"/>
      <c r="D445" s="92"/>
      <c r="E445" s="13"/>
      <c r="F445" s="13"/>
      <c r="G445" s="13"/>
      <c r="H445" s="13"/>
      <c r="I445" s="286"/>
      <c r="J445" s="1"/>
      <c r="K445" s="1"/>
      <c r="L445" s="1"/>
      <c r="M445" s="1"/>
      <c r="N445" s="1"/>
      <c r="O445" s="1"/>
      <c r="P445" s="1"/>
      <c r="Q445" s="1"/>
      <c r="R445" s="1"/>
    </row>
    <row r="446" spans="2:18">
      <c r="B446" s="1"/>
      <c r="C446" s="92"/>
      <c r="D446" s="92"/>
      <c r="E446" s="13"/>
      <c r="F446" s="13"/>
      <c r="G446" s="13"/>
      <c r="H446" s="13"/>
      <c r="I446" s="286"/>
      <c r="J446" s="1"/>
      <c r="K446" s="1"/>
      <c r="L446" s="1"/>
      <c r="M446" s="1"/>
      <c r="N446" s="1"/>
      <c r="O446" s="1"/>
      <c r="P446" s="1"/>
      <c r="Q446" s="1"/>
      <c r="R446" s="1"/>
    </row>
    <row r="447" spans="2:18">
      <c r="B447" s="1"/>
      <c r="C447" s="92"/>
      <c r="D447" s="92"/>
      <c r="E447" s="13"/>
      <c r="F447" s="13"/>
      <c r="G447" s="13"/>
      <c r="H447" s="13"/>
      <c r="I447" s="286"/>
      <c r="J447" s="1"/>
      <c r="K447" s="1"/>
      <c r="L447" s="1"/>
      <c r="M447" s="1"/>
      <c r="N447" s="1"/>
      <c r="O447" s="1"/>
      <c r="P447" s="1"/>
      <c r="Q447" s="1"/>
      <c r="R447" s="1"/>
    </row>
    <row r="448" spans="2:18">
      <c r="B448" s="1"/>
      <c r="C448" s="92"/>
      <c r="D448" s="92"/>
      <c r="E448" s="13"/>
      <c r="F448" s="13"/>
      <c r="G448" s="13"/>
      <c r="H448" s="13"/>
      <c r="I448" s="286"/>
      <c r="J448" s="1"/>
      <c r="K448" s="1"/>
      <c r="L448" s="1"/>
      <c r="M448" s="1"/>
      <c r="N448" s="1"/>
      <c r="O448" s="1"/>
      <c r="P448" s="1"/>
      <c r="Q448" s="1"/>
      <c r="R448" s="1"/>
    </row>
    <row r="449" spans="2:18">
      <c r="B449" s="1"/>
      <c r="C449" s="92"/>
      <c r="D449" s="92"/>
      <c r="E449" s="13"/>
      <c r="F449" s="13"/>
      <c r="G449" s="13"/>
      <c r="H449" s="13"/>
      <c r="I449" s="286"/>
      <c r="J449" s="1"/>
      <c r="K449" s="1"/>
      <c r="L449" s="1"/>
      <c r="M449" s="1"/>
      <c r="N449" s="1"/>
      <c r="O449" s="1"/>
      <c r="P449" s="1"/>
      <c r="Q449" s="1"/>
      <c r="R449" s="1"/>
    </row>
    <row r="450" spans="2:18">
      <c r="B450" s="1"/>
      <c r="C450" s="92"/>
      <c r="D450" s="92"/>
      <c r="E450" s="13"/>
      <c r="F450" s="13"/>
      <c r="G450" s="13"/>
      <c r="H450" s="13"/>
      <c r="I450" s="286"/>
      <c r="J450" s="1"/>
      <c r="K450" s="1"/>
      <c r="L450" s="1"/>
      <c r="M450" s="1"/>
      <c r="N450" s="1"/>
      <c r="O450" s="1"/>
      <c r="P450" s="1"/>
      <c r="Q450" s="1"/>
      <c r="R450" s="1"/>
    </row>
    <row r="451" spans="2:18">
      <c r="B451" s="1"/>
      <c r="C451" s="92"/>
      <c r="D451" s="92"/>
      <c r="E451" s="13"/>
      <c r="F451" s="13"/>
      <c r="G451" s="13"/>
      <c r="H451" s="13"/>
      <c r="I451" s="286"/>
      <c r="J451" s="1"/>
      <c r="K451" s="1"/>
      <c r="L451" s="1"/>
      <c r="M451" s="1"/>
      <c r="N451" s="1"/>
      <c r="O451" s="1"/>
      <c r="P451" s="1"/>
      <c r="Q451" s="1"/>
      <c r="R451" s="1"/>
    </row>
    <row r="452" spans="2:18">
      <c r="B452" s="1"/>
      <c r="C452" s="92"/>
      <c r="D452" s="92"/>
      <c r="E452" s="13"/>
      <c r="F452" s="13"/>
      <c r="G452" s="13"/>
      <c r="H452" s="13"/>
      <c r="I452" s="286"/>
      <c r="J452" s="1"/>
      <c r="K452" s="1"/>
      <c r="L452" s="1"/>
      <c r="M452" s="1"/>
      <c r="N452" s="1"/>
      <c r="O452" s="1"/>
      <c r="P452" s="1"/>
      <c r="Q452" s="1"/>
      <c r="R452" s="1"/>
    </row>
    <row r="453" spans="2:18">
      <c r="B453" s="1"/>
      <c r="C453" s="92"/>
      <c r="D453" s="92"/>
      <c r="E453" s="13"/>
      <c r="F453" s="13"/>
      <c r="G453" s="13"/>
      <c r="H453" s="13"/>
      <c r="I453" s="286"/>
      <c r="J453" s="1"/>
      <c r="K453" s="1"/>
      <c r="L453" s="1"/>
      <c r="M453" s="1"/>
      <c r="N453" s="1"/>
      <c r="O453" s="1"/>
      <c r="P453" s="1"/>
      <c r="Q453" s="1"/>
      <c r="R453" s="1"/>
    </row>
    <row r="454" spans="2:18">
      <c r="B454" s="1"/>
      <c r="C454" s="92"/>
      <c r="D454" s="92"/>
      <c r="E454" s="13"/>
      <c r="F454" s="13"/>
      <c r="G454" s="13"/>
      <c r="H454" s="13"/>
      <c r="I454" s="286"/>
      <c r="J454" s="1"/>
      <c r="K454" s="1"/>
      <c r="L454" s="1"/>
      <c r="M454" s="1"/>
      <c r="N454" s="1"/>
      <c r="O454" s="1"/>
      <c r="P454" s="1"/>
      <c r="Q454" s="1"/>
      <c r="R454" s="1"/>
    </row>
    <row r="455" spans="2:18">
      <c r="B455" s="1"/>
      <c r="C455" s="92"/>
      <c r="D455" s="92"/>
      <c r="E455" s="13"/>
      <c r="F455" s="13"/>
      <c r="G455" s="13"/>
      <c r="H455" s="13"/>
      <c r="I455" s="286"/>
      <c r="J455" s="1"/>
      <c r="K455" s="1"/>
      <c r="L455" s="1"/>
      <c r="M455" s="1"/>
      <c r="N455" s="1"/>
      <c r="O455" s="1"/>
      <c r="P455" s="1"/>
      <c r="Q455" s="1"/>
      <c r="R455" s="1"/>
    </row>
    <row r="456" spans="2:18">
      <c r="B456" s="1"/>
      <c r="C456" s="92"/>
      <c r="D456" s="92"/>
      <c r="E456" s="13"/>
      <c r="F456" s="13"/>
      <c r="G456" s="13"/>
      <c r="H456" s="13"/>
      <c r="I456" s="286"/>
      <c r="J456" s="1"/>
      <c r="K456" s="1"/>
      <c r="L456" s="1"/>
      <c r="M456" s="1"/>
      <c r="N456" s="1"/>
      <c r="O456" s="1"/>
      <c r="P456" s="1"/>
      <c r="Q456" s="1"/>
      <c r="R456" s="1"/>
    </row>
    <row r="457" spans="2:18">
      <c r="B457" s="1"/>
      <c r="C457" s="92"/>
      <c r="D457" s="92"/>
      <c r="E457" s="13"/>
      <c r="F457" s="13"/>
      <c r="G457" s="13"/>
      <c r="H457" s="13"/>
      <c r="I457" s="286"/>
      <c r="J457" s="1"/>
      <c r="K457" s="1"/>
      <c r="L457" s="1"/>
      <c r="M457" s="1"/>
      <c r="N457" s="1"/>
      <c r="O457" s="1"/>
      <c r="P457" s="1"/>
      <c r="Q457" s="1"/>
      <c r="R457" s="1"/>
    </row>
    <row r="458" spans="2:18">
      <c r="B458" s="1"/>
      <c r="C458" s="92"/>
      <c r="D458" s="92"/>
      <c r="E458" s="13"/>
      <c r="F458" s="13"/>
      <c r="G458" s="13"/>
      <c r="H458" s="13"/>
      <c r="I458" s="286"/>
      <c r="J458" s="1"/>
      <c r="K458" s="1"/>
      <c r="L458" s="1"/>
      <c r="M458" s="1"/>
      <c r="N458" s="1"/>
      <c r="O458" s="1"/>
      <c r="P458" s="1"/>
      <c r="Q458" s="1"/>
      <c r="R458" s="1"/>
    </row>
    <row r="459" spans="2:18">
      <c r="B459" s="1"/>
      <c r="C459" s="92"/>
      <c r="D459" s="92"/>
      <c r="E459" s="13"/>
      <c r="F459" s="13"/>
      <c r="G459" s="13"/>
      <c r="H459" s="13"/>
      <c r="I459" s="286"/>
      <c r="J459" s="1"/>
      <c r="K459" s="1"/>
      <c r="L459" s="1"/>
      <c r="M459" s="1"/>
      <c r="N459" s="1"/>
      <c r="O459" s="1"/>
      <c r="P459" s="1"/>
      <c r="Q459" s="1"/>
      <c r="R459" s="1"/>
    </row>
    <row r="460" spans="2:18">
      <c r="B460" s="1"/>
      <c r="C460" s="92"/>
      <c r="D460" s="92"/>
      <c r="E460" s="13"/>
      <c r="F460" s="13"/>
      <c r="G460" s="13"/>
      <c r="H460" s="13"/>
      <c r="I460" s="286"/>
      <c r="J460" s="1"/>
      <c r="K460" s="1"/>
      <c r="L460" s="1"/>
      <c r="M460" s="1"/>
      <c r="N460" s="1"/>
      <c r="O460" s="1"/>
      <c r="P460" s="1"/>
      <c r="Q460" s="1"/>
      <c r="R460" s="1"/>
    </row>
    <row r="461" spans="2:18">
      <c r="B461" s="1"/>
      <c r="C461" s="92"/>
      <c r="D461" s="92"/>
      <c r="E461" s="13"/>
      <c r="F461" s="13"/>
      <c r="G461" s="13"/>
      <c r="H461" s="13"/>
      <c r="I461" s="286"/>
      <c r="J461" s="1"/>
      <c r="K461" s="1"/>
      <c r="L461" s="1"/>
      <c r="M461" s="1"/>
      <c r="N461" s="1"/>
      <c r="O461" s="1"/>
      <c r="P461" s="1"/>
      <c r="Q461" s="1"/>
      <c r="R461" s="1"/>
    </row>
    <row r="462" spans="2:18">
      <c r="B462" s="1"/>
      <c r="C462" s="92"/>
      <c r="D462" s="92"/>
      <c r="E462" s="13"/>
      <c r="F462" s="13"/>
      <c r="G462" s="13"/>
      <c r="H462" s="13"/>
      <c r="I462" s="286"/>
      <c r="J462" s="1"/>
      <c r="K462" s="1"/>
      <c r="L462" s="1"/>
      <c r="M462" s="1"/>
      <c r="N462" s="1"/>
      <c r="O462" s="1"/>
      <c r="P462" s="1"/>
      <c r="Q462" s="1"/>
      <c r="R462" s="1"/>
    </row>
    <row r="463" spans="2:18">
      <c r="B463" s="1"/>
      <c r="C463" s="92"/>
      <c r="D463" s="92"/>
      <c r="E463" s="13"/>
      <c r="F463" s="13"/>
      <c r="G463" s="13"/>
      <c r="H463" s="13"/>
      <c r="I463" s="286"/>
      <c r="J463" s="1"/>
      <c r="K463" s="1"/>
      <c r="L463" s="1"/>
      <c r="M463" s="1"/>
      <c r="N463" s="1"/>
      <c r="O463" s="1"/>
      <c r="P463" s="1"/>
      <c r="Q463" s="1"/>
      <c r="R463" s="1"/>
    </row>
    <row r="464" spans="2:18">
      <c r="B464" s="1"/>
      <c r="C464" s="92"/>
      <c r="D464" s="92"/>
      <c r="E464" s="13"/>
      <c r="F464" s="13"/>
      <c r="G464" s="13"/>
      <c r="H464" s="13"/>
      <c r="I464" s="286"/>
      <c r="J464" s="1"/>
      <c r="K464" s="1"/>
      <c r="L464" s="1"/>
      <c r="M464" s="1"/>
      <c r="N464" s="1"/>
      <c r="O464" s="1"/>
      <c r="P464" s="1"/>
      <c r="Q464" s="1"/>
      <c r="R464" s="1"/>
    </row>
    <row r="465" spans="2:18">
      <c r="B465" s="1"/>
      <c r="C465" s="92"/>
      <c r="D465" s="92"/>
      <c r="E465" s="13"/>
      <c r="F465" s="13"/>
      <c r="G465" s="13"/>
      <c r="H465" s="13"/>
      <c r="I465" s="286"/>
      <c r="J465" s="1"/>
      <c r="K465" s="1"/>
      <c r="L465" s="1"/>
      <c r="M465" s="1"/>
      <c r="N465" s="1"/>
      <c r="O465" s="1"/>
      <c r="P465" s="1"/>
      <c r="Q465" s="1"/>
      <c r="R465" s="1"/>
    </row>
    <row r="466" spans="2:18">
      <c r="B466" s="1"/>
      <c r="C466" s="92"/>
      <c r="D466" s="92"/>
      <c r="E466" s="13"/>
      <c r="F466" s="13"/>
      <c r="G466" s="13"/>
      <c r="H466" s="13"/>
      <c r="I466" s="286"/>
      <c r="J466" s="1"/>
      <c r="K466" s="1"/>
      <c r="L466" s="1"/>
      <c r="M466" s="1"/>
      <c r="N466" s="1"/>
      <c r="O466" s="1"/>
      <c r="P466" s="1"/>
      <c r="Q466" s="1"/>
      <c r="R466" s="1"/>
    </row>
    <row r="467" spans="2:18">
      <c r="B467" s="1"/>
      <c r="C467" s="92"/>
      <c r="D467" s="92"/>
      <c r="E467" s="13"/>
      <c r="F467" s="13"/>
      <c r="G467" s="13"/>
      <c r="H467" s="13"/>
      <c r="I467" s="286"/>
      <c r="J467" s="1"/>
      <c r="K467" s="1"/>
      <c r="L467" s="1"/>
      <c r="M467" s="1"/>
      <c r="N467" s="1"/>
      <c r="O467" s="1"/>
      <c r="P467" s="1"/>
      <c r="Q467" s="1"/>
      <c r="R467" s="1"/>
    </row>
    <row r="468" spans="2:18">
      <c r="B468" s="1"/>
      <c r="C468" s="92"/>
      <c r="D468" s="92"/>
      <c r="E468" s="13"/>
      <c r="F468" s="13"/>
      <c r="G468" s="13"/>
      <c r="H468" s="13"/>
      <c r="I468" s="286"/>
      <c r="J468" s="1"/>
      <c r="K468" s="1"/>
      <c r="L468" s="1"/>
      <c r="M468" s="1"/>
      <c r="N468" s="1"/>
      <c r="O468" s="1"/>
      <c r="P468" s="1"/>
      <c r="Q468" s="1"/>
      <c r="R468" s="1"/>
    </row>
    <row r="469" spans="2:18">
      <c r="B469" s="1"/>
      <c r="C469" s="92"/>
      <c r="D469" s="92"/>
      <c r="E469" s="13"/>
      <c r="F469" s="13"/>
      <c r="G469" s="13"/>
      <c r="H469" s="13"/>
      <c r="I469" s="286"/>
      <c r="J469" s="1"/>
      <c r="K469" s="1"/>
      <c r="L469" s="1"/>
      <c r="M469" s="1"/>
      <c r="N469" s="1"/>
      <c r="O469" s="1"/>
      <c r="P469" s="1"/>
      <c r="Q469" s="1"/>
      <c r="R469" s="1"/>
    </row>
    <row r="470" spans="2:18">
      <c r="B470" s="1"/>
      <c r="C470" s="92"/>
      <c r="D470" s="92"/>
      <c r="E470" s="13"/>
      <c r="F470" s="13"/>
      <c r="G470" s="13"/>
      <c r="H470" s="13"/>
      <c r="I470" s="286"/>
      <c r="J470" s="1"/>
      <c r="K470" s="1"/>
      <c r="L470" s="1"/>
      <c r="M470" s="1"/>
      <c r="N470" s="1"/>
      <c r="O470" s="1"/>
      <c r="P470" s="1"/>
      <c r="Q470" s="1"/>
      <c r="R470" s="1"/>
    </row>
    <row r="471" spans="2:18">
      <c r="B471" s="1"/>
      <c r="C471" s="92"/>
      <c r="D471" s="92"/>
      <c r="E471" s="13"/>
      <c r="F471" s="13"/>
      <c r="G471" s="13"/>
      <c r="H471" s="13"/>
      <c r="I471" s="286"/>
      <c r="J471" s="1"/>
      <c r="K471" s="1"/>
      <c r="L471" s="1"/>
      <c r="M471" s="1"/>
      <c r="N471" s="1"/>
      <c r="O471" s="1"/>
      <c r="P471" s="1"/>
      <c r="Q471" s="1"/>
      <c r="R471" s="1"/>
    </row>
    <row r="472" spans="2:18">
      <c r="B472" s="1"/>
      <c r="C472" s="92"/>
      <c r="D472" s="92"/>
      <c r="E472" s="13"/>
      <c r="F472" s="13"/>
      <c r="G472" s="13"/>
      <c r="H472" s="13"/>
      <c r="I472" s="286"/>
      <c r="J472" s="1"/>
      <c r="K472" s="1"/>
      <c r="L472" s="1"/>
      <c r="M472" s="1"/>
      <c r="N472" s="1"/>
      <c r="O472" s="1"/>
      <c r="P472" s="1"/>
      <c r="Q472" s="1"/>
      <c r="R472" s="1"/>
    </row>
    <row r="473" spans="2:18">
      <c r="B473" s="1"/>
      <c r="C473" s="92"/>
      <c r="D473" s="92"/>
      <c r="E473" s="13"/>
      <c r="F473" s="13"/>
      <c r="G473" s="13"/>
      <c r="H473" s="13"/>
      <c r="I473" s="286"/>
      <c r="J473" s="1"/>
      <c r="K473" s="1"/>
      <c r="L473" s="1"/>
      <c r="M473" s="1"/>
      <c r="N473" s="1"/>
      <c r="O473" s="1"/>
      <c r="P473" s="1"/>
      <c r="Q473" s="1"/>
      <c r="R473" s="1"/>
    </row>
    <row r="474" spans="2:18">
      <c r="B474" s="1"/>
      <c r="C474" s="92"/>
      <c r="D474" s="92"/>
      <c r="E474" s="13"/>
      <c r="F474" s="13"/>
      <c r="G474" s="13"/>
      <c r="H474" s="13"/>
      <c r="I474" s="286"/>
      <c r="J474" s="1"/>
      <c r="K474" s="1"/>
      <c r="L474" s="1"/>
      <c r="M474" s="1"/>
      <c r="N474" s="1"/>
      <c r="O474" s="1"/>
      <c r="P474" s="1"/>
      <c r="Q474" s="1"/>
      <c r="R474" s="1"/>
    </row>
    <row r="475" spans="2:18">
      <c r="B475" s="1"/>
      <c r="C475" s="92"/>
      <c r="D475" s="92"/>
      <c r="E475" s="13"/>
      <c r="F475" s="13"/>
      <c r="G475" s="13"/>
      <c r="H475" s="13"/>
      <c r="I475" s="286"/>
      <c r="J475" s="1"/>
      <c r="K475" s="1"/>
      <c r="L475" s="1"/>
      <c r="M475" s="1"/>
      <c r="N475" s="1"/>
      <c r="O475" s="1"/>
      <c r="P475" s="1"/>
      <c r="Q475" s="1"/>
      <c r="R475" s="1"/>
    </row>
    <row r="476" spans="2:18">
      <c r="B476" s="1"/>
      <c r="C476" s="92"/>
      <c r="D476" s="92"/>
      <c r="E476" s="13"/>
      <c r="F476" s="13"/>
      <c r="G476" s="13"/>
      <c r="H476" s="13"/>
      <c r="I476" s="286"/>
      <c r="J476" s="1"/>
      <c r="K476" s="1"/>
      <c r="L476" s="1"/>
      <c r="M476" s="1"/>
      <c r="N476" s="1"/>
      <c r="O476" s="1"/>
      <c r="P476" s="1"/>
      <c r="Q476" s="1"/>
      <c r="R476" s="1"/>
    </row>
    <row r="477" spans="2:18">
      <c r="B477" s="1"/>
      <c r="C477" s="92"/>
      <c r="D477" s="92"/>
      <c r="E477" s="13"/>
      <c r="F477" s="13"/>
      <c r="G477" s="13"/>
      <c r="H477" s="13"/>
      <c r="I477" s="286"/>
      <c r="J477" s="1"/>
      <c r="K477" s="1"/>
      <c r="L477" s="1"/>
      <c r="M477" s="1"/>
      <c r="N477" s="1"/>
      <c r="O477" s="1"/>
      <c r="P477" s="1"/>
      <c r="Q477" s="1"/>
      <c r="R477" s="1"/>
    </row>
    <row r="478" spans="2:18">
      <c r="B478" s="1"/>
      <c r="C478" s="92"/>
      <c r="D478" s="92"/>
      <c r="E478" s="13"/>
      <c r="F478" s="13"/>
      <c r="G478" s="13"/>
      <c r="H478" s="13"/>
      <c r="I478" s="286"/>
      <c r="J478" s="1"/>
      <c r="K478" s="1"/>
      <c r="L478" s="1"/>
      <c r="M478" s="1"/>
      <c r="N478" s="1"/>
      <c r="O478" s="1"/>
      <c r="P478" s="1"/>
      <c r="Q478" s="1"/>
      <c r="R478" s="1"/>
    </row>
    <row r="479" spans="2:18">
      <c r="B479" s="1"/>
      <c r="C479" s="92"/>
      <c r="D479" s="92"/>
      <c r="E479" s="13"/>
      <c r="F479" s="13"/>
      <c r="G479" s="13"/>
      <c r="H479" s="13"/>
      <c r="I479" s="286"/>
      <c r="J479" s="1"/>
      <c r="K479" s="1"/>
      <c r="L479" s="1"/>
      <c r="M479" s="1"/>
      <c r="N479" s="1"/>
      <c r="O479" s="1"/>
      <c r="P479" s="1"/>
      <c r="Q479" s="1"/>
      <c r="R479" s="1"/>
    </row>
    <row r="480" spans="2:18">
      <c r="B480" s="1"/>
      <c r="C480" s="92"/>
      <c r="D480" s="92"/>
      <c r="E480" s="13"/>
      <c r="F480" s="13"/>
      <c r="G480" s="13"/>
      <c r="H480" s="13"/>
      <c r="I480" s="286"/>
      <c r="J480" s="1"/>
      <c r="K480" s="1"/>
      <c r="L480" s="1"/>
      <c r="M480" s="1"/>
      <c r="N480" s="1"/>
      <c r="O480" s="1"/>
      <c r="P480" s="1"/>
      <c r="Q480" s="1"/>
      <c r="R480" s="1"/>
    </row>
    <row r="481" spans="2:18">
      <c r="B481" s="1"/>
      <c r="C481" s="92"/>
      <c r="D481" s="92"/>
      <c r="E481" s="13"/>
      <c r="F481" s="13"/>
      <c r="G481" s="13"/>
      <c r="H481" s="13"/>
      <c r="I481" s="286"/>
      <c r="J481" s="1"/>
      <c r="K481" s="1"/>
      <c r="L481" s="1"/>
      <c r="M481" s="1"/>
      <c r="N481" s="1"/>
      <c r="O481" s="1"/>
      <c r="P481" s="1"/>
      <c r="Q481" s="1"/>
      <c r="R481" s="1"/>
    </row>
    <row r="482" spans="2:18">
      <c r="B482" s="1"/>
      <c r="C482" s="92"/>
      <c r="D482" s="92"/>
      <c r="E482" s="13"/>
      <c r="F482" s="13"/>
      <c r="G482" s="13"/>
      <c r="H482" s="13"/>
      <c r="I482" s="286"/>
      <c r="J482" s="1"/>
      <c r="K482" s="1"/>
      <c r="L482" s="1"/>
      <c r="M482" s="1"/>
      <c r="N482" s="1"/>
      <c r="O482" s="1"/>
      <c r="P482" s="1"/>
      <c r="Q482" s="1"/>
      <c r="R482" s="1"/>
    </row>
    <row r="483" spans="2:18">
      <c r="B483" s="1"/>
      <c r="C483" s="92"/>
      <c r="D483" s="92"/>
      <c r="E483" s="13"/>
      <c r="F483" s="13"/>
      <c r="G483" s="13"/>
      <c r="H483" s="13"/>
      <c r="I483" s="286"/>
      <c r="J483" s="1"/>
      <c r="K483" s="1"/>
      <c r="L483" s="1"/>
      <c r="M483" s="1"/>
      <c r="N483" s="1"/>
      <c r="O483" s="1"/>
      <c r="P483" s="1"/>
      <c r="Q483" s="1"/>
      <c r="R483" s="1"/>
    </row>
    <row r="484" spans="2:18">
      <c r="B484" s="1"/>
      <c r="C484" s="92"/>
      <c r="D484" s="92"/>
      <c r="E484" s="13"/>
      <c r="F484" s="13"/>
      <c r="G484" s="13"/>
      <c r="H484" s="13"/>
      <c r="I484" s="286"/>
      <c r="J484" s="1"/>
      <c r="K484" s="1"/>
      <c r="L484" s="1"/>
      <c r="M484" s="1"/>
      <c r="N484" s="1"/>
      <c r="O484" s="1"/>
      <c r="P484" s="1"/>
      <c r="Q484" s="1"/>
      <c r="R484" s="1"/>
    </row>
    <row r="485" spans="2:18">
      <c r="B485" s="1"/>
      <c r="C485" s="92"/>
      <c r="D485" s="92"/>
      <c r="E485" s="13"/>
      <c r="F485" s="13"/>
      <c r="G485" s="13"/>
      <c r="H485" s="13"/>
      <c r="I485" s="286"/>
      <c r="J485" s="1"/>
      <c r="K485" s="1"/>
      <c r="L485" s="1"/>
      <c r="M485" s="1"/>
      <c r="N485" s="1"/>
      <c r="O485" s="1"/>
      <c r="P485" s="1"/>
      <c r="Q485" s="1"/>
      <c r="R485" s="1"/>
    </row>
    <row r="486" spans="2:18">
      <c r="B486" s="1"/>
      <c r="C486" s="92"/>
      <c r="D486" s="92"/>
      <c r="E486" s="13"/>
      <c r="F486" s="13"/>
      <c r="G486" s="13"/>
      <c r="H486" s="13"/>
      <c r="I486" s="286"/>
      <c r="J486" s="1"/>
      <c r="K486" s="1"/>
      <c r="L486" s="1"/>
      <c r="M486" s="1"/>
      <c r="N486" s="1"/>
      <c r="O486" s="1"/>
      <c r="P486" s="1"/>
      <c r="Q486" s="1"/>
      <c r="R486" s="1"/>
    </row>
    <row r="487" spans="2:18">
      <c r="B487" s="1"/>
      <c r="C487" s="92"/>
      <c r="D487" s="92"/>
      <c r="E487" s="13"/>
      <c r="F487" s="13"/>
      <c r="G487" s="13"/>
      <c r="H487" s="13"/>
      <c r="I487" s="286"/>
      <c r="J487" s="1"/>
      <c r="K487" s="1"/>
      <c r="L487" s="1"/>
      <c r="M487" s="1"/>
      <c r="N487" s="1"/>
      <c r="O487" s="1"/>
      <c r="P487" s="1"/>
      <c r="Q487" s="1"/>
      <c r="R487" s="1"/>
    </row>
    <row r="488" spans="2:18">
      <c r="B488" s="1"/>
      <c r="C488" s="92"/>
      <c r="D488" s="92"/>
      <c r="E488" s="13"/>
      <c r="F488" s="13"/>
      <c r="G488" s="13"/>
      <c r="H488" s="13"/>
      <c r="I488" s="286"/>
      <c r="J488" s="1"/>
      <c r="K488" s="1"/>
      <c r="L488" s="1"/>
      <c r="M488" s="1"/>
      <c r="N488" s="1"/>
      <c r="O488" s="1"/>
      <c r="P488" s="1"/>
      <c r="Q488" s="1"/>
      <c r="R488" s="1"/>
    </row>
    <row r="489" spans="2:18">
      <c r="B489" s="1"/>
      <c r="C489" s="92"/>
      <c r="D489" s="92"/>
      <c r="E489" s="13"/>
      <c r="F489" s="13"/>
      <c r="G489" s="13"/>
      <c r="H489" s="13"/>
      <c r="I489" s="286"/>
      <c r="J489" s="1"/>
      <c r="K489" s="1"/>
      <c r="L489" s="1"/>
      <c r="M489" s="1"/>
      <c r="N489" s="1"/>
      <c r="O489" s="1"/>
      <c r="P489" s="1"/>
      <c r="Q489" s="1"/>
      <c r="R489" s="1"/>
    </row>
    <row r="490" spans="2:18">
      <c r="B490" s="1"/>
      <c r="C490" s="92"/>
      <c r="D490" s="92"/>
      <c r="E490" s="13"/>
      <c r="F490" s="13"/>
      <c r="G490" s="13"/>
      <c r="H490" s="13"/>
      <c r="I490" s="286"/>
      <c r="J490" s="1"/>
      <c r="K490" s="1"/>
      <c r="L490" s="1"/>
      <c r="M490" s="1"/>
      <c r="N490" s="1"/>
      <c r="O490" s="1"/>
      <c r="P490" s="1"/>
      <c r="Q490" s="1"/>
      <c r="R490" s="1"/>
    </row>
    <row r="491" spans="2:18">
      <c r="B491" s="1"/>
      <c r="C491" s="92"/>
      <c r="D491" s="92"/>
      <c r="E491" s="13"/>
      <c r="F491" s="13"/>
      <c r="G491" s="13"/>
      <c r="H491" s="13"/>
      <c r="I491" s="286"/>
      <c r="J491" s="1"/>
      <c r="K491" s="1"/>
      <c r="L491" s="1"/>
      <c r="M491" s="1"/>
      <c r="N491" s="1"/>
      <c r="O491" s="1"/>
      <c r="P491" s="1"/>
      <c r="Q491" s="1"/>
      <c r="R491" s="1"/>
    </row>
    <row r="492" spans="2:18">
      <c r="B492" s="1"/>
      <c r="C492" s="92"/>
      <c r="D492" s="92"/>
      <c r="E492" s="13"/>
      <c r="F492" s="13"/>
      <c r="G492" s="13"/>
      <c r="H492" s="13"/>
      <c r="I492" s="286"/>
      <c r="J492" s="1"/>
      <c r="K492" s="1"/>
      <c r="L492" s="1"/>
      <c r="M492" s="1"/>
      <c r="N492" s="1"/>
      <c r="O492" s="1"/>
      <c r="P492" s="1"/>
      <c r="Q492" s="1"/>
      <c r="R492" s="1"/>
    </row>
    <row r="493" spans="2:18">
      <c r="B493" s="1"/>
      <c r="C493" s="92"/>
      <c r="D493" s="92"/>
      <c r="E493" s="13"/>
      <c r="F493" s="13"/>
      <c r="G493" s="13"/>
      <c r="H493" s="13"/>
      <c r="I493" s="286"/>
      <c r="J493" s="1"/>
      <c r="K493" s="1"/>
      <c r="L493" s="1"/>
      <c r="M493" s="1"/>
      <c r="N493" s="1"/>
      <c r="O493" s="1"/>
      <c r="P493" s="1"/>
      <c r="Q493" s="1"/>
      <c r="R493" s="1"/>
    </row>
    <row r="494" spans="2:18">
      <c r="B494" s="1"/>
      <c r="C494" s="92"/>
      <c r="D494" s="92"/>
      <c r="E494" s="13"/>
      <c r="F494" s="13"/>
      <c r="G494" s="13"/>
      <c r="H494" s="13"/>
      <c r="I494" s="286"/>
      <c r="J494" s="1"/>
      <c r="K494" s="1"/>
      <c r="L494" s="1"/>
      <c r="M494" s="1"/>
      <c r="N494" s="1"/>
      <c r="O494" s="1"/>
      <c r="P494" s="1"/>
      <c r="Q494" s="1"/>
      <c r="R494" s="1"/>
    </row>
    <row r="495" spans="2:18">
      <c r="B495" s="1"/>
      <c r="C495" s="92"/>
      <c r="D495" s="92"/>
      <c r="E495" s="13"/>
      <c r="F495" s="13"/>
      <c r="G495" s="13"/>
      <c r="H495" s="13"/>
      <c r="I495" s="286"/>
      <c r="J495" s="1"/>
      <c r="K495" s="1"/>
      <c r="L495" s="1"/>
      <c r="M495" s="1"/>
      <c r="N495" s="1"/>
      <c r="O495" s="1"/>
      <c r="P495" s="1"/>
      <c r="Q495" s="1"/>
      <c r="R495" s="1"/>
    </row>
    <row r="496" spans="2:18">
      <c r="B496" s="1"/>
      <c r="C496" s="92"/>
      <c r="D496" s="92"/>
      <c r="E496" s="13"/>
      <c r="F496" s="13"/>
      <c r="G496" s="13"/>
      <c r="H496" s="13"/>
      <c r="I496" s="286"/>
      <c r="J496" s="1"/>
      <c r="K496" s="1"/>
      <c r="L496" s="1"/>
      <c r="M496" s="1"/>
      <c r="N496" s="1"/>
      <c r="O496" s="1"/>
      <c r="P496" s="1"/>
      <c r="Q496" s="1"/>
      <c r="R496" s="1"/>
    </row>
    <row r="497" spans="2:18">
      <c r="B497" s="1"/>
      <c r="C497" s="92"/>
      <c r="D497" s="92"/>
      <c r="E497" s="13"/>
      <c r="F497" s="13"/>
      <c r="G497" s="13"/>
      <c r="H497" s="13"/>
      <c r="I497" s="286"/>
      <c r="J497" s="1"/>
      <c r="K497" s="1"/>
      <c r="L497" s="1"/>
      <c r="M497" s="1"/>
      <c r="N497" s="1"/>
      <c r="O497" s="1"/>
      <c r="P497" s="1"/>
      <c r="Q497" s="1"/>
      <c r="R497" s="1"/>
    </row>
    <row r="498" spans="2:18">
      <c r="B498" s="1"/>
      <c r="C498" s="92"/>
      <c r="D498" s="92"/>
      <c r="E498" s="13"/>
      <c r="F498" s="13"/>
      <c r="G498" s="13"/>
      <c r="H498" s="13"/>
      <c r="I498" s="286"/>
      <c r="J498" s="1"/>
      <c r="K498" s="1"/>
      <c r="L498" s="1"/>
      <c r="M498" s="1"/>
      <c r="N498" s="1"/>
      <c r="O498" s="1"/>
      <c r="P498" s="1"/>
      <c r="Q498" s="1"/>
      <c r="R498" s="1"/>
    </row>
    <row r="499" spans="2:18">
      <c r="B499" s="1"/>
      <c r="C499" s="92"/>
      <c r="D499" s="92"/>
      <c r="E499" s="13"/>
      <c r="F499" s="13"/>
      <c r="G499" s="13"/>
      <c r="H499" s="13"/>
      <c r="I499" s="286"/>
      <c r="J499" s="1"/>
      <c r="K499" s="1"/>
      <c r="L499" s="1"/>
      <c r="M499" s="1"/>
      <c r="N499" s="1"/>
      <c r="O499" s="1"/>
      <c r="P499" s="1"/>
      <c r="Q499" s="1"/>
      <c r="R499" s="1"/>
    </row>
    <row r="500" spans="2:18">
      <c r="B500" s="1"/>
      <c r="C500" s="92"/>
      <c r="D500" s="92"/>
      <c r="E500" s="13"/>
      <c r="F500" s="13"/>
      <c r="G500" s="13"/>
      <c r="H500" s="13"/>
      <c r="I500" s="286"/>
      <c r="J500" s="1"/>
      <c r="K500" s="1"/>
      <c r="L500" s="1"/>
      <c r="M500" s="1"/>
      <c r="N500" s="1"/>
      <c r="O500" s="1"/>
      <c r="P500" s="1"/>
      <c r="Q500" s="1"/>
      <c r="R500" s="1"/>
    </row>
    <row r="501" spans="2:18">
      <c r="B501" s="1"/>
      <c r="C501" s="92"/>
      <c r="D501" s="92"/>
      <c r="E501" s="13"/>
      <c r="F501" s="13"/>
      <c r="G501" s="13"/>
      <c r="H501" s="13"/>
      <c r="I501" s="286"/>
      <c r="J501" s="1"/>
      <c r="K501" s="1"/>
      <c r="L501" s="1"/>
      <c r="M501" s="1"/>
      <c r="N501" s="1"/>
      <c r="O501" s="1"/>
      <c r="P501" s="1"/>
      <c r="Q501" s="1"/>
      <c r="R501" s="1"/>
    </row>
    <row r="502" spans="2:18">
      <c r="B502" s="1"/>
      <c r="C502" s="92"/>
      <c r="D502" s="92"/>
      <c r="E502" s="13"/>
      <c r="F502" s="13"/>
      <c r="G502" s="13"/>
      <c r="H502" s="13"/>
      <c r="I502" s="286"/>
      <c r="J502" s="1"/>
      <c r="K502" s="1"/>
      <c r="L502" s="1"/>
      <c r="M502" s="1"/>
      <c r="N502" s="1"/>
      <c r="O502" s="1"/>
      <c r="P502" s="1"/>
      <c r="Q502" s="1"/>
      <c r="R502" s="1"/>
    </row>
    <row r="503" spans="2:18">
      <c r="B503" s="1"/>
      <c r="C503" s="92"/>
      <c r="D503" s="92"/>
      <c r="E503" s="13"/>
      <c r="F503" s="13"/>
      <c r="G503" s="13"/>
      <c r="H503" s="13"/>
      <c r="I503" s="286"/>
      <c r="J503" s="1"/>
      <c r="K503" s="1"/>
      <c r="L503" s="1"/>
      <c r="M503" s="1"/>
      <c r="N503" s="1"/>
      <c r="O503" s="1"/>
      <c r="P503" s="1"/>
      <c r="Q503" s="1"/>
      <c r="R503" s="1"/>
    </row>
    <row r="504" spans="2:18">
      <c r="B504" s="1"/>
      <c r="C504" s="92"/>
      <c r="D504" s="92"/>
      <c r="E504" s="13"/>
      <c r="F504" s="13"/>
      <c r="G504" s="13"/>
      <c r="H504" s="13"/>
      <c r="I504" s="286"/>
      <c r="J504" s="1"/>
      <c r="K504" s="1"/>
      <c r="L504" s="1"/>
      <c r="M504" s="1"/>
      <c r="N504" s="1"/>
      <c r="O504" s="1"/>
      <c r="P504" s="1"/>
      <c r="Q504" s="1"/>
      <c r="R504" s="1"/>
    </row>
    <row r="505" spans="2:18">
      <c r="B505" s="1"/>
      <c r="C505" s="92"/>
      <c r="D505" s="92"/>
      <c r="E505" s="13"/>
      <c r="F505" s="13"/>
      <c r="G505" s="13"/>
      <c r="H505" s="13"/>
      <c r="I505" s="286"/>
      <c r="J505" s="1"/>
      <c r="K505" s="1"/>
      <c r="L505" s="1"/>
      <c r="M505" s="1"/>
      <c r="N505" s="1"/>
      <c r="O505" s="1"/>
      <c r="P505" s="1"/>
      <c r="Q505" s="1"/>
      <c r="R505" s="1"/>
    </row>
    <row r="506" spans="2:18">
      <c r="B506" s="1"/>
      <c r="C506" s="92"/>
      <c r="D506" s="92"/>
      <c r="E506" s="13"/>
      <c r="F506" s="13"/>
      <c r="G506" s="13"/>
      <c r="H506" s="13"/>
      <c r="I506" s="286"/>
      <c r="J506" s="1"/>
      <c r="K506" s="1"/>
      <c r="L506" s="1"/>
      <c r="M506" s="1"/>
      <c r="N506" s="1"/>
      <c r="O506" s="1"/>
      <c r="P506" s="1"/>
      <c r="Q506" s="1"/>
      <c r="R506" s="1"/>
    </row>
    <row r="507" spans="2:18">
      <c r="B507" s="1"/>
      <c r="C507" s="92"/>
      <c r="D507" s="92"/>
      <c r="E507" s="13"/>
      <c r="F507" s="13"/>
      <c r="G507" s="13"/>
      <c r="H507" s="13"/>
      <c r="I507" s="286"/>
      <c r="J507" s="1"/>
      <c r="K507" s="1"/>
      <c r="L507" s="1"/>
      <c r="M507" s="1"/>
      <c r="N507" s="1"/>
      <c r="O507" s="1"/>
      <c r="P507" s="1"/>
      <c r="Q507" s="1"/>
      <c r="R507" s="1"/>
    </row>
    <row r="508" spans="2:18">
      <c r="B508" s="1"/>
      <c r="C508" s="92"/>
      <c r="D508" s="92"/>
      <c r="E508" s="13"/>
      <c r="F508" s="13"/>
      <c r="G508" s="13"/>
      <c r="H508" s="13"/>
      <c r="I508" s="286"/>
      <c r="J508" s="1"/>
      <c r="K508" s="1"/>
      <c r="L508" s="1"/>
      <c r="M508" s="1"/>
      <c r="N508" s="1"/>
      <c r="O508" s="1"/>
      <c r="P508" s="1"/>
      <c r="Q508" s="1"/>
      <c r="R508" s="1"/>
    </row>
    <row r="509" spans="2:18">
      <c r="B509" s="1"/>
      <c r="C509" s="92"/>
      <c r="D509" s="92"/>
      <c r="E509" s="13"/>
      <c r="F509" s="13"/>
      <c r="G509" s="13"/>
      <c r="H509" s="13"/>
      <c r="I509" s="286"/>
      <c r="J509" s="1"/>
      <c r="K509" s="1"/>
      <c r="L509" s="1"/>
      <c r="M509" s="1"/>
      <c r="N509" s="1"/>
      <c r="O509" s="1"/>
      <c r="P509" s="1"/>
      <c r="Q509" s="1"/>
      <c r="R509" s="1"/>
    </row>
    <row r="510" spans="2:18">
      <c r="B510" s="1"/>
      <c r="C510" s="92"/>
      <c r="D510" s="92"/>
      <c r="E510" s="13"/>
      <c r="F510" s="13"/>
      <c r="G510" s="13"/>
      <c r="H510" s="13"/>
      <c r="I510" s="286"/>
      <c r="J510" s="1"/>
      <c r="K510" s="1"/>
      <c r="L510" s="1"/>
      <c r="M510" s="1"/>
      <c r="N510" s="1"/>
      <c r="O510" s="1"/>
      <c r="P510" s="1"/>
      <c r="Q510" s="1"/>
      <c r="R510" s="1"/>
    </row>
    <row r="511" spans="2:18">
      <c r="B511" s="1"/>
      <c r="C511" s="92"/>
      <c r="D511" s="92"/>
      <c r="E511" s="13"/>
      <c r="F511" s="13"/>
      <c r="G511" s="13"/>
      <c r="H511" s="13"/>
      <c r="I511" s="286"/>
      <c r="J511" s="1"/>
      <c r="K511" s="1"/>
      <c r="L511" s="1"/>
      <c r="M511" s="1"/>
      <c r="N511" s="1"/>
      <c r="O511" s="1"/>
      <c r="P511" s="1"/>
      <c r="Q511" s="1"/>
      <c r="R511" s="1"/>
    </row>
    <row r="512" spans="2:18">
      <c r="B512" s="1"/>
      <c r="C512" s="92"/>
      <c r="D512" s="92"/>
      <c r="E512" s="13"/>
      <c r="F512" s="13"/>
      <c r="G512" s="13"/>
      <c r="H512" s="13"/>
      <c r="I512" s="286"/>
      <c r="J512" s="1"/>
      <c r="K512" s="1"/>
      <c r="L512" s="1"/>
      <c r="M512" s="1"/>
      <c r="N512" s="1"/>
      <c r="O512" s="1"/>
      <c r="P512" s="1"/>
      <c r="Q512" s="1"/>
      <c r="R512" s="1"/>
    </row>
    <row r="513" spans="2:18">
      <c r="B513" s="1"/>
      <c r="C513" s="92"/>
      <c r="D513" s="92"/>
      <c r="E513" s="13"/>
      <c r="F513" s="13"/>
      <c r="G513" s="13"/>
      <c r="H513" s="13"/>
      <c r="I513" s="286"/>
      <c r="J513" s="1"/>
      <c r="K513" s="1"/>
      <c r="L513" s="1"/>
      <c r="M513" s="1"/>
      <c r="N513" s="1"/>
      <c r="O513" s="1"/>
      <c r="P513" s="1"/>
      <c r="Q513" s="1"/>
      <c r="R513" s="1"/>
    </row>
    <row r="514" spans="2:18">
      <c r="B514" s="1"/>
      <c r="C514" s="92"/>
      <c r="D514" s="92"/>
      <c r="E514" s="13"/>
      <c r="F514" s="13"/>
      <c r="G514" s="13"/>
      <c r="H514" s="13"/>
      <c r="I514" s="286"/>
      <c r="J514" s="1"/>
      <c r="K514" s="1"/>
      <c r="L514" s="1"/>
      <c r="M514" s="1"/>
      <c r="N514" s="1"/>
      <c r="O514" s="1"/>
      <c r="P514" s="1"/>
      <c r="Q514" s="1"/>
      <c r="R514" s="1"/>
    </row>
    <row r="515" spans="2:18">
      <c r="B515" s="1"/>
      <c r="C515" s="92"/>
      <c r="D515" s="92"/>
      <c r="E515" s="13"/>
      <c r="F515" s="13"/>
      <c r="G515" s="13"/>
      <c r="H515" s="13"/>
      <c r="I515" s="286"/>
      <c r="J515" s="1"/>
      <c r="K515" s="1"/>
      <c r="L515" s="1"/>
      <c r="M515" s="1"/>
      <c r="N515" s="1"/>
      <c r="O515" s="1"/>
      <c r="P515" s="1"/>
      <c r="Q515" s="1"/>
      <c r="R515" s="1"/>
    </row>
    <row r="516" spans="2:18">
      <c r="B516" s="1"/>
      <c r="C516" s="92"/>
      <c r="D516" s="92"/>
      <c r="E516" s="13"/>
      <c r="F516" s="13"/>
      <c r="G516" s="13"/>
      <c r="H516" s="13"/>
      <c r="I516" s="286"/>
      <c r="J516" s="1"/>
      <c r="K516" s="1"/>
      <c r="L516" s="1"/>
      <c r="M516" s="1"/>
      <c r="N516" s="1"/>
      <c r="O516" s="1"/>
      <c r="P516" s="1"/>
      <c r="Q516" s="1"/>
      <c r="R516" s="1"/>
    </row>
    <row r="517" spans="2:18">
      <c r="B517" s="1"/>
      <c r="C517" s="92"/>
      <c r="D517" s="92"/>
      <c r="E517" s="13"/>
      <c r="F517" s="13"/>
      <c r="G517" s="13"/>
      <c r="H517" s="13"/>
      <c r="I517" s="286"/>
      <c r="J517" s="1"/>
      <c r="K517" s="1"/>
      <c r="L517" s="1"/>
      <c r="M517" s="1"/>
      <c r="N517" s="1"/>
      <c r="O517" s="1"/>
      <c r="P517" s="1"/>
      <c r="Q517" s="1"/>
      <c r="R517" s="1"/>
    </row>
    <row r="518" spans="2:18">
      <c r="B518" s="1"/>
      <c r="C518" s="92"/>
      <c r="D518" s="92"/>
      <c r="E518" s="13"/>
      <c r="F518" s="13"/>
      <c r="G518" s="13"/>
      <c r="H518" s="13"/>
      <c r="I518" s="286"/>
      <c r="J518" s="1"/>
      <c r="K518" s="1"/>
      <c r="L518" s="1"/>
      <c r="M518" s="1"/>
      <c r="N518" s="1"/>
      <c r="O518" s="1"/>
      <c r="P518" s="1"/>
      <c r="Q518" s="1"/>
      <c r="R518" s="1"/>
    </row>
    <row r="519" spans="2:18">
      <c r="B519" s="1"/>
      <c r="C519" s="92"/>
      <c r="D519" s="92"/>
      <c r="E519" s="13"/>
      <c r="F519" s="13"/>
      <c r="G519" s="13"/>
      <c r="H519" s="13"/>
      <c r="I519" s="286"/>
      <c r="J519" s="1"/>
      <c r="K519" s="1"/>
      <c r="L519" s="1"/>
      <c r="M519" s="1"/>
      <c r="N519" s="1"/>
      <c r="O519" s="1"/>
      <c r="P519" s="1"/>
      <c r="Q519" s="1"/>
      <c r="R519" s="1"/>
    </row>
    <row r="520" spans="2:18">
      <c r="B520" s="1"/>
      <c r="C520" s="92"/>
      <c r="D520" s="92"/>
      <c r="E520" s="13"/>
      <c r="F520" s="13"/>
      <c r="G520" s="13"/>
      <c r="H520" s="13"/>
      <c r="I520" s="286"/>
      <c r="J520" s="1"/>
      <c r="K520" s="1"/>
      <c r="L520" s="1"/>
      <c r="M520" s="1"/>
      <c r="N520" s="1"/>
      <c r="O520" s="1"/>
      <c r="P520" s="1"/>
      <c r="Q520" s="1"/>
      <c r="R520" s="1"/>
    </row>
    <row r="521" spans="2:18">
      <c r="B521" s="1"/>
      <c r="C521" s="92"/>
      <c r="D521" s="92"/>
      <c r="E521" s="13"/>
      <c r="F521" s="13"/>
      <c r="G521" s="13"/>
      <c r="H521" s="13"/>
      <c r="I521" s="286"/>
      <c r="J521" s="1"/>
      <c r="K521" s="1"/>
      <c r="L521" s="1"/>
      <c r="M521" s="1"/>
      <c r="N521" s="1"/>
      <c r="O521" s="1"/>
      <c r="P521" s="1"/>
      <c r="Q521" s="1"/>
      <c r="R521" s="1"/>
    </row>
    <row r="522" spans="2:18">
      <c r="B522" s="1"/>
      <c r="C522" s="92"/>
      <c r="D522" s="92"/>
      <c r="E522" s="13"/>
      <c r="F522" s="13"/>
      <c r="G522" s="13"/>
      <c r="H522" s="13"/>
      <c r="I522" s="286"/>
      <c r="J522" s="1"/>
      <c r="K522" s="1"/>
      <c r="L522" s="1"/>
      <c r="M522" s="1"/>
      <c r="N522" s="1"/>
      <c r="O522" s="1"/>
      <c r="P522" s="1"/>
      <c r="Q522" s="1"/>
      <c r="R522" s="1"/>
    </row>
    <row r="523" spans="2:18">
      <c r="B523" s="1"/>
      <c r="C523" s="92"/>
      <c r="D523" s="92"/>
      <c r="E523" s="13"/>
      <c r="F523" s="13"/>
      <c r="G523" s="13"/>
      <c r="H523" s="13"/>
      <c r="I523" s="286"/>
      <c r="J523" s="1"/>
      <c r="K523" s="1"/>
      <c r="L523" s="1"/>
      <c r="M523" s="1"/>
      <c r="N523" s="1"/>
      <c r="O523" s="1"/>
      <c r="P523" s="1"/>
      <c r="Q523" s="1"/>
      <c r="R523" s="1"/>
    </row>
    <row r="524" spans="2:18">
      <c r="B524" s="1"/>
      <c r="C524" s="92"/>
      <c r="D524" s="92"/>
      <c r="E524" s="13"/>
      <c r="F524" s="13"/>
      <c r="G524" s="13"/>
      <c r="H524" s="13"/>
      <c r="I524" s="286"/>
      <c r="J524" s="1"/>
      <c r="K524" s="1"/>
      <c r="L524" s="1"/>
      <c r="M524" s="1"/>
      <c r="N524" s="1"/>
      <c r="O524" s="1"/>
      <c r="P524" s="1"/>
      <c r="Q524" s="1"/>
      <c r="R524" s="1"/>
    </row>
    <row r="525" spans="2:18">
      <c r="B525" s="1"/>
      <c r="C525" s="92"/>
      <c r="D525" s="92"/>
      <c r="E525" s="13"/>
      <c r="F525" s="13"/>
      <c r="G525" s="13"/>
      <c r="H525" s="13"/>
      <c r="I525" s="286"/>
      <c r="J525" s="1"/>
      <c r="K525" s="1"/>
      <c r="L525" s="1"/>
      <c r="M525" s="1"/>
      <c r="N525" s="1"/>
      <c r="O525" s="1"/>
      <c r="P525" s="1"/>
      <c r="Q525" s="1"/>
      <c r="R525" s="1"/>
    </row>
    <row r="526" spans="2:18">
      <c r="B526" s="1"/>
      <c r="C526" s="92"/>
      <c r="D526" s="92"/>
      <c r="E526" s="13"/>
      <c r="F526" s="13"/>
      <c r="G526" s="13"/>
      <c r="H526" s="13"/>
      <c r="I526" s="286"/>
      <c r="J526" s="1"/>
      <c r="K526" s="1"/>
      <c r="L526" s="1"/>
      <c r="M526" s="1"/>
      <c r="N526" s="1"/>
      <c r="O526" s="1"/>
      <c r="P526" s="1"/>
      <c r="Q526" s="1"/>
      <c r="R526" s="1"/>
    </row>
    <row r="527" spans="2:18">
      <c r="B527" s="1"/>
      <c r="C527" s="92"/>
      <c r="D527" s="92"/>
      <c r="E527" s="13"/>
      <c r="F527" s="13"/>
      <c r="G527" s="13"/>
      <c r="H527" s="13"/>
      <c r="I527" s="286"/>
      <c r="J527" s="1"/>
      <c r="K527" s="1"/>
      <c r="L527" s="1"/>
      <c r="M527" s="1"/>
      <c r="N527" s="1"/>
      <c r="O527" s="1"/>
      <c r="P527" s="1"/>
      <c r="Q527" s="1"/>
      <c r="R527" s="1"/>
    </row>
    <row r="528" spans="2:18">
      <c r="B528" s="1"/>
      <c r="C528" s="92"/>
      <c r="D528" s="92"/>
      <c r="E528" s="13"/>
      <c r="F528" s="13"/>
      <c r="G528" s="13"/>
      <c r="H528" s="13"/>
      <c r="I528" s="286"/>
      <c r="J528" s="1"/>
      <c r="K528" s="1"/>
      <c r="L528" s="1"/>
      <c r="M528" s="1"/>
      <c r="N528" s="1"/>
      <c r="O528" s="1"/>
      <c r="P528" s="1"/>
      <c r="Q528" s="1"/>
      <c r="R528" s="1"/>
    </row>
    <row r="529" spans="2:18">
      <c r="B529" s="1"/>
      <c r="C529" s="92"/>
      <c r="D529" s="92"/>
      <c r="E529" s="13"/>
      <c r="F529" s="13"/>
      <c r="G529" s="13"/>
      <c r="H529" s="13"/>
      <c r="I529" s="286"/>
      <c r="J529" s="1"/>
      <c r="K529" s="1"/>
      <c r="L529" s="1"/>
      <c r="M529" s="1"/>
      <c r="N529" s="1"/>
      <c r="O529" s="1"/>
      <c r="P529" s="1"/>
      <c r="Q529" s="1"/>
      <c r="R529" s="1"/>
    </row>
    <row r="530" spans="2:18">
      <c r="B530" s="1"/>
      <c r="C530" s="92"/>
      <c r="D530" s="92"/>
      <c r="E530" s="13"/>
      <c r="F530" s="13"/>
      <c r="G530" s="13"/>
      <c r="H530" s="13"/>
      <c r="I530" s="286"/>
      <c r="J530" s="1"/>
      <c r="K530" s="1"/>
      <c r="L530" s="1"/>
      <c r="M530" s="1"/>
      <c r="N530" s="1"/>
      <c r="O530" s="1"/>
      <c r="P530" s="1"/>
      <c r="Q530" s="1"/>
      <c r="R530" s="1"/>
    </row>
    <row r="531" spans="2:18">
      <c r="B531" s="1"/>
      <c r="C531" s="92"/>
      <c r="D531" s="92"/>
      <c r="E531" s="13"/>
      <c r="F531" s="13"/>
      <c r="G531" s="13"/>
      <c r="H531" s="13"/>
      <c r="I531" s="286"/>
      <c r="J531" s="1"/>
      <c r="K531" s="1"/>
      <c r="L531" s="1"/>
      <c r="M531" s="1"/>
      <c r="N531" s="1"/>
      <c r="O531" s="1"/>
      <c r="P531" s="1"/>
      <c r="Q531" s="1"/>
      <c r="R531" s="1"/>
    </row>
    <row r="532" spans="2:18">
      <c r="B532" s="1"/>
      <c r="C532" s="92"/>
      <c r="D532" s="92"/>
      <c r="E532" s="13"/>
      <c r="F532" s="13"/>
      <c r="G532" s="13"/>
      <c r="H532" s="13"/>
      <c r="I532" s="286"/>
      <c r="J532" s="1"/>
      <c r="K532" s="1"/>
      <c r="L532" s="1"/>
      <c r="M532" s="1"/>
      <c r="N532" s="1"/>
      <c r="O532" s="1"/>
      <c r="P532" s="1"/>
      <c r="Q532" s="1"/>
      <c r="R532" s="1"/>
    </row>
    <row r="533" spans="2:18">
      <c r="B533" s="1"/>
      <c r="C533" s="92"/>
      <c r="D533" s="92"/>
      <c r="E533" s="13"/>
      <c r="F533" s="13"/>
      <c r="G533" s="13"/>
      <c r="H533" s="13"/>
      <c r="I533" s="286"/>
      <c r="J533" s="1"/>
      <c r="K533" s="1"/>
      <c r="L533" s="1"/>
      <c r="M533" s="1"/>
      <c r="N533" s="1"/>
      <c r="O533" s="1"/>
      <c r="P533" s="1"/>
      <c r="Q533" s="1"/>
      <c r="R533" s="1"/>
    </row>
    <row r="534" spans="2:18">
      <c r="B534" s="1"/>
      <c r="C534" s="92"/>
      <c r="D534" s="92"/>
      <c r="E534" s="13"/>
      <c r="F534" s="13"/>
      <c r="G534" s="13"/>
      <c r="H534" s="13"/>
      <c r="I534" s="286"/>
      <c r="J534" s="1"/>
      <c r="K534" s="1"/>
      <c r="L534" s="1"/>
      <c r="M534" s="1"/>
      <c r="N534" s="1"/>
      <c r="O534" s="1"/>
      <c r="P534" s="1"/>
      <c r="Q534" s="1"/>
      <c r="R534" s="1"/>
    </row>
    <row r="535" spans="2:18">
      <c r="B535" s="1"/>
      <c r="C535" s="92"/>
      <c r="D535" s="92"/>
      <c r="E535" s="13"/>
      <c r="F535" s="13"/>
      <c r="G535" s="13"/>
      <c r="H535" s="13"/>
      <c r="I535" s="286"/>
      <c r="J535" s="1"/>
      <c r="K535" s="1"/>
      <c r="L535" s="1"/>
      <c r="M535" s="1"/>
      <c r="N535" s="1"/>
      <c r="O535" s="1"/>
      <c r="P535" s="1"/>
      <c r="Q535" s="1"/>
      <c r="R535" s="1"/>
    </row>
    <row r="536" spans="2:18">
      <c r="B536" s="1"/>
      <c r="C536" s="92"/>
      <c r="D536" s="92"/>
      <c r="E536" s="13"/>
      <c r="F536" s="13"/>
      <c r="G536" s="13"/>
      <c r="H536" s="13"/>
      <c r="I536" s="286"/>
      <c r="J536" s="1"/>
      <c r="K536" s="1"/>
      <c r="L536" s="1"/>
      <c r="M536" s="1"/>
      <c r="N536" s="1"/>
      <c r="O536" s="1"/>
      <c r="P536" s="1"/>
      <c r="Q536" s="1"/>
      <c r="R536" s="1"/>
    </row>
    <row r="537" spans="2:18">
      <c r="B537" s="1"/>
      <c r="C537" s="92"/>
      <c r="D537" s="92"/>
      <c r="E537" s="13"/>
      <c r="F537" s="13"/>
      <c r="G537" s="13"/>
      <c r="H537" s="13"/>
      <c r="I537" s="286"/>
      <c r="J537" s="1"/>
      <c r="K537" s="1"/>
      <c r="L537" s="1"/>
      <c r="M537" s="1"/>
      <c r="N537" s="1"/>
      <c r="O537" s="1"/>
      <c r="P537" s="1"/>
      <c r="Q537" s="1"/>
      <c r="R537" s="1"/>
    </row>
    <row r="538" spans="2:18">
      <c r="B538" s="1"/>
      <c r="C538" s="92"/>
      <c r="D538" s="92"/>
      <c r="E538" s="13"/>
      <c r="F538" s="13"/>
      <c r="G538" s="13"/>
      <c r="H538" s="13"/>
      <c r="I538" s="286"/>
      <c r="J538" s="1"/>
      <c r="K538" s="1"/>
      <c r="L538" s="1"/>
      <c r="M538" s="1"/>
      <c r="N538" s="1"/>
      <c r="O538" s="1"/>
      <c r="P538" s="1"/>
      <c r="Q538" s="1"/>
      <c r="R538" s="1"/>
    </row>
    <row r="539" spans="2:18">
      <c r="B539" s="1"/>
      <c r="C539" s="92"/>
      <c r="D539" s="92"/>
      <c r="E539" s="13"/>
      <c r="F539" s="13"/>
      <c r="G539" s="13"/>
      <c r="H539" s="13"/>
      <c r="I539" s="286"/>
      <c r="J539" s="1"/>
      <c r="K539" s="1"/>
      <c r="L539" s="1"/>
      <c r="M539" s="1"/>
      <c r="N539" s="1"/>
      <c r="O539" s="1"/>
      <c r="P539" s="1"/>
      <c r="Q539" s="1"/>
      <c r="R539" s="1"/>
    </row>
    <row r="540" spans="2:18">
      <c r="B540" s="1"/>
      <c r="C540" s="92"/>
      <c r="D540" s="92"/>
      <c r="E540" s="13"/>
      <c r="F540" s="13"/>
      <c r="G540" s="13"/>
      <c r="H540" s="13"/>
      <c r="I540" s="286"/>
      <c r="J540" s="1"/>
      <c r="K540" s="1"/>
      <c r="L540" s="1"/>
      <c r="M540" s="1"/>
      <c r="N540" s="1"/>
      <c r="O540" s="1"/>
      <c r="P540" s="1"/>
      <c r="Q540" s="1"/>
      <c r="R540" s="1"/>
    </row>
    <row r="541" spans="2:18">
      <c r="B541" s="1"/>
      <c r="C541" s="92"/>
      <c r="D541" s="92"/>
      <c r="E541" s="13"/>
      <c r="F541" s="13"/>
      <c r="G541" s="13"/>
      <c r="H541" s="13"/>
      <c r="I541" s="286"/>
      <c r="J541" s="1"/>
      <c r="K541" s="1"/>
      <c r="L541" s="1"/>
      <c r="M541" s="1"/>
      <c r="N541" s="1"/>
      <c r="O541" s="1"/>
      <c r="P541" s="1"/>
      <c r="Q541" s="1"/>
      <c r="R541" s="1"/>
    </row>
    <row r="542" spans="2:18">
      <c r="B542" s="1"/>
      <c r="C542" s="92"/>
      <c r="D542" s="92"/>
      <c r="E542" s="13"/>
      <c r="F542" s="13"/>
      <c r="G542" s="13"/>
      <c r="H542" s="13"/>
      <c r="I542" s="286"/>
      <c r="J542" s="1"/>
      <c r="K542" s="1"/>
      <c r="L542" s="1"/>
      <c r="M542" s="1"/>
      <c r="N542" s="1"/>
      <c r="O542" s="1"/>
      <c r="P542" s="1"/>
      <c r="Q542" s="1"/>
      <c r="R542" s="1"/>
    </row>
    <row r="543" spans="2:18">
      <c r="B543" s="1"/>
      <c r="C543" s="92"/>
      <c r="D543" s="92"/>
      <c r="E543" s="13"/>
      <c r="F543" s="13"/>
      <c r="G543" s="13"/>
      <c r="H543" s="13"/>
      <c r="I543" s="286"/>
      <c r="J543" s="1"/>
      <c r="K543" s="1"/>
      <c r="L543" s="1"/>
      <c r="M543" s="1"/>
      <c r="N543" s="1"/>
      <c r="O543" s="1"/>
      <c r="P543" s="1"/>
      <c r="Q543" s="1"/>
      <c r="R543" s="1"/>
    </row>
    <row r="544" spans="2:18">
      <c r="B544" s="1"/>
      <c r="C544" s="92"/>
      <c r="D544" s="92"/>
      <c r="E544" s="13"/>
      <c r="F544" s="13"/>
      <c r="G544" s="13"/>
      <c r="H544" s="13"/>
      <c r="I544" s="286"/>
      <c r="J544" s="1"/>
      <c r="K544" s="1"/>
      <c r="L544" s="1"/>
      <c r="M544" s="1"/>
      <c r="N544" s="1"/>
      <c r="O544" s="1"/>
      <c r="P544" s="1"/>
      <c r="Q544" s="1"/>
      <c r="R544" s="1"/>
    </row>
    <row r="545" spans="2:18">
      <c r="B545" s="1"/>
      <c r="C545" s="92"/>
      <c r="D545" s="92"/>
      <c r="E545" s="13"/>
      <c r="F545" s="13"/>
      <c r="G545" s="13"/>
      <c r="H545" s="13"/>
      <c r="I545" s="286"/>
      <c r="J545" s="1"/>
      <c r="K545" s="1"/>
      <c r="L545" s="1"/>
      <c r="M545" s="1"/>
      <c r="N545" s="1"/>
      <c r="O545" s="1"/>
      <c r="P545" s="1"/>
      <c r="Q545" s="1"/>
      <c r="R545" s="1"/>
    </row>
    <row r="546" spans="2:18">
      <c r="B546" s="1"/>
      <c r="C546" s="92"/>
      <c r="D546" s="92"/>
      <c r="E546" s="13"/>
      <c r="F546" s="13"/>
      <c r="G546" s="13"/>
      <c r="H546" s="13"/>
      <c r="I546" s="286"/>
      <c r="J546" s="1"/>
      <c r="K546" s="1"/>
      <c r="L546" s="1"/>
      <c r="M546" s="1"/>
      <c r="N546" s="1"/>
      <c r="O546" s="1"/>
      <c r="P546" s="1"/>
      <c r="Q546" s="1"/>
      <c r="R546" s="1"/>
    </row>
    <row r="547" spans="2:18">
      <c r="B547" s="1"/>
      <c r="C547" s="92"/>
      <c r="D547" s="92"/>
      <c r="E547" s="13"/>
      <c r="F547" s="13"/>
      <c r="G547" s="13"/>
      <c r="H547" s="13"/>
      <c r="I547" s="286"/>
      <c r="J547" s="1"/>
      <c r="K547" s="1"/>
      <c r="L547" s="1"/>
      <c r="M547" s="1"/>
      <c r="N547" s="1"/>
      <c r="O547" s="1"/>
      <c r="P547" s="1"/>
      <c r="Q547" s="1"/>
      <c r="R547" s="1"/>
    </row>
    <row r="548" spans="2:18">
      <c r="B548" s="1"/>
      <c r="C548" s="92"/>
      <c r="D548" s="92"/>
      <c r="E548" s="13"/>
      <c r="F548" s="13"/>
      <c r="G548" s="13"/>
      <c r="H548" s="13"/>
      <c r="I548" s="286"/>
      <c r="J548" s="1"/>
      <c r="K548" s="1"/>
      <c r="L548" s="1"/>
      <c r="M548" s="1"/>
      <c r="N548" s="1"/>
      <c r="O548" s="1"/>
      <c r="P548" s="1"/>
      <c r="Q548" s="1"/>
      <c r="R548" s="1"/>
    </row>
    <row r="549" spans="2:18">
      <c r="B549" s="1"/>
      <c r="C549" s="92"/>
      <c r="D549" s="92"/>
      <c r="E549" s="13"/>
      <c r="F549" s="13"/>
      <c r="G549" s="13"/>
      <c r="H549" s="13"/>
      <c r="I549" s="286"/>
      <c r="J549" s="1"/>
      <c r="K549" s="1"/>
      <c r="L549" s="1"/>
      <c r="M549" s="1"/>
      <c r="N549" s="1"/>
      <c r="O549" s="1"/>
      <c r="P549" s="1"/>
      <c r="Q549" s="1"/>
      <c r="R549" s="1"/>
    </row>
    <row r="550" spans="2:18">
      <c r="B550" s="1"/>
      <c r="C550" s="92"/>
      <c r="D550" s="92"/>
      <c r="E550" s="13"/>
      <c r="F550" s="13"/>
      <c r="G550" s="13"/>
      <c r="H550" s="13"/>
      <c r="I550" s="286"/>
      <c r="J550" s="1"/>
      <c r="K550" s="1"/>
      <c r="L550" s="1"/>
      <c r="M550" s="1"/>
      <c r="N550" s="1"/>
      <c r="O550" s="1"/>
      <c r="P550" s="1"/>
      <c r="Q550" s="1"/>
      <c r="R550" s="1"/>
    </row>
    <row r="551" spans="2:18">
      <c r="B551" s="1"/>
      <c r="C551" s="92"/>
      <c r="D551" s="92"/>
      <c r="E551" s="13"/>
      <c r="F551" s="13"/>
      <c r="G551" s="13"/>
      <c r="H551" s="13"/>
      <c r="I551" s="286"/>
      <c r="J551" s="1"/>
      <c r="K551" s="1"/>
      <c r="L551" s="1"/>
      <c r="M551" s="1"/>
      <c r="N551" s="1"/>
      <c r="O551" s="1"/>
      <c r="P551" s="1"/>
      <c r="Q551" s="1"/>
      <c r="R551" s="1"/>
    </row>
    <row r="552" spans="2:18">
      <c r="B552" s="1"/>
      <c r="C552" s="92"/>
      <c r="D552" s="92"/>
      <c r="E552" s="13"/>
      <c r="F552" s="13"/>
      <c r="G552" s="13"/>
      <c r="H552" s="13"/>
      <c r="I552" s="286"/>
      <c r="J552" s="1"/>
      <c r="K552" s="1"/>
      <c r="L552" s="1"/>
      <c r="M552" s="1"/>
      <c r="N552" s="1"/>
      <c r="O552" s="1"/>
      <c r="P552" s="1"/>
      <c r="Q552" s="1"/>
      <c r="R552" s="1"/>
    </row>
    <row r="553" spans="2:18">
      <c r="B553" s="1"/>
      <c r="C553" s="92"/>
      <c r="D553" s="92"/>
      <c r="E553" s="13"/>
      <c r="F553" s="13"/>
      <c r="G553" s="13"/>
      <c r="H553" s="13"/>
      <c r="I553" s="286"/>
      <c r="J553" s="1"/>
      <c r="K553" s="1"/>
      <c r="L553" s="1"/>
      <c r="M553" s="1"/>
      <c r="N553" s="1"/>
      <c r="O553" s="1"/>
      <c r="P553" s="1"/>
      <c r="Q553" s="1"/>
      <c r="R553" s="1"/>
    </row>
    <row r="554" spans="2:18">
      <c r="B554" s="1"/>
      <c r="C554" s="92"/>
      <c r="D554" s="92"/>
      <c r="E554" s="13"/>
      <c r="F554" s="13"/>
      <c r="G554" s="13"/>
      <c r="H554" s="13"/>
      <c r="I554" s="286"/>
      <c r="J554" s="1"/>
      <c r="K554" s="1"/>
      <c r="L554" s="1"/>
      <c r="M554" s="1"/>
      <c r="N554" s="1"/>
      <c r="O554" s="1"/>
      <c r="P554" s="1"/>
      <c r="Q554" s="1"/>
      <c r="R554" s="1"/>
    </row>
    <row r="555" spans="2:18">
      <c r="B555" s="1"/>
      <c r="C555" s="92"/>
      <c r="D555" s="92"/>
      <c r="E555" s="13"/>
      <c r="F555" s="13"/>
      <c r="G555" s="13"/>
      <c r="H555" s="13"/>
      <c r="I555" s="286"/>
      <c r="J555" s="1"/>
      <c r="K555" s="1"/>
      <c r="L555" s="1"/>
      <c r="M555" s="1"/>
      <c r="N555" s="1"/>
      <c r="O555" s="1"/>
      <c r="P555" s="1"/>
      <c r="Q555" s="1"/>
      <c r="R555" s="1"/>
    </row>
    <row r="556" spans="2:18">
      <c r="B556" s="1"/>
      <c r="C556" s="92"/>
      <c r="D556" s="92"/>
      <c r="E556" s="13"/>
      <c r="F556" s="13"/>
      <c r="G556" s="13"/>
      <c r="H556" s="13"/>
      <c r="I556" s="286"/>
      <c r="J556" s="1"/>
      <c r="K556" s="1"/>
      <c r="L556" s="1"/>
      <c r="M556" s="1"/>
      <c r="N556" s="1"/>
      <c r="O556" s="1"/>
      <c r="P556" s="1"/>
      <c r="Q556" s="1"/>
      <c r="R556" s="1"/>
    </row>
    <row r="557" spans="2:18">
      <c r="B557" s="1"/>
      <c r="C557" s="92"/>
      <c r="D557" s="92"/>
      <c r="E557" s="13"/>
      <c r="F557" s="13"/>
      <c r="G557" s="13"/>
      <c r="H557" s="13"/>
      <c r="I557" s="286"/>
      <c r="J557" s="1"/>
      <c r="K557" s="1"/>
      <c r="L557" s="1"/>
      <c r="M557" s="1"/>
      <c r="N557" s="1"/>
      <c r="O557" s="1"/>
      <c r="P557" s="1"/>
      <c r="Q557" s="1"/>
      <c r="R557" s="1"/>
    </row>
    <row r="558" spans="2:18">
      <c r="B558" s="1"/>
      <c r="C558" s="92"/>
      <c r="D558" s="92"/>
      <c r="E558" s="13"/>
      <c r="F558" s="13"/>
      <c r="G558" s="13"/>
      <c r="H558" s="13"/>
      <c r="I558" s="286"/>
      <c r="J558" s="1"/>
      <c r="K558" s="1"/>
      <c r="L558" s="1"/>
      <c r="M558" s="1"/>
      <c r="N558" s="1"/>
      <c r="O558" s="1"/>
      <c r="P558" s="1"/>
      <c r="Q558" s="1"/>
      <c r="R558" s="1"/>
    </row>
    <row r="559" spans="2:18">
      <c r="B559" s="1"/>
      <c r="C559" s="92"/>
      <c r="D559" s="92"/>
      <c r="E559" s="13"/>
      <c r="F559" s="13"/>
      <c r="G559" s="13"/>
      <c r="H559" s="13"/>
      <c r="I559" s="286"/>
      <c r="J559" s="1"/>
      <c r="K559" s="1"/>
      <c r="L559" s="1"/>
      <c r="M559" s="1"/>
      <c r="N559" s="1"/>
      <c r="O559" s="1"/>
      <c r="P559" s="1"/>
      <c r="Q559" s="1"/>
      <c r="R559" s="1"/>
    </row>
    <row r="560" spans="2:18">
      <c r="B560" s="1"/>
      <c r="C560" s="92"/>
      <c r="D560" s="92"/>
      <c r="E560" s="13"/>
      <c r="F560" s="13"/>
      <c r="G560" s="13"/>
      <c r="H560" s="13"/>
      <c r="I560" s="286"/>
      <c r="J560" s="1"/>
      <c r="K560" s="1"/>
      <c r="L560" s="1"/>
      <c r="M560" s="1"/>
      <c r="N560" s="1"/>
      <c r="O560" s="1"/>
      <c r="P560" s="1"/>
      <c r="Q560" s="1"/>
      <c r="R560" s="1"/>
    </row>
    <row r="561" spans="2:18">
      <c r="B561" s="1"/>
      <c r="C561" s="92"/>
      <c r="D561" s="92"/>
      <c r="E561" s="13"/>
      <c r="F561" s="13"/>
      <c r="G561" s="13"/>
      <c r="H561" s="13"/>
      <c r="I561" s="286"/>
      <c r="J561" s="1"/>
      <c r="K561" s="1"/>
      <c r="L561" s="1"/>
      <c r="M561" s="1"/>
      <c r="N561" s="1"/>
      <c r="O561" s="1"/>
      <c r="P561" s="1"/>
      <c r="Q561" s="1"/>
      <c r="R561" s="1"/>
    </row>
    <row r="562" spans="2:18">
      <c r="B562" s="1"/>
      <c r="C562" s="92"/>
      <c r="D562" s="92"/>
      <c r="E562" s="13"/>
      <c r="F562" s="13"/>
      <c r="G562" s="13"/>
      <c r="H562" s="13"/>
      <c r="I562" s="286"/>
      <c r="J562" s="1"/>
      <c r="K562" s="1"/>
      <c r="L562" s="1"/>
      <c r="M562" s="1"/>
      <c r="N562" s="1"/>
      <c r="O562" s="1"/>
      <c r="P562" s="1"/>
      <c r="Q562" s="1"/>
      <c r="R562" s="1"/>
    </row>
    <row r="563" spans="2:18">
      <c r="B563" s="1"/>
      <c r="C563" s="92"/>
      <c r="D563" s="92"/>
      <c r="E563" s="13"/>
      <c r="F563" s="13"/>
      <c r="G563" s="13"/>
      <c r="H563" s="13"/>
      <c r="I563" s="286"/>
      <c r="J563" s="1"/>
      <c r="K563" s="1"/>
      <c r="L563" s="1"/>
      <c r="M563" s="1"/>
      <c r="N563" s="1"/>
      <c r="O563" s="1"/>
      <c r="P563" s="1"/>
      <c r="Q563" s="1"/>
      <c r="R563" s="1"/>
    </row>
    <row r="564" spans="2:18">
      <c r="B564" s="1"/>
      <c r="C564" s="92"/>
      <c r="D564" s="92"/>
      <c r="E564" s="13"/>
      <c r="F564" s="13"/>
      <c r="G564" s="13"/>
      <c r="H564" s="13"/>
      <c r="I564" s="286"/>
      <c r="J564" s="1"/>
      <c r="K564" s="1"/>
      <c r="L564" s="1"/>
      <c r="M564" s="1"/>
      <c r="N564" s="1"/>
      <c r="O564" s="1"/>
      <c r="P564" s="1"/>
      <c r="Q564" s="1"/>
      <c r="R564" s="1"/>
    </row>
    <row r="565" spans="2:18">
      <c r="B565" s="1"/>
      <c r="C565" s="92"/>
      <c r="D565" s="92"/>
      <c r="E565" s="13"/>
      <c r="F565" s="13"/>
      <c r="G565" s="13"/>
      <c r="H565" s="13"/>
      <c r="I565" s="286"/>
      <c r="J565" s="1"/>
      <c r="K565" s="1"/>
      <c r="L565" s="1"/>
      <c r="M565" s="1"/>
      <c r="N565" s="1"/>
      <c r="O565" s="1"/>
      <c r="P565" s="1"/>
      <c r="Q565" s="1"/>
      <c r="R565" s="1"/>
    </row>
    <row r="566" spans="2:18">
      <c r="B566" s="1"/>
      <c r="C566" s="92"/>
      <c r="D566" s="92"/>
      <c r="E566" s="13"/>
      <c r="F566" s="13"/>
      <c r="G566" s="13"/>
      <c r="H566" s="13"/>
      <c r="I566" s="286"/>
      <c r="J566" s="1"/>
      <c r="K566" s="1"/>
      <c r="L566" s="1"/>
      <c r="M566" s="1"/>
      <c r="N566" s="1"/>
      <c r="O566" s="1"/>
      <c r="P566" s="1"/>
      <c r="Q566" s="1"/>
      <c r="R566" s="1"/>
    </row>
    <row r="567" spans="2:18">
      <c r="B567" s="1"/>
      <c r="C567" s="92"/>
      <c r="D567" s="92"/>
      <c r="E567" s="13"/>
      <c r="F567" s="13"/>
      <c r="G567" s="13"/>
      <c r="H567" s="13"/>
      <c r="I567" s="286"/>
      <c r="J567" s="1"/>
      <c r="K567" s="1"/>
      <c r="L567" s="1"/>
      <c r="M567" s="1"/>
      <c r="N567" s="1"/>
      <c r="O567" s="1"/>
      <c r="P567" s="1"/>
      <c r="Q567" s="1"/>
      <c r="R567" s="1"/>
    </row>
    <row r="568" spans="2:18">
      <c r="B568" s="1"/>
      <c r="C568" s="92"/>
      <c r="D568" s="92"/>
      <c r="E568" s="13"/>
      <c r="F568" s="13"/>
      <c r="G568" s="13"/>
      <c r="H568" s="13"/>
      <c r="I568" s="286"/>
      <c r="J568" s="1"/>
      <c r="K568" s="1"/>
      <c r="L568" s="1"/>
      <c r="M568" s="1"/>
      <c r="N568" s="1"/>
      <c r="O568" s="1"/>
      <c r="P568" s="1"/>
      <c r="Q568" s="1"/>
      <c r="R568" s="1"/>
    </row>
    <row r="569" spans="2:18">
      <c r="B569" s="1"/>
      <c r="C569" s="92"/>
      <c r="D569" s="92"/>
      <c r="E569" s="13"/>
      <c r="F569" s="13"/>
      <c r="G569" s="13"/>
      <c r="H569" s="13"/>
      <c r="I569" s="286"/>
      <c r="J569" s="1"/>
      <c r="K569" s="1"/>
      <c r="L569" s="1"/>
      <c r="M569" s="1"/>
      <c r="N569" s="1"/>
      <c r="O569" s="1"/>
      <c r="P569" s="1"/>
      <c r="Q569" s="1"/>
      <c r="R569" s="1"/>
    </row>
    <row r="570" spans="2:18">
      <c r="B570" s="1"/>
      <c r="C570" s="92"/>
      <c r="D570" s="92"/>
      <c r="E570" s="13"/>
      <c r="F570" s="13"/>
      <c r="G570" s="13"/>
      <c r="H570" s="13"/>
      <c r="I570" s="286"/>
      <c r="J570" s="1"/>
      <c r="K570" s="1"/>
      <c r="L570" s="1"/>
      <c r="M570" s="1"/>
      <c r="N570" s="1"/>
      <c r="O570" s="1"/>
      <c r="P570" s="1"/>
      <c r="Q570" s="1"/>
      <c r="R570" s="1"/>
    </row>
    <row r="571" spans="2:18">
      <c r="B571" s="1"/>
      <c r="C571" s="92"/>
      <c r="D571" s="92"/>
      <c r="E571" s="13"/>
      <c r="F571" s="13"/>
      <c r="G571" s="13"/>
      <c r="H571" s="13"/>
      <c r="I571" s="286"/>
      <c r="J571" s="1"/>
      <c r="K571" s="1"/>
      <c r="L571" s="1"/>
      <c r="M571" s="1"/>
      <c r="N571" s="1"/>
      <c r="O571" s="1"/>
      <c r="P571" s="1"/>
      <c r="Q571" s="1"/>
      <c r="R571" s="1"/>
    </row>
    <row r="572" spans="2:18">
      <c r="B572" s="1"/>
      <c r="C572" s="92"/>
      <c r="D572" s="92"/>
      <c r="E572" s="13"/>
      <c r="F572" s="13"/>
      <c r="G572" s="13"/>
      <c r="H572" s="13"/>
      <c r="I572" s="286"/>
      <c r="J572" s="1"/>
      <c r="K572" s="1"/>
      <c r="L572" s="1"/>
      <c r="M572" s="1"/>
      <c r="N572" s="1"/>
      <c r="O572" s="1"/>
      <c r="P572" s="1"/>
      <c r="Q572" s="1"/>
      <c r="R572" s="1"/>
    </row>
    <row r="573" spans="2:18">
      <c r="B573" s="1"/>
      <c r="C573" s="92"/>
      <c r="D573" s="92"/>
      <c r="E573" s="13"/>
      <c r="F573" s="13"/>
      <c r="G573" s="13"/>
      <c r="H573" s="13"/>
      <c r="I573" s="286"/>
      <c r="J573" s="1"/>
      <c r="K573" s="1"/>
      <c r="L573" s="1"/>
      <c r="M573" s="1"/>
      <c r="N573" s="1"/>
      <c r="O573" s="1"/>
      <c r="P573" s="1"/>
      <c r="Q573" s="1"/>
      <c r="R573" s="1"/>
    </row>
    <row r="574" spans="2:18">
      <c r="B574" s="1"/>
      <c r="C574" s="92"/>
      <c r="D574" s="92"/>
      <c r="E574" s="13"/>
      <c r="F574" s="13"/>
      <c r="G574" s="13"/>
      <c r="H574" s="13"/>
      <c r="I574" s="286"/>
      <c r="J574" s="1"/>
      <c r="K574" s="1"/>
      <c r="L574" s="1"/>
      <c r="M574" s="1"/>
      <c r="N574" s="1"/>
      <c r="O574" s="1"/>
      <c r="P574" s="1"/>
      <c r="Q574" s="1"/>
      <c r="R574" s="1"/>
    </row>
    <row r="575" spans="2:18">
      <c r="B575" s="1"/>
      <c r="C575" s="92"/>
      <c r="D575" s="92"/>
      <c r="E575" s="13"/>
      <c r="F575" s="13"/>
      <c r="G575" s="13"/>
      <c r="H575" s="13"/>
      <c r="I575" s="286"/>
      <c r="J575" s="1"/>
      <c r="K575" s="1"/>
      <c r="L575" s="1"/>
      <c r="M575" s="1"/>
      <c r="N575" s="1"/>
      <c r="O575" s="1"/>
      <c r="P575" s="1"/>
      <c r="Q575" s="1"/>
      <c r="R575" s="1"/>
    </row>
    <row r="576" spans="2:18">
      <c r="B576" s="1"/>
      <c r="C576" s="92"/>
      <c r="D576" s="92"/>
      <c r="E576" s="13"/>
      <c r="F576" s="13"/>
      <c r="G576" s="13"/>
      <c r="H576" s="13"/>
      <c r="I576" s="286"/>
      <c r="J576" s="1"/>
      <c r="K576" s="1"/>
      <c r="L576" s="1"/>
      <c r="M576" s="1"/>
      <c r="N576" s="1"/>
      <c r="O576" s="1"/>
      <c r="P576" s="1"/>
      <c r="Q576" s="1"/>
      <c r="R576" s="1"/>
    </row>
    <row r="577" spans="2:18">
      <c r="B577" s="1"/>
      <c r="C577" s="92"/>
      <c r="D577" s="92"/>
      <c r="E577" s="13"/>
      <c r="F577" s="13"/>
      <c r="G577" s="13"/>
      <c r="H577" s="13"/>
      <c r="I577" s="286"/>
      <c r="J577" s="1"/>
      <c r="K577" s="1"/>
      <c r="L577" s="1"/>
      <c r="M577" s="1"/>
      <c r="N577" s="1"/>
      <c r="O577" s="1"/>
      <c r="P577" s="1"/>
      <c r="Q577" s="1"/>
      <c r="R577" s="1"/>
    </row>
    <row r="578" spans="2:18">
      <c r="B578" s="1"/>
      <c r="C578" s="92"/>
      <c r="D578" s="92"/>
      <c r="E578" s="13"/>
      <c r="F578" s="13"/>
      <c r="G578" s="13"/>
      <c r="H578" s="13"/>
      <c r="I578" s="286"/>
      <c r="J578" s="1"/>
      <c r="K578" s="1"/>
      <c r="L578" s="1"/>
      <c r="M578" s="1"/>
      <c r="N578" s="1"/>
      <c r="O578" s="1"/>
      <c r="P578" s="1"/>
      <c r="Q578" s="1"/>
      <c r="R578" s="1"/>
    </row>
    <row r="579" spans="2:18">
      <c r="B579" s="1"/>
      <c r="C579" s="92"/>
      <c r="D579" s="92"/>
      <c r="E579" s="13"/>
      <c r="F579" s="13"/>
      <c r="G579" s="13"/>
      <c r="H579" s="13"/>
      <c r="I579" s="286"/>
      <c r="J579" s="1"/>
      <c r="K579" s="1"/>
      <c r="L579" s="1"/>
      <c r="M579" s="1"/>
      <c r="N579" s="1"/>
      <c r="O579" s="1"/>
      <c r="P579" s="1"/>
      <c r="Q579" s="1"/>
      <c r="R579" s="1"/>
    </row>
    <row r="580" spans="2:18">
      <c r="B580" s="1"/>
      <c r="C580" s="92"/>
      <c r="D580" s="92"/>
      <c r="E580" s="13"/>
      <c r="F580" s="13"/>
      <c r="G580" s="13"/>
      <c r="H580" s="13"/>
      <c r="I580" s="286"/>
      <c r="J580" s="1"/>
      <c r="K580" s="1"/>
      <c r="L580" s="1"/>
      <c r="M580" s="1"/>
      <c r="N580" s="1"/>
      <c r="O580" s="1"/>
      <c r="P580" s="1"/>
      <c r="Q580" s="1"/>
      <c r="R580" s="1"/>
    </row>
    <row r="581" spans="2:18">
      <c r="B581" s="1"/>
      <c r="C581" s="92"/>
      <c r="D581" s="92"/>
      <c r="E581" s="13"/>
      <c r="F581" s="13"/>
      <c r="G581" s="13"/>
      <c r="H581" s="13"/>
      <c r="I581" s="286"/>
      <c r="J581" s="1"/>
      <c r="K581" s="1"/>
      <c r="L581" s="1"/>
      <c r="M581" s="1"/>
      <c r="N581" s="1"/>
      <c r="O581" s="1"/>
      <c r="P581" s="1"/>
      <c r="Q581" s="1"/>
      <c r="R581" s="1"/>
    </row>
    <row r="582" spans="2:18">
      <c r="B582" s="1"/>
      <c r="C582" s="92"/>
      <c r="D582" s="92"/>
      <c r="E582" s="13"/>
      <c r="F582" s="13"/>
      <c r="G582" s="13"/>
      <c r="H582" s="13"/>
      <c r="I582" s="286"/>
      <c r="J582" s="1"/>
      <c r="K582" s="1"/>
      <c r="L582" s="1"/>
      <c r="M582" s="1"/>
      <c r="N582" s="1"/>
      <c r="O582" s="1"/>
      <c r="P582" s="1"/>
      <c r="Q582" s="1"/>
      <c r="R582" s="1"/>
    </row>
    <row r="583" spans="2:18">
      <c r="B583" s="1"/>
      <c r="C583" s="92"/>
      <c r="D583" s="92"/>
      <c r="E583" s="13"/>
      <c r="F583" s="13"/>
      <c r="G583" s="13"/>
      <c r="H583" s="13"/>
      <c r="I583" s="286"/>
      <c r="J583" s="1"/>
      <c r="K583" s="1"/>
      <c r="L583" s="1"/>
      <c r="M583" s="1"/>
      <c r="N583" s="1"/>
      <c r="O583" s="1"/>
      <c r="P583" s="1"/>
      <c r="Q583" s="1"/>
      <c r="R583" s="1"/>
    </row>
    <row r="584" spans="2:18">
      <c r="B584" s="1"/>
      <c r="C584" s="92"/>
      <c r="D584" s="92"/>
      <c r="E584" s="13"/>
      <c r="F584" s="13"/>
      <c r="G584" s="13"/>
      <c r="H584" s="13"/>
      <c r="I584" s="286"/>
      <c r="J584" s="1"/>
      <c r="K584" s="1"/>
      <c r="L584" s="1"/>
      <c r="M584" s="1"/>
      <c r="N584" s="1"/>
      <c r="O584" s="1"/>
      <c r="P584" s="1"/>
      <c r="Q584" s="1"/>
      <c r="R584" s="1"/>
    </row>
    <row r="585" spans="2:18">
      <c r="B585" s="1"/>
      <c r="C585" s="92"/>
      <c r="D585" s="92"/>
      <c r="E585" s="13"/>
      <c r="F585" s="13"/>
      <c r="G585" s="13"/>
      <c r="H585" s="13"/>
      <c r="I585" s="286"/>
      <c r="J585" s="1"/>
      <c r="K585" s="1"/>
      <c r="L585" s="1"/>
      <c r="M585" s="1"/>
      <c r="N585" s="1"/>
      <c r="O585" s="1"/>
      <c r="P585" s="1"/>
      <c r="Q585" s="1"/>
      <c r="R585" s="1"/>
    </row>
    <row r="586" spans="2:18">
      <c r="B586" s="1"/>
      <c r="C586" s="92"/>
      <c r="D586" s="92"/>
      <c r="E586" s="13"/>
      <c r="F586" s="13"/>
      <c r="G586" s="13"/>
      <c r="H586" s="13"/>
      <c r="I586" s="286"/>
      <c r="J586" s="1"/>
      <c r="K586" s="1"/>
      <c r="L586" s="1"/>
      <c r="M586" s="1"/>
      <c r="N586" s="1"/>
      <c r="O586" s="1"/>
      <c r="P586" s="1"/>
      <c r="Q586" s="1"/>
      <c r="R586" s="1"/>
    </row>
    <row r="587" spans="2:18">
      <c r="B587" s="1"/>
      <c r="C587" s="92"/>
      <c r="D587" s="92"/>
      <c r="E587" s="13"/>
      <c r="F587" s="13"/>
      <c r="G587" s="13"/>
      <c r="H587" s="13"/>
      <c r="I587" s="286"/>
      <c r="J587" s="1"/>
      <c r="K587" s="1"/>
      <c r="L587" s="1"/>
      <c r="M587" s="1"/>
      <c r="N587" s="1"/>
      <c r="O587" s="1"/>
      <c r="P587" s="1"/>
      <c r="Q587" s="1"/>
      <c r="R587" s="1"/>
    </row>
    <row r="588" spans="2:18">
      <c r="B588" s="1"/>
      <c r="C588" s="92"/>
      <c r="D588" s="92"/>
      <c r="E588" s="13"/>
      <c r="F588" s="13"/>
      <c r="G588" s="13"/>
      <c r="H588" s="13"/>
      <c r="I588" s="286"/>
      <c r="J588" s="1"/>
      <c r="K588" s="1"/>
      <c r="L588" s="1"/>
      <c r="M588" s="1"/>
      <c r="N588" s="1"/>
      <c r="O588" s="1"/>
      <c r="P588" s="1"/>
      <c r="Q588" s="1"/>
      <c r="R588" s="1"/>
    </row>
    <row r="589" spans="2:18">
      <c r="B589" s="1"/>
      <c r="C589" s="92"/>
      <c r="D589" s="92"/>
      <c r="E589" s="13"/>
      <c r="F589" s="13"/>
      <c r="G589" s="13"/>
      <c r="H589" s="13"/>
      <c r="I589" s="286"/>
      <c r="J589" s="1"/>
      <c r="K589" s="1"/>
      <c r="L589" s="1"/>
      <c r="M589" s="1"/>
      <c r="N589" s="1"/>
      <c r="O589" s="1"/>
      <c r="P589" s="1"/>
      <c r="Q589" s="1"/>
      <c r="R589" s="1"/>
    </row>
    <row r="590" spans="2:18">
      <c r="B590" s="1"/>
      <c r="C590" s="92"/>
      <c r="D590" s="92"/>
      <c r="E590" s="13"/>
      <c r="F590" s="13"/>
      <c r="G590" s="13"/>
      <c r="H590" s="13"/>
      <c r="I590" s="286"/>
      <c r="J590" s="1"/>
      <c r="K590" s="1"/>
      <c r="L590" s="1"/>
      <c r="M590" s="1"/>
      <c r="N590" s="1"/>
      <c r="O590" s="1"/>
      <c r="P590" s="1"/>
      <c r="Q590" s="1"/>
      <c r="R590" s="1"/>
    </row>
    <row r="591" spans="2:18">
      <c r="B591" s="1"/>
      <c r="C591" s="92"/>
      <c r="D591" s="92"/>
      <c r="E591" s="13"/>
      <c r="F591" s="13"/>
      <c r="G591" s="13"/>
      <c r="H591" s="13"/>
      <c r="I591" s="286"/>
      <c r="J591" s="1"/>
      <c r="K591" s="1"/>
      <c r="L591" s="1"/>
      <c r="M591" s="1"/>
      <c r="N591" s="1"/>
      <c r="O591" s="1"/>
      <c r="P591" s="1"/>
      <c r="Q591" s="1"/>
      <c r="R591" s="1"/>
    </row>
    <row r="592" spans="2:18">
      <c r="B592" s="1"/>
      <c r="C592" s="92"/>
      <c r="D592" s="92"/>
      <c r="E592" s="13"/>
      <c r="F592" s="13"/>
      <c r="G592" s="13"/>
      <c r="H592" s="13"/>
      <c r="I592" s="286"/>
      <c r="J592" s="1"/>
      <c r="K592" s="1"/>
      <c r="L592" s="1"/>
      <c r="M592" s="1"/>
      <c r="N592" s="1"/>
      <c r="O592" s="1"/>
      <c r="P592" s="1"/>
      <c r="Q592" s="1"/>
      <c r="R592" s="1"/>
    </row>
    <row r="593" spans="2:18">
      <c r="B593" s="1"/>
      <c r="C593" s="92"/>
      <c r="D593" s="92"/>
      <c r="E593" s="13"/>
      <c r="F593" s="13"/>
      <c r="G593" s="13"/>
      <c r="H593" s="13"/>
      <c r="I593" s="286"/>
      <c r="J593" s="1"/>
      <c r="K593" s="1"/>
      <c r="L593" s="1"/>
      <c r="M593" s="1"/>
      <c r="N593" s="1"/>
      <c r="O593" s="1"/>
      <c r="P593" s="1"/>
      <c r="Q593" s="1"/>
      <c r="R593" s="1"/>
    </row>
    <row r="594" spans="2:18">
      <c r="B594" s="1"/>
      <c r="C594" s="92"/>
      <c r="D594" s="92"/>
      <c r="E594" s="13"/>
      <c r="F594" s="13"/>
      <c r="G594" s="13"/>
      <c r="H594" s="13"/>
      <c r="I594" s="286"/>
      <c r="J594" s="1"/>
      <c r="K594" s="1"/>
      <c r="L594" s="1"/>
      <c r="M594" s="1"/>
      <c r="N594" s="1"/>
      <c r="O594" s="1"/>
      <c r="P594" s="1"/>
      <c r="Q594" s="1"/>
      <c r="R594" s="1"/>
    </row>
    <row r="595" spans="2:18">
      <c r="B595" s="1"/>
      <c r="C595" s="92"/>
      <c r="D595" s="92"/>
      <c r="E595" s="13"/>
      <c r="F595" s="13"/>
      <c r="G595" s="13"/>
      <c r="H595" s="13"/>
      <c r="I595" s="286"/>
      <c r="J595" s="1"/>
      <c r="K595" s="1"/>
      <c r="L595" s="1"/>
      <c r="M595" s="1"/>
      <c r="N595" s="1"/>
      <c r="O595" s="1"/>
      <c r="P595" s="1"/>
      <c r="Q595" s="1"/>
      <c r="R595" s="1"/>
    </row>
    <row r="596" spans="2:18">
      <c r="B596" s="1"/>
      <c r="C596" s="92"/>
      <c r="D596" s="92"/>
      <c r="E596" s="13"/>
      <c r="F596" s="13"/>
      <c r="G596" s="13"/>
      <c r="H596" s="13"/>
      <c r="I596" s="286"/>
      <c r="J596" s="1"/>
      <c r="K596" s="1"/>
      <c r="L596" s="1"/>
      <c r="M596" s="1"/>
      <c r="N596" s="1"/>
      <c r="O596" s="1"/>
      <c r="P596" s="1"/>
      <c r="Q596" s="1"/>
      <c r="R596" s="1"/>
    </row>
    <row r="597" spans="2:18">
      <c r="B597" s="1"/>
      <c r="C597" s="92"/>
      <c r="D597" s="92"/>
      <c r="E597" s="13"/>
      <c r="F597" s="13"/>
      <c r="G597" s="13"/>
      <c r="H597" s="13"/>
      <c r="I597" s="286"/>
      <c r="J597" s="1"/>
      <c r="K597" s="1"/>
      <c r="L597" s="1"/>
      <c r="M597" s="1"/>
      <c r="N597" s="1"/>
      <c r="O597" s="1"/>
      <c r="P597" s="1"/>
      <c r="Q597" s="1"/>
      <c r="R597" s="1"/>
    </row>
    <row r="598" spans="2:18">
      <c r="B598" s="1"/>
      <c r="C598" s="92"/>
      <c r="D598" s="92"/>
      <c r="E598" s="13"/>
      <c r="F598" s="13"/>
      <c r="G598" s="13"/>
      <c r="H598" s="13"/>
      <c r="I598" s="286"/>
      <c r="J598" s="1"/>
      <c r="K598" s="1"/>
      <c r="L598" s="1"/>
      <c r="M598" s="1"/>
      <c r="N598" s="1"/>
      <c r="O598" s="1"/>
      <c r="P598" s="1"/>
      <c r="Q598" s="1"/>
      <c r="R598" s="1"/>
    </row>
    <row r="599" spans="2:18">
      <c r="B599" s="1"/>
      <c r="C599" s="92"/>
      <c r="D599" s="92"/>
      <c r="E599" s="13"/>
      <c r="F599" s="13"/>
      <c r="G599" s="13"/>
      <c r="H599" s="13"/>
      <c r="I599" s="286"/>
      <c r="J599" s="1"/>
      <c r="K599" s="1"/>
      <c r="L599" s="1"/>
      <c r="M599" s="1"/>
      <c r="N599" s="1"/>
      <c r="O599" s="1"/>
      <c r="P599" s="1"/>
      <c r="Q599" s="1"/>
      <c r="R599" s="1"/>
    </row>
    <row r="600" spans="2:18">
      <c r="B600" s="1"/>
      <c r="C600" s="92"/>
      <c r="D600" s="92"/>
      <c r="E600" s="13"/>
      <c r="F600" s="13"/>
      <c r="G600" s="13"/>
      <c r="H600" s="13"/>
      <c r="I600" s="286"/>
      <c r="J600" s="1"/>
      <c r="K600" s="1"/>
      <c r="L600" s="1"/>
      <c r="M600" s="1"/>
      <c r="N600" s="1"/>
      <c r="O600" s="1"/>
      <c r="P600" s="1"/>
      <c r="Q600" s="1"/>
      <c r="R600" s="1"/>
    </row>
    <row r="601" spans="2:18">
      <c r="B601" s="1"/>
      <c r="C601" s="92"/>
      <c r="D601" s="92"/>
      <c r="E601" s="13"/>
      <c r="F601" s="13"/>
      <c r="G601" s="13"/>
      <c r="H601" s="13"/>
      <c r="I601" s="286"/>
      <c r="J601" s="1"/>
      <c r="K601" s="1"/>
      <c r="L601" s="1"/>
      <c r="M601" s="1"/>
      <c r="N601" s="1"/>
      <c r="O601" s="1"/>
      <c r="P601" s="1"/>
      <c r="Q601" s="1"/>
      <c r="R601" s="1"/>
    </row>
    <row r="602" spans="2:18">
      <c r="B602" s="1"/>
      <c r="C602" s="92"/>
      <c r="D602" s="92"/>
      <c r="E602" s="13"/>
      <c r="F602" s="13"/>
      <c r="G602" s="13"/>
      <c r="H602" s="13"/>
      <c r="I602" s="286"/>
      <c r="J602" s="1"/>
      <c r="K602" s="1"/>
      <c r="L602" s="1"/>
      <c r="M602" s="1"/>
      <c r="N602" s="1"/>
      <c r="O602" s="1"/>
      <c r="P602" s="1"/>
      <c r="Q602" s="1"/>
      <c r="R602" s="1"/>
    </row>
    <row r="603" spans="2:18">
      <c r="B603" s="1"/>
      <c r="C603" s="92"/>
      <c r="D603" s="92"/>
      <c r="E603" s="13"/>
      <c r="F603" s="13"/>
      <c r="G603" s="13"/>
      <c r="H603" s="13"/>
      <c r="I603" s="286"/>
      <c r="J603" s="1"/>
      <c r="K603" s="1"/>
      <c r="L603" s="1"/>
      <c r="M603" s="1"/>
      <c r="N603" s="1"/>
      <c r="O603" s="1"/>
      <c r="P603" s="1"/>
      <c r="Q603" s="1"/>
      <c r="R603" s="1"/>
    </row>
    <row r="604" spans="2:18">
      <c r="B604" s="1"/>
      <c r="C604" s="92"/>
      <c r="D604" s="92"/>
      <c r="E604" s="13"/>
      <c r="F604" s="13"/>
      <c r="G604" s="13"/>
      <c r="H604" s="13"/>
      <c r="I604" s="286"/>
      <c r="J604" s="1"/>
      <c r="K604" s="1"/>
      <c r="L604" s="1"/>
      <c r="M604" s="1"/>
      <c r="N604" s="1"/>
      <c r="O604" s="1"/>
      <c r="P604" s="1"/>
      <c r="Q604" s="1"/>
      <c r="R604" s="1"/>
    </row>
    <row r="605" spans="2:18">
      <c r="B605" s="1"/>
      <c r="C605" s="92"/>
      <c r="D605" s="92"/>
      <c r="E605" s="13"/>
      <c r="F605" s="13"/>
      <c r="G605" s="13"/>
      <c r="H605" s="13"/>
      <c r="I605" s="286"/>
      <c r="J605" s="1"/>
      <c r="K605" s="1"/>
      <c r="L605" s="1"/>
      <c r="M605" s="1"/>
      <c r="N605" s="1"/>
      <c r="O605" s="1"/>
      <c r="P605" s="1"/>
      <c r="Q605" s="1"/>
      <c r="R605" s="1"/>
    </row>
    <row r="606" spans="2:18">
      <c r="B606" s="1"/>
      <c r="C606" s="92"/>
      <c r="D606" s="92"/>
      <c r="E606" s="13"/>
      <c r="F606" s="13"/>
      <c r="G606" s="13"/>
      <c r="H606" s="13"/>
      <c r="I606" s="286"/>
      <c r="J606" s="1"/>
      <c r="K606" s="1"/>
      <c r="L606" s="1"/>
      <c r="M606" s="1"/>
      <c r="N606" s="1"/>
      <c r="O606" s="1"/>
      <c r="P606" s="1"/>
      <c r="Q606" s="1"/>
      <c r="R606" s="1"/>
    </row>
    <row r="607" spans="2:18">
      <c r="B607" s="1"/>
      <c r="C607" s="92"/>
      <c r="D607" s="92"/>
      <c r="E607" s="13"/>
      <c r="F607" s="13"/>
      <c r="G607" s="13"/>
      <c r="H607" s="13"/>
      <c r="I607" s="286"/>
      <c r="J607" s="1"/>
      <c r="K607" s="1"/>
      <c r="L607" s="1"/>
      <c r="M607" s="1"/>
      <c r="N607" s="1"/>
      <c r="O607" s="1"/>
      <c r="P607" s="1"/>
      <c r="Q607" s="1"/>
      <c r="R607" s="1"/>
    </row>
    <row r="608" spans="2:18">
      <c r="B608" s="1"/>
      <c r="C608" s="92"/>
      <c r="D608" s="92"/>
      <c r="E608" s="13"/>
      <c r="F608" s="13"/>
      <c r="G608" s="13"/>
      <c r="H608" s="13"/>
      <c r="I608" s="286"/>
      <c r="J608" s="1"/>
      <c r="K608" s="1"/>
      <c r="L608" s="1"/>
      <c r="M608" s="1"/>
      <c r="N608" s="1"/>
      <c r="O608" s="1"/>
      <c r="P608" s="1"/>
      <c r="Q608" s="1"/>
      <c r="R608" s="1"/>
    </row>
    <row r="609" spans="2:18">
      <c r="B609" s="1"/>
      <c r="C609" s="92"/>
      <c r="D609" s="92"/>
      <c r="E609" s="13"/>
      <c r="F609" s="13"/>
      <c r="G609" s="13"/>
      <c r="H609" s="13"/>
      <c r="I609" s="286"/>
      <c r="J609" s="1"/>
      <c r="K609" s="1"/>
      <c r="L609" s="1"/>
      <c r="M609" s="1"/>
      <c r="N609" s="1"/>
      <c r="O609" s="1"/>
      <c r="P609" s="1"/>
      <c r="Q609" s="1"/>
      <c r="R609" s="1"/>
    </row>
    <row r="610" spans="2:18">
      <c r="B610" s="1"/>
      <c r="C610" s="92"/>
      <c r="D610" s="92"/>
      <c r="E610" s="13"/>
      <c r="F610" s="13"/>
      <c r="G610" s="13"/>
      <c r="H610" s="13"/>
      <c r="I610" s="286"/>
      <c r="J610" s="1"/>
      <c r="K610" s="1"/>
      <c r="L610" s="1"/>
      <c r="M610" s="1"/>
      <c r="N610" s="1"/>
      <c r="O610" s="1"/>
      <c r="P610" s="1"/>
      <c r="Q610" s="1"/>
      <c r="R610" s="1"/>
    </row>
    <row r="611" spans="2:18">
      <c r="B611" s="1"/>
      <c r="C611" s="92"/>
      <c r="D611" s="92"/>
      <c r="E611" s="13"/>
      <c r="F611" s="13"/>
      <c r="G611" s="13"/>
      <c r="H611" s="13"/>
      <c r="I611" s="286"/>
      <c r="J611" s="1"/>
      <c r="K611" s="1"/>
      <c r="L611" s="1"/>
      <c r="M611" s="1"/>
      <c r="N611" s="1"/>
      <c r="O611" s="1"/>
      <c r="P611" s="1"/>
      <c r="Q611" s="1"/>
      <c r="R611" s="1"/>
    </row>
    <row r="612" spans="2:18">
      <c r="B612" s="1"/>
      <c r="C612" s="92"/>
      <c r="D612" s="92"/>
      <c r="E612" s="13"/>
      <c r="F612" s="13"/>
      <c r="G612" s="13"/>
      <c r="H612" s="13"/>
      <c r="I612" s="286"/>
      <c r="J612" s="1"/>
      <c r="K612" s="1"/>
      <c r="L612" s="1"/>
      <c r="M612" s="1"/>
      <c r="N612" s="1"/>
      <c r="O612" s="1"/>
      <c r="P612" s="1"/>
      <c r="Q612" s="1"/>
      <c r="R612" s="1"/>
    </row>
    <row r="613" spans="2:18">
      <c r="B613" s="1"/>
      <c r="C613" s="92"/>
      <c r="D613" s="92"/>
      <c r="E613" s="13"/>
      <c r="F613" s="13"/>
      <c r="G613" s="13"/>
      <c r="H613" s="13"/>
      <c r="I613" s="286"/>
      <c r="J613" s="1"/>
      <c r="K613" s="1"/>
      <c r="L613" s="1"/>
      <c r="M613" s="1"/>
      <c r="N613" s="1"/>
      <c r="O613" s="1"/>
      <c r="P613" s="1"/>
      <c r="Q613" s="1"/>
      <c r="R613" s="1"/>
    </row>
    <row r="614" spans="2:18">
      <c r="B614" s="1"/>
      <c r="C614" s="92"/>
      <c r="D614" s="92"/>
      <c r="E614" s="13"/>
      <c r="F614" s="13"/>
      <c r="G614" s="13"/>
      <c r="H614" s="13"/>
      <c r="I614" s="286"/>
      <c r="J614" s="1"/>
      <c r="K614" s="1"/>
      <c r="L614" s="1"/>
      <c r="M614" s="1"/>
      <c r="N614" s="1"/>
      <c r="O614" s="1"/>
      <c r="P614" s="1"/>
      <c r="Q614" s="1"/>
      <c r="R614" s="1"/>
    </row>
    <row r="615" spans="2:18">
      <c r="B615" s="1"/>
      <c r="C615" s="92"/>
      <c r="D615" s="92"/>
      <c r="E615" s="13"/>
      <c r="F615" s="13"/>
      <c r="G615" s="13"/>
      <c r="H615" s="13"/>
      <c r="I615" s="286"/>
      <c r="J615" s="1"/>
      <c r="K615" s="1"/>
      <c r="L615" s="1"/>
      <c r="M615" s="1"/>
      <c r="N615" s="1"/>
      <c r="O615" s="1"/>
      <c r="P615" s="1"/>
      <c r="Q615" s="1"/>
      <c r="R615" s="1"/>
    </row>
    <row r="616" spans="2:18">
      <c r="B616" s="1"/>
      <c r="C616" s="92"/>
      <c r="D616" s="92"/>
      <c r="E616" s="13"/>
      <c r="F616" s="13"/>
      <c r="G616" s="13"/>
      <c r="H616" s="13"/>
      <c r="I616" s="286"/>
      <c r="J616" s="1"/>
      <c r="K616" s="1"/>
      <c r="L616" s="1"/>
      <c r="M616" s="1"/>
      <c r="N616" s="1"/>
      <c r="O616" s="1"/>
      <c r="P616" s="1"/>
      <c r="Q616" s="1"/>
      <c r="R616" s="1"/>
    </row>
    <row r="617" spans="2:18">
      <c r="B617" s="1"/>
      <c r="C617" s="92"/>
      <c r="D617" s="92"/>
      <c r="E617" s="13"/>
      <c r="F617" s="13"/>
      <c r="G617" s="13"/>
      <c r="H617" s="13"/>
      <c r="I617" s="286"/>
      <c r="J617" s="1"/>
      <c r="K617" s="1"/>
      <c r="L617" s="1"/>
      <c r="M617" s="1"/>
      <c r="N617" s="1"/>
      <c r="O617" s="1"/>
      <c r="P617" s="1"/>
      <c r="Q617" s="1"/>
      <c r="R617" s="1"/>
    </row>
    <row r="618" spans="2:18">
      <c r="B618" s="1"/>
      <c r="C618" s="92"/>
      <c r="D618" s="92"/>
      <c r="E618" s="13"/>
      <c r="F618" s="13"/>
      <c r="G618" s="13"/>
      <c r="H618" s="13"/>
      <c r="I618" s="286"/>
      <c r="J618" s="1"/>
      <c r="K618" s="1"/>
      <c r="L618" s="1"/>
      <c r="M618" s="1"/>
      <c r="N618" s="1"/>
      <c r="O618" s="1"/>
      <c r="P618" s="1"/>
      <c r="Q618" s="1"/>
      <c r="R618" s="1"/>
    </row>
    <row r="619" spans="2:18">
      <c r="B619" s="1"/>
      <c r="C619" s="92"/>
      <c r="D619" s="92"/>
      <c r="E619" s="13"/>
      <c r="F619" s="13"/>
      <c r="G619" s="13"/>
      <c r="H619" s="13"/>
      <c r="I619" s="286"/>
      <c r="J619" s="1"/>
      <c r="K619" s="1"/>
      <c r="L619" s="1"/>
      <c r="M619" s="1"/>
      <c r="N619" s="1"/>
      <c r="O619" s="1"/>
      <c r="P619" s="1"/>
      <c r="Q619" s="1"/>
      <c r="R619" s="1"/>
    </row>
    <row r="620" spans="2:18">
      <c r="B620" s="1"/>
      <c r="C620" s="92"/>
      <c r="D620" s="92"/>
      <c r="E620" s="13"/>
      <c r="F620" s="13"/>
      <c r="G620" s="13"/>
      <c r="H620" s="13"/>
      <c r="I620" s="286"/>
      <c r="J620" s="1"/>
      <c r="K620" s="1"/>
      <c r="L620" s="1"/>
      <c r="M620" s="1"/>
      <c r="N620" s="1"/>
      <c r="O620" s="1"/>
      <c r="P620" s="1"/>
      <c r="Q620" s="1"/>
      <c r="R620" s="1"/>
    </row>
    <row r="621" spans="2:18">
      <c r="B621" s="1"/>
      <c r="C621" s="92"/>
      <c r="D621" s="92"/>
      <c r="E621" s="13"/>
      <c r="F621" s="13"/>
      <c r="G621" s="13"/>
      <c r="H621" s="13"/>
      <c r="I621" s="286"/>
      <c r="J621" s="1"/>
      <c r="K621" s="1"/>
      <c r="L621" s="1"/>
      <c r="M621" s="1"/>
      <c r="N621" s="1"/>
      <c r="O621" s="1"/>
      <c r="P621" s="1"/>
      <c r="Q621" s="1"/>
      <c r="R621" s="1"/>
    </row>
    <row r="622" spans="2:18">
      <c r="B622" s="1"/>
      <c r="C622" s="92"/>
      <c r="D622" s="92"/>
      <c r="E622" s="13"/>
      <c r="F622" s="13"/>
      <c r="G622" s="13"/>
      <c r="H622" s="13"/>
      <c r="I622" s="286"/>
      <c r="J622" s="1"/>
      <c r="K622" s="1"/>
      <c r="L622" s="1"/>
      <c r="M622" s="1"/>
      <c r="N622" s="1"/>
      <c r="O622" s="1"/>
      <c r="P622" s="1"/>
      <c r="Q622" s="1"/>
      <c r="R622" s="1"/>
    </row>
    <row r="623" spans="2:18">
      <c r="B623" s="1"/>
      <c r="C623" s="92"/>
      <c r="D623" s="92"/>
      <c r="E623" s="13"/>
      <c r="F623" s="13"/>
      <c r="G623" s="13"/>
      <c r="H623" s="13"/>
      <c r="I623" s="286"/>
      <c r="J623" s="1"/>
      <c r="K623" s="1"/>
      <c r="L623" s="1"/>
      <c r="M623" s="1"/>
      <c r="N623" s="1"/>
      <c r="O623" s="1"/>
      <c r="P623" s="1"/>
      <c r="Q623" s="1"/>
      <c r="R623" s="1"/>
    </row>
    <row r="624" spans="2:18">
      <c r="B624" s="1"/>
      <c r="C624" s="92"/>
      <c r="D624" s="92"/>
      <c r="E624" s="13"/>
      <c r="F624" s="13"/>
      <c r="G624" s="13"/>
      <c r="H624" s="13"/>
      <c r="I624" s="286"/>
      <c r="J624" s="1"/>
      <c r="K624" s="1"/>
      <c r="L624" s="1"/>
      <c r="M624" s="1"/>
      <c r="N624" s="1"/>
      <c r="O624" s="1"/>
      <c r="P624" s="1"/>
      <c r="Q624" s="1"/>
      <c r="R624" s="1"/>
    </row>
    <row r="625" spans="2:18">
      <c r="B625" s="1"/>
      <c r="C625" s="92"/>
      <c r="D625" s="92"/>
      <c r="E625" s="13"/>
      <c r="F625" s="13"/>
      <c r="G625" s="13"/>
      <c r="H625" s="13"/>
      <c r="I625" s="286"/>
      <c r="J625" s="1"/>
      <c r="K625" s="1"/>
      <c r="L625" s="1"/>
      <c r="M625" s="1"/>
      <c r="N625" s="1"/>
      <c r="O625" s="1"/>
      <c r="P625" s="1"/>
      <c r="Q625" s="1"/>
      <c r="R625" s="1"/>
    </row>
    <row r="626" spans="2:18">
      <c r="B626" s="1"/>
      <c r="C626" s="92"/>
      <c r="D626" s="92"/>
      <c r="E626" s="13"/>
      <c r="F626" s="13"/>
      <c r="G626" s="13"/>
      <c r="H626" s="13"/>
      <c r="I626" s="286"/>
      <c r="J626" s="1"/>
      <c r="K626" s="1"/>
      <c r="L626" s="1"/>
      <c r="M626" s="1"/>
      <c r="N626" s="1"/>
      <c r="O626" s="1"/>
      <c r="P626" s="1"/>
      <c r="Q626" s="1"/>
      <c r="R626" s="1"/>
    </row>
    <row r="627" spans="2:18">
      <c r="B627" s="1"/>
      <c r="C627" s="92"/>
      <c r="D627" s="92"/>
      <c r="E627" s="13"/>
      <c r="F627" s="13"/>
      <c r="G627" s="13"/>
      <c r="H627" s="13"/>
      <c r="I627" s="286"/>
      <c r="J627" s="1"/>
      <c r="K627" s="1"/>
      <c r="L627" s="1"/>
      <c r="M627" s="1"/>
      <c r="N627" s="1"/>
      <c r="O627" s="1"/>
      <c r="P627" s="1"/>
      <c r="Q627" s="1"/>
      <c r="R627" s="1"/>
    </row>
    <row r="628" spans="2:18">
      <c r="B628" s="1"/>
      <c r="C628" s="92"/>
      <c r="D628" s="92"/>
      <c r="E628" s="13"/>
      <c r="F628" s="13"/>
      <c r="G628" s="13"/>
      <c r="H628" s="13"/>
      <c r="I628" s="286"/>
      <c r="J628" s="1"/>
      <c r="K628" s="1"/>
      <c r="L628" s="1"/>
      <c r="M628" s="1"/>
      <c r="N628" s="1"/>
      <c r="O628" s="1"/>
      <c r="P628" s="1"/>
      <c r="Q628" s="1"/>
      <c r="R628" s="1"/>
    </row>
    <row r="629" spans="2:18">
      <c r="B629" s="1"/>
      <c r="C629" s="92"/>
      <c r="D629" s="92"/>
      <c r="E629" s="13"/>
      <c r="F629" s="13"/>
      <c r="G629" s="13"/>
      <c r="H629" s="13"/>
      <c r="I629" s="286"/>
      <c r="J629" s="1"/>
      <c r="K629" s="1"/>
      <c r="L629" s="1"/>
      <c r="M629" s="1"/>
      <c r="N629" s="1"/>
      <c r="O629" s="1"/>
      <c r="P629" s="1"/>
      <c r="Q629" s="1"/>
      <c r="R629" s="1"/>
    </row>
    <row r="630" spans="2:18">
      <c r="B630" s="1"/>
      <c r="C630" s="92"/>
      <c r="D630" s="92"/>
      <c r="E630" s="13"/>
      <c r="F630" s="13"/>
      <c r="G630" s="13"/>
      <c r="H630" s="13"/>
      <c r="I630" s="286"/>
      <c r="J630" s="1"/>
      <c r="K630" s="1"/>
      <c r="L630" s="1"/>
      <c r="M630" s="1"/>
      <c r="N630" s="1"/>
      <c r="O630" s="1"/>
      <c r="P630" s="1"/>
      <c r="Q630" s="1"/>
      <c r="R630" s="1"/>
    </row>
    <row r="631" spans="2:18">
      <c r="B631" s="1"/>
      <c r="C631" s="92"/>
      <c r="D631" s="92"/>
      <c r="E631" s="13"/>
      <c r="F631" s="13"/>
      <c r="G631" s="13"/>
      <c r="H631" s="13"/>
      <c r="I631" s="286"/>
      <c r="J631" s="1"/>
      <c r="K631" s="1"/>
      <c r="L631" s="1"/>
      <c r="M631" s="1"/>
      <c r="N631" s="1"/>
      <c r="O631" s="1"/>
      <c r="P631" s="1"/>
      <c r="Q631" s="1"/>
      <c r="R631" s="1"/>
    </row>
    <row r="632" spans="2:18">
      <c r="B632" s="1"/>
      <c r="C632" s="92"/>
      <c r="D632" s="92"/>
      <c r="E632" s="13"/>
      <c r="F632" s="13"/>
      <c r="G632" s="13"/>
      <c r="H632" s="13"/>
      <c r="I632" s="286"/>
      <c r="J632" s="1"/>
      <c r="K632" s="1"/>
      <c r="L632" s="1"/>
      <c r="M632" s="1"/>
      <c r="N632" s="1"/>
      <c r="O632" s="1"/>
      <c r="P632" s="1"/>
      <c r="Q632" s="1"/>
      <c r="R632" s="1"/>
    </row>
    <row r="633" spans="2:18">
      <c r="B633" s="1"/>
      <c r="C633" s="92"/>
      <c r="D633" s="92"/>
      <c r="E633" s="13"/>
      <c r="F633" s="13"/>
      <c r="G633" s="13"/>
      <c r="H633" s="13"/>
      <c r="I633" s="286"/>
      <c r="J633" s="1"/>
      <c r="K633" s="1"/>
      <c r="L633" s="1"/>
      <c r="M633" s="1"/>
      <c r="N633" s="1"/>
      <c r="O633" s="1"/>
      <c r="P633" s="1"/>
      <c r="Q633" s="1"/>
      <c r="R633" s="1"/>
    </row>
    <row r="634" spans="2:18">
      <c r="B634" s="1"/>
      <c r="C634" s="92"/>
      <c r="D634" s="92"/>
      <c r="E634" s="13"/>
      <c r="F634" s="13"/>
      <c r="G634" s="13"/>
      <c r="H634" s="13"/>
      <c r="I634" s="286"/>
      <c r="J634" s="1"/>
      <c r="K634" s="1"/>
      <c r="L634" s="1"/>
      <c r="M634" s="1"/>
      <c r="N634" s="1"/>
      <c r="O634" s="1"/>
      <c r="P634" s="1"/>
      <c r="Q634" s="1"/>
      <c r="R634" s="1"/>
    </row>
    <row r="635" spans="2:18">
      <c r="B635" s="1"/>
      <c r="C635" s="92"/>
      <c r="D635" s="92"/>
      <c r="E635" s="13"/>
      <c r="F635" s="13"/>
      <c r="G635" s="13"/>
      <c r="H635" s="13"/>
      <c r="I635" s="286"/>
      <c r="J635" s="1"/>
      <c r="K635" s="1"/>
      <c r="L635" s="1"/>
      <c r="M635" s="1"/>
      <c r="N635" s="1"/>
      <c r="O635" s="1"/>
      <c r="P635" s="1"/>
      <c r="Q635" s="1"/>
      <c r="R635" s="1"/>
    </row>
    <row r="636" spans="2:18">
      <c r="B636" s="1"/>
      <c r="C636" s="92"/>
      <c r="D636" s="92"/>
      <c r="E636" s="13"/>
      <c r="F636" s="13"/>
      <c r="G636" s="13"/>
      <c r="H636" s="13"/>
      <c r="I636" s="286"/>
      <c r="J636" s="1"/>
      <c r="K636" s="1"/>
      <c r="L636" s="1"/>
      <c r="M636" s="1"/>
      <c r="N636" s="1"/>
      <c r="O636" s="1"/>
      <c r="P636" s="1"/>
      <c r="Q636" s="1"/>
      <c r="R636" s="1"/>
    </row>
    <row r="637" spans="2:18">
      <c r="B637" s="1"/>
      <c r="C637" s="92"/>
      <c r="D637" s="92"/>
      <c r="E637" s="13"/>
      <c r="F637" s="13"/>
      <c r="G637" s="13"/>
      <c r="H637" s="13"/>
      <c r="I637" s="286"/>
      <c r="J637" s="1"/>
      <c r="K637" s="1"/>
      <c r="L637" s="1"/>
      <c r="M637" s="1"/>
      <c r="N637" s="1"/>
      <c r="O637" s="1"/>
      <c r="P637" s="1"/>
      <c r="Q637" s="1"/>
      <c r="R637" s="1"/>
    </row>
    <row r="638" spans="2:18">
      <c r="B638" s="1"/>
      <c r="C638" s="92"/>
      <c r="D638" s="92"/>
      <c r="E638" s="13"/>
      <c r="F638" s="13"/>
      <c r="G638" s="13"/>
      <c r="H638" s="13"/>
      <c r="I638" s="286"/>
      <c r="J638" s="1"/>
      <c r="K638" s="1"/>
      <c r="L638" s="1"/>
      <c r="M638" s="1"/>
      <c r="N638" s="1"/>
      <c r="O638" s="1"/>
      <c r="P638" s="1"/>
      <c r="Q638" s="1"/>
      <c r="R638" s="1"/>
    </row>
    <row r="639" spans="2:18">
      <c r="B639" s="1"/>
      <c r="C639" s="92"/>
      <c r="D639" s="92"/>
      <c r="E639" s="13"/>
      <c r="F639" s="13"/>
      <c r="G639" s="13"/>
      <c r="H639" s="13"/>
      <c r="I639" s="286"/>
      <c r="J639" s="1"/>
      <c r="K639" s="1"/>
      <c r="L639" s="1"/>
      <c r="M639" s="1"/>
      <c r="N639" s="1"/>
      <c r="O639" s="1"/>
      <c r="P639" s="1"/>
      <c r="Q639" s="1"/>
      <c r="R639" s="1"/>
    </row>
    <row r="640" spans="2:18">
      <c r="B640" s="1"/>
      <c r="C640" s="92"/>
      <c r="D640" s="92"/>
      <c r="E640" s="13"/>
      <c r="F640" s="13"/>
      <c r="G640" s="13"/>
      <c r="H640" s="13"/>
      <c r="I640" s="286"/>
      <c r="J640" s="1"/>
      <c r="K640" s="1"/>
      <c r="L640" s="1"/>
      <c r="M640" s="1"/>
      <c r="N640" s="1"/>
      <c r="O640" s="1"/>
      <c r="P640" s="1"/>
      <c r="Q640" s="1"/>
      <c r="R640" s="1"/>
    </row>
    <row r="641" spans="2:18">
      <c r="B641" s="1"/>
      <c r="C641" s="92"/>
      <c r="D641" s="92"/>
      <c r="E641" s="13"/>
      <c r="F641" s="13"/>
      <c r="G641" s="13"/>
      <c r="H641" s="13"/>
      <c r="I641" s="286"/>
      <c r="J641" s="1"/>
      <c r="K641" s="1"/>
      <c r="L641" s="1"/>
      <c r="M641" s="1"/>
      <c r="N641" s="1"/>
      <c r="O641" s="1"/>
      <c r="P641" s="1"/>
      <c r="Q641" s="1"/>
      <c r="R641" s="1"/>
    </row>
    <row r="642" spans="2:18">
      <c r="B642" s="1"/>
      <c r="C642" s="92"/>
      <c r="D642" s="92"/>
      <c r="E642" s="13"/>
      <c r="F642" s="13"/>
      <c r="G642" s="13"/>
      <c r="H642" s="13"/>
      <c r="I642" s="286"/>
      <c r="J642" s="1"/>
      <c r="K642" s="1"/>
      <c r="L642" s="1"/>
      <c r="M642" s="1"/>
      <c r="N642" s="1"/>
      <c r="O642" s="1"/>
      <c r="P642" s="1"/>
      <c r="Q642" s="1"/>
      <c r="R642" s="1"/>
    </row>
    <row r="643" spans="2:18">
      <c r="B643" s="1"/>
      <c r="C643" s="92"/>
      <c r="D643" s="92"/>
      <c r="E643" s="13"/>
      <c r="F643" s="13"/>
      <c r="G643" s="13"/>
      <c r="H643" s="13"/>
      <c r="I643" s="286"/>
      <c r="J643" s="1"/>
      <c r="K643" s="1"/>
      <c r="L643" s="1"/>
      <c r="M643" s="1"/>
      <c r="N643" s="1"/>
      <c r="O643" s="1"/>
      <c r="P643" s="1"/>
      <c r="Q643" s="1"/>
      <c r="R643" s="1"/>
    </row>
    <row r="644" spans="2:18">
      <c r="B644" s="1"/>
      <c r="C644" s="92"/>
      <c r="D644" s="92"/>
      <c r="E644" s="13"/>
      <c r="F644" s="13"/>
      <c r="G644" s="13"/>
      <c r="H644" s="13"/>
      <c r="I644" s="286"/>
      <c r="J644" s="1"/>
      <c r="K644" s="1"/>
      <c r="L644" s="1"/>
      <c r="M644" s="1"/>
      <c r="N644" s="1"/>
      <c r="O644" s="1"/>
      <c r="P644" s="1"/>
      <c r="Q644" s="1"/>
      <c r="R644" s="1"/>
    </row>
    <row r="645" spans="2:18">
      <c r="B645" s="1"/>
      <c r="C645" s="92"/>
      <c r="D645" s="92"/>
      <c r="E645" s="13"/>
      <c r="F645" s="13"/>
      <c r="G645" s="13"/>
      <c r="H645" s="13"/>
      <c r="I645" s="286"/>
      <c r="J645" s="1"/>
      <c r="K645" s="1"/>
      <c r="L645" s="1"/>
      <c r="M645" s="1"/>
      <c r="N645" s="1"/>
      <c r="O645" s="1"/>
      <c r="P645" s="1"/>
      <c r="Q645" s="1"/>
      <c r="R645" s="1"/>
    </row>
    <row r="646" spans="2:18">
      <c r="B646" s="1"/>
      <c r="C646" s="92"/>
      <c r="D646" s="92"/>
      <c r="E646" s="13"/>
      <c r="F646" s="13"/>
      <c r="G646" s="13"/>
      <c r="H646" s="13"/>
      <c r="I646" s="286"/>
      <c r="J646" s="1"/>
      <c r="K646" s="1"/>
      <c r="L646" s="1"/>
      <c r="M646" s="1"/>
      <c r="N646" s="1"/>
      <c r="O646" s="1"/>
      <c r="P646" s="1"/>
      <c r="Q646" s="1"/>
      <c r="R646" s="1"/>
    </row>
    <row r="647" spans="2:18">
      <c r="B647" s="1"/>
      <c r="C647" s="92"/>
      <c r="D647" s="92"/>
      <c r="E647" s="13"/>
      <c r="F647" s="13"/>
      <c r="G647" s="13"/>
      <c r="H647" s="13"/>
      <c r="I647" s="286"/>
      <c r="J647" s="1"/>
      <c r="K647" s="1"/>
      <c r="L647" s="1"/>
      <c r="M647" s="1"/>
      <c r="N647" s="1"/>
      <c r="O647" s="1"/>
      <c r="P647" s="1"/>
      <c r="Q647" s="1"/>
      <c r="R647" s="1"/>
    </row>
    <row r="648" spans="2:18">
      <c r="B648" s="1"/>
      <c r="C648" s="92"/>
      <c r="D648" s="92"/>
      <c r="E648" s="13"/>
      <c r="F648" s="13"/>
      <c r="G648" s="13"/>
      <c r="H648" s="13"/>
      <c r="I648" s="286"/>
      <c r="J648" s="1"/>
      <c r="K648" s="1"/>
      <c r="L648" s="1"/>
      <c r="M648" s="1"/>
      <c r="N648" s="1"/>
      <c r="O648" s="1"/>
      <c r="P648" s="1"/>
      <c r="Q648" s="1"/>
      <c r="R648" s="1"/>
    </row>
    <row r="649" spans="2:18">
      <c r="B649" s="1"/>
      <c r="C649" s="92"/>
      <c r="D649" s="92"/>
      <c r="E649" s="13"/>
      <c r="F649" s="13"/>
      <c r="G649" s="13"/>
      <c r="H649" s="13"/>
      <c r="I649" s="286"/>
      <c r="J649" s="1"/>
      <c r="K649" s="1"/>
      <c r="L649" s="1"/>
      <c r="M649" s="1"/>
      <c r="N649" s="1"/>
      <c r="O649" s="1"/>
      <c r="P649" s="1"/>
      <c r="Q649" s="1"/>
      <c r="R649" s="1"/>
    </row>
    <row r="650" spans="2:18">
      <c r="B650" s="1"/>
      <c r="C650" s="92"/>
      <c r="D650" s="92"/>
      <c r="E650" s="13"/>
      <c r="F650" s="13"/>
      <c r="G650" s="13"/>
      <c r="H650" s="13"/>
      <c r="I650" s="286"/>
      <c r="J650" s="1"/>
      <c r="K650" s="1"/>
      <c r="L650" s="1"/>
      <c r="M650" s="1"/>
      <c r="N650" s="1"/>
      <c r="O650" s="1"/>
      <c r="P650" s="1"/>
      <c r="Q650" s="1"/>
      <c r="R650" s="1"/>
    </row>
    <row r="651" spans="2:18">
      <c r="B651" s="1"/>
      <c r="C651" s="92"/>
      <c r="D651" s="92"/>
      <c r="E651" s="13"/>
      <c r="F651" s="13"/>
      <c r="G651" s="13"/>
      <c r="H651" s="13"/>
      <c r="I651" s="286"/>
      <c r="J651" s="1"/>
      <c r="K651" s="1"/>
      <c r="L651" s="1"/>
      <c r="M651" s="1"/>
      <c r="N651" s="1"/>
      <c r="O651" s="1"/>
      <c r="P651" s="1"/>
      <c r="Q651" s="1"/>
      <c r="R651" s="1"/>
    </row>
    <row r="652" spans="2:18">
      <c r="B652" s="1"/>
      <c r="C652" s="92"/>
      <c r="D652" s="92"/>
      <c r="E652" s="13"/>
      <c r="F652" s="13"/>
      <c r="G652" s="13"/>
      <c r="H652" s="13"/>
      <c r="I652" s="286"/>
      <c r="J652" s="1"/>
      <c r="K652" s="1"/>
      <c r="L652" s="1"/>
      <c r="M652" s="1"/>
      <c r="N652" s="1"/>
      <c r="O652" s="1"/>
      <c r="P652" s="1"/>
      <c r="Q652" s="1"/>
      <c r="R652" s="1"/>
    </row>
    <row r="653" spans="2:18">
      <c r="B653" s="1"/>
      <c r="C653" s="92"/>
      <c r="D653" s="92"/>
      <c r="E653" s="13"/>
      <c r="F653" s="13"/>
      <c r="G653" s="13"/>
      <c r="H653" s="13"/>
      <c r="I653" s="286"/>
      <c r="J653" s="1"/>
      <c r="K653" s="1"/>
      <c r="L653" s="1"/>
      <c r="M653" s="1"/>
      <c r="N653" s="1"/>
      <c r="O653" s="1"/>
      <c r="P653" s="1"/>
      <c r="Q653" s="1"/>
      <c r="R653" s="1"/>
    </row>
    <row r="654" spans="2:18">
      <c r="B654" s="1"/>
      <c r="C654" s="92"/>
      <c r="D654" s="92"/>
      <c r="E654" s="13"/>
      <c r="F654" s="13"/>
      <c r="G654" s="13"/>
      <c r="H654" s="13"/>
      <c r="I654" s="286"/>
      <c r="J654" s="1"/>
      <c r="K654" s="1"/>
      <c r="L654" s="1"/>
      <c r="M654" s="1"/>
      <c r="N654" s="1"/>
      <c r="O654" s="1"/>
      <c r="P654" s="1"/>
      <c r="Q654" s="1"/>
      <c r="R654" s="1"/>
    </row>
    <row r="655" spans="2:18">
      <c r="B655" s="1"/>
      <c r="C655" s="92"/>
      <c r="D655" s="92"/>
      <c r="E655" s="13"/>
      <c r="F655" s="13"/>
      <c r="G655" s="13"/>
      <c r="H655" s="13"/>
      <c r="I655" s="286"/>
      <c r="J655" s="1"/>
      <c r="K655" s="1"/>
      <c r="L655" s="1"/>
      <c r="M655" s="1"/>
      <c r="N655" s="1"/>
      <c r="O655" s="1"/>
      <c r="P655" s="1"/>
      <c r="Q655" s="1"/>
      <c r="R655" s="1"/>
    </row>
    <row r="656" spans="2:18">
      <c r="B656" s="1"/>
      <c r="C656" s="92"/>
      <c r="D656" s="92"/>
      <c r="E656" s="13"/>
      <c r="F656" s="13"/>
      <c r="G656" s="13"/>
      <c r="H656" s="13"/>
      <c r="I656" s="286"/>
      <c r="J656" s="1"/>
      <c r="K656" s="1"/>
      <c r="L656" s="1"/>
      <c r="M656" s="1"/>
      <c r="N656" s="1"/>
      <c r="O656" s="1"/>
      <c r="P656" s="1"/>
      <c r="Q656" s="1"/>
      <c r="R656" s="1"/>
    </row>
    <row r="657" spans="2:18">
      <c r="B657" s="1"/>
      <c r="C657" s="92"/>
      <c r="D657" s="92"/>
      <c r="E657" s="13"/>
      <c r="F657" s="13"/>
      <c r="G657" s="13"/>
      <c r="H657" s="13"/>
      <c r="I657" s="286"/>
      <c r="J657" s="1"/>
      <c r="K657" s="1"/>
      <c r="L657" s="1"/>
      <c r="M657" s="1"/>
      <c r="N657" s="1"/>
      <c r="O657" s="1"/>
      <c r="P657" s="1"/>
      <c r="Q657" s="1"/>
      <c r="R657" s="1"/>
    </row>
    <row r="658" spans="2:18">
      <c r="B658" s="1"/>
      <c r="C658" s="92"/>
      <c r="D658" s="92"/>
      <c r="E658" s="13"/>
      <c r="F658" s="13"/>
      <c r="G658" s="13"/>
      <c r="H658" s="13"/>
      <c r="I658" s="286"/>
      <c r="J658" s="1"/>
      <c r="K658" s="1"/>
      <c r="L658" s="1"/>
      <c r="M658" s="1"/>
      <c r="N658" s="1"/>
      <c r="O658" s="1"/>
      <c r="P658" s="1"/>
      <c r="Q658" s="1"/>
      <c r="R658" s="1"/>
    </row>
    <row r="659" spans="2:18">
      <c r="B659" s="1"/>
      <c r="C659" s="92"/>
      <c r="D659" s="92"/>
      <c r="E659" s="13"/>
      <c r="F659" s="13"/>
      <c r="G659" s="13"/>
      <c r="H659" s="13"/>
      <c r="I659" s="286"/>
      <c r="J659" s="1"/>
      <c r="K659" s="1"/>
      <c r="L659" s="1"/>
      <c r="M659" s="1"/>
      <c r="N659" s="1"/>
      <c r="O659" s="1"/>
      <c r="P659" s="1"/>
      <c r="Q659" s="1"/>
      <c r="R659" s="1"/>
    </row>
    <row r="660" spans="2:18">
      <c r="B660" s="1"/>
      <c r="C660" s="92"/>
      <c r="D660" s="92"/>
      <c r="E660" s="13"/>
      <c r="F660" s="13"/>
      <c r="G660" s="13"/>
      <c r="H660" s="13"/>
      <c r="I660" s="286"/>
      <c r="J660" s="1"/>
      <c r="K660" s="1"/>
      <c r="L660" s="1"/>
      <c r="M660" s="1"/>
      <c r="N660" s="1"/>
      <c r="O660" s="1"/>
      <c r="P660" s="1"/>
      <c r="Q660" s="1"/>
      <c r="R660" s="1"/>
    </row>
    <row r="661" spans="2:18">
      <c r="B661" s="1"/>
      <c r="C661" s="92"/>
      <c r="D661" s="92"/>
      <c r="E661" s="13"/>
      <c r="F661" s="13"/>
      <c r="G661" s="13"/>
      <c r="H661" s="13"/>
      <c r="I661" s="286"/>
      <c r="J661" s="1"/>
      <c r="K661" s="1"/>
      <c r="L661" s="1"/>
      <c r="M661" s="1"/>
      <c r="N661" s="1"/>
      <c r="O661" s="1"/>
      <c r="P661" s="1"/>
      <c r="Q661" s="1"/>
      <c r="R661" s="1"/>
    </row>
    <row r="662" spans="2:18">
      <c r="B662" s="1"/>
      <c r="C662" s="92"/>
      <c r="D662" s="92"/>
      <c r="E662" s="13"/>
      <c r="F662" s="13"/>
      <c r="G662" s="13"/>
      <c r="H662" s="13"/>
      <c r="I662" s="286"/>
      <c r="J662" s="1"/>
      <c r="K662" s="1"/>
      <c r="L662" s="1"/>
      <c r="M662" s="1"/>
      <c r="N662" s="1"/>
      <c r="O662" s="1"/>
      <c r="P662" s="1"/>
      <c r="Q662" s="1"/>
      <c r="R662" s="1"/>
    </row>
    <row r="663" spans="2:18">
      <c r="B663" s="1"/>
      <c r="C663" s="92"/>
      <c r="D663" s="92"/>
      <c r="E663" s="13"/>
      <c r="F663" s="13"/>
      <c r="G663" s="13"/>
      <c r="H663" s="13"/>
      <c r="I663" s="286"/>
      <c r="J663" s="1"/>
      <c r="K663" s="1"/>
      <c r="L663" s="1"/>
      <c r="M663" s="1"/>
      <c r="N663" s="1"/>
      <c r="O663" s="1"/>
      <c r="P663" s="1"/>
      <c r="Q663" s="1"/>
      <c r="R663" s="1"/>
    </row>
    <row r="664" spans="2:18">
      <c r="B664" s="1"/>
      <c r="C664" s="92"/>
      <c r="D664" s="92"/>
      <c r="E664" s="13"/>
      <c r="F664" s="13"/>
      <c r="G664" s="13"/>
      <c r="H664" s="13"/>
      <c r="I664" s="286"/>
      <c r="J664" s="1"/>
      <c r="K664" s="1"/>
      <c r="L664" s="1"/>
      <c r="M664" s="1"/>
      <c r="N664" s="1"/>
      <c r="O664" s="1"/>
      <c r="P664" s="1"/>
      <c r="Q664" s="1"/>
      <c r="R664" s="1"/>
    </row>
    <row r="665" spans="2:18">
      <c r="B665" s="1"/>
      <c r="C665" s="92"/>
      <c r="D665" s="92"/>
      <c r="E665" s="13"/>
      <c r="F665" s="13"/>
      <c r="G665" s="13"/>
      <c r="H665" s="13"/>
      <c r="I665" s="286"/>
      <c r="J665" s="1"/>
      <c r="K665" s="1"/>
      <c r="L665" s="1"/>
      <c r="M665" s="1"/>
      <c r="N665" s="1"/>
      <c r="O665" s="1"/>
      <c r="P665" s="1"/>
      <c r="Q665" s="1"/>
      <c r="R665" s="1"/>
    </row>
    <row r="666" spans="2:18">
      <c r="B666" s="1"/>
      <c r="C666" s="92"/>
      <c r="D666" s="92"/>
      <c r="E666" s="13"/>
      <c r="F666" s="13"/>
      <c r="G666" s="13"/>
      <c r="H666" s="13"/>
      <c r="I666" s="286"/>
      <c r="J666" s="1"/>
      <c r="K666" s="1"/>
      <c r="L666" s="1"/>
      <c r="M666" s="1"/>
      <c r="N666" s="1"/>
      <c r="O666" s="1"/>
      <c r="P666" s="1"/>
      <c r="Q666" s="1"/>
      <c r="R666" s="1"/>
    </row>
    <row r="667" spans="2:18">
      <c r="B667" s="1"/>
      <c r="C667" s="92"/>
      <c r="D667" s="92"/>
      <c r="E667" s="13"/>
      <c r="F667" s="13"/>
      <c r="G667" s="13"/>
      <c r="H667" s="13"/>
      <c r="I667" s="286"/>
      <c r="J667" s="1"/>
      <c r="K667" s="1"/>
      <c r="L667" s="1"/>
      <c r="M667" s="1"/>
      <c r="N667" s="1"/>
      <c r="O667" s="1"/>
      <c r="P667" s="1"/>
      <c r="Q667" s="1"/>
      <c r="R667" s="1"/>
    </row>
    <row r="668" spans="2:18">
      <c r="B668" s="1"/>
      <c r="C668" s="92"/>
      <c r="D668" s="92"/>
      <c r="E668" s="13"/>
      <c r="F668" s="13"/>
      <c r="G668" s="13"/>
      <c r="H668" s="13"/>
      <c r="I668" s="286"/>
      <c r="J668" s="1"/>
      <c r="K668" s="1"/>
      <c r="L668" s="1"/>
      <c r="M668" s="1"/>
      <c r="N668" s="1"/>
      <c r="O668" s="1"/>
      <c r="P668" s="1"/>
      <c r="Q668" s="1"/>
      <c r="R668" s="1"/>
    </row>
    <row r="669" spans="2:18">
      <c r="B669" s="1"/>
      <c r="C669" s="92"/>
      <c r="D669" s="92"/>
      <c r="E669" s="13"/>
      <c r="F669" s="13"/>
      <c r="G669" s="13"/>
      <c r="H669" s="13"/>
      <c r="I669" s="286"/>
      <c r="J669" s="1"/>
      <c r="K669" s="1"/>
      <c r="L669" s="1"/>
      <c r="M669" s="1"/>
      <c r="N669" s="1"/>
      <c r="O669" s="1"/>
      <c r="P669" s="1"/>
      <c r="Q669" s="1"/>
      <c r="R669" s="1"/>
    </row>
    <row r="670" spans="2:18">
      <c r="B670" s="1"/>
      <c r="C670" s="92"/>
      <c r="D670" s="92"/>
      <c r="E670" s="13"/>
      <c r="F670" s="13"/>
      <c r="G670" s="13"/>
      <c r="H670" s="13"/>
      <c r="I670" s="286"/>
      <c r="J670" s="1"/>
      <c r="K670" s="1"/>
      <c r="L670" s="1"/>
      <c r="M670" s="1"/>
      <c r="N670" s="1"/>
      <c r="O670" s="1"/>
      <c r="P670" s="1"/>
      <c r="Q670" s="1"/>
      <c r="R670" s="1"/>
    </row>
    <row r="671" spans="2:18">
      <c r="B671" s="1"/>
      <c r="C671" s="92"/>
      <c r="D671" s="92"/>
      <c r="E671" s="13"/>
      <c r="F671" s="13"/>
      <c r="G671" s="13"/>
      <c r="H671" s="13"/>
      <c r="I671" s="286"/>
      <c r="J671" s="1"/>
      <c r="K671" s="1"/>
      <c r="L671" s="1"/>
      <c r="M671" s="1"/>
      <c r="N671" s="1"/>
      <c r="O671" s="1"/>
      <c r="P671" s="1"/>
      <c r="Q671" s="1"/>
      <c r="R671" s="1"/>
    </row>
    <row r="672" spans="2:18">
      <c r="B672" s="1"/>
      <c r="C672" s="92"/>
      <c r="D672" s="92"/>
      <c r="E672" s="13"/>
      <c r="F672" s="13"/>
      <c r="G672" s="13"/>
      <c r="H672" s="13"/>
      <c r="I672" s="286"/>
      <c r="J672" s="1"/>
      <c r="K672" s="1"/>
      <c r="L672" s="1"/>
      <c r="M672" s="1"/>
      <c r="N672" s="1"/>
      <c r="O672" s="1"/>
      <c r="P672" s="1"/>
      <c r="Q672" s="1"/>
      <c r="R672" s="1"/>
    </row>
    <row r="673" spans="2:18">
      <c r="B673" s="1"/>
      <c r="C673" s="92"/>
      <c r="D673" s="92"/>
      <c r="E673" s="13"/>
      <c r="F673" s="13"/>
      <c r="G673" s="13"/>
      <c r="H673" s="13"/>
      <c r="I673" s="286"/>
      <c r="J673" s="1"/>
      <c r="K673" s="1"/>
      <c r="L673" s="1"/>
      <c r="M673" s="1"/>
      <c r="N673" s="1"/>
      <c r="O673" s="1"/>
      <c r="P673" s="1"/>
      <c r="Q673" s="1"/>
      <c r="R673" s="1"/>
    </row>
    <row r="674" spans="2:18">
      <c r="B674" s="1"/>
      <c r="C674" s="92"/>
      <c r="D674" s="92"/>
      <c r="E674" s="13"/>
      <c r="F674" s="13"/>
      <c r="G674" s="13"/>
      <c r="H674" s="13"/>
      <c r="I674" s="286"/>
      <c r="J674" s="1"/>
      <c r="K674" s="1"/>
      <c r="L674" s="1"/>
      <c r="M674" s="1"/>
      <c r="N674" s="1"/>
      <c r="O674" s="1"/>
      <c r="P674" s="1"/>
      <c r="Q674" s="1"/>
      <c r="R674" s="1"/>
    </row>
    <row r="675" spans="2:18">
      <c r="B675" s="1"/>
      <c r="C675" s="92"/>
      <c r="D675" s="92"/>
      <c r="E675" s="13"/>
      <c r="F675" s="13"/>
      <c r="G675" s="13"/>
      <c r="H675" s="13"/>
      <c r="I675" s="286"/>
      <c r="J675" s="1"/>
      <c r="K675" s="1"/>
      <c r="L675" s="1"/>
      <c r="M675" s="1"/>
      <c r="N675" s="1"/>
      <c r="O675" s="1"/>
      <c r="P675" s="1"/>
      <c r="Q675" s="1"/>
      <c r="R675" s="1"/>
    </row>
    <row r="676" spans="2:18">
      <c r="B676" s="1"/>
      <c r="C676" s="92"/>
      <c r="D676" s="92"/>
      <c r="E676" s="13"/>
      <c r="F676" s="13"/>
      <c r="G676" s="13"/>
      <c r="H676" s="13"/>
      <c r="I676" s="286"/>
      <c r="J676" s="1"/>
      <c r="K676" s="1"/>
      <c r="L676" s="1"/>
      <c r="M676" s="1"/>
      <c r="N676" s="1"/>
      <c r="O676" s="1"/>
      <c r="P676" s="1"/>
      <c r="Q676" s="1"/>
      <c r="R676" s="1"/>
    </row>
    <row r="677" spans="2:18">
      <c r="B677" s="1"/>
      <c r="C677" s="92"/>
      <c r="D677" s="92"/>
      <c r="E677" s="13"/>
      <c r="F677" s="13"/>
      <c r="G677" s="13"/>
      <c r="H677" s="13"/>
      <c r="I677" s="286"/>
      <c r="J677" s="1"/>
      <c r="K677" s="1"/>
      <c r="L677" s="1"/>
      <c r="M677" s="1"/>
      <c r="N677" s="1"/>
      <c r="O677" s="1"/>
      <c r="P677" s="1"/>
      <c r="Q677" s="1"/>
      <c r="R677" s="1"/>
    </row>
    <row r="678" spans="2:18">
      <c r="B678" s="1"/>
      <c r="C678" s="92"/>
      <c r="D678" s="92"/>
      <c r="E678" s="13"/>
      <c r="F678" s="13"/>
      <c r="G678" s="13"/>
      <c r="H678" s="13"/>
      <c r="I678" s="286"/>
      <c r="J678" s="1"/>
      <c r="K678" s="1"/>
      <c r="L678" s="1"/>
      <c r="M678" s="1"/>
      <c r="N678" s="1"/>
      <c r="O678" s="1"/>
      <c r="P678" s="1"/>
      <c r="Q678" s="1"/>
      <c r="R678" s="1"/>
    </row>
    <row r="679" spans="2:18">
      <c r="B679" s="1"/>
      <c r="C679" s="92"/>
      <c r="D679" s="92"/>
      <c r="E679" s="13"/>
      <c r="F679" s="13"/>
      <c r="G679" s="13"/>
      <c r="H679" s="13"/>
      <c r="I679" s="286"/>
      <c r="J679" s="1"/>
      <c r="K679" s="1"/>
      <c r="L679" s="1"/>
      <c r="M679" s="1"/>
      <c r="N679" s="1"/>
      <c r="O679" s="1"/>
      <c r="P679" s="1"/>
      <c r="Q679" s="1"/>
      <c r="R679" s="1"/>
    </row>
    <row r="680" spans="2:18">
      <c r="B680" s="1"/>
      <c r="C680" s="92"/>
      <c r="D680" s="92"/>
      <c r="E680" s="13"/>
      <c r="F680" s="13"/>
      <c r="G680" s="13"/>
      <c r="H680" s="13"/>
      <c r="I680" s="286"/>
      <c r="J680" s="1"/>
      <c r="K680" s="1"/>
      <c r="L680" s="1"/>
      <c r="M680" s="1"/>
      <c r="N680" s="1"/>
      <c r="O680" s="1"/>
      <c r="P680" s="1"/>
      <c r="Q680" s="1"/>
      <c r="R680" s="1"/>
    </row>
    <row r="681" spans="2:18">
      <c r="B681" s="1"/>
      <c r="C681" s="92"/>
      <c r="D681" s="92"/>
      <c r="E681" s="13"/>
      <c r="F681" s="13"/>
      <c r="G681" s="13"/>
      <c r="H681" s="13"/>
      <c r="I681" s="286"/>
      <c r="J681" s="1"/>
      <c r="K681" s="1"/>
      <c r="L681" s="1"/>
      <c r="M681" s="1"/>
      <c r="N681" s="1"/>
      <c r="O681" s="1"/>
      <c r="P681" s="1"/>
      <c r="Q681" s="1"/>
      <c r="R681" s="1"/>
    </row>
    <row r="682" spans="2:18">
      <c r="B682" s="1"/>
      <c r="C682" s="92"/>
      <c r="D682" s="92"/>
      <c r="E682" s="13"/>
      <c r="F682" s="13"/>
      <c r="G682" s="13"/>
      <c r="H682" s="13"/>
      <c r="I682" s="286"/>
      <c r="J682" s="1"/>
      <c r="K682" s="1"/>
      <c r="L682" s="1"/>
      <c r="M682" s="1"/>
      <c r="N682" s="1"/>
      <c r="O682" s="1"/>
      <c r="P682" s="1"/>
      <c r="Q682" s="1"/>
      <c r="R682" s="1"/>
    </row>
    <row r="683" spans="2:18">
      <c r="B683" s="1"/>
      <c r="C683" s="92"/>
      <c r="D683" s="92"/>
      <c r="E683" s="13"/>
      <c r="F683" s="13"/>
      <c r="G683" s="13"/>
      <c r="H683" s="13"/>
      <c r="I683" s="286"/>
      <c r="J683" s="1"/>
      <c r="K683" s="1"/>
      <c r="L683" s="1"/>
      <c r="M683" s="1"/>
      <c r="N683" s="1"/>
      <c r="O683" s="1"/>
      <c r="P683" s="1"/>
      <c r="Q683" s="1"/>
      <c r="R683" s="1"/>
    </row>
    <row r="684" spans="2:18">
      <c r="B684" s="1"/>
      <c r="C684" s="92"/>
      <c r="D684" s="92"/>
      <c r="E684" s="13"/>
      <c r="F684" s="13"/>
      <c r="G684" s="13"/>
      <c r="H684" s="13"/>
      <c r="I684" s="286"/>
      <c r="J684" s="1"/>
      <c r="K684" s="1"/>
      <c r="L684" s="1"/>
      <c r="M684" s="1"/>
      <c r="N684" s="1"/>
      <c r="O684" s="1"/>
      <c r="P684" s="1"/>
      <c r="Q684" s="1"/>
      <c r="R684" s="1"/>
    </row>
    <row r="685" spans="2:18">
      <c r="B685" s="1"/>
      <c r="C685" s="92"/>
      <c r="D685" s="92"/>
      <c r="E685" s="13"/>
      <c r="F685" s="13"/>
      <c r="G685" s="13"/>
      <c r="H685" s="13"/>
      <c r="I685" s="286"/>
      <c r="J685" s="1"/>
      <c r="K685" s="1"/>
      <c r="L685" s="1"/>
      <c r="M685" s="1"/>
      <c r="N685" s="1"/>
      <c r="O685" s="1"/>
      <c r="P685" s="1"/>
      <c r="Q685" s="1"/>
      <c r="R685" s="1"/>
    </row>
    <row r="686" spans="2:18">
      <c r="B686" s="1"/>
      <c r="C686" s="92"/>
      <c r="D686" s="92"/>
      <c r="E686" s="13"/>
      <c r="F686" s="13"/>
      <c r="G686" s="13"/>
      <c r="H686" s="13"/>
      <c r="I686" s="286"/>
      <c r="J686" s="1"/>
      <c r="K686" s="1"/>
      <c r="L686" s="1"/>
      <c r="M686" s="1"/>
      <c r="N686" s="1"/>
      <c r="O686" s="1"/>
      <c r="P686" s="1"/>
      <c r="Q686" s="1"/>
      <c r="R686" s="1"/>
    </row>
    <row r="687" spans="2:18">
      <c r="B687" s="1"/>
      <c r="C687" s="92"/>
      <c r="D687" s="92"/>
      <c r="E687" s="13"/>
      <c r="F687" s="13"/>
      <c r="G687" s="13"/>
      <c r="H687" s="13"/>
      <c r="I687" s="286"/>
      <c r="J687" s="1"/>
      <c r="K687" s="1"/>
      <c r="L687" s="1"/>
      <c r="M687" s="1"/>
      <c r="N687" s="1"/>
      <c r="O687" s="1"/>
      <c r="P687" s="1"/>
      <c r="Q687" s="1"/>
      <c r="R687" s="1"/>
    </row>
    <row r="688" spans="2:18">
      <c r="B688" s="1"/>
      <c r="C688" s="92"/>
      <c r="D688" s="92"/>
      <c r="E688" s="13"/>
      <c r="F688" s="13"/>
      <c r="G688" s="13"/>
      <c r="H688" s="13"/>
      <c r="I688" s="286"/>
      <c r="J688" s="1"/>
      <c r="K688" s="1"/>
      <c r="L688" s="1"/>
      <c r="M688" s="1"/>
      <c r="N688" s="1"/>
      <c r="O688" s="1"/>
      <c r="P688" s="1"/>
      <c r="Q688" s="1"/>
      <c r="R688" s="1"/>
    </row>
    <row r="689" spans="2:18">
      <c r="B689" s="1"/>
      <c r="C689" s="92"/>
      <c r="D689" s="92"/>
      <c r="E689" s="13"/>
      <c r="F689" s="13"/>
      <c r="G689" s="13"/>
      <c r="H689" s="13"/>
      <c r="I689" s="286"/>
      <c r="J689" s="1"/>
      <c r="K689" s="1"/>
      <c r="L689" s="1"/>
      <c r="M689" s="1"/>
      <c r="N689" s="1"/>
      <c r="O689" s="1"/>
      <c r="P689" s="1"/>
      <c r="Q689" s="1"/>
      <c r="R689" s="1"/>
    </row>
    <row r="690" spans="2:18">
      <c r="B690" s="1"/>
      <c r="C690" s="92"/>
      <c r="D690" s="92"/>
      <c r="E690" s="13"/>
      <c r="F690" s="13"/>
      <c r="G690" s="13"/>
      <c r="H690" s="13"/>
      <c r="I690" s="286"/>
      <c r="J690" s="1"/>
      <c r="K690" s="1"/>
      <c r="L690" s="1"/>
      <c r="M690" s="1"/>
      <c r="N690" s="1"/>
      <c r="O690" s="1"/>
      <c r="P690" s="1"/>
      <c r="Q690" s="1"/>
      <c r="R690" s="1"/>
    </row>
    <row r="691" spans="2:18">
      <c r="B691" s="1"/>
      <c r="C691" s="92"/>
      <c r="D691" s="92"/>
      <c r="E691" s="13"/>
      <c r="F691" s="13"/>
      <c r="G691" s="13"/>
      <c r="H691" s="13"/>
      <c r="I691" s="286"/>
      <c r="J691" s="1"/>
      <c r="K691" s="1"/>
      <c r="L691" s="1"/>
      <c r="M691" s="1"/>
      <c r="N691" s="1"/>
      <c r="O691" s="1"/>
      <c r="P691" s="1"/>
      <c r="Q691" s="1"/>
      <c r="R691" s="1"/>
    </row>
    <row r="692" spans="2:18">
      <c r="B692" s="1"/>
      <c r="C692" s="92"/>
      <c r="D692" s="92"/>
      <c r="E692" s="13"/>
      <c r="F692" s="13"/>
      <c r="G692" s="13"/>
      <c r="H692" s="13"/>
      <c r="I692" s="286"/>
      <c r="J692" s="1"/>
      <c r="K692" s="1"/>
      <c r="L692" s="1"/>
      <c r="M692" s="1"/>
      <c r="N692" s="1"/>
      <c r="O692" s="1"/>
      <c r="P692" s="1"/>
      <c r="Q692" s="1"/>
      <c r="R692" s="1"/>
    </row>
    <row r="693" spans="2:18">
      <c r="B693" s="1"/>
      <c r="C693" s="92"/>
      <c r="D693" s="92"/>
      <c r="E693" s="13"/>
      <c r="F693" s="13"/>
      <c r="G693" s="13"/>
      <c r="H693" s="13"/>
      <c r="I693" s="286"/>
      <c r="J693" s="1"/>
      <c r="K693" s="1"/>
      <c r="L693" s="1"/>
      <c r="M693" s="1"/>
      <c r="N693" s="1"/>
      <c r="O693" s="1"/>
      <c r="P693" s="1"/>
      <c r="Q693" s="1"/>
      <c r="R693" s="1"/>
    </row>
    <row r="694" spans="2:18">
      <c r="B694" s="1"/>
      <c r="C694" s="92"/>
      <c r="D694" s="92"/>
      <c r="E694" s="13"/>
      <c r="F694" s="13"/>
      <c r="G694" s="13"/>
      <c r="H694" s="13"/>
      <c r="I694" s="286"/>
      <c r="J694" s="1"/>
      <c r="K694" s="1"/>
      <c r="L694" s="1"/>
      <c r="M694" s="1"/>
      <c r="N694" s="1"/>
      <c r="O694" s="1"/>
      <c r="P694" s="1"/>
      <c r="Q694" s="1"/>
      <c r="R694" s="1"/>
    </row>
    <row r="695" spans="2:18">
      <c r="B695" s="1"/>
      <c r="C695" s="92"/>
      <c r="D695" s="92"/>
      <c r="E695" s="13"/>
      <c r="F695" s="13"/>
      <c r="G695" s="13"/>
      <c r="H695" s="13"/>
      <c r="I695" s="286"/>
      <c r="J695" s="1"/>
      <c r="K695" s="1"/>
      <c r="L695" s="1"/>
      <c r="M695" s="1"/>
      <c r="N695" s="1"/>
      <c r="O695" s="1"/>
      <c r="P695" s="1"/>
      <c r="Q695" s="1"/>
      <c r="R695" s="1"/>
    </row>
    <row r="696" spans="2:18">
      <c r="B696" s="1"/>
      <c r="C696" s="92"/>
      <c r="D696" s="92"/>
      <c r="E696" s="13"/>
      <c r="F696" s="13"/>
      <c r="G696" s="13"/>
      <c r="H696" s="13"/>
      <c r="I696" s="286"/>
      <c r="J696" s="1"/>
      <c r="K696" s="1"/>
      <c r="L696" s="1"/>
      <c r="M696" s="1"/>
      <c r="N696" s="1"/>
      <c r="O696" s="1"/>
      <c r="P696" s="1"/>
      <c r="Q696" s="1"/>
      <c r="R696" s="1"/>
    </row>
    <row r="697" spans="2:18">
      <c r="B697" s="1"/>
      <c r="C697" s="92"/>
      <c r="D697" s="92"/>
      <c r="E697" s="13"/>
      <c r="F697" s="13"/>
      <c r="G697" s="13"/>
      <c r="H697" s="13"/>
      <c r="I697" s="286"/>
      <c r="J697" s="1"/>
      <c r="K697" s="1"/>
      <c r="L697" s="1"/>
      <c r="M697" s="1"/>
      <c r="N697" s="1"/>
      <c r="O697" s="1"/>
      <c r="P697" s="1"/>
      <c r="Q697" s="1"/>
      <c r="R697" s="1"/>
    </row>
    <row r="698" spans="2:18">
      <c r="B698" s="1"/>
      <c r="C698" s="92"/>
      <c r="D698" s="92"/>
      <c r="E698" s="13"/>
      <c r="F698" s="13"/>
      <c r="G698" s="13"/>
      <c r="H698" s="13"/>
      <c r="I698" s="286"/>
      <c r="J698" s="1"/>
      <c r="K698" s="1"/>
      <c r="L698" s="1"/>
      <c r="M698" s="1"/>
      <c r="N698" s="1"/>
      <c r="O698" s="1"/>
      <c r="P698" s="1"/>
      <c r="Q698" s="1"/>
      <c r="R698" s="1"/>
    </row>
    <row r="699" spans="2:18">
      <c r="B699" s="1"/>
      <c r="C699" s="92"/>
      <c r="D699" s="92"/>
      <c r="E699" s="13"/>
      <c r="F699" s="13"/>
      <c r="G699" s="13"/>
      <c r="H699" s="13"/>
      <c r="I699" s="286"/>
      <c r="J699" s="1"/>
      <c r="K699" s="1"/>
      <c r="L699" s="1"/>
      <c r="M699" s="1"/>
      <c r="N699" s="1"/>
      <c r="O699" s="1"/>
      <c r="P699" s="1"/>
      <c r="Q699" s="1"/>
      <c r="R699" s="1"/>
    </row>
    <row r="700" spans="2:18">
      <c r="B700" s="1"/>
      <c r="C700" s="92"/>
      <c r="D700" s="92"/>
      <c r="E700" s="13"/>
      <c r="F700" s="13"/>
      <c r="G700" s="13"/>
      <c r="H700" s="13"/>
      <c r="I700" s="286"/>
      <c r="J700" s="1"/>
      <c r="K700" s="1"/>
      <c r="L700" s="1"/>
      <c r="M700" s="1"/>
      <c r="N700" s="1"/>
      <c r="O700" s="1"/>
      <c r="P700" s="1"/>
      <c r="Q700" s="1"/>
      <c r="R700" s="1"/>
    </row>
    <row r="701" spans="2:18">
      <c r="B701" s="1"/>
      <c r="C701" s="92"/>
      <c r="D701" s="92"/>
      <c r="E701" s="13"/>
      <c r="F701" s="13"/>
      <c r="G701" s="13"/>
      <c r="H701" s="13"/>
      <c r="I701" s="286"/>
      <c r="J701" s="1"/>
      <c r="K701" s="1"/>
      <c r="L701" s="1"/>
      <c r="M701" s="1"/>
      <c r="N701" s="1"/>
      <c r="O701" s="1"/>
      <c r="P701" s="1"/>
      <c r="Q701" s="1"/>
      <c r="R701" s="1"/>
    </row>
    <row r="702" spans="2:18">
      <c r="B702" s="1"/>
      <c r="C702" s="92"/>
      <c r="D702" s="92"/>
      <c r="E702" s="13"/>
      <c r="F702" s="13"/>
      <c r="G702" s="13"/>
      <c r="H702" s="13"/>
      <c r="I702" s="286"/>
      <c r="J702" s="1"/>
      <c r="K702" s="1"/>
      <c r="L702" s="1"/>
      <c r="M702" s="1"/>
      <c r="N702" s="1"/>
      <c r="O702" s="1"/>
      <c r="P702" s="1"/>
      <c r="Q702" s="1"/>
      <c r="R702" s="1"/>
    </row>
    <row r="703" spans="2:18">
      <c r="B703" s="1"/>
      <c r="C703" s="92"/>
      <c r="D703" s="92"/>
      <c r="E703" s="13"/>
      <c r="F703" s="13"/>
      <c r="G703" s="13"/>
      <c r="H703" s="13"/>
      <c r="I703" s="286"/>
      <c r="J703" s="1"/>
      <c r="K703" s="1"/>
      <c r="L703" s="1"/>
      <c r="M703" s="1"/>
      <c r="N703" s="1"/>
      <c r="O703" s="1"/>
      <c r="P703" s="1"/>
      <c r="Q703" s="1"/>
      <c r="R703" s="1"/>
    </row>
    <row r="704" spans="2:18">
      <c r="B704" s="1"/>
      <c r="C704" s="92"/>
      <c r="D704" s="92"/>
      <c r="E704" s="13"/>
      <c r="F704" s="13"/>
      <c r="G704" s="13"/>
      <c r="H704" s="13"/>
      <c r="I704" s="286"/>
      <c r="J704" s="1"/>
      <c r="K704" s="1"/>
      <c r="L704" s="1"/>
      <c r="M704" s="1"/>
      <c r="N704" s="1"/>
      <c r="O704" s="1"/>
      <c r="P704" s="1"/>
      <c r="Q704" s="1"/>
      <c r="R704" s="1"/>
    </row>
    <row r="705" spans="2:18">
      <c r="B705" s="1"/>
      <c r="C705" s="92"/>
      <c r="D705" s="92"/>
      <c r="E705" s="13"/>
      <c r="F705" s="13"/>
      <c r="G705" s="13"/>
      <c r="H705" s="13"/>
      <c r="I705" s="286"/>
      <c r="J705" s="1"/>
      <c r="K705" s="1"/>
      <c r="L705" s="1"/>
      <c r="M705" s="1"/>
      <c r="N705" s="1"/>
      <c r="O705" s="1"/>
      <c r="P705" s="1"/>
      <c r="Q705" s="1"/>
      <c r="R705" s="1"/>
    </row>
    <row r="706" spans="2:18">
      <c r="B706" s="1"/>
      <c r="C706" s="92"/>
      <c r="D706" s="92"/>
      <c r="E706" s="13"/>
      <c r="F706" s="13"/>
      <c r="G706" s="13"/>
      <c r="H706" s="13"/>
      <c r="I706" s="286"/>
      <c r="J706" s="1"/>
      <c r="K706" s="1"/>
      <c r="L706" s="1"/>
      <c r="M706" s="1"/>
      <c r="N706" s="1"/>
      <c r="O706" s="1"/>
      <c r="P706" s="1"/>
      <c r="Q706" s="1"/>
      <c r="R706" s="1"/>
    </row>
    <row r="707" spans="2:18">
      <c r="B707" s="1"/>
      <c r="C707" s="92"/>
      <c r="D707" s="92"/>
      <c r="E707" s="13"/>
      <c r="F707" s="13"/>
      <c r="G707" s="13"/>
      <c r="H707" s="13"/>
      <c r="I707" s="286"/>
      <c r="J707" s="1"/>
      <c r="K707" s="1"/>
      <c r="L707" s="1"/>
      <c r="M707" s="1"/>
      <c r="N707" s="1"/>
      <c r="O707" s="1"/>
      <c r="P707" s="1"/>
      <c r="Q707" s="1"/>
      <c r="R707" s="1"/>
    </row>
    <row r="708" spans="2:18">
      <c r="B708" s="1"/>
      <c r="C708" s="92"/>
      <c r="D708" s="92"/>
      <c r="E708" s="13"/>
      <c r="F708" s="13"/>
      <c r="G708" s="13"/>
      <c r="H708" s="13"/>
      <c r="I708" s="286"/>
      <c r="J708" s="1"/>
      <c r="K708" s="1"/>
      <c r="L708" s="1"/>
      <c r="M708" s="1"/>
      <c r="N708" s="1"/>
      <c r="O708" s="1"/>
      <c r="P708" s="1"/>
      <c r="Q708" s="1"/>
      <c r="R708" s="1"/>
    </row>
    <row r="709" spans="2:18">
      <c r="B709" s="1"/>
      <c r="C709" s="92"/>
      <c r="D709" s="92"/>
      <c r="E709" s="13"/>
      <c r="F709" s="13"/>
      <c r="G709" s="13"/>
      <c r="H709" s="13"/>
      <c r="I709" s="286"/>
      <c r="J709" s="1"/>
      <c r="K709" s="1"/>
      <c r="L709" s="1"/>
      <c r="M709" s="1"/>
      <c r="N709" s="1"/>
      <c r="O709" s="1"/>
      <c r="P709" s="1"/>
      <c r="Q709" s="1"/>
      <c r="R709" s="1"/>
    </row>
    <row r="710" spans="2:18">
      <c r="B710" s="1"/>
      <c r="C710" s="92"/>
      <c r="D710" s="92"/>
      <c r="E710" s="13"/>
      <c r="F710" s="13"/>
      <c r="G710" s="13"/>
      <c r="H710" s="13"/>
      <c r="I710" s="286"/>
      <c r="J710" s="1"/>
      <c r="K710" s="1"/>
      <c r="L710" s="1"/>
      <c r="M710" s="1"/>
      <c r="N710" s="1"/>
      <c r="O710" s="1"/>
      <c r="P710" s="1"/>
      <c r="Q710" s="1"/>
      <c r="R710" s="1"/>
    </row>
    <row r="711" spans="2:18">
      <c r="B711" s="1"/>
      <c r="C711" s="92"/>
      <c r="D711" s="92"/>
      <c r="E711" s="13"/>
      <c r="F711" s="13"/>
      <c r="G711" s="13"/>
      <c r="H711" s="13"/>
      <c r="I711" s="286"/>
      <c r="J711" s="1"/>
      <c r="K711" s="1"/>
      <c r="L711" s="1"/>
      <c r="M711" s="1"/>
      <c r="N711" s="1"/>
      <c r="O711" s="1"/>
      <c r="P711" s="1"/>
      <c r="Q711" s="1"/>
      <c r="R711" s="1"/>
    </row>
  </sheetData>
  <mergeCells count="14">
    <mergeCell ref="J127:L127"/>
    <mergeCell ref="J118:L118"/>
    <mergeCell ref="M3:R3"/>
    <mergeCell ref="P4:R4"/>
    <mergeCell ref="I4:L4"/>
    <mergeCell ref="A3:B5"/>
    <mergeCell ref="C4:E4"/>
    <mergeCell ref="J100:L100"/>
    <mergeCell ref="J107:L107"/>
    <mergeCell ref="A1:R1"/>
    <mergeCell ref="C3:H3"/>
    <mergeCell ref="F4:H4"/>
    <mergeCell ref="I3:L3"/>
    <mergeCell ref="M4:O4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54" orientation="landscape" r:id="rId1"/>
  <headerFooter alignWithMargins="0">
    <oddHeader>&amp;L&amp;"Times New Roman,Normál"6.m.a 4/2017. (III.1.) önkormányzati rendelethez&amp;R&amp;8 6.m.a 5/2016.(II.29.) önkormányzati rendelethez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9"/>
  <dimension ref="A1:AR975"/>
  <sheetViews>
    <sheetView view="pageBreakPreview" topLeftCell="C1" zoomScaleNormal="75" zoomScaleSheetLayoutView="100" workbookViewId="0">
      <pane ySplit="6" topLeftCell="A340" activePane="bottomLeft" state="frozen"/>
      <selection pane="bottomLeft" activeCell="R2" sqref="R2"/>
    </sheetView>
  </sheetViews>
  <sheetFormatPr defaultRowHeight="12.75"/>
  <cols>
    <col min="1" max="1" width="2.140625" style="1" customWidth="1"/>
    <col min="2" max="2" width="71.140625" style="14" customWidth="1"/>
    <col min="3" max="3" width="15.140625" style="376" customWidth="1"/>
    <col min="4" max="4" width="14.7109375" style="376" customWidth="1"/>
    <col min="5" max="5" width="13.85546875" style="1" customWidth="1"/>
    <col min="6" max="6" width="15.42578125" style="1" customWidth="1"/>
    <col min="7" max="7" width="10.42578125" style="1" customWidth="1"/>
    <col min="8" max="8" width="9.85546875" style="1" customWidth="1"/>
    <col min="9" max="9" width="13.28515625" style="287" customWidth="1"/>
    <col min="10" max="10" width="13.28515625" style="12" customWidth="1"/>
    <col min="11" max="12" width="10.140625" style="12" bestFit="1" customWidth="1"/>
    <col min="13" max="13" width="14.28515625" style="12" customWidth="1"/>
    <col min="14" max="14" width="14.5703125" style="12" customWidth="1"/>
    <col min="15" max="15" width="13" style="12" customWidth="1"/>
    <col min="16" max="16" width="15.7109375" style="12" customWidth="1"/>
    <col min="17" max="17" width="10" style="12" customWidth="1"/>
    <col min="18" max="18" width="10.140625" style="12" bestFit="1" customWidth="1"/>
    <col min="19" max="16384" width="9.140625" style="1"/>
  </cols>
  <sheetData>
    <row r="1" spans="1:36" s="9" customFormat="1" ht="36.75" customHeight="1" thickBot="1">
      <c r="A1" s="2012" t="s">
        <v>1318</v>
      </c>
      <c r="B1" s="2013"/>
      <c r="C1" s="2013"/>
      <c r="D1" s="2013"/>
      <c r="E1" s="2013"/>
      <c r="F1" s="2013"/>
      <c r="G1" s="2013"/>
      <c r="H1" s="2013"/>
      <c r="I1" s="2013"/>
      <c r="J1" s="2013"/>
      <c r="K1" s="2013"/>
      <c r="L1" s="2013"/>
      <c r="M1" s="2013"/>
      <c r="N1" s="2013"/>
      <c r="O1" s="2013"/>
      <c r="P1" s="2013"/>
      <c r="Q1" s="2013"/>
      <c r="R1" s="2013"/>
      <c r="S1" s="125"/>
      <c r="T1" s="125"/>
      <c r="U1" s="7"/>
      <c r="V1" s="7"/>
      <c r="W1" s="7"/>
      <c r="X1" s="7"/>
      <c r="Y1" s="7"/>
      <c r="Z1" s="7"/>
      <c r="AA1" s="8"/>
      <c r="AB1" s="8"/>
      <c r="AC1" s="8"/>
      <c r="AD1" s="8"/>
      <c r="AE1" s="8"/>
      <c r="AF1" s="8"/>
      <c r="AG1" s="8"/>
      <c r="AH1" s="8"/>
      <c r="AI1" s="8"/>
      <c r="AJ1" s="8"/>
    </row>
    <row r="2" spans="1:36" s="9" customFormat="1" ht="13.5" customHeight="1" thickBot="1">
      <c r="A2" s="1618"/>
      <c r="B2" s="1619"/>
      <c r="C2" s="1617"/>
      <c r="D2" s="1617"/>
      <c r="E2" s="1617"/>
      <c r="F2" s="1617"/>
      <c r="G2" s="1617"/>
      <c r="H2" s="1617"/>
      <c r="I2" s="1617"/>
      <c r="J2" s="1617"/>
      <c r="K2" s="1617"/>
      <c r="L2" s="1617"/>
      <c r="M2" s="1617"/>
      <c r="N2" s="1617"/>
      <c r="O2" s="1617"/>
      <c r="P2" s="1617"/>
      <c r="Q2" s="1617"/>
      <c r="R2" s="1733" t="s">
        <v>1042</v>
      </c>
      <c r="S2" s="125"/>
      <c r="T2" s="125"/>
      <c r="U2" s="7"/>
      <c r="V2" s="7"/>
      <c r="W2" s="7"/>
      <c r="X2" s="7"/>
      <c r="Y2" s="7"/>
      <c r="Z2" s="7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6" s="10" customFormat="1" ht="14.25" customHeight="1" thickBot="1">
      <c r="A3" s="2014" t="s">
        <v>260</v>
      </c>
      <c r="B3" s="2015"/>
      <c r="C3" s="1986" t="s">
        <v>1247</v>
      </c>
      <c r="D3" s="1987"/>
      <c r="E3" s="1987"/>
      <c r="F3" s="1987"/>
      <c r="G3" s="1987"/>
      <c r="H3" s="1988"/>
      <c r="I3" s="1992" t="s">
        <v>261</v>
      </c>
      <c r="J3" s="1993"/>
      <c r="K3" s="1993"/>
      <c r="L3" s="1993"/>
      <c r="M3" s="1986" t="s">
        <v>1317</v>
      </c>
      <c r="N3" s="1987"/>
      <c r="O3" s="1987"/>
      <c r="P3" s="1987"/>
      <c r="Q3" s="1987"/>
      <c r="R3" s="1988"/>
    </row>
    <row r="4" spans="1:36" s="10" customFormat="1" ht="17.25" customHeight="1" thickBot="1">
      <c r="A4" s="2016"/>
      <c r="B4" s="2017"/>
      <c r="C4" s="2020" t="s">
        <v>28</v>
      </c>
      <c r="D4" s="2021"/>
      <c r="E4" s="2022"/>
      <c r="F4" s="1986" t="s">
        <v>431</v>
      </c>
      <c r="G4" s="2006"/>
      <c r="H4" s="2007"/>
      <c r="I4" s="1992" t="s">
        <v>431</v>
      </c>
      <c r="J4" s="1993" t="s">
        <v>431</v>
      </c>
      <c r="K4" s="1993"/>
      <c r="L4" s="1993"/>
      <c r="M4" s="1986" t="s">
        <v>28</v>
      </c>
      <c r="N4" s="1994"/>
      <c r="O4" s="1995"/>
      <c r="P4" s="1986" t="s">
        <v>431</v>
      </c>
      <c r="Q4" s="1987"/>
      <c r="R4" s="1988"/>
    </row>
    <row r="5" spans="1:36" s="10" customFormat="1" ht="50.25" customHeight="1" thickBot="1">
      <c r="A5" s="2018"/>
      <c r="B5" s="2019"/>
      <c r="C5" s="289" t="s">
        <v>432</v>
      </c>
      <c r="D5" s="291" t="s">
        <v>433</v>
      </c>
      <c r="E5" s="292" t="s">
        <v>434</v>
      </c>
      <c r="F5" s="130" t="s">
        <v>604</v>
      </c>
      <c r="G5" s="213" t="s">
        <v>100</v>
      </c>
      <c r="H5" s="296" t="s">
        <v>811</v>
      </c>
      <c r="I5" s="210" t="s">
        <v>142</v>
      </c>
      <c r="J5" s="211" t="s">
        <v>604</v>
      </c>
      <c r="K5" s="295" t="s">
        <v>120</v>
      </c>
      <c r="L5" s="295" t="s">
        <v>811</v>
      </c>
      <c r="M5" s="289" t="s">
        <v>432</v>
      </c>
      <c r="N5" s="291" t="s">
        <v>433</v>
      </c>
      <c r="O5" s="292" t="s">
        <v>434</v>
      </c>
      <c r="P5" s="213" t="s">
        <v>604</v>
      </c>
      <c r="Q5" s="213" t="s">
        <v>170</v>
      </c>
      <c r="R5" s="296" t="s">
        <v>811</v>
      </c>
    </row>
    <row r="6" spans="1:36" s="10" customFormat="1" ht="17.25" customHeight="1" thickBot="1">
      <c r="A6" s="127"/>
      <c r="B6" s="370"/>
      <c r="C6" s="290"/>
      <c r="D6" s="298"/>
      <c r="E6" s="299"/>
      <c r="F6" s="300"/>
      <c r="G6" s="241"/>
      <c r="H6" s="242"/>
      <c r="I6" s="301"/>
      <c r="J6" s="302"/>
      <c r="K6" s="303"/>
      <c r="L6" s="303"/>
      <c r="M6" s="297"/>
      <c r="N6" s="368"/>
      <c r="O6" s="299"/>
      <c r="P6" s="304"/>
      <c r="Q6" s="305"/>
      <c r="R6" s="433"/>
    </row>
    <row r="7" spans="1:36" s="10" customFormat="1" ht="16.5" customHeight="1">
      <c r="A7" s="127" t="s">
        <v>226</v>
      </c>
      <c r="B7" s="370"/>
      <c r="C7" s="297"/>
      <c r="D7" s="8"/>
      <c r="E7" s="356"/>
      <c r="F7" s="300"/>
      <c r="G7" s="241"/>
      <c r="H7" s="242"/>
      <c r="I7" s="237"/>
      <c r="J7" s="238"/>
      <c r="K7" s="239"/>
      <c r="L7" s="239"/>
      <c r="M7" s="355"/>
      <c r="N7" s="209"/>
      <c r="O7" s="356"/>
      <c r="P7" s="300"/>
      <c r="Q7" s="241"/>
      <c r="R7" s="242"/>
    </row>
    <row r="8" spans="1:36" s="10" customFormat="1" ht="16.5" customHeight="1">
      <c r="A8" s="127"/>
      <c r="B8" s="370"/>
      <c r="C8" s="355"/>
      <c r="D8" s="8"/>
      <c r="E8" s="356"/>
      <c r="F8" s="300"/>
      <c r="G8" s="241"/>
      <c r="H8" s="242"/>
      <c r="I8" s="237"/>
      <c r="J8" s="238"/>
      <c r="K8" s="239"/>
      <c r="L8" s="239"/>
      <c r="M8" s="355"/>
      <c r="N8" s="209"/>
      <c r="O8" s="356"/>
      <c r="P8" s="300"/>
      <c r="Q8" s="241"/>
      <c r="R8" s="242"/>
    </row>
    <row r="9" spans="1:36" s="10" customFormat="1" ht="17.25" customHeight="1">
      <c r="A9" s="143" t="s">
        <v>234</v>
      </c>
      <c r="B9" s="371"/>
      <c r="C9" s="279">
        <f t="shared" ref="C9:R9" si="0">SUM(C10:C27)</f>
        <v>51566260</v>
      </c>
      <c r="D9" s="231">
        <f t="shared" si="0"/>
        <v>40603024</v>
      </c>
      <c r="E9" s="230">
        <f t="shared" si="0"/>
        <v>10963236</v>
      </c>
      <c r="F9" s="231">
        <f t="shared" si="0"/>
        <v>51391000</v>
      </c>
      <c r="G9" s="231">
        <f t="shared" si="0"/>
        <v>175260</v>
      </c>
      <c r="H9" s="230">
        <f t="shared" si="0"/>
        <v>0</v>
      </c>
      <c r="I9" s="227">
        <f t="shared" si="0"/>
        <v>252244</v>
      </c>
      <c r="J9" s="228">
        <f t="shared" si="0"/>
        <v>252244</v>
      </c>
      <c r="K9" s="228">
        <f t="shared" si="0"/>
        <v>0</v>
      </c>
      <c r="L9" s="228">
        <f t="shared" si="0"/>
        <v>0</v>
      </c>
      <c r="M9" s="279">
        <f t="shared" si="0"/>
        <v>51818504</v>
      </c>
      <c r="N9" s="231">
        <f t="shared" si="0"/>
        <v>40807986</v>
      </c>
      <c r="O9" s="230">
        <f t="shared" si="0"/>
        <v>11010518</v>
      </c>
      <c r="P9" s="231">
        <f t="shared" si="0"/>
        <v>51643244</v>
      </c>
      <c r="Q9" s="231">
        <f t="shared" si="0"/>
        <v>175260</v>
      </c>
      <c r="R9" s="230">
        <f t="shared" si="0"/>
        <v>0</v>
      </c>
    </row>
    <row r="10" spans="1:36" s="10" customFormat="1" ht="15" customHeight="1">
      <c r="A10" s="127"/>
      <c r="B10" s="312" t="s">
        <v>648</v>
      </c>
      <c r="C10" s="280">
        <f t="shared" ref="C10:C27" si="1">SUM(F10:H10)</f>
        <v>19794000</v>
      </c>
      <c r="D10" s="1506">
        <v>15586000</v>
      </c>
      <c r="E10" s="1575">
        <v>4208000</v>
      </c>
      <c r="F10" s="2">
        <v>19794000</v>
      </c>
      <c r="G10" s="2">
        <v>0</v>
      </c>
      <c r="H10" s="151">
        <v>0</v>
      </c>
      <c r="I10" s="233">
        <f t="shared" ref="I10:I27" si="2">SUM(J10:L10)</f>
        <v>-288679</v>
      </c>
      <c r="J10" s="234">
        <v>-288679</v>
      </c>
      <c r="K10" s="234"/>
      <c r="L10" s="234"/>
      <c r="M10" s="280">
        <f>SUM(P10:T10)</f>
        <v>19505321</v>
      </c>
      <c r="N10" s="1506">
        <v>15358521</v>
      </c>
      <c r="O10" s="1575">
        <v>4146800</v>
      </c>
      <c r="P10" s="2">
        <f t="shared" ref="P10:P18" si="3">SUM(F10+J10)</f>
        <v>19505321</v>
      </c>
      <c r="Q10" s="2">
        <f t="shared" ref="Q10:Q18" si="4">SUM(G10+K10)</f>
        <v>0</v>
      </c>
      <c r="R10" s="151">
        <f t="shared" ref="R10:R18" si="5">SUM(H10+L10)</f>
        <v>0</v>
      </c>
    </row>
    <row r="11" spans="1:36" s="10" customFormat="1" ht="15" customHeight="1">
      <c r="A11" s="127"/>
      <c r="B11" s="312" t="s">
        <v>649</v>
      </c>
      <c r="C11" s="280">
        <f t="shared" si="1"/>
        <v>810260</v>
      </c>
      <c r="D11" s="2">
        <f>SUM(C11)/1.27</f>
        <v>638000</v>
      </c>
      <c r="E11" s="151">
        <f>SUM(D11)*0.27</f>
        <v>172260</v>
      </c>
      <c r="F11" s="2">
        <v>635000</v>
      </c>
      <c r="G11" s="2">
        <v>175260</v>
      </c>
      <c r="H11" s="151">
        <v>0</v>
      </c>
      <c r="I11" s="233">
        <f t="shared" si="2"/>
        <v>618699</v>
      </c>
      <c r="J11" s="234">
        <f>398454+220245</f>
        <v>618699</v>
      </c>
      <c r="K11" s="234"/>
      <c r="L11" s="234"/>
      <c r="M11" s="280">
        <f t="shared" ref="M11:M27" si="6">SUM(P11:T11)</f>
        <v>1428959</v>
      </c>
      <c r="N11" s="1506">
        <v>1131180</v>
      </c>
      <c r="O11" s="1506">
        <v>297779</v>
      </c>
      <c r="P11" s="2">
        <f t="shared" si="3"/>
        <v>1253699</v>
      </c>
      <c r="Q11" s="2">
        <f t="shared" si="4"/>
        <v>175260</v>
      </c>
      <c r="R11" s="151">
        <f t="shared" si="5"/>
        <v>0</v>
      </c>
    </row>
    <row r="12" spans="1:36" s="10" customFormat="1" ht="15" customHeight="1">
      <c r="A12" s="127"/>
      <c r="B12" s="148" t="s">
        <v>650</v>
      </c>
      <c r="C12" s="280">
        <f t="shared" si="1"/>
        <v>6621000</v>
      </c>
      <c r="D12" s="1506">
        <v>5213000</v>
      </c>
      <c r="E12" s="1575">
        <v>1408000</v>
      </c>
      <c r="F12" s="2">
        <v>6621000</v>
      </c>
      <c r="G12" s="2">
        <v>0</v>
      </c>
      <c r="H12" s="151">
        <v>0</v>
      </c>
      <c r="I12" s="233">
        <f t="shared" si="2"/>
        <v>-137911</v>
      </c>
      <c r="J12" s="234">
        <f>-169910+31999</f>
        <v>-137911</v>
      </c>
      <c r="K12" s="234"/>
      <c r="L12" s="234"/>
      <c r="M12" s="280">
        <f t="shared" si="6"/>
        <v>6483089</v>
      </c>
      <c r="N12" s="1506">
        <v>5104794</v>
      </c>
      <c r="O12" s="1575">
        <v>1378295</v>
      </c>
      <c r="P12" s="2">
        <f t="shared" si="3"/>
        <v>6483089</v>
      </c>
      <c r="Q12" s="2">
        <f t="shared" si="4"/>
        <v>0</v>
      </c>
      <c r="R12" s="151">
        <f t="shared" si="5"/>
        <v>0</v>
      </c>
    </row>
    <row r="13" spans="1:36" s="10" customFormat="1" ht="15" customHeight="1">
      <c r="A13" s="127"/>
      <c r="B13" s="148" t="s">
        <v>652</v>
      </c>
      <c r="C13" s="280">
        <f t="shared" si="1"/>
        <v>3000000</v>
      </c>
      <c r="D13" s="2">
        <f>SUM(C13)/1.27</f>
        <v>2362205</v>
      </c>
      <c r="E13" s="151">
        <f>SUM(D13)*0.27</f>
        <v>637795</v>
      </c>
      <c r="F13" s="2">
        <v>3000000</v>
      </c>
      <c r="G13" s="2">
        <v>0</v>
      </c>
      <c r="H13" s="151">
        <v>0</v>
      </c>
      <c r="I13" s="233">
        <f t="shared" si="2"/>
        <v>-50000</v>
      </c>
      <c r="J13" s="234">
        <v>-50000</v>
      </c>
      <c r="K13" s="234"/>
      <c r="L13" s="234"/>
      <c r="M13" s="280">
        <f t="shared" si="6"/>
        <v>2950000</v>
      </c>
      <c r="N13" s="2">
        <f>SUM(M13)/1.27</f>
        <v>2322835</v>
      </c>
      <c r="O13" s="151">
        <f>SUM(N13)*0.27</f>
        <v>627165</v>
      </c>
      <c r="P13" s="2">
        <f t="shared" si="3"/>
        <v>2950000</v>
      </c>
      <c r="Q13" s="2">
        <f t="shared" si="4"/>
        <v>0</v>
      </c>
      <c r="R13" s="151">
        <f t="shared" si="5"/>
        <v>0</v>
      </c>
    </row>
    <row r="14" spans="1:36" s="10" customFormat="1" ht="15" customHeight="1">
      <c r="A14" s="127"/>
      <c r="B14" s="312" t="s">
        <v>1322</v>
      </c>
      <c r="C14" s="280">
        <f t="shared" si="1"/>
        <v>800000</v>
      </c>
      <c r="D14" s="1506">
        <v>630000</v>
      </c>
      <c r="E14" s="1575">
        <v>170000</v>
      </c>
      <c r="F14" s="2">
        <v>800000</v>
      </c>
      <c r="G14" s="2">
        <v>0</v>
      </c>
      <c r="H14" s="151">
        <v>0</v>
      </c>
      <c r="I14" s="233">
        <f t="shared" si="2"/>
        <v>-703988</v>
      </c>
      <c r="J14" s="234">
        <f>-403988-300000</f>
        <v>-703988</v>
      </c>
      <c r="K14" s="234"/>
      <c r="L14" s="234"/>
      <c r="M14" s="280">
        <f t="shared" si="6"/>
        <v>96012</v>
      </c>
      <c r="N14" s="1506">
        <f>311820-236220</f>
        <v>75600</v>
      </c>
      <c r="O14" s="1575">
        <f>84192-63780</f>
        <v>20412</v>
      </c>
      <c r="P14" s="2">
        <f t="shared" si="3"/>
        <v>96012</v>
      </c>
      <c r="Q14" s="2">
        <f t="shared" si="4"/>
        <v>0</v>
      </c>
      <c r="R14" s="151">
        <f t="shared" si="5"/>
        <v>0</v>
      </c>
    </row>
    <row r="15" spans="1:36" s="10" customFormat="1" ht="15" customHeight="1">
      <c r="A15" s="127"/>
      <c r="B15" s="312" t="s">
        <v>651</v>
      </c>
      <c r="C15" s="280">
        <f t="shared" si="1"/>
        <v>1332350</v>
      </c>
      <c r="D15" s="1506">
        <f>1095000-46181</f>
        <v>1048819</v>
      </c>
      <c r="E15" s="1575">
        <f>296000-12469</f>
        <v>283531</v>
      </c>
      <c r="F15" s="2">
        <v>1332350</v>
      </c>
      <c r="G15" s="2">
        <v>0</v>
      </c>
      <c r="H15" s="151">
        <v>0</v>
      </c>
      <c r="I15" s="233">
        <f t="shared" si="2"/>
        <v>671441</v>
      </c>
      <c r="J15" s="234">
        <f>371441+300000</f>
        <v>671441</v>
      </c>
      <c r="K15" s="234"/>
      <c r="L15" s="234"/>
      <c r="M15" s="280">
        <f t="shared" si="6"/>
        <v>2003791</v>
      </c>
      <c r="N15" s="1506">
        <f>1341568+236220</f>
        <v>1577788</v>
      </c>
      <c r="O15" s="1575">
        <f>362223+63780</f>
        <v>426003</v>
      </c>
      <c r="P15" s="2">
        <f t="shared" si="3"/>
        <v>2003791</v>
      </c>
      <c r="Q15" s="2">
        <f t="shared" si="4"/>
        <v>0</v>
      </c>
      <c r="R15" s="151">
        <f t="shared" si="5"/>
        <v>0</v>
      </c>
    </row>
    <row r="16" spans="1:36" s="10" customFormat="1" ht="15" customHeight="1">
      <c r="A16" s="127"/>
      <c r="B16" s="312" t="s">
        <v>922</v>
      </c>
      <c r="C16" s="280">
        <f t="shared" si="1"/>
        <v>2070000</v>
      </c>
      <c r="D16" s="1506">
        <v>1630000</v>
      </c>
      <c r="E16" s="1575">
        <v>440000</v>
      </c>
      <c r="F16" s="2">
        <v>2070000</v>
      </c>
      <c r="G16" s="2">
        <v>0</v>
      </c>
      <c r="H16" s="151">
        <v>0</v>
      </c>
      <c r="I16" s="233">
        <f t="shared" si="2"/>
        <v>139927</v>
      </c>
      <c r="J16" s="234">
        <v>139927</v>
      </c>
      <c r="K16" s="234"/>
      <c r="L16" s="234"/>
      <c r="M16" s="280">
        <f t="shared" si="6"/>
        <v>2209927</v>
      </c>
      <c r="N16" s="1506">
        <v>1740100</v>
      </c>
      <c r="O16" s="1575">
        <v>469827</v>
      </c>
      <c r="P16" s="2">
        <f t="shared" si="3"/>
        <v>2209927</v>
      </c>
      <c r="Q16" s="2">
        <f t="shared" si="4"/>
        <v>0</v>
      </c>
      <c r="R16" s="151">
        <f t="shared" si="5"/>
        <v>0</v>
      </c>
    </row>
    <row r="17" spans="1:18" s="10" customFormat="1" ht="15" customHeight="1">
      <c r="A17" s="127"/>
      <c r="B17" s="1645" t="s">
        <v>1118</v>
      </c>
      <c r="C17" s="280">
        <f t="shared" si="1"/>
        <v>572000</v>
      </c>
      <c r="D17" s="2">
        <f t="shared" ref="D17:D27" si="7">SUM(C17)/1.27</f>
        <v>450394</v>
      </c>
      <c r="E17" s="151">
        <f t="shared" ref="E17:E27" si="8">SUM(D17)*0.27</f>
        <v>121606</v>
      </c>
      <c r="F17" s="2">
        <v>572000</v>
      </c>
      <c r="G17" s="2">
        <v>0</v>
      </c>
      <c r="H17" s="151">
        <v>0</v>
      </c>
      <c r="I17" s="233">
        <f t="shared" si="2"/>
        <v>-500</v>
      </c>
      <c r="J17" s="234">
        <v>-500</v>
      </c>
      <c r="K17" s="234"/>
      <c r="L17" s="234"/>
      <c r="M17" s="280">
        <f t="shared" si="6"/>
        <v>571500</v>
      </c>
      <c r="N17" s="2">
        <f t="shared" ref="N17:N25" si="9">SUM(M17)/1.27</f>
        <v>450000</v>
      </c>
      <c r="O17" s="151">
        <f t="shared" ref="O17:O25" si="10">SUM(N17)*0.27</f>
        <v>121500</v>
      </c>
      <c r="P17" s="2">
        <f t="shared" si="3"/>
        <v>571500</v>
      </c>
      <c r="Q17" s="2">
        <f t="shared" si="4"/>
        <v>0</v>
      </c>
      <c r="R17" s="151">
        <f t="shared" si="5"/>
        <v>0</v>
      </c>
    </row>
    <row r="18" spans="1:18" s="10" customFormat="1" ht="15" customHeight="1">
      <c r="A18" s="127"/>
      <c r="B18" s="1646" t="s">
        <v>1119</v>
      </c>
      <c r="C18" s="280">
        <f t="shared" si="1"/>
        <v>2459000</v>
      </c>
      <c r="D18" s="2">
        <f t="shared" si="7"/>
        <v>1936220</v>
      </c>
      <c r="E18" s="1575">
        <f>SUM(D18)*0.27+1</f>
        <v>522780</v>
      </c>
      <c r="F18" s="2">
        <v>2459000</v>
      </c>
      <c r="G18" s="2">
        <v>0</v>
      </c>
      <c r="H18" s="151">
        <v>0</v>
      </c>
      <c r="I18" s="233">
        <f t="shared" si="2"/>
        <v>355</v>
      </c>
      <c r="J18" s="234">
        <v>355</v>
      </c>
      <c r="K18" s="234"/>
      <c r="L18" s="234"/>
      <c r="M18" s="280">
        <f t="shared" si="6"/>
        <v>2459355</v>
      </c>
      <c r="N18" s="2">
        <f t="shared" si="9"/>
        <v>1936500</v>
      </c>
      <c r="O18" s="1575">
        <v>522855</v>
      </c>
      <c r="P18" s="2">
        <f t="shared" si="3"/>
        <v>2459355</v>
      </c>
      <c r="Q18" s="2">
        <f t="shared" si="4"/>
        <v>0</v>
      </c>
      <c r="R18" s="151">
        <f t="shared" si="5"/>
        <v>0</v>
      </c>
    </row>
    <row r="19" spans="1:18" s="10" customFormat="1" ht="14.25" customHeight="1">
      <c r="A19" s="127"/>
      <c r="B19" s="1646" t="s">
        <v>1120</v>
      </c>
      <c r="C19" s="280">
        <f t="shared" si="1"/>
        <v>762000</v>
      </c>
      <c r="D19" s="2">
        <f t="shared" si="7"/>
        <v>600000</v>
      </c>
      <c r="E19" s="151">
        <f t="shared" si="8"/>
        <v>162000</v>
      </c>
      <c r="F19" s="2">
        <v>762000</v>
      </c>
      <c r="G19" s="2">
        <v>0</v>
      </c>
      <c r="H19" s="151">
        <v>0</v>
      </c>
      <c r="I19" s="233">
        <f t="shared" si="2"/>
        <v>0</v>
      </c>
      <c r="J19" s="234"/>
      <c r="K19" s="234"/>
      <c r="L19" s="234"/>
      <c r="M19" s="280">
        <f t="shared" si="6"/>
        <v>762000</v>
      </c>
      <c r="N19" s="2">
        <f t="shared" si="9"/>
        <v>600000</v>
      </c>
      <c r="O19" s="151">
        <f t="shared" si="10"/>
        <v>162000</v>
      </c>
      <c r="P19" s="2">
        <f t="shared" ref="P19:Q27" si="11">SUM(F19+J19)</f>
        <v>762000</v>
      </c>
      <c r="Q19" s="2">
        <f t="shared" si="11"/>
        <v>0</v>
      </c>
      <c r="R19" s="151">
        <v>0</v>
      </c>
    </row>
    <row r="20" spans="1:18" s="10" customFormat="1" ht="14.25" customHeight="1">
      <c r="A20" s="127"/>
      <c r="B20" s="1646" t="s">
        <v>1121</v>
      </c>
      <c r="C20" s="280">
        <f t="shared" si="1"/>
        <v>6759000</v>
      </c>
      <c r="D20" s="2">
        <f t="shared" si="7"/>
        <v>5322047</v>
      </c>
      <c r="E20" s="151">
        <f t="shared" si="8"/>
        <v>1436953</v>
      </c>
      <c r="F20" s="2">
        <v>6759000</v>
      </c>
      <c r="G20" s="2">
        <v>0</v>
      </c>
      <c r="H20" s="151">
        <v>0</v>
      </c>
      <c r="I20" s="233">
        <f t="shared" si="2"/>
        <v>2074</v>
      </c>
      <c r="J20" s="234">
        <v>2074</v>
      </c>
      <c r="K20" s="234"/>
      <c r="L20" s="234"/>
      <c r="M20" s="280">
        <f t="shared" si="6"/>
        <v>6761074</v>
      </c>
      <c r="N20" s="2">
        <f t="shared" si="9"/>
        <v>5323680</v>
      </c>
      <c r="O20" s="151">
        <f t="shared" si="10"/>
        <v>1437394</v>
      </c>
      <c r="P20" s="2">
        <f t="shared" si="11"/>
        <v>6761074</v>
      </c>
      <c r="Q20" s="2">
        <f t="shared" si="11"/>
        <v>0</v>
      </c>
      <c r="R20" s="151">
        <v>0</v>
      </c>
    </row>
    <row r="21" spans="1:18" s="10" customFormat="1" ht="14.25" customHeight="1">
      <c r="A21" s="127"/>
      <c r="B21" s="1646" t="s">
        <v>1122</v>
      </c>
      <c r="C21" s="280">
        <f t="shared" si="1"/>
        <v>2873000</v>
      </c>
      <c r="D21" s="2">
        <f t="shared" si="7"/>
        <v>2262205</v>
      </c>
      <c r="E21" s="151">
        <f t="shared" si="8"/>
        <v>610795</v>
      </c>
      <c r="F21" s="2">
        <v>2873000</v>
      </c>
      <c r="G21" s="2">
        <v>0</v>
      </c>
      <c r="H21" s="151">
        <v>0</v>
      </c>
      <c r="I21" s="233">
        <f t="shared" si="2"/>
        <v>477</v>
      </c>
      <c r="J21" s="234">
        <v>477</v>
      </c>
      <c r="K21" s="234"/>
      <c r="L21" s="234"/>
      <c r="M21" s="280">
        <f t="shared" si="6"/>
        <v>2873477</v>
      </c>
      <c r="N21" s="2">
        <f t="shared" si="9"/>
        <v>2262580</v>
      </c>
      <c r="O21" s="151">
        <f t="shared" si="10"/>
        <v>610897</v>
      </c>
      <c r="P21" s="2">
        <f t="shared" si="11"/>
        <v>2873477</v>
      </c>
      <c r="Q21" s="2">
        <f t="shared" si="11"/>
        <v>0</v>
      </c>
      <c r="R21" s="151">
        <v>0</v>
      </c>
    </row>
    <row r="22" spans="1:18" s="10" customFormat="1" ht="14.25" customHeight="1">
      <c r="A22" s="127"/>
      <c r="B22" s="1646" t="s">
        <v>1123</v>
      </c>
      <c r="C22" s="280">
        <f t="shared" si="1"/>
        <v>410000</v>
      </c>
      <c r="D22" s="2">
        <f t="shared" si="7"/>
        <v>322835</v>
      </c>
      <c r="E22" s="151">
        <f t="shared" si="8"/>
        <v>87165</v>
      </c>
      <c r="F22" s="2">
        <v>410000</v>
      </c>
      <c r="G22" s="2">
        <v>0</v>
      </c>
      <c r="H22" s="151">
        <v>0</v>
      </c>
      <c r="I22" s="233">
        <f t="shared" si="2"/>
        <v>210</v>
      </c>
      <c r="J22" s="234">
        <v>210</v>
      </c>
      <c r="K22" s="234"/>
      <c r="L22" s="234"/>
      <c r="M22" s="280">
        <f t="shared" si="6"/>
        <v>410210</v>
      </c>
      <c r="N22" s="2">
        <f t="shared" si="9"/>
        <v>323000</v>
      </c>
      <c r="O22" s="151">
        <f t="shared" si="10"/>
        <v>87210</v>
      </c>
      <c r="P22" s="2">
        <f t="shared" si="11"/>
        <v>410210</v>
      </c>
      <c r="Q22" s="2">
        <f t="shared" si="11"/>
        <v>0</v>
      </c>
      <c r="R22" s="151">
        <v>0</v>
      </c>
    </row>
    <row r="23" spans="1:18" s="10" customFormat="1" ht="14.25" customHeight="1">
      <c r="A23" s="127"/>
      <c r="B23" s="1646" t="s">
        <v>1124</v>
      </c>
      <c r="C23" s="280">
        <f t="shared" si="1"/>
        <v>993000</v>
      </c>
      <c r="D23" s="2">
        <f t="shared" si="7"/>
        <v>781890</v>
      </c>
      <c r="E23" s="151">
        <f t="shared" si="8"/>
        <v>211110</v>
      </c>
      <c r="F23" s="2">
        <v>993000</v>
      </c>
      <c r="G23" s="2">
        <v>0</v>
      </c>
      <c r="H23" s="151">
        <v>0</v>
      </c>
      <c r="I23" s="233">
        <f t="shared" si="2"/>
        <v>140</v>
      </c>
      <c r="J23" s="234">
        <v>140</v>
      </c>
      <c r="K23" s="234"/>
      <c r="L23" s="234"/>
      <c r="M23" s="280">
        <f t="shared" si="6"/>
        <v>993140</v>
      </c>
      <c r="N23" s="2">
        <f t="shared" si="9"/>
        <v>782000</v>
      </c>
      <c r="O23" s="151">
        <f t="shared" si="10"/>
        <v>211140</v>
      </c>
      <c r="P23" s="2">
        <f t="shared" si="11"/>
        <v>993140</v>
      </c>
      <c r="Q23" s="2">
        <f t="shared" si="11"/>
        <v>0</v>
      </c>
      <c r="R23" s="151">
        <v>0</v>
      </c>
    </row>
    <row r="24" spans="1:18" s="10" customFormat="1" ht="14.25" customHeight="1">
      <c r="A24" s="127"/>
      <c r="B24" s="1646" t="s">
        <v>1125</v>
      </c>
      <c r="C24" s="280">
        <f t="shared" si="1"/>
        <v>550000</v>
      </c>
      <c r="D24" s="2">
        <f t="shared" si="7"/>
        <v>433071</v>
      </c>
      <c r="E24" s="151">
        <f t="shared" si="8"/>
        <v>116929</v>
      </c>
      <c r="F24" s="2">
        <v>550000</v>
      </c>
      <c r="G24" s="2">
        <v>0</v>
      </c>
      <c r="H24" s="151">
        <v>0</v>
      </c>
      <c r="I24" s="233">
        <f t="shared" si="2"/>
        <v>0</v>
      </c>
      <c r="J24" s="234"/>
      <c r="K24" s="234"/>
      <c r="L24" s="234"/>
      <c r="M24" s="280">
        <f t="shared" si="6"/>
        <v>550000</v>
      </c>
      <c r="N24" s="2">
        <f t="shared" si="9"/>
        <v>433071</v>
      </c>
      <c r="O24" s="151">
        <f t="shared" si="10"/>
        <v>116929</v>
      </c>
      <c r="P24" s="2">
        <f t="shared" si="11"/>
        <v>550000</v>
      </c>
      <c r="Q24" s="2">
        <f t="shared" si="11"/>
        <v>0</v>
      </c>
      <c r="R24" s="151">
        <v>0</v>
      </c>
    </row>
    <row r="25" spans="1:18" s="10" customFormat="1" ht="14.25" customHeight="1">
      <c r="A25" s="127"/>
      <c r="B25" s="1646" t="s">
        <v>1126</v>
      </c>
      <c r="C25" s="280">
        <f t="shared" si="1"/>
        <v>336000</v>
      </c>
      <c r="D25" s="2">
        <f t="shared" si="7"/>
        <v>264567</v>
      </c>
      <c r="E25" s="151">
        <f t="shared" si="8"/>
        <v>71433</v>
      </c>
      <c r="F25" s="2">
        <v>336000</v>
      </c>
      <c r="G25" s="2">
        <v>0</v>
      </c>
      <c r="H25" s="151">
        <v>0</v>
      </c>
      <c r="I25" s="233">
        <f t="shared" si="2"/>
        <v>0</v>
      </c>
      <c r="J25" s="234"/>
      <c r="K25" s="234"/>
      <c r="L25" s="234"/>
      <c r="M25" s="280">
        <f t="shared" si="6"/>
        <v>336000</v>
      </c>
      <c r="N25" s="2">
        <f t="shared" si="9"/>
        <v>264567</v>
      </c>
      <c r="O25" s="151">
        <f t="shared" si="10"/>
        <v>71433</v>
      </c>
      <c r="P25" s="2">
        <f t="shared" si="11"/>
        <v>336000</v>
      </c>
      <c r="Q25" s="2">
        <f t="shared" si="11"/>
        <v>0</v>
      </c>
      <c r="R25" s="151">
        <v>0</v>
      </c>
    </row>
    <row r="26" spans="1:18" s="10" customFormat="1" ht="14.25" customHeight="1">
      <c r="A26" s="127"/>
      <c r="B26" s="312" t="s">
        <v>1057</v>
      </c>
      <c r="C26" s="280">
        <f t="shared" si="1"/>
        <v>1366000</v>
      </c>
      <c r="D26" s="1506">
        <f>SUM(C26)/1.27-1</f>
        <v>1075590</v>
      </c>
      <c r="E26" s="1575">
        <f>SUM(D26)*0.27+1</f>
        <v>290410</v>
      </c>
      <c r="F26" s="2">
        <v>1366000</v>
      </c>
      <c r="G26" s="2">
        <v>0</v>
      </c>
      <c r="H26" s="151">
        <v>0</v>
      </c>
      <c r="I26" s="233">
        <f t="shared" si="2"/>
        <v>0</v>
      </c>
      <c r="J26" s="234"/>
      <c r="K26" s="234"/>
      <c r="L26" s="234"/>
      <c r="M26" s="280">
        <f t="shared" si="6"/>
        <v>1366000</v>
      </c>
      <c r="N26" s="1506">
        <f>SUM(M26)/1.27-1</f>
        <v>1075590</v>
      </c>
      <c r="O26" s="1575">
        <f>SUM(N26)*0.27+1</f>
        <v>290410</v>
      </c>
      <c r="P26" s="2">
        <f t="shared" si="11"/>
        <v>1366000</v>
      </c>
      <c r="Q26" s="2">
        <f t="shared" si="11"/>
        <v>0</v>
      </c>
      <c r="R26" s="151">
        <v>0</v>
      </c>
    </row>
    <row r="27" spans="1:18" s="10" customFormat="1" ht="14.25" customHeight="1">
      <c r="A27" s="127"/>
      <c r="B27" s="312" t="s">
        <v>1268</v>
      </c>
      <c r="C27" s="280">
        <f t="shared" si="1"/>
        <v>58650</v>
      </c>
      <c r="D27" s="2">
        <f t="shared" si="7"/>
        <v>46181</v>
      </c>
      <c r="E27" s="151">
        <f t="shared" si="8"/>
        <v>12469</v>
      </c>
      <c r="F27" s="2">
        <v>58650</v>
      </c>
      <c r="G27" s="2">
        <v>0</v>
      </c>
      <c r="H27" s="151"/>
      <c r="I27" s="233">
        <f t="shared" si="2"/>
        <v>-1</v>
      </c>
      <c r="J27" s="234">
        <v>-1</v>
      </c>
      <c r="K27" s="234"/>
      <c r="L27" s="234"/>
      <c r="M27" s="280">
        <f t="shared" si="6"/>
        <v>58649</v>
      </c>
      <c r="N27" s="2">
        <f>SUM(M27)/1.27</f>
        <v>46180</v>
      </c>
      <c r="O27" s="151">
        <f>SUM(N27)*0.27</f>
        <v>12469</v>
      </c>
      <c r="P27" s="2">
        <f t="shared" si="11"/>
        <v>58649</v>
      </c>
      <c r="Q27" s="2">
        <f t="shared" si="11"/>
        <v>0</v>
      </c>
      <c r="R27" s="151">
        <v>0</v>
      </c>
    </row>
    <row r="28" spans="1:18" s="10" customFormat="1" ht="11.25" customHeight="1">
      <c r="A28" s="127"/>
      <c r="B28" s="312"/>
      <c r="C28" s="355"/>
      <c r="D28" s="8"/>
      <c r="E28" s="356"/>
      <c r="F28" s="300"/>
      <c r="G28" s="241"/>
      <c r="H28" s="242"/>
      <c r="I28" s="237"/>
      <c r="J28" s="238"/>
      <c r="K28" s="239"/>
      <c r="L28" s="239"/>
      <c r="M28" s="355"/>
      <c r="N28" s="209"/>
      <c r="O28" s="356"/>
      <c r="P28" s="300"/>
      <c r="Q28" s="241"/>
      <c r="R28" s="242"/>
    </row>
    <row r="29" spans="1:18" s="10" customFormat="1" ht="15" customHeight="1">
      <c r="A29" s="143" t="s">
        <v>258</v>
      </c>
      <c r="B29" s="371"/>
      <c r="C29" s="279">
        <f t="shared" ref="C29:R29" si="12">SUM(C30:C37)</f>
        <v>20606326</v>
      </c>
      <c r="D29" s="231">
        <f t="shared" si="12"/>
        <v>16225296</v>
      </c>
      <c r="E29" s="231">
        <f t="shared" si="12"/>
        <v>4381030</v>
      </c>
      <c r="F29" s="232">
        <f t="shared" si="12"/>
        <v>20606326</v>
      </c>
      <c r="G29" s="231">
        <f t="shared" si="12"/>
        <v>0</v>
      </c>
      <c r="H29" s="230">
        <f t="shared" si="12"/>
        <v>0</v>
      </c>
      <c r="I29" s="227">
        <f t="shared" si="12"/>
        <v>495300</v>
      </c>
      <c r="J29" s="228">
        <f t="shared" si="12"/>
        <v>495300</v>
      </c>
      <c r="K29" s="228">
        <f t="shared" si="12"/>
        <v>0</v>
      </c>
      <c r="L29" s="228">
        <f t="shared" si="12"/>
        <v>0</v>
      </c>
      <c r="M29" s="279">
        <f t="shared" si="12"/>
        <v>21101626</v>
      </c>
      <c r="N29" s="231">
        <f t="shared" si="12"/>
        <v>16615296</v>
      </c>
      <c r="O29" s="230">
        <f t="shared" si="12"/>
        <v>4486330</v>
      </c>
      <c r="P29" s="231">
        <f t="shared" si="12"/>
        <v>21101626</v>
      </c>
      <c r="Q29" s="231">
        <f t="shared" si="12"/>
        <v>0</v>
      </c>
      <c r="R29" s="231">
        <f t="shared" si="12"/>
        <v>0</v>
      </c>
    </row>
    <row r="30" spans="1:18" s="10" customFormat="1" ht="14.25" customHeight="1">
      <c r="A30" s="372"/>
      <c r="B30" s="312" t="s">
        <v>653</v>
      </c>
      <c r="C30" s="280">
        <f t="shared" ref="C30:C37" si="13">SUM(F30:H30)</f>
        <v>3248000</v>
      </c>
      <c r="D30" s="2">
        <f t="shared" ref="D30:D37" si="14">SUM(C30)/1.27</f>
        <v>2557480</v>
      </c>
      <c r="E30" s="151">
        <f t="shared" ref="E30:E37" si="15">SUM(D30)*0.27</f>
        <v>690520</v>
      </c>
      <c r="F30" s="2">
        <v>3248000</v>
      </c>
      <c r="G30" s="2">
        <v>0</v>
      </c>
      <c r="H30" s="151">
        <v>0</v>
      </c>
      <c r="I30" s="233">
        <f t="shared" ref="I30:I37" si="16">SUM(J30:L30)</f>
        <v>0</v>
      </c>
      <c r="J30" s="234"/>
      <c r="K30" s="234"/>
      <c r="L30" s="234"/>
      <c r="M30" s="280">
        <f>SUM(P30:T30)</f>
        <v>3248000</v>
      </c>
      <c r="N30" s="2">
        <f t="shared" ref="N30:N37" si="17">SUM(M30)/1.27</f>
        <v>2557480</v>
      </c>
      <c r="O30" s="151">
        <f t="shared" ref="O30:O37" si="18">SUM(N30)*0.27</f>
        <v>690520</v>
      </c>
      <c r="P30" s="2">
        <f t="shared" ref="P30:R37" si="19">SUM(F30+J30)</f>
        <v>3248000</v>
      </c>
      <c r="Q30" s="2">
        <f t="shared" si="19"/>
        <v>0</v>
      </c>
      <c r="R30" s="151">
        <f t="shared" si="19"/>
        <v>0</v>
      </c>
    </row>
    <row r="31" spans="1:18" s="10" customFormat="1" ht="14.25" customHeight="1">
      <c r="A31" s="372"/>
      <c r="B31" s="312" t="s">
        <v>654</v>
      </c>
      <c r="C31" s="280">
        <f t="shared" si="13"/>
        <v>686000</v>
      </c>
      <c r="D31" s="1506">
        <v>540000</v>
      </c>
      <c r="E31" s="1575">
        <v>146000</v>
      </c>
      <c r="F31" s="2">
        <v>686000</v>
      </c>
      <c r="G31" s="2">
        <v>0</v>
      </c>
      <c r="H31" s="151">
        <v>0</v>
      </c>
      <c r="I31" s="233">
        <f t="shared" si="16"/>
        <v>0</v>
      </c>
      <c r="J31" s="234"/>
      <c r="K31" s="234"/>
      <c r="L31" s="234"/>
      <c r="M31" s="280">
        <f t="shared" ref="M31:M37" si="20">SUM(P31:S31)</f>
        <v>686000</v>
      </c>
      <c r="N31" s="1506">
        <v>540000</v>
      </c>
      <c r="O31" s="1575">
        <v>146000</v>
      </c>
      <c r="P31" s="2">
        <f t="shared" si="19"/>
        <v>686000</v>
      </c>
      <c r="Q31" s="2">
        <f t="shared" si="19"/>
        <v>0</v>
      </c>
      <c r="R31" s="151">
        <f t="shared" si="19"/>
        <v>0</v>
      </c>
    </row>
    <row r="32" spans="1:18" s="10" customFormat="1" ht="14.25" customHeight="1">
      <c r="A32" s="372"/>
      <c r="B32" s="312" t="s">
        <v>924</v>
      </c>
      <c r="C32" s="280">
        <f t="shared" si="13"/>
        <v>1905000</v>
      </c>
      <c r="D32" s="2">
        <f t="shared" si="14"/>
        <v>1500000</v>
      </c>
      <c r="E32" s="151">
        <f t="shared" si="15"/>
        <v>405000</v>
      </c>
      <c r="F32" s="2">
        <v>1905000</v>
      </c>
      <c r="G32" s="2">
        <v>0</v>
      </c>
      <c r="H32" s="151">
        <v>0</v>
      </c>
      <c r="I32" s="233">
        <f t="shared" si="16"/>
        <v>0</v>
      </c>
      <c r="J32" s="234"/>
      <c r="K32" s="234"/>
      <c r="L32" s="234"/>
      <c r="M32" s="280">
        <f t="shared" si="20"/>
        <v>1905000</v>
      </c>
      <c r="N32" s="2">
        <f t="shared" si="17"/>
        <v>1500000</v>
      </c>
      <c r="O32" s="151">
        <f t="shared" si="18"/>
        <v>405000</v>
      </c>
      <c r="P32" s="2">
        <f t="shared" si="19"/>
        <v>1905000</v>
      </c>
      <c r="Q32" s="2">
        <f t="shared" si="19"/>
        <v>0</v>
      </c>
      <c r="R32" s="151">
        <f t="shared" si="19"/>
        <v>0</v>
      </c>
    </row>
    <row r="33" spans="1:18" s="10" customFormat="1" ht="14.25" customHeight="1">
      <c r="A33" s="372"/>
      <c r="B33" s="312" t="s">
        <v>923</v>
      </c>
      <c r="C33" s="280">
        <f t="shared" si="13"/>
        <v>508000</v>
      </c>
      <c r="D33" s="2">
        <f t="shared" si="14"/>
        <v>400000</v>
      </c>
      <c r="E33" s="151">
        <f t="shared" si="15"/>
        <v>108000</v>
      </c>
      <c r="F33" s="2">
        <v>508000</v>
      </c>
      <c r="G33" s="2">
        <v>0</v>
      </c>
      <c r="H33" s="151">
        <v>0</v>
      </c>
      <c r="I33" s="233">
        <f t="shared" si="16"/>
        <v>0</v>
      </c>
      <c r="J33" s="234"/>
      <c r="K33" s="234"/>
      <c r="L33" s="234"/>
      <c r="M33" s="280">
        <f t="shared" si="20"/>
        <v>508000</v>
      </c>
      <c r="N33" s="2">
        <f t="shared" si="17"/>
        <v>400000</v>
      </c>
      <c r="O33" s="151">
        <f t="shared" si="18"/>
        <v>108000</v>
      </c>
      <c r="P33" s="2">
        <f t="shared" ref="P33:R34" si="21">SUM(F33+J33)</f>
        <v>508000</v>
      </c>
      <c r="Q33" s="2">
        <f t="shared" si="21"/>
        <v>0</v>
      </c>
      <c r="R33" s="151">
        <f t="shared" si="21"/>
        <v>0</v>
      </c>
    </row>
    <row r="34" spans="1:18" s="10" customFormat="1" ht="14.25" customHeight="1">
      <c r="A34" s="372"/>
      <c r="B34" s="1647" t="s">
        <v>1127</v>
      </c>
      <c r="C34" s="280">
        <f t="shared" si="13"/>
        <v>1686326</v>
      </c>
      <c r="D34" s="2">
        <f t="shared" si="14"/>
        <v>1327816</v>
      </c>
      <c r="E34" s="151">
        <f t="shared" si="15"/>
        <v>358510</v>
      </c>
      <c r="F34" s="2">
        <v>1686326</v>
      </c>
      <c r="G34" s="2">
        <v>0</v>
      </c>
      <c r="H34" s="151"/>
      <c r="I34" s="233">
        <f t="shared" si="16"/>
        <v>0</v>
      </c>
      <c r="J34" s="234"/>
      <c r="K34" s="234"/>
      <c r="L34" s="234"/>
      <c r="M34" s="280">
        <f t="shared" si="20"/>
        <v>1686326</v>
      </c>
      <c r="N34" s="2">
        <f t="shared" si="17"/>
        <v>1327816</v>
      </c>
      <c r="O34" s="151">
        <f t="shared" si="18"/>
        <v>358510</v>
      </c>
      <c r="P34" s="2">
        <f t="shared" si="21"/>
        <v>1686326</v>
      </c>
      <c r="Q34" s="2">
        <f t="shared" si="21"/>
        <v>0</v>
      </c>
      <c r="R34" s="151">
        <f t="shared" si="21"/>
        <v>0</v>
      </c>
    </row>
    <row r="35" spans="1:18" s="10" customFormat="1" ht="14.25" customHeight="1">
      <c r="A35" s="127"/>
      <c r="B35" s="312" t="s">
        <v>1052</v>
      </c>
      <c r="C35" s="280">
        <f t="shared" si="13"/>
        <v>11049000</v>
      </c>
      <c r="D35" s="2">
        <f t="shared" si="14"/>
        <v>8700000</v>
      </c>
      <c r="E35" s="151">
        <f t="shared" si="15"/>
        <v>2349000</v>
      </c>
      <c r="F35" s="2">
        <v>11049000</v>
      </c>
      <c r="G35" s="2">
        <v>0</v>
      </c>
      <c r="H35" s="151">
        <v>0</v>
      </c>
      <c r="I35" s="233">
        <f t="shared" si="16"/>
        <v>0</v>
      </c>
      <c r="J35" s="234"/>
      <c r="K35" s="234"/>
      <c r="L35" s="234"/>
      <c r="M35" s="280">
        <f t="shared" si="20"/>
        <v>11049000</v>
      </c>
      <c r="N35" s="2">
        <f t="shared" si="17"/>
        <v>8700000</v>
      </c>
      <c r="O35" s="151">
        <f t="shared" si="18"/>
        <v>2349000</v>
      </c>
      <c r="P35" s="2">
        <f t="shared" si="19"/>
        <v>11049000</v>
      </c>
      <c r="Q35" s="2">
        <f t="shared" si="19"/>
        <v>0</v>
      </c>
      <c r="R35" s="151">
        <f t="shared" si="19"/>
        <v>0</v>
      </c>
    </row>
    <row r="36" spans="1:18" s="10" customFormat="1" ht="14.25" customHeight="1">
      <c r="A36" s="127"/>
      <c r="B36" s="312" t="s">
        <v>1222</v>
      </c>
      <c r="C36" s="280">
        <f t="shared" si="13"/>
        <v>1524000</v>
      </c>
      <c r="D36" s="2">
        <f t="shared" si="14"/>
        <v>1200000</v>
      </c>
      <c r="E36" s="151">
        <f t="shared" si="15"/>
        <v>324000</v>
      </c>
      <c r="F36" s="2">
        <v>1524000</v>
      </c>
      <c r="G36" s="2">
        <v>0</v>
      </c>
      <c r="H36" s="151">
        <v>0</v>
      </c>
      <c r="I36" s="233">
        <f t="shared" si="16"/>
        <v>0</v>
      </c>
      <c r="J36" s="234"/>
      <c r="K36" s="234"/>
      <c r="L36" s="234"/>
      <c r="M36" s="280">
        <f t="shared" si="20"/>
        <v>1524000</v>
      </c>
      <c r="N36" s="2">
        <f t="shared" si="17"/>
        <v>1200000</v>
      </c>
      <c r="O36" s="151">
        <f t="shared" si="18"/>
        <v>324000</v>
      </c>
      <c r="P36" s="2">
        <f t="shared" si="19"/>
        <v>1524000</v>
      </c>
      <c r="Q36" s="2">
        <f t="shared" si="19"/>
        <v>0</v>
      </c>
      <c r="R36" s="151">
        <f t="shared" si="19"/>
        <v>0</v>
      </c>
    </row>
    <row r="37" spans="1:18" s="10" customFormat="1" ht="14.25" customHeight="1">
      <c r="A37" s="127"/>
      <c r="B37" s="312" t="s">
        <v>1323</v>
      </c>
      <c r="C37" s="280">
        <f t="shared" si="13"/>
        <v>0</v>
      </c>
      <c r="D37" s="2">
        <f t="shared" si="14"/>
        <v>0</v>
      </c>
      <c r="E37" s="151">
        <f t="shared" si="15"/>
        <v>0</v>
      </c>
      <c r="F37" s="2">
        <v>0</v>
      </c>
      <c r="G37" s="2">
        <v>0</v>
      </c>
      <c r="H37" s="151">
        <v>0</v>
      </c>
      <c r="I37" s="233">
        <f t="shared" si="16"/>
        <v>495300</v>
      </c>
      <c r="J37" s="234">
        <v>495300</v>
      </c>
      <c r="K37" s="234"/>
      <c r="L37" s="234"/>
      <c r="M37" s="280">
        <f t="shared" si="20"/>
        <v>495300</v>
      </c>
      <c r="N37" s="2">
        <f t="shared" si="17"/>
        <v>390000</v>
      </c>
      <c r="O37" s="151">
        <f t="shared" si="18"/>
        <v>105300</v>
      </c>
      <c r="P37" s="2">
        <f t="shared" si="19"/>
        <v>495300</v>
      </c>
      <c r="Q37" s="2">
        <f t="shared" si="19"/>
        <v>0</v>
      </c>
      <c r="R37" s="151">
        <f t="shared" si="19"/>
        <v>0</v>
      </c>
    </row>
    <row r="38" spans="1:18" s="10" customFormat="1" ht="12.75" customHeight="1">
      <c r="A38" s="127"/>
      <c r="B38" s="312"/>
      <c r="C38" s="355"/>
      <c r="D38" s="8"/>
      <c r="E38" s="356"/>
      <c r="F38" s="300"/>
      <c r="G38" s="241"/>
      <c r="H38" s="242"/>
      <c r="I38" s="233"/>
      <c r="J38" s="234"/>
      <c r="K38" s="234"/>
      <c r="L38" s="234"/>
      <c r="M38" s="355"/>
      <c r="N38" s="209"/>
      <c r="O38" s="356"/>
      <c r="P38" s="300"/>
      <c r="Q38" s="241"/>
      <c r="R38" s="242"/>
    </row>
    <row r="39" spans="1:18" s="10" customFormat="1" ht="16.5" customHeight="1">
      <c r="A39" s="143" t="s">
        <v>236</v>
      </c>
      <c r="B39" s="371"/>
      <c r="C39" s="279">
        <f t="shared" ref="C39:R39" si="22">SUM(C40:C52)</f>
        <v>28260117</v>
      </c>
      <c r="D39" s="381">
        <f t="shared" si="22"/>
        <v>22252454</v>
      </c>
      <c r="E39" s="382">
        <f t="shared" si="22"/>
        <v>6007663</v>
      </c>
      <c r="F39" s="231">
        <f t="shared" si="22"/>
        <v>28260117</v>
      </c>
      <c r="G39" s="231">
        <f t="shared" si="22"/>
        <v>0</v>
      </c>
      <c r="H39" s="230">
        <f t="shared" si="22"/>
        <v>0</v>
      </c>
      <c r="I39" s="227">
        <f t="shared" si="22"/>
        <v>2188868</v>
      </c>
      <c r="J39" s="228">
        <f t="shared" si="22"/>
        <v>2188868</v>
      </c>
      <c r="K39" s="228">
        <f t="shared" si="22"/>
        <v>0</v>
      </c>
      <c r="L39" s="228">
        <f t="shared" si="22"/>
        <v>0</v>
      </c>
      <c r="M39" s="279">
        <f t="shared" si="22"/>
        <v>30448985</v>
      </c>
      <c r="N39" s="381">
        <f t="shared" si="22"/>
        <v>23976036</v>
      </c>
      <c r="O39" s="382">
        <f t="shared" si="22"/>
        <v>6472949</v>
      </c>
      <c r="P39" s="231">
        <f t="shared" si="22"/>
        <v>30448985</v>
      </c>
      <c r="Q39" s="231">
        <f t="shared" si="22"/>
        <v>0</v>
      </c>
      <c r="R39" s="230">
        <f t="shared" si="22"/>
        <v>0</v>
      </c>
    </row>
    <row r="40" spans="1:18" s="10" customFormat="1" ht="15" customHeight="1">
      <c r="A40" s="127"/>
      <c r="B40" s="312" t="s">
        <v>653</v>
      </c>
      <c r="C40" s="280">
        <f>SUM(F40:H40)</f>
        <v>7756020</v>
      </c>
      <c r="D40" s="1501">
        <f>SUM(C40)/1.27</f>
        <v>6107102</v>
      </c>
      <c r="E40" s="1502">
        <f>SUM(D40)*0.27</f>
        <v>1648918</v>
      </c>
      <c r="F40" s="2">
        <v>7756020</v>
      </c>
      <c r="G40" s="2">
        <v>0</v>
      </c>
      <c r="H40" s="151">
        <v>0</v>
      </c>
      <c r="I40" s="233">
        <f t="shared" ref="I40:I52" si="23">SUM(J40:L40)</f>
        <v>-1165860</v>
      </c>
      <c r="J40" s="234">
        <v>-1165860</v>
      </c>
      <c r="K40" s="234"/>
      <c r="L40" s="234"/>
      <c r="M40" s="280">
        <f t="shared" ref="M40:M45" si="24">SUM(P40:T40)</f>
        <v>6590160</v>
      </c>
      <c r="N40" s="1501">
        <v>5189205</v>
      </c>
      <c r="O40" s="1502">
        <v>1400955</v>
      </c>
      <c r="P40" s="2">
        <f t="shared" ref="P40:R52" si="25">SUM(F40+J40)</f>
        <v>6590160</v>
      </c>
      <c r="Q40" s="2">
        <f t="shared" si="25"/>
        <v>0</v>
      </c>
      <c r="R40" s="151">
        <f t="shared" si="25"/>
        <v>0</v>
      </c>
    </row>
    <row r="41" spans="1:18" s="10" customFormat="1" ht="15" customHeight="1">
      <c r="A41" s="127"/>
      <c r="B41" s="312" t="s">
        <v>654</v>
      </c>
      <c r="C41" s="280">
        <f>SUM(F41:H41)</f>
        <v>1560486</v>
      </c>
      <c r="D41" s="1501">
        <f>SUM(C41)/1.27</f>
        <v>1228729</v>
      </c>
      <c r="E41" s="1502">
        <f>SUM(D41)*0.27</f>
        <v>331757</v>
      </c>
      <c r="F41" s="2">
        <v>1560486</v>
      </c>
      <c r="G41" s="2">
        <v>0</v>
      </c>
      <c r="H41" s="151">
        <v>0</v>
      </c>
      <c r="I41" s="233">
        <f t="shared" si="23"/>
        <v>0</v>
      </c>
      <c r="J41" s="234"/>
      <c r="K41" s="234"/>
      <c r="L41" s="234"/>
      <c r="M41" s="280">
        <f t="shared" si="24"/>
        <v>1560486</v>
      </c>
      <c r="N41" s="1501">
        <v>1228690</v>
      </c>
      <c r="O41" s="1502">
        <v>331796</v>
      </c>
      <c r="P41" s="2">
        <f t="shared" si="25"/>
        <v>1560486</v>
      </c>
      <c r="Q41" s="2">
        <f t="shared" si="25"/>
        <v>0</v>
      </c>
      <c r="R41" s="151">
        <f t="shared" si="25"/>
        <v>0</v>
      </c>
    </row>
    <row r="42" spans="1:18" s="10" customFormat="1" ht="15" customHeight="1">
      <c r="A42" s="127"/>
      <c r="B42" s="312" t="s">
        <v>925</v>
      </c>
      <c r="C42" s="280">
        <f t="shared" ref="C42:C48" si="26">SUM(F42:H42)</f>
        <v>571000</v>
      </c>
      <c r="D42" s="1506">
        <v>450000</v>
      </c>
      <c r="E42" s="1575">
        <v>121000</v>
      </c>
      <c r="F42" s="2">
        <v>571000</v>
      </c>
      <c r="G42" s="2">
        <v>0</v>
      </c>
      <c r="H42" s="151">
        <v>0</v>
      </c>
      <c r="I42" s="233">
        <f t="shared" si="23"/>
        <v>0</v>
      </c>
      <c r="J42" s="234"/>
      <c r="K42" s="234"/>
      <c r="L42" s="234"/>
      <c r="M42" s="280">
        <f t="shared" si="24"/>
        <v>571000</v>
      </c>
      <c r="N42" s="1506">
        <v>450000</v>
      </c>
      <c r="O42" s="1575">
        <v>121000</v>
      </c>
      <c r="P42" s="2">
        <f t="shared" si="25"/>
        <v>571000</v>
      </c>
      <c r="Q42" s="2">
        <f t="shared" si="25"/>
        <v>0</v>
      </c>
      <c r="R42" s="151">
        <f t="shared" si="25"/>
        <v>0</v>
      </c>
    </row>
    <row r="43" spans="1:18" s="10" customFormat="1" ht="14.25" hidden="1" customHeight="1">
      <c r="A43" s="127"/>
      <c r="B43" s="312" t="s">
        <v>926</v>
      </c>
      <c r="C43" s="280">
        <f t="shared" si="26"/>
        <v>0</v>
      </c>
      <c r="D43" s="2">
        <f t="shared" ref="D43:D48" si="27">SUM(C43)/1.27</f>
        <v>0</v>
      </c>
      <c r="E43" s="151">
        <f t="shared" ref="E43:E48" si="28">SUM(D43)*0.27</f>
        <v>0</v>
      </c>
      <c r="F43" s="2">
        <v>0</v>
      </c>
      <c r="G43" s="2">
        <v>0</v>
      </c>
      <c r="H43" s="151">
        <v>0</v>
      </c>
      <c r="I43" s="233">
        <f t="shared" si="23"/>
        <v>0</v>
      </c>
      <c r="J43" s="234"/>
      <c r="K43" s="234"/>
      <c r="L43" s="234"/>
      <c r="M43" s="280">
        <f t="shared" si="24"/>
        <v>0</v>
      </c>
      <c r="N43" s="2">
        <f t="shared" ref="N43:N52" si="29">SUM(M43)/1.27</f>
        <v>0</v>
      </c>
      <c r="O43" s="151">
        <f t="shared" ref="O43:O52" si="30">SUM(N43)*0.27</f>
        <v>0</v>
      </c>
      <c r="P43" s="2">
        <f t="shared" si="25"/>
        <v>0</v>
      </c>
      <c r="Q43" s="2">
        <f t="shared" si="25"/>
        <v>0</v>
      </c>
      <c r="R43" s="151">
        <f t="shared" si="25"/>
        <v>0</v>
      </c>
    </row>
    <row r="44" spans="1:18" s="10" customFormat="1" ht="14.25" customHeight="1">
      <c r="A44" s="127"/>
      <c r="B44" s="312" t="s">
        <v>1153</v>
      </c>
      <c r="C44" s="280">
        <f t="shared" si="26"/>
        <v>159990</v>
      </c>
      <c r="D44" s="2">
        <f t="shared" si="27"/>
        <v>125976</v>
      </c>
      <c r="E44" s="151">
        <f t="shared" si="28"/>
        <v>34014</v>
      </c>
      <c r="F44" s="2">
        <v>159990</v>
      </c>
      <c r="G44" s="2">
        <v>0</v>
      </c>
      <c r="H44" s="151">
        <v>0</v>
      </c>
      <c r="I44" s="233">
        <f t="shared" si="23"/>
        <v>0</v>
      </c>
      <c r="J44" s="234"/>
      <c r="K44" s="234"/>
      <c r="L44" s="234"/>
      <c r="M44" s="280">
        <f t="shared" si="24"/>
        <v>159990</v>
      </c>
      <c r="N44" s="2">
        <f t="shared" si="29"/>
        <v>125976</v>
      </c>
      <c r="O44" s="151">
        <f t="shared" si="30"/>
        <v>34014</v>
      </c>
      <c r="P44" s="2">
        <f t="shared" si="25"/>
        <v>159990</v>
      </c>
      <c r="Q44" s="2">
        <f t="shared" si="25"/>
        <v>0</v>
      </c>
      <c r="R44" s="151">
        <f t="shared" si="25"/>
        <v>0</v>
      </c>
    </row>
    <row r="45" spans="1:18" s="10" customFormat="1" ht="15" customHeight="1">
      <c r="A45" s="127"/>
      <c r="B45" s="1647" t="s">
        <v>1128</v>
      </c>
      <c r="C45" s="280">
        <f t="shared" si="26"/>
        <v>53213</v>
      </c>
      <c r="D45" s="2">
        <f t="shared" si="27"/>
        <v>41900</v>
      </c>
      <c r="E45" s="151">
        <f t="shared" si="28"/>
        <v>11313</v>
      </c>
      <c r="F45" s="2">
        <v>53213</v>
      </c>
      <c r="G45" s="2">
        <v>0</v>
      </c>
      <c r="H45" s="151">
        <v>0</v>
      </c>
      <c r="I45" s="233">
        <f t="shared" si="23"/>
        <v>0</v>
      </c>
      <c r="J45" s="234"/>
      <c r="K45" s="234"/>
      <c r="L45" s="234"/>
      <c r="M45" s="280">
        <f t="shared" si="24"/>
        <v>53213</v>
      </c>
      <c r="N45" s="2">
        <f t="shared" si="29"/>
        <v>41900</v>
      </c>
      <c r="O45" s="151">
        <f t="shared" si="30"/>
        <v>11313</v>
      </c>
      <c r="P45" s="2">
        <f t="shared" si="25"/>
        <v>53213</v>
      </c>
      <c r="Q45" s="2">
        <f t="shared" si="25"/>
        <v>0</v>
      </c>
      <c r="R45" s="151">
        <f t="shared" si="25"/>
        <v>0</v>
      </c>
    </row>
    <row r="46" spans="1:18" s="10" customFormat="1" ht="15" customHeight="1">
      <c r="A46" s="127"/>
      <c r="B46" s="1647" t="s">
        <v>1129</v>
      </c>
      <c r="C46" s="280">
        <f t="shared" si="26"/>
        <v>14992408</v>
      </c>
      <c r="D46" s="2">
        <f>SUM(C46)/1.27</f>
        <v>11805046</v>
      </c>
      <c r="E46" s="151">
        <f>SUM(D46)*0.27</f>
        <v>3187362</v>
      </c>
      <c r="F46" s="2">
        <v>14992408</v>
      </c>
      <c r="G46" s="2">
        <v>0</v>
      </c>
      <c r="H46" s="151">
        <v>0</v>
      </c>
      <c r="I46" s="233">
        <f t="shared" si="23"/>
        <v>0</v>
      </c>
      <c r="J46" s="234"/>
      <c r="K46" s="234"/>
      <c r="L46" s="234"/>
      <c r="M46" s="280">
        <f>SUM(P46:T46)</f>
        <v>14992408</v>
      </c>
      <c r="N46" s="2">
        <f>SUM(M46)/1.27</f>
        <v>11805046</v>
      </c>
      <c r="O46" s="151">
        <f>SUM(N46)*0.27</f>
        <v>3187362</v>
      </c>
      <c r="P46" s="2">
        <f t="shared" si="25"/>
        <v>14992408</v>
      </c>
      <c r="Q46" s="2">
        <f t="shared" si="25"/>
        <v>0</v>
      </c>
      <c r="R46" s="151">
        <f t="shared" si="25"/>
        <v>0</v>
      </c>
    </row>
    <row r="47" spans="1:18" s="10" customFormat="1" ht="15" customHeight="1">
      <c r="A47" s="127"/>
      <c r="B47" s="1647" t="s">
        <v>1130</v>
      </c>
      <c r="C47" s="280">
        <f t="shared" si="26"/>
        <v>278000</v>
      </c>
      <c r="D47" s="2">
        <f>SUM(C47)/1.27</f>
        <v>218898</v>
      </c>
      <c r="E47" s="151">
        <f>SUM(D47)*0.27</f>
        <v>59102</v>
      </c>
      <c r="F47" s="2">
        <v>278000</v>
      </c>
      <c r="G47" s="2">
        <v>0</v>
      </c>
      <c r="H47" s="151">
        <v>0</v>
      </c>
      <c r="I47" s="233">
        <f t="shared" si="23"/>
        <v>0</v>
      </c>
      <c r="J47" s="234"/>
      <c r="K47" s="234"/>
      <c r="L47" s="234"/>
      <c r="M47" s="280">
        <f>SUM(P47:T47)</f>
        <v>278000</v>
      </c>
      <c r="N47" s="2">
        <f>SUM(M47)/1.27</f>
        <v>218898</v>
      </c>
      <c r="O47" s="151">
        <f>SUM(N47)*0.27</f>
        <v>59102</v>
      </c>
      <c r="P47" s="2">
        <f t="shared" si="25"/>
        <v>278000</v>
      </c>
      <c r="Q47" s="2">
        <f t="shared" si="25"/>
        <v>0</v>
      </c>
      <c r="R47" s="151">
        <f t="shared" si="25"/>
        <v>0</v>
      </c>
    </row>
    <row r="48" spans="1:18" s="10" customFormat="1" ht="13.5" customHeight="1">
      <c r="A48" s="127"/>
      <c r="B48" s="1647" t="s">
        <v>1131</v>
      </c>
      <c r="C48" s="280">
        <f t="shared" si="26"/>
        <v>2000000</v>
      </c>
      <c r="D48" s="2">
        <f t="shared" si="27"/>
        <v>1574803</v>
      </c>
      <c r="E48" s="151">
        <f t="shared" si="28"/>
        <v>425197</v>
      </c>
      <c r="F48" s="2">
        <v>2000000</v>
      </c>
      <c r="G48" s="2">
        <v>0</v>
      </c>
      <c r="H48" s="151">
        <v>0</v>
      </c>
      <c r="I48" s="233">
        <f t="shared" si="23"/>
        <v>0</v>
      </c>
      <c r="J48" s="234"/>
      <c r="K48" s="234"/>
      <c r="L48" s="234"/>
      <c r="M48" s="280">
        <f>SUM(P48:S48)</f>
        <v>2000000</v>
      </c>
      <c r="N48" s="2">
        <f t="shared" si="29"/>
        <v>1574803</v>
      </c>
      <c r="O48" s="151">
        <f t="shared" si="30"/>
        <v>425197</v>
      </c>
      <c r="P48" s="2">
        <f t="shared" si="25"/>
        <v>2000000</v>
      </c>
      <c r="Q48" s="2">
        <f t="shared" si="25"/>
        <v>0</v>
      </c>
      <c r="R48" s="151">
        <f t="shared" si="25"/>
        <v>0</v>
      </c>
    </row>
    <row r="49" spans="1:18" s="10" customFormat="1" ht="13.5" customHeight="1">
      <c r="A49" s="127"/>
      <c r="B49" s="308" t="s">
        <v>1223</v>
      </c>
      <c r="C49" s="280">
        <f>SUM(F49:H49)</f>
        <v>889000</v>
      </c>
      <c r="D49" s="2">
        <f>SUM(C49)/1.27</f>
        <v>700000</v>
      </c>
      <c r="E49" s="151">
        <f>SUM(D49)*0.27</f>
        <v>189000</v>
      </c>
      <c r="F49" s="2">
        <v>889000</v>
      </c>
      <c r="G49" s="2"/>
      <c r="H49" s="151"/>
      <c r="I49" s="233">
        <f t="shared" si="23"/>
        <v>0</v>
      </c>
      <c r="J49" s="234"/>
      <c r="K49" s="234"/>
      <c r="L49" s="234"/>
      <c r="M49" s="280">
        <f>SUM(P49:S49)</f>
        <v>889000</v>
      </c>
      <c r="N49" s="2">
        <f t="shared" si="29"/>
        <v>700000</v>
      </c>
      <c r="O49" s="151">
        <f t="shared" si="30"/>
        <v>189000</v>
      </c>
      <c r="P49" s="2">
        <f t="shared" si="25"/>
        <v>889000</v>
      </c>
      <c r="Q49" s="2">
        <f t="shared" si="25"/>
        <v>0</v>
      </c>
      <c r="R49" s="151">
        <f t="shared" si="25"/>
        <v>0</v>
      </c>
    </row>
    <row r="50" spans="1:18" s="10" customFormat="1" ht="13.5" customHeight="1">
      <c r="A50" s="127"/>
      <c r="B50" s="308" t="s">
        <v>1326</v>
      </c>
      <c r="C50" s="280">
        <f>SUM(F50:H50)</f>
        <v>0</v>
      </c>
      <c r="D50" s="2">
        <f>SUM(C50)/1.27</f>
        <v>0</v>
      </c>
      <c r="E50" s="151">
        <f>SUM(D50)*0.27</f>
        <v>0</v>
      </c>
      <c r="F50" s="2"/>
      <c r="G50" s="2"/>
      <c r="H50" s="151"/>
      <c r="I50" s="233">
        <f t="shared" si="23"/>
        <v>2188868</v>
      </c>
      <c r="J50" s="234">
        <v>2188868</v>
      </c>
      <c r="K50" s="234"/>
      <c r="L50" s="234"/>
      <c r="M50" s="280">
        <f>SUM(P50:S50)</f>
        <v>2188868</v>
      </c>
      <c r="N50" s="2">
        <f t="shared" si="29"/>
        <v>1723518</v>
      </c>
      <c r="O50" s="151">
        <f t="shared" si="30"/>
        <v>465350</v>
      </c>
      <c r="P50" s="2">
        <f t="shared" si="25"/>
        <v>2188868</v>
      </c>
      <c r="Q50" s="2">
        <f t="shared" si="25"/>
        <v>0</v>
      </c>
      <c r="R50" s="151">
        <f t="shared" si="25"/>
        <v>0</v>
      </c>
    </row>
    <row r="51" spans="1:18" s="10" customFormat="1" ht="13.5" customHeight="1">
      <c r="A51" s="127"/>
      <c r="B51" s="308" t="s">
        <v>1327</v>
      </c>
      <c r="C51" s="280">
        <f>SUM(F51:H51)</f>
        <v>0</v>
      </c>
      <c r="D51" s="2">
        <f>SUM(C51)/1.27</f>
        <v>0</v>
      </c>
      <c r="E51" s="151">
        <f>SUM(D51)*0.27</f>
        <v>0</v>
      </c>
      <c r="F51" s="2"/>
      <c r="G51" s="2"/>
      <c r="H51" s="151"/>
      <c r="I51" s="233">
        <f t="shared" si="23"/>
        <v>280670</v>
      </c>
      <c r="J51" s="234">
        <v>280670</v>
      </c>
      <c r="K51" s="234"/>
      <c r="L51" s="234"/>
      <c r="M51" s="280">
        <f>SUM(P51:S51)</f>
        <v>280670</v>
      </c>
      <c r="N51" s="2">
        <f t="shared" si="29"/>
        <v>221000</v>
      </c>
      <c r="O51" s="151">
        <f t="shared" si="30"/>
        <v>59670</v>
      </c>
      <c r="P51" s="2">
        <f t="shared" si="25"/>
        <v>280670</v>
      </c>
      <c r="Q51" s="2">
        <f t="shared" si="25"/>
        <v>0</v>
      </c>
      <c r="R51" s="151">
        <f t="shared" si="25"/>
        <v>0</v>
      </c>
    </row>
    <row r="52" spans="1:18" s="10" customFormat="1" ht="13.5" customHeight="1">
      <c r="A52" s="127"/>
      <c r="B52" s="308" t="s">
        <v>1328</v>
      </c>
      <c r="C52" s="280">
        <f>SUM(F52:H52)</f>
        <v>0</v>
      </c>
      <c r="D52" s="2">
        <f>SUM(C52)/1.27</f>
        <v>0</v>
      </c>
      <c r="E52" s="151">
        <f>SUM(D52)*0.27</f>
        <v>0</v>
      </c>
      <c r="F52" s="2"/>
      <c r="G52" s="2"/>
      <c r="H52" s="151"/>
      <c r="I52" s="233">
        <f t="shared" si="23"/>
        <v>885190</v>
      </c>
      <c r="J52" s="234">
        <v>885190</v>
      </c>
      <c r="K52" s="234"/>
      <c r="L52" s="234"/>
      <c r="M52" s="280">
        <f>SUM(P52:S52)</f>
        <v>885190</v>
      </c>
      <c r="N52" s="2">
        <f t="shared" si="29"/>
        <v>697000</v>
      </c>
      <c r="O52" s="151">
        <f t="shared" si="30"/>
        <v>188190</v>
      </c>
      <c r="P52" s="2">
        <f t="shared" si="25"/>
        <v>885190</v>
      </c>
      <c r="Q52" s="2">
        <f t="shared" si="25"/>
        <v>0</v>
      </c>
      <c r="R52" s="151">
        <f t="shared" si="25"/>
        <v>0</v>
      </c>
    </row>
    <row r="53" spans="1:18" s="10" customFormat="1" ht="12" customHeight="1">
      <c r="A53" s="127"/>
      <c r="B53" s="312"/>
      <c r="C53" s="280"/>
      <c r="D53" s="2"/>
      <c r="E53" s="151"/>
      <c r="F53" s="2"/>
      <c r="G53" s="2"/>
      <c r="H53" s="151"/>
      <c r="I53" s="373"/>
      <c r="J53" s="259"/>
      <c r="K53" s="259"/>
      <c r="L53" s="259"/>
      <c r="M53" s="280"/>
      <c r="N53" s="2"/>
      <c r="O53" s="151"/>
      <c r="P53" s="2"/>
      <c r="Q53" s="2"/>
      <c r="R53" s="151"/>
    </row>
    <row r="54" spans="1:18" s="10" customFormat="1" ht="17.25" customHeight="1">
      <c r="A54" s="143" t="s">
        <v>679</v>
      </c>
      <c r="B54" s="371"/>
      <c r="C54" s="279">
        <f t="shared" ref="C54:R54" si="31">SUM(C55:C87)</f>
        <v>33804000</v>
      </c>
      <c r="D54" s="231">
        <f t="shared" si="31"/>
        <v>26904017</v>
      </c>
      <c r="E54" s="230">
        <f t="shared" si="31"/>
        <v>6899983</v>
      </c>
      <c r="F54" s="231">
        <f t="shared" si="31"/>
        <v>29087000</v>
      </c>
      <c r="G54" s="231">
        <f t="shared" si="31"/>
        <v>1200000</v>
      </c>
      <c r="H54" s="230">
        <f t="shared" si="31"/>
        <v>3517000</v>
      </c>
      <c r="I54" s="227">
        <f t="shared" si="31"/>
        <v>0</v>
      </c>
      <c r="J54" s="228">
        <f t="shared" si="31"/>
        <v>0</v>
      </c>
      <c r="K54" s="1632">
        <f t="shared" si="31"/>
        <v>0</v>
      </c>
      <c r="L54" s="228">
        <f t="shared" si="31"/>
        <v>0</v>
      </c>
      <c r="M54" s="279">
        <f t="shared" si="31"/>
        <v>33804000</v>
      </c>
      <c r="N54" s="231">
        <f t="shared" si="31"/>
        <v>26904017</v>
      </c>
      <c r="O54" s="230">
        <f t="shared" si="31"/>
        <v>6899983</v>
      </c>
      <c r="P54" s="231">
        <f t="shared" si="31"/>
        <v>29087000</v>
      </c>
      <c r="Q54" s="1642">
        <f t="shared" si="31"/>
        <v>1200000</v>
      </c>
      <c r="R54" s="230">
        <f t="shared" si="31"/>
        <v>3517000</v>
      </c>
    </row>
    <row r="55" spans="1:18" s="10" customFormat="1" ht="28.5" customHeight="1">
      <c r="A55" s="158"/>
      <c r="B55" s="312" t="s">
        <v>927</v>
      </c>
      <c r="C55" s="280">
        <f t="shared" ref="C55:C87" si="32">SUM(F55:H55)</f>
        <v>5563000</v>
      </c>
      <c r="D55" s="1506">
        <v>4380000</v>
      </c>
      <c r="E55" s="1575">
        <v>1183000</v>
      </c>
      <c r="F55" s="2">
        <v>5563000</v>
      </c>
      <c r="G55" s="2"/>
      <c r="H55" s="151"/>
      <c r="I55" s="233">
        <f t="shared" ref="I55:I87" si="33">SUM(J55:L55)</f>
        <v>0</v>
      </c>
      <c r="J55" s="234"/>
      <c r="K55" s="234"/>
      <c r="L55" s="234"/>
      <c r="M55" s="280">
        <f t="shared" ref="M55:M84" si="34">SUM(P55:T55)</f>
        <v>5563000</v>
      </c>
      <c r="N55" s="1506">
        <v>4380000</v>
      </c>
      <c r="O55" s="1575">
        <v>1183000</v>
      </c>
      <c r="P55" s="2">
        <f t="shared" ref="P55:P87" si="35">SUM(F55+J55)</f>
        <v>5563000</v>
      </c>
      <c r="Q55" s="2">
        <f t="shared" ref="Q55:Q87" si="36">SUM(G55+K55)</f>
        <v>0</v>
      </c>
      <c r="R55" s="151">
        <f t="shared" ref="R55:R87" si="37">SUM(H55+L55)</f>
        <v>0</v>
      </c>
    </row>
    <row r="56" spans="1:18" s="10" customFormat="1" ht="15" customHeight="1">
      <c r="A56" s="158"/>
      <c r="B56" s="312" t="s">
        <v>928</v>
      </c>
      <c r="C56" s="280">
        <f t="shared" si="32"/>
        <v>7493000</v>
      </c>
      <c r="D56" s="2">
        <f>SUM(C56)/1.27</f>
        <v>5900000</v>
      </c>
      <c r="E56" s="151">
        <f>SUM(D56)*0.27</f>
        <v>1593000</v>
      </c>
      <c r="F56" s="2">
        <v>7493000</v>
      </c>
      <c r="G56" s="2"/>
      <c r="H56" s="151"/>
      <c r="I56" s="233">
        <f t="shared" si="33"/>
        <v>0</v>
      </c>
      <c r="J56" s="234"/>
      <c r="K56" s="234"/>
      <c r="L56" s="234"/>
      <c r="M56" s="280">
        <f t="shared" si="34"/>
        <v>7493000</v>
      </c>
      <c r="N56" s="2">
        <f t="shared" ref="N56:N87" si="38">SUM(M56)/1.27</f>
        <v>5900000</v>
      </c>
      <c r="O56" s="151">
        <f t="shared" ref="O56:O87" si="39">SUM(N56)*0.27</f>
        <v>1593000</v>
      </c>
      <c r="P56" s="2">
        <f t="shared" si="35"/>
        <v>7493000</v>
      </c>
      <c r="Q56" s="2">
        <f t="shared" si="36"/>
        <v>0</v>
      </c>
      <c r="R56" s="151">
        <f t="shared" si="37"/>
        <v>0</v>
      </c>
    </row>
    <row r="57" spans="1:18" s="10" customFormat="1" ht="15" customHeight="1">
      <c r="A57" s="158"/>
      <c r="B57" s="312" t="s">
        <v>1060</v>
      </c>
      <c r="C57" s="280">
        <f t="shared" si="32"/>
        <v>1200000</v>
      </c>
      <c r="D57" s="2">
        <f>SUM(C57)/1</f>
        <v>1200000</v>
      </c>
      <c r="E57" s="151">
        <f>SUM(D57)*0</f>
        <v>0</v>
      </c>
      <c r="F57" s="2"/>
      <c r="G57" s="2">
        <v>1200000</v>
      </c>
      <c r="H57" s="151"/>
      <c r="I57" s="233">
        <f t="shared" si="33"/>
        <v>0</v>
      </c>
      <c r="J57" s="234"/>
      <c r="K57" s="234"/>
      <c r="L57" s="234"/>
      <c r="M57" s="280">
        <f t="shared" si="34"/>
        <v>1200000</v>
      </c>
      <c r="N57" s="2">
        <f>SUM(M57)/1</f>
        <v>1200000</v>
      </c>
      <c r="O57" s="151">
        <f>SUM(N57)*0</f>
        <v>0</v>
      </c>
      <c r="P57" s="2">
        <f t="shared" si="35"/>
        <v>0</v>
      </c>
      <c r="Q57" s="428">
        <f t="shared" si="36"/>
        <v>1200000</v>
      </c>
      <c r="R57" s="151">
        <f t="shared" si="37"/>
        <v>0</v>
      </c>
    </row>
    <row r="58" spans="1:18" s="10" customFormat="1" ht="15" customHeight="1">
      <c r="A58" s="158"/>
      <c r="B58" s="1647" t="s">
        <v>1132</v>
      </c>
      <c r="C58" s="280">
        <f t="shared" si="32"/>
        <v>338000</v>
      </c>
      <c r="D58" s="2">
        <f>SUM(C58)/1.27</f>
        <v>266142</v>
      </c>
      <c r="E58" s="151">
        <f>SUM(D58)*0.27</f>
        <v>71858</v>
      </c>
      <c r="F58" s="2">
        <v>338000</v>
      </c>
      <c r="G58" s="2"/>
      <c r="H58" s="151"/>
      <c r="I58" s="233">
        <f t="shared" si="33"/>
        <v>0</v>
      </c>
      <c r="J58" s="234"/>
      <c r="K58" s="234"/>
      <c r="L58" s="234"/>
      <c r="M58" s="280">
        <f t="shared" si="34"/>
        <v>338000</v>
      </c>
      <c r="N58" s="2">
        <f t="shared" si="38"/>
        <v>266142</v>
      </c>
      <c r="O58" s="151">
        <f t="shared" si="39"/>
        <v>71858</v>
      </c>
      <c r="P58" s="2">
        <f t="shared" si="35"/>
        <v>338000</v>
      </c>
      <c r="Q58" s="2">
        <f t="shared" si="36"/>
        <v>0</v>
      </c>
      <c r="R58" s="151">
        <f t="shared" si="37"/>
        <v>0</v>
      </c>
    </row>
    <row r="59" spans="1:18" s="10" customFormat="1" ht="15" customHeight="1">
      <c r="A59" s="158"/>
      <c r="B59" s="1647" t="s">
        <v>1133</v>
      </c>
      <c r="C59" s="280">
        <f t="shared" si="32"/>
        <v>150000</v>
      </c>
      <c r="D59" s="2">
        <f>SUM(C59)/1</f>
        <v>150000</v>
      </c>
      <c r="E59" s="151">
        <f>SUM(D59)*0</f>
        <v>0</v>
      </c>
      <c r="F59" s="2">
        <v>150000</v>
      </c>
      <c r="G59" s="2"/>
      <c r="H59" s="151"/>
      <c r="I59" s="233">
        <f t="shared" si="33"/>
        <v>0</v>
      </c>
      <c r="J59" s="234"/>
      <c r="K59" s="234"/>
      <c r="L59" s="234"/>
      <c r="M59" s="280">
        <f t="shared" si="34"/>
        <v>150000</v>
      </c>
      <c r="N59" s="2">
        <f>SUM(M59)/1</f>
        <v>150000</v>
      </c>
      <c r="O59" s="151">
        <f>SUM(N59)*0</f>
        <v>0</v>
      </c>
      <c r="P59" s="2">
        <f t="shared" si="35"/>
        <v>150000</v>
      </c>
      <c r="Q59" s="2">
        <f t="shared" si="36"/>
        <v>0</v>
      </c>
      <c r="R59" s="151">
        <f t="shared" si="37"/>
        <v>0</v>
      </c>
    </row>
    <row r="60" spans="1:18" s="10" customFormat="1" ht="14.25" customHeight="1">
      <c r="A60" s="158"/>
      <c r="B60" s="1647" t="s">
        <v>1152</v>
      </c>
      <c r="C60" s="280">
        <f t="shared" si="32"/>
        <v>4883000</v>
      </c>
      <c r="D60" s="2">
        <f>SUM(C60)/1.27</f>
        <v>3844882</v>
      </c>
      <c r="E60" s="151">
        <f>SUM(D60)*0.27</f>
        <v>1038118</v>
      </c>
      <c r="F60" s="2">
        <v>4883000</v>
      </c>
      <c r="G60" s="2"/>
      <c r="H60" s="151"/>
      <c r="I60" s="233">
        <f t="shared" si="33"/>
        <v>0</v>
      </c>
      <c r="J60" s="234"/>
      <c r="K60" s="234"/>
      <c r="L60" s="234"/>
      <c r="M60" s="280">
        <f t="shared" si="34"/>
        <v>4883000</v>
      </c>
      <c r="N60" s="2">
        <f t="shared" si="38"/>
        <v>3844882</v>
      </c>
      <c r="O60" s="151">
        <f t="shared" si="39"/>
        <v>1038118</v>
      </c>
      <c r="P60" s="2">
        <f t="shared" si="35"/>
        <v>4883000</v>
      </c>
      <c r="Q60" s="2">
        <f t="shared" si="36"/>
        <v>0</v>
      </c>
      <c r="R60" s="151">
        <f t="shared" si="37"/>
        <v>0</v>
      </c>
    </row>
    <row r="61" spans="1:18" s="10" customFormat="1" ht="14.25" customHeight="1">
      <c r="A61" s="158"/>
      <c r="B61" s="1498" t="s">
        <v>1159</v>
      </c>
      <c r="C61" s="280">
        <f t="shared" si="32"/>
        <v>88900</v>
      </c>
      <c r="D61" s="2">
        <f t="shared" ref="D61:D83" si="40">SUM(C61)/1.27</f>
        <v>70000</v>
      </c>
      <c r="E61" s="151">
        <f t="shared" ref="E61:E83" si="41">SUM(D61)*0.27</f>
        <v>18900</v>
      </c>
      <c r="F61" s="2">
        <v>88900</v>
      </c>
      <c r="G61" s="2"/>
      <c r="H61" s="151"/>
      <c r="I61" s="233">
        <f t="shared" si="33"/>
        <v>0</v>
      </c>
      <c r="J61" s="1653"/>
      <c r="K61" s="234"/>
      <c r="L61" s="234"/>
      <c r="M61" s="280">
        <f t="shared" si="34"/>
        <v>88900</v>
      </c>
      <c r="N61" s="2">
        <f t="shared" si="38"/>
        <v>70000</v>
      </c>
      <c r="O61" s="151">
        <f t="shared" si="39"/>
        <v>18900</v>
      </c>
      <c r="P61" s="2">
        <f t="shared" si="35"/>
        <v>88900</v>
      </c>
      <c r="Q61" s="2">
        <f t="shared" si="36"/>
        <v>0</v>
      </c>
      <c r="R61" s="151">
        <f t="shared" si="37"/>
        <v>0</v>
      </c>
    </row>
    <row r="62" spans="1:18" s="10" customFormat="1" ht="14.25" customHeight="1">
      <c r="A62" s="158"/>
      <c r="B62" s="1498" t="s">
        <v>1160</v>
      </c>
      <c r="C62" s="280">
        <f t="shared" si="32"/>
        <v>127000</v>
      </c>
      <c r="D62" s="2">
        <f t="shared" si="40"/>
        <v>100000</v>
      </c>
      <c r="E62" s="151">
        <f t="shared" si="41"/>
        <v>27000</v>
      </c>
      <c r="F62" s="2">
        <v>127000</v>
      </c>
      <c r="G62" s="2"/>
      <c r="H62" s="151"/>
      <c r="I62" s="233">
        <f t="shared" si="33"/>
        <v>0</v>
      </c>
      <c r="J62" s="1653"/>
      <c r="K62" s="234"/>
      <c r="L62" s="234"/>
      <c r="M62" s="280">
        <f t="shared" si="34"/>
        <v>127000</v>
      </c>
      <c r="N62" s="2">
        <f t="shared" si="38"/>
        <v>100000</v>
      </c>
      <c r="O62" s="151">
        <f t="shared" si="39"/>
        <v>27000</v>
      </c>
      <c r="P62" s="2">
        <f t="shared" si="35"/>
        <v>127000</v>
      </c>
      <c r="Q62" s="2">
        <f t="shared" si="36"/>
        <v>0</v>
      </c>
      <c r="R62" s="151">
        <f t="shared" si="37"/>
        <v>0</v>
      </c>
    </row>
    <row r="63" spans="1:18" s="10" customFormat="1" ht="14.25" customHeight="1">
      <c r="A63" s="158"/>
      <c r="B63" s="1498" t="s">
        <v>1161</v>
      </c>
      <c r="C63" s="280">
        <f t="shared" si="32"/>
        <v>2240000</v>
      </c>
      <c r="D63" s="2">
        <f t="shared" si="40"/>
        <v>1763780</v>
      </c>
      <c r="E63" s="1575">
        <f>SUM(D63)*0.27-1</f>
        <v>476220</v>
      </c>
      <c r="F63" s="2">
        <v>2240000</v>
      </c>
      <c r="G63" s="2"/>
      <c r="H63" s="151"/>
      <c r="I63" s="233">
        <f t="shared" si="33"/>
        <v>0</v>
      </c>
      <c r="J63" s="1653"/>
      <c r="K63" s="234"/>
      <c r="L63" s="234"/>
      <c r="M63" s="280">
        <f t="shared" si="34"/>
        <v>2240000</v>
      </c>
      <c r="N63" s="2">
        <f t="shared" si="38"/>
        <v>1763780</v>
      </c>
      <c r="O63" s="1575">
        <f>SUM(N63)*0.27-1</f>
        <v>476220</v>
      </c>
      <c r="P63" s="2">
        <f t="shared" si="35"/>
        <v>2240000</v>
      </c>
      <c r="Q63" s="2">
        <f t="shared" si="36"/>
        <v>0</v>
      </c>
      <c r="R63" s="151">
        <f t="shared" si="37"/>
        <v>0</v>
      </c>
    </row>
    <row r="64" spans="1:18" s="10" customFormat="1" ht="14.25" customHeight="1">
      <c r="A64" s="158"/>
      <c r="B64" s="1498" t="s">
        <v>1162</v>
      </c>
      <c r="C64" s="280">
        <f t="shared" si="32"/>
        <v>381000</v>
      </c>
      <c r="D64" s="2">
        <f t="shared" si="40"/>
        <v>300000</v>
      </c>
      <c r="E64" s="151">
        <f t="shared" si="41"/>
        <v>81000</v>
      </c>
      <c r="F64" s="2">
        <v>381000</v>
      </c>
      <c r="G64" s="2"/>
      <c r="H64" s="151"/>
      <c r="I64" s="233">
        <f t="shared" si="33"/>
        <v>0</v>
      </c>
      <c r="J64" s="1653"/>
      <c r="K64" s="234"/>
      <c r="L64" s="234"/>
      <c r="M64" s="280">
        <f t="shared" si="34"/>
        <v>381000</v>
      </c>
      <c r="N64" s="2">
        <f t="shared" si="38"/>
        <v>300000</v>
      </c>
      <c r="O64" s="151">
        <f t="shared" si="39"/>
        <v>81000</v>
      </c>
      <c r="P64" s="2">
        <f t="shared" si="35"/>
        <v>381000</v>
      </c>
      <c r="Q64" s="2">
        <f t="shared" si="36"/>
        <v>0</v>
      </c>
      <c r="R64" s="151">
        <f t="shared" si="37"/>
        <v>0</v>
      </c>
    </row>
    <row r="65" spans="1:18" s="10" customFormat="1" ht="14.25" customHeight="1">
      <c r="A65" s="158"/>
      <c r="B65" s="1498" t="s">
        <v>1163</v>
      </c>
      <c r="C65" s="280">
        <f t="shared" si="32"/>
        <v>127000</v>
      </c>
      <c r="D65" s="2">
        <f t="shared" si="40"/>
        <v>100000</v>
      </c>
      <c r="E65" s="151">
        <f t="shared" si="41"/>
        <v>27000</v>
      </c>
      <c r="F65" s="2">
        <v>127000</v>
      </c>
      <c r="G65" s="2"/>
      <c r="H65" s="151"/>
      <c r="I65" s="233">
        <f t="shared" si="33"/>
        <v>0</v>
      </c>
      <c r="J65" s="1653"/>
      <c r="K65" s="234"/>
      <c r="L65" s="234"/>
      <c r="M65" s="280">
        <f t="shared" si="34"/>
        <v>127000</v>
      </c>
      <c r="N65" s="2">
        <f t="shared" si="38"/>
        <v>100000</v>
      </c>
      <c r="O65" s="151">
        <f t="shared" si="39"/>
        <v>27000</v>
      </c>
      <c r="P65" s="2">
        <f t="shared" si="35"/>
        <v>127000</v>
      </c>
      <c r="Q65" s="2">
        <f t="shared" si="36"/>
        <v>0</v>
      </c>
      <c r="R65" s="151">
        <f t="shared" si="37"/>
        <v>0</v>
      </c>
    </row>
    <row r="66" spans="1:18" s="10" customFormat="1" ht="14.25" customHeight="1">
      <c r="A66" s="158"/>
      <c r="B66" s="1498" t="s">
        <v>1164</v>
      </c>
      <c r="C66" s="280">
        <f t="shared" si="32"/>
        <v>317500</v>
      </c>
      <c r="D66" s="2">
        <f t="shared" si="40"/>
        <v>250000</v>
      </c>
      <c r="E66" s="151">
        <f t="shared" si="41"/>
        <v>67500</v>
      </c>
      <c r="F66" s="2">
        <v>317500</v>
      </c>
      <c r="G66" s="2"/>
      <c r="H66" s="151"/>
      <c r="I66" s="233">
        <f t="shared" si="33"/>
        <v>0</v>
      </c>
      <c r="J66" s="1653"/>
      <c r="K66" s="234"/>
      <c r="L66" s="234"/>
      <c r="M66" s="280">
        <f t="shared" si="34"/>
        <v>317500</v>
      </c>
      <c r="N66" s="2">
        <f t="shared" si="38"/>
        <v>250000</v>
      </c>
      <c r="O66" s="151">
        <f t="shared" si="39"/>
        <v>67500</v>
      </c>
      <c r="P66" s="2">
        <f t="shared" si="35"/>
        <v>317500</v>
      </c>
      <c r="Q66" s="2">
        <f t="shared" si="36"/>
        <v>0</v>
      </c>
      <c r="R66" s="151">
        <f t="shared" si="37"/>
        <v>0</v>
      </c>
    </row>
    <row r="67" spans="1:18" s="10" customFormat="1" ht="14.25" customHeight="1">
      <c r="A67" s="158"/>
      <c r="B67" s="1498" t="s">
        <v>1165</v>
      </c>
      <c r="C67" s="280">
        <f t="shared" si="32"/>
        <v>12700</v>
      </c>
      <c r="D67" s="2">
        <f t="shared" si="40"/>
        <v>10000</v>
      </c>
      <c r="E67" s="151">
        <f t="shared" si="41"/>
        <v>2700</v>
      </c>
      <c r="F67" s="2">
        <v>12700</v>
      </c>
      <c r="G67" s="2"/>
      <c r="H67" s="151"/>
      <c r="I67" s="233">
        <f t="shared" si="33"/>
        <v>0</v>
      </c>
      <c r="J67" s="1653"/>
      <c r="K67" s="234"/>
      <c r="L67" s="234"/>
      <c r="M67" s="280">
        <f t="shared" si="34"/>
        <v>12700</v>
      </c>
      <c r="N67" s="2">
        <f t="shared" si="38"/>
        <v>10000</v>
      </c>
      <c r="O67" s="151">
        <f t="shared" si="39"/>
        <v>2700</v>
      </c>
      <c r="P67" s="2">
        <f t="shared" si="35"/>
        <v>12700</v>
      </c>
      <c r="Q67" s="2">
        <f t="shared" si="36"/>
        <v>0</v>
      </c>
      <c r="R67" s="151">
        <f t="shared" si="37"/>
        <v>0</v>
      </c>
    </row>
    <row r="68" spans="1:18" s="10" customFormat="1" ht="14.25" customHeight="1">
      <c r="A68" s="158"/>
      <c r="B68" s="1498" t="s">
        <v>1166</v>
      </c>
      <c r="C68" s="280">
        <f t="shared" si="32"/>
        <v>40000</v>
      </c>
      <c r="D68" s="2">
        <f t="shared" si="40"/>
        <v>31496</v>
      </c>
      <c r="E68" s="151">
        <f t="shared" si="41"/>
        <v>8504</v>
      </c>
      <c r="F68" s="2">
        <v>40000</v>
      </c>
      <c r="G68" s="2"/>
      <c r="H68" s="151"/>
      <c r="I68" s="233">
        <f t="shared" si="33"/>
        <v>0</v>
      </c>
      <c r="J68" s="1653"/>
      <c r="K68" s="234"/>
      <c r="L68" s="234"/>
      <c r="M68" s="280">
        <f t="shared" si="34"/>
        <v>40000</v>
      </c>
      <c r="N68" s="2">
        <f t="shared" si="38"/>
        <v>31496</v>
      </c>
      <c r="O68" s="151">
        <f t="shared" si="39"/>
        <v>8504</v>
      </c>
      <c r="P68" s="2">
        <f t="shared" si="35"/>
        <v>40000</v>
      </c>
      <c r="Q68" s="2">
        <f t="shared" si="36"/>
        <v>0</v>
      </c>
      <c r="R68" s="151">
        <f t="shared" si="37"/>
        <v>0</v>
      </c>
    </row>
    <row r="69" spans="1:18" s="10" customFormat="1" ht="14.25" customHeight="1">
      <c r="A69" s="158"/>
      <c r="B69" s="1498" t="s">
        <v>1167</v>
      </c>
      <c r="C69" s="280">
        <f t="shared" si="32"/>
        <v>76000</v>
      </c>
      <c r="D69" s="2">
        <f t="shared" si="40"/>
        <v>59843</v>
      </c>
      <c r="E69" s="1575">
        <f>SUM(D69)*0.27-1</f>
        <v>16157</v>
      </c>
      <c r="F69" s="2">
        <v>76000</v>
      </c>
      <c r="G69" s="2"/>
      <c r="H69" s="151"/>
      <c r="I69" s="233">
        <f t="shared" si="33"/>
        <v>0</v>
      </c>
      <c r="J69" s="1653"/>
      <c r="K69" s="234"/>
      <c r="L69" s="234"/>
      <c r="M69" s="280">
        <f t="shared" si="34"/>
        <v>76000</v>
      </c>
      <c r="N69" s="2">
        <f t="shared" si="38"/>
        <v>59843</v>
      </c>
      <c r="O69" s="1575">
        <f>SUM(N69)*0.27-1</f>
        <v>16157</v>
      </c>
      <c r="P69" s="2">
        <f t="shared" si="35"/>
        <v>76000</v>
      </c>
      <c r="Q69" s="2">
        <f t="shared" si="36"/>
        <v>0</v>
      </c>
      <c r="R69" s="151">
        <f t="shared" si="37"/>
        <v>0</v>
      </c>
    </row>
    <row r="70" spans="1:18" s="10" customFormat="1" ht="14.25" customHeight="1">
      <c r="A70" s="158"/>
      <c r="B70" s="1498" t="s">
        <v>1168</v>
      </c>
      <c r="C70" s="280">
        <f t="shared" si="32"/>
        <v>254000</v>
      </c>
      <c r="D70" s="2">
        <f t="shared" si="40"/>
        <v>200000</v>
      </c>
      <c r="E70" s="151">
        <f t="shared" si="41"/>
        <v>54000</v>
      </c>
      <c r="F70" s="2">
        <v>254000</v>
      </c>
      <c r="G70" s="2"/>
      <c r="H70" s="151"/>
      <c r="I70" s="233">
        <f t="shared" si="33"/>
        <v>0</v>
      </c>
      <c r="J70" s="1653"/>
      <c r="K70" s="234"/>
      <c r="L70" s="234"/>
      <c r="M70" s="280">
        <f t="shared" si="34"/>
        <v>254000</v>
      </c>
      <c r="N70" s="2">
        <f t="shared" si="38"/>
        <v>200000</v>
      </c>
      <c r="O70" s="151">
        <f t="shared" si="39"/>
        <v>54000</v>
      </c>
      <c r="P70" s="2">
        <f t="shared" si="35"/>
        <v>254000</v>
      </c>
      <c r="Q70" s="2">
        <f t="shared" si="36"/>
        <v>0</v>
      </c>
      <c r="R70" s="151">
        <f t="shared" si="37"/>
        <v>0</v>
      </c>
    </row>
    <row r="71" spans="1:18" s="10" customFormat="1" ht="14.25" customHeight="1">
      <c r="A71" s="158"/>
      <c r="B71" s="1498" t="s">
        <v>1169</v>
      </c>
      <c r="C71" s="280">
        <f t="shared" si="32"/>
        <v>90400</v>
      </c>
      <c r="D71" s="2">
        <f t="shared" si="40"/>
        <v>71181</v>
      </c>
      <c r="E71" s="151">
        <f t="shared" si="41"/>
        <v>19219</v>
      </c>
      <c r="F71" s="2">
        <v>90400</v>
      </c>
      <c r="G71" s="2"/>
      <c r="H71" s="151"/>
      <c r="I71" s="233">
        <f t="shared" si="33"/>
        <v>0</v>
      </c>
      <c r="J71" s="1653"/>
      <c r="K71" s="234"/>
      <c r="L71" s="234"/>
      <c r="M71" s="280">
        <f t="shared" si="34"/>
        <v>90400</v>
      </c>
      <c r="N71" s="2">
        <f t="shared" si="38"/>
        <v>71181</v>
      </c>
      <c r="O71" s="151">
        <f t="shared" si="39"/>
        <v>19219</v>
      </c>
      <c r="P71" s="2">
        <f t="shared" si="35"/>
        <v>90400</v>
      </c>
      <c r="Q71" s="2">
        <f t="shared" si="36"/>
        <v>0</v>
      </c>
      <c r="R71" s="151">
        <f t="shared" si="37"/>
        <v>0</v>
      </c>
    </row>
    <row r="72" spans="1:18" s="10" customFormat="1" ht="14.25" customHeight="1">
      <c r="A72" s="158"/>
      <c r="B72" s="1498" t="s">
        <v>1170</v>
      </c>
      <c r="C72" s="280">
        <f t="shared" si="32"/>
        <v>96500</v>
      </c>
      <c r="D72" s="2">
        <f t="shared" si="40"/>
        <v>75984</v>
      </c>
      <c r="E72" s="151">
        <f t="shared" si="41"/>
        <v>20516</v>
      </c>
      <c r="F72" s="2">
        <v>96500</v>
      </c>
      <c r="G72" s="2"/>
      <c r="H72" s="151"/>
      <c r="I72" s="233">
        <f t="shared" si="33"/>
        <v>0</v>
      </c>
      <c r="J72" s="1653"/>
      <c r="K72" s="234"/>
      <c r="L72" s="234"/>
      <c r="M72" s="280">
        <f t="shared" si="34"/>
        <v>96500</v>
      </c>
      <c r="N72" s="2">
        <f t="shared" si="38"/>
        <v>75984</v>
      </c>
      <c r="O72" s="151">
        <f t="shared" si="39"/>
        <v>20516</v>
      </c>
      <c r="P72" s="2">
        <f t="shared" si="35"/>
        <v>96500</v>
      </c>
      <c r="Q72" s="2">
        <f t="shared" si="36"/>
        <v>0</v>
      </c>
      <c r="R72" s="151">
        <f t="shared" si="37"/>
        <v>0</v>
      </c>
    </row>
    <row r="73" spans="1:18" s="10" customFormat="1" ht="14.25" customHeight="1">
      <c r="A73" s="158"/>
      <c r="B73" s="1498" t="s">
        <v>1171</v>
      </c>
      <c r="C73" s="280">
        <f t="shared" si="32"/>
        <v>2540000</v>
      </c>
      <c r="D73" s="2">
        <f t="shared" si="40"/>
        <v>2000000</v>
      </c>
      <c r="E73" s="151">
        <f t="shared" si="41"/>
        <v>540000</v>
      </c>
      <c r="F73" s="2">
        <v>2540000</v>
      </c>
      <c r="G73" s="2"/>
      <c r="H73" s="151"/>
      <c r="I73" s="233">
        <f t="shared" si="33"/>
        <v>0</v>
      </c>
      <c r="J73" s="1653"/>
      <c r="K73" s="234"/>
      <c r="L73" s="234"/>
      <c r="M73" s="280">
        <f t="shared" si="34"/>
        <v>2540000</v>
      </c>
      <c r="N73" s="2">
        <f t="shared" si="38"/>
        <v>2000000</v>
      </c>
      <c r="O73" s="151">
        <f t="shared" si="39"/>
        <v>540000</v>
      </c>
      <c r="P73" s="2">
        <f t="shared" si="35"/>
        <v>2540000</v>
      </c>
      <c r="Q73" s="2">
        <f t="shared" si="36"/>
        <v>0</v>
      </c>
      <c r="R73" s="151">
        <f t="shared" si="37"/>
        <v>0</v>
      </c>
    </row>
    <row r="74" spans="1:18" s="10" customFormat="1" ht="14.25" customHeight="1">
      <c r="A74" s="158"/>
      <c r="B74" s="1498" t="s">
        <v>1172</v>
      </c>
      <c r="C74" s="280">
        <f t="shared" si="32"/>
        <v>600000</v>
      </c>
      <c r="D74" s="2">
        <f t="shared" si="40"/>
        <v>472441</v>
      </c>
      <c r="E74" s="151">
        <f t="shared" si="41"/>
        <v>127559</v>
      </c>
      <c r="F74" s="2">
        <v>600000</v>
      </c>
      <c r="G74" s="2"/>
      <c r="H74" s="151"/>
      <c r="I74" s="233">
        <f t="shared" si="33"/>
        <v>0</v>
      </c>
      <c r="J74" s="1653"/>
      <c r="K74" s="234"/>
      <c r="L74" s="234"/>
      <c r="M74" s="280">
        <f t="shared" si="34"/>
        <v>600000</v>
      </c>
      <c r="N74" s="2">
        <f t="shared" si="38"/>
        <v>472441</v>
      </c>
      <c r="O74" s="151">
        <f t="shared" si="39"/>
        <v>127559</v>
      </c>
      <c r="P74" s="2">
        <f t="shared" si="35"/>
        <v>600000</v>
      </c>
      <c r="Q74" s="2">
        <f t="shared" si="36"/>
        <v>0</v>
      </c>
      <c r="R74" s="151">
        <f t="shared" si="37"/>
        <v>0</v>
      </c>
    </row>
    <row r="75" spans="1:18" s="10" customFormat="1" ht="14.25" customHeight="1">
      <c r="A75" s="158"/>
      <c r="B75" s="1498" t="s">
        <v>1173</v>
      </c>
      <c r="C75" s="280">
        <f t="shared" si="32"/>
        <v>1600000</v>
      </c>
      <c r="D75" s="2">
        <f t="shared" si="40"/>
        <v>1259843</v>
      </c>
      <c r="E75" s="1575">
        <f>SUM(D75)*0.27-1</f>
        <v>340157</v>
      </c>
      <c r="F75" s="2">
        <v>1600000</v>
      </c>
      <c r="G75" s="2"/>
      <c r="H75" s="151"/>
      <c r="I75" s="233">
        <f t="shared" si="33"/>
        <v>0</v>
      </c>
      <c r="J75" s="1653"/>
      <c r="K75" s="234"/>
      <c r="L75" s="234"/>
      <c r="M75" s="280">
        <f t="shared" si="34"/>
        <v>1600000</v>
      </c>
      <c r="N75" s="2">
        <f t="shared" si="38"/>
        <v>1259843</v>
      </c>
      <c r="O75" s="1575">
        <f>SUM(N75)*0.27-1</f>
        <v>340157</v>
      </c>
      <c r="P75" s="2">
        <f t="shared" si="35"/>
        <v>1600000</v>
      </c>
      <c r="Q75" s="2">
        <f t="shared" si="36"/>
        <v>0</v>
      </c>
      <c r="R75" s="151">
        <f t="shared" si="37"/>
        <v>0</v>
      </c>
    </row>
    <row r="76" spans="1:18" s="10" customFormat="1" ht="14.25" customHeight="1">
      <c r="A76" s="158"/>
      <c r="B76" s="1498" t="s">
        <v>1174</v>
      </c>
      <c r="C76" s="280">
        <f t="shared" si="32"/>
        <v>150000</v>
      </c>
      <c r="D76" s="2">
        <f t="shared" si="40"/>
        <v>118110</v>
      </c>
      <c r="E76" s="151">
        <f t="shared" si="41"/>
        <v>31890</v>
      </c>
      <c r="F76" s="2">
        <v>150000</v>
      </c>
      <c r="G76" s="2"/>
      <c r="H76" s="151"/>
      <c r="I76" s="233">
        <f t="shared" si="33"/>
        <v>0</v>
      </c>
      <c r="J76" s="1653"/>
      <c r="K76" s="234"/>
      <c r="L76" s="234"/>
      <c r="M76" s="280">
        <f t="shared" si="34"/>
        <v>150000</v>
      </c>
      <c r="N76" s="2">
        <f t="shared" si="38"/>
        <v>118110</v>
      </c>
      <c r="O76" s="151">
        <f t="shared" si="39"/>
        <v>31890</v>
      </c>
      <c r="P76" s="2">
        <f t="shared" si="35"/>
        <v>150000</v>
      </c>
      <c r="Q76" s="2">
        <f t="shared" si="36"/>
        <v>0</v>
      </c>
      <c r="R76" s="151">
        <f t="shared" si="37"/>
        <v>0</v>
      </c>
    </row>
    <row r="77" spans="1:18" s="10" customFormat="1" ht="14.25" customHeight="1">
      <c r="A77" s="158"/>
      <c r="B77" s="1498" t="s">
        <v>1175</v>
      </c>
      <c r="C77" s="280">
        <f t="shared" si="32"/>
        <v>375000</v>
      </c>
      <c r="D77" s="2">
        <f t="shared" si="40"/>
        <v>295276</v>
      </c>
      <c r="E77" s="1575">
        <f>SUM(D77)*0.27-1</f>
        <v>79724</v>
      </c>
      <c r="F77" s="2">
        <v>375000</v>
      </c>
      <c r="G77" s="2"/>
      <c r="H77" s="151"/>
      <c r="I77" s="233">
        <f t="shared" si="33"/>
        <v>0</v>
      </c>
      <c r="J77" s="1653"/>
      <c r="K77" s="234"/>
      <c r="L77" s="234"/>
      <c r="M77" s="280">
        <f t="shared" si="34"/>
        <v>375000</v>
      </c>
      <c r="N77" s="2">
        <f t="shared" si="38"/>
        <v>295276</v>
      </c>
      <c r="O77" s="1575">
        <f>SUM(N77)*0.27-1</f>
        <v>79724</v>
      </c>
      <c r="P77" s="2">
        <f t="shared" si="35"/>
        <v>375000</v>
      </c>
      <c r="Q77" s="2">
        <f t="shared" si="36"/>
        <v>0</v>
      </c>
      <c r="R77" s="151">
        <f t="shared" si="37"/>
        <v>0</v>
      </c>
    </row>
    <row r="78" spans="1:18" s="10" customFormat="1" ht="14.25" customHeight="1">
      <c r="A78" s="158"/>
      <c r="B78" s="1498" t="s">
        <v>1176</v>
      </c>
      <c r="C78" s="280">
        <f t="shared" si="32"/>
        <v>280000</v>
      </c>
      <c r="D78" s="2">
        <f t="shared" si="40"/>
        <v>220472</v>
      </c>
      <c r="E78" s="1575">
        <f>SUM(D78)*0.27+1</f>
        <v>59528</v>
      </c>
      <c r="F78" s="2">
        <v>280000</v>
      </c>
      <c r="G78" s="2"/>
      <c r="H78" s="151"/>
      <c r="I78" s="233">
        <f t="shared" si="33"/>
        <v>0</v>
      </c>
      <c r="J78" s="1653"/>
      <c r="K78" s="234"/>
      <c r="L78" s="234"/>
      <c r="M78" s="280">
        <f t="shared" si="34"/>
        <v>280000</v>
      </c>
      <c r="N78" s="2">
        <f t="shared" si="38"/>
        <v>220472</v>
      </c>
      <c r="O78" s="1575">
        <f>SUM(N78)*0.27+1</f>
        <v>59528</v>
      </c>
      <c r="P78" s="2">
        <f t="shared" si="35"/>
        <v>280000</v>
      </c>
      <c r="Q78" s="2">
        <f t="shared" si="36"/>
        <v>0</v>
      </c>
      <c r="R78" s="151">
        <f t="shared" si="37"/>
        <v>0</v>
      </c>
    </row>
    <row r="79" spans="1:18" s="10" customFormat="1" ht="14.25" customHeight="1">
      <c r="A79" s="158"/>
      <c r="B79" s="1498" t="s">
        <v>1177</v>
      </c>
      <c r="C79" s="280">
        <f t="shared" si="32"/>
        <v>244000</v>
      </c>
      <c r="D79" s="2">
        <f t="shared" si="40"/>
        <v>192126</v>
      </c>
      <c r="E79" s="151">
        <f t="shared" si="41"/>
        <v>51874</v>
      </c>
      <c r="F79" s="2">
        <v>244000</v>
      </c>
      <c r="G79" s="2"/>
      <c r="H79" s="151"/>
      <c r="I79" s="233">
        <f t="shared" si="33"/>
        <v>0</v>
      </c>
      <c r="J79" s="1653"/>
      <c r="K79" s="234"/>
      <c r="L79" s="234"/>
      <c r="M79" s="280">
        <f t="shared" si="34"/>
        <v>244000</v>
      </c>
      <c r="N79" s="2">
        <f t="shared" si="38"/>
        <v>192126</v>
      </c>
      <c r="O79" s="151">
        <f t="shared" si="39"/>
        <v>51874</v>
      </c>
      <c r="P79" s="2">
        <f t="shared" si="35"/>
        <v>244000</v>
      </c>
      <c r="Q79" s="2">
        <f t="shared" si="36"/>
        <v>0</v>
      </c>
      <c r="R79" s="151">
        <f t="shared" si="37"/>
        <v>0</v>
      </c>
    </row>
    <row r="80" spans="1:18" s="10" customFormat="1" ht="14.25" customHeight="1">
      <c r="A80" s="158"/>
      <c r="B80" s="1498" t="s">
        <v>1178</v>
      </c>
      <c r="C80" s="280">
        <f t="shared" si="32"/>
        <v>300000</v>
      </c>
      <c r="D80" s="2">
        <f t="shared" si="40"/>
        <v>236220</v>
      </c>
      <c r="E80" s="1575">
        <f>SUM(D80)*0.27+1</f>
        <v>63780</v>
      </c>
      <c r="F80" s="2">
        <v>300000</v>
      </c>
      <c r="G80" s="2"/>
      <c r="H80" s="151"/>
      <c r="I80" s="233">
        <f t="shared" si="33"/>
        <v>0</v>
      </c>
      <c r="J80" s="1653"/>
      <c r="K80" s="234"/>
      <c r="L80" s="234"/>
      <c r="M80" s="280">
        <f t="shared" si="34"/>
        <v>300000</v>
      </c>
      <c r="N80" s="2">
        <f t="shared" si="38"/>
        <v>236220</v>
      </c>
      <c r="O80" s="1575">
        <f>SUM(N80)*0.27+1</f>
        <v>63780</v>
      </c>
      <c r="P80" s="2">
        <f t="shared" si="35"/>
        <v>300000</v>
      </c>
      <c r="Q80" s="2">
        <f t="shared" si="36"/>
        <v>0</v>
      </c>
      <c r="R80" s="151">
        <f t="shared" si="37"/>
        <v>0</v>
      </c>
    </row>
    <row r="81" spans="1:18" s="10" customFormat="1" ht="14.25" customHeight="1">
      <c r="A81" s="158"/>
      <c r="B81" s="1498" t="s">
        <v>1179</v>
      </c>
      <c r="C81" s="280">
        <f t="shared" si="32"/>
        <v>140000</v>
      </c>
      <c r="D81" s="2">
        <f t="shared" si="40"/>
        <v>110236</v>
      </c>
      <c r="E81" s="151">
        <f t="shared" si="41"/>
        <v>29764</v>
      </c>
      <c r="F81" s="2">
        <v>140000</v>
      </c>
      <c r="G81" s="2"/>
      <c r="H81" s="151"/>
      <c r="I81" s="233">
        <f t="shared" si="33"/>
        <v>0</v>
      </c>
      <c r="J81" s="1653"/>
      <c r="K81" s="234"/>
      <c r="L81" s="234"/>
      <c r="M81" s="280">
        <f t="shared" si="34"/>
        <v>140000</v>
      </c>
      <c r="N81" s="2">
        <f t="shared" si="38"/>
        <v>110236</v>
      </c>
      <c r="O81" s="151">
        <f t="shared" si="39"/>
        <v>29764</v>
      </c>
      <c r="P81" s="2">
        <f t="shared" si="35"/>
        <v>140000</v>
      </c>
      <c r="Q81" s="2">
        <f t="shared" si="36"/>
        <v>0</v>
      </c>
      <c r="R81" s="151">
        <f t="shared" si="37"/>
        <v>0</v>
      </c>
    </row>
    <row r="82" spans="1:18" s="10" customFormat="1" ht="14.25" customHeight="1">
      <c r="A82" s="158"/>
      <c r="B82" s="1498" t="s">
        <v>1180</v>
      </c>
      <c r="C82" s="280">
        <f t="shared" si="32"/>
        <v>60000</v>
      </c>
      <c r="D82" s="2">
        <f t="shared" si="40"/>
        <v>47244</v>
      </c>
      <c r="E82" s="151">
        <f t="shared" si="41"/>
        <v>12756</v>
      </c>
      <c r="F82" s="2">
        <v>60000</v>
      </c>
      <c r="G82" s="2"/>
      <c r="H82" s="151"/>
      <c r="I82" s="233">
        <f t="shared" si="33"/>
        <v>0</v>
      </c>
      <c r="J82" s="1653"/>
      <c r="K82" s="234"/>
      <c r="L82" s="234"/>
      <c r="M82" s="280">
        <f t="shared" si="34"/>
        <v>60000</v>
      </c>
      <c r="N82" s="2">
        <f t="shared" si="38"/>
        <v>47244</v>
      </c>
      <c r="O82" s="151">
        <f t="shared" si="39"/>
        <v>12756</v>
      </c>
      <c r="P82" s="2">
        <f t="shared" si="35"/>
        <v>60000</v>
      </c>
      <c r="Q82" s="2">
        <f t="shared" si="36"/>
        <v>0</v>
      </c>
      <c r="R82" s="151">
        <f t="shared" si="37"/>
        <v>0</v>
      </c>
    </row>
    <row r="83" spans="1:18" s="10" customFormat="1" ht="14.25" customHeight="1">
      <c r="A83" s="158"/>
      <c r="B83" s="1498" t="s">
        <v>1181</v>
      </c>
      <c r="C83" s="280">
        <f t="shared" si="32"/>
        <v>20000</v>
      </c>
      <c r="D83" s="2">
        <f t="shared" si="40"/>
        <v>15748</v>
      </c>
      <c r="E83" s="151">
        <f t="shared" si="41"/>
        <v>4252</v>
      </c>
      <c r="F83" s="2">
        <v>20000</v>
      </c>
      <c r="G83" s="2"/>
      <c r="H83" s="151"/>
      <c r="I83" s="233">
        <f t="shared" si="33"/>
        <v>0</v>
      </c>
      <c r="J83" s="1653"/>
      <c r="K83" s="234"/>
      <c r="L83" s="234"/>
      <c r="M83" s="280">
        <f t="shared" si="34"/>
        <v>20000</v>
      </c>
      <c r="N83" s="2">
        <f t="shared" si="38"/>
        <v>15748</v>
      </c>
      <c r="O83" s="151">
        <f t="shared" si="39"/>
        <v>4252</v>
      </c>
      <c r="P83" s="2">
        <f t="shared" si="35"/>
        <v>20000</v>
      </c>
      <c r="Q83" s="2">
        <f t="shared" si="36"/>
        <v>0</v>
      </c>
      <c r="R83" s="151">
        <f t="shared" si="37"/>
        <v>0</v>
      </c>
    </row>
    <row r="84" spans="1:18" s="10" customFormat="1" ht="25.5" customHeight="1">
      <c r="A84" s="158"/>
      <c r="B84" s="308" t="s">
        <v>1302</v>
      </c>
      <c r="C84" s="280">
        <f>SUM(F84:H84)</f>
        <v>1800000</v>
      </c>
      <c r="D84" s="2">
        <f>SUM(C84)/1.27</f>
        <v>1417323</v>
      </c>
      <c r="E84" s="151">
        <f>SUM(D84)*0.27</f>
        <v>382677</v>
      </c>
      <c r="F84" s="2">
        <v>0</v>
      </c>
      <c r="G84" s="2">
        <v>0</v>
      </c>
      <c r="H84" s="151">
        <v>1800000</v>
      </c>
      <c r="I84" s="233">
        <f t="shared" si="33"/>
        <v>0</v>
      </c>
      <c r="J84" s="1653"/>
      <c r="K84" s="234"/>
      <c r="L84" s="234"/>
      <c r="M84" s="280">
        <f t="shared" si="34"/>
        <v>1800000</v>
      </c>
      <c r="N84" s="2">
        <f t="shared" si="38"/>
        <v>1417323</v>
      </c>
      <c r="O84" s="151">
        <f t="shared" si="39"/>
        <v>382677</v>
      </c>
      <c r="P84" s="2">
        <f t="shared" si="35"/>
        <v>0</v>
      </c>
      <c r="Q84" s="2">
        <f t="shared" si="36"/>
        <v>0</v>
      </c>
      <c r="R84" s="151">
        <f t="shared" si="37"/>
        <v>1800000</v>
      </c>
    </row>
    <row r="85" spans="1:18" s="10" customFormat="1" ht="27.75" customHeight="1">
      <c r="A85" s="158"/>
      <c r="B85" s="312" t="s">
        <v>813</v>
      </c>
      <c r="C85" s="280">
        <f t="shared" si="32"/>
        <v>1717000</v>
      </c>
      <c r="D85" s="2">
        <f>SUM(C85)/1.27</f>
        <v>1351969</v>
      </c>
      <c r="E85" s="1575">
        <f>SUM(D85)*0.27-1</f>
        <v>365031</v>
      </c>
      <c r="F85" s="2">
        <v>0</v>
      </c>
      <c r="G85" s="2">
        <v>0</v>
      </c>
      <c r="H85" s="151">
        <v>1717000</v>
      </c>
      <c r="I85" s="233">
        <f t="shared" si="33"/>
        <v>0</v>
      </c>
      <c r="J85" s="234"/>
      <c r="K85" s="234"/>
      <c r="L85" s="234"/>
      <c r="M85" s="280">
        <f>SUM(P85:T85)</f>
        <v>1717000</v>
      </c>
      <c r="N85" s="2">
        <f t="shared" si="38"/>
        <v>1351969</v>
      </c>
      <c r="O85" s="1575">
        <f>SUM(N85)*0.27-1</f>
        <v>365031</v>
      </c>
      <c r="P85" s="2">
        <f t="shared" si="35"/>
        <v>0</v>
      </c>
      <c r="Q85" s="2">
        <f t="shared" si="36"/>
        <v>0</v>
      </c>
      <c r="R85" s="151">
        <f t="shared" si="37"/>
        <v>1717000</v>
      </c>
    </row>
    <row r="86" spans="1:18" s="10" customFormat="1" ht="27.75" customHeight="1">
      <c r="A86" s="158"/>
      <c r="B86" s="312" t="s">
        <v>1303</v>
      </c>
      <c r="C86" s="280">
        <f t="shared" si="32"/>
        <v>500000</v>
      </c>
      <c r="D86" s="2">
        <f>SUM(C86)/1.27</f>
        <v>393701</v>
      </c>
      <c r="E86" s="151">
        <f>SUM(D86)*0.27</f>
        <v>106299</v>
      </c>
      <c r="F86" s="2">
        <v>500000</v>
      </c>
      <c r="G86" s="2">
        <v>0</v>
      </c>
      <c r="H86" s="151">
        <v>0</v>
      </c>
      <c r="I86" s="233">
        <f t="shared" si="33"/>
        <v>0</v>
      </c>
      <c r="J86" s="234"/>
      <c r="K86" s="234"/>
      <c r="L86" s="234"/>
      <c r="M86" s="280">
        <f>SUM(P86:T86)</f>
        <v>500000</v>
      </c>
      <c r="N86" s="2">
        <f t="shared" si="38"/>
        <v>393701</v>
      </c>
      <c r="O86" s="151">
        <f t="shared" si="39"/>
        <v>106299</v>
      </c>
      <c r="P86" s="2">
        <f t="shared" si="35"/>
        <v>500000</v>
      </c>
      <c r="Q86" s="2">
        <f t="shared" si="36"/>
        <v>0</v>
      </c>
      <c r="R86" s="151">
        <f t="shared" si="37"/>
        <v>0</v>
      </c>
    </row>
    <row r="87" spans="1:18" s="10" customFormat="1" ht="15" hidden="1" customHeight="1">
      <c r="A87" s="127"/>
      <c r="B87" s="312" t="s">
        <v>809</v>
      </c>
      <c r="C87" s="280">
        <f t="shared" si="32"/>
        <v>0</v>
      </c>
      <c r="D87" s="2">
        <f>SUM(C87)/1.27</f>
        <v>0</v>
      </c>
      <c r="E87" s="151">
        <f>SUM(D87)*0.27</f>
        <v>0</v>
      </c>
      <c r="F87" s="2"/>
      <c r="G87" s="2"/>
      <c r="H87" s="151">
        <v>0</v>
      </c>
      <c r="I87" s="233">
        <f t="shared" si="33"/>
        <v>0</v>
      </c>
      <c r="J87" s="234"/>
      <c r="K87" s="234"/>
      <c r="L87" s="234"/>
      <c r="M87" s="280">
        <f>SUM(P87:S87)</f>
        <v>0</v>
      </c>
      <c r="N87" s="2">
        <f t="shared" si="38"/>
        <v>0</v>
      </c>
      <c r="O87" s="151">
        <f t="shared" si="39"/>
        <v>0</v>
      </c>
      <c r="P87" s="2">
        <f t="shared" si="35"/>
        <v>0</v>
      </c>
      <c r="Q87" s="2">
        <f t="shared" si="36"/>
        <v>0</v>
      </c>
      <c r="R87" s="151">
        <f t="shared" si="37"/>
        <v>0</v>
      </c>
    </row>
    <row r="88" spans="1:18" s="10" customFormat="1" ht="15" hidden="1" customHeight="1">
      <c r="A88" s="127"/>
      <c r="B88" s="312"/>
      <c r="C88" s="280"/>
      <c r="D88" s="2"/>
      <c r="E88" s="151"/>
      <c r="F88" s="2"/>
      <c r="G88" s="2"/>
      <c r="H88" s="151"/>
      <c r="I88" s="233"/>
      <c r="J88" s="234"/>
      <c r="K88" s="234"/>
      <c r="L88" s="234"/>
      <c r="M88" s="280"/>
      <c r="N88" s="2"/>
      <c r="O88" s="151"/>
      <c r="P88" s="2"/>
      <c r="Q88" s="2"/>
      <c r="R88" s="151"/>
    </row>
    <row r="89" spans="1:18" s="10" customFormat="1" ht="12" customHeight="1">
      <c r="A89" s="158"/>
      <c r="B89" s="312"/>
      <c r="C89" s="280"/>
      <c r="D89" s="2"/>
      <c r="E89" s="151"/>
      <c r="F89" s="2"/>
      <c r="G89" s="2"/>
      <c r="H89" s="151"/>
      <c r="I89" s="244"/>
      <c r="J89" s="114"/>
      <c r="K89" s="114"/>
      <c r="L89" s="114"/>
      <c r="M89" s="280"/>
      <c r="N89" s="2"/>
      <c r="O89" s="151"/>
      <c r="P89" s="2"/>
      <c r="Q89" s="2"/>
      <c r="R89" s="151"/>
    </row>
    <row r="90" spans="1:18" s="10" customFormat="1" ht="17.25" customHeight="1">
      <c r="A90" s="143" t="s">
        <v>21</v>
      </c>
      <c r="B90" s="371"/>
      <c r="C90" s="279">
        <f>SUM(C91:C94)</f>
        <v>4226024</v>
      </c>
      <c r="D90" s="231">
        <f>SUM(D91:D94)</f>
        <v>3327310</v>
      </c>
      <c r="E90" s="230">
        <f t="shared" ref="E90:R90" si="42">SUM(E91:E94)</f>
        <v>898714</v>
      </c>
      <c r="F90" s="231">
        <f t="shared" si="42"/>
        <v>4226024</v>
      </c>
      <c r="G90" s="231">
        <f t="shared" si="42"/>
        <v>0</v>
      </c>
      <c r="H90" s="230">
        <f t="shared" si="42"/>
        <v>0</v>
      </c>
      <c r="I90" s="227">
        <f t="shared" si="42"/>
        <v>0</v>
      </c>
      <c r="J90" s="228">
        <f t="shared" si="42"/>
        <v>0</v>
      </c>
      <c r="K90" s="228">
        <f t="shared" si="42"/>
        <v>0</v>
      </c>
      <c r="L90" s="228">
        <f t="shared" si="42"/>
        <v>0</v>
      </c>
      <c r="M90" s="279">
        <f t="shared" si="42"/>
        <v>4226024</v>
      </c>
      <c r="N90" s="231">
        <f t="shared" si="42"/>
        <v>3327310</v>
      </c>
      <c r="O90" s="230">
        <f t="shared" si="42"/>
        <v>898714</v>
      </c>
      <c r="P90" s="231">
        <f t="shared" si="42"/>
        <v>4226024</v>
      </c>
      <c r="Q90" s="231">
        <f t="shared" si="42"/>
        <v>0</v>
      </c>
      <c r="R90" s="230">
        <f t="shared" si="42"/>
        <v>0</v>
      </c>
    </row>
    <row r="91" spans="1:18" s="10" customFormat="1" ht="15" customHeight="1">
      <c r="A91" s="158"/>
      <c r="B91" s="312" t="s">
        <v>650</v>
      </c>
      <c r="C91" s="280">
        <f>SUM(F91:H91)</f>
        <v>546000</v>
      </c>
      <c r="D91" s="1506">
        <v>430000</v>
      </c>
      <c r="E91" s="1575">
        <v>116000</v>
      </c>
      <c r="F91" s="2">
        <v>546000</v>
      </c>
      <c r="G91" s="2">
        <v>0</v>
      </c>
      <c r="H91" s="151">
        <v>0</v>
      </c>
      <c r="I91" s="233">
        <f>SUM(J91:L91)</f>
        <v>0</v>
      </c>
      <c r="J91" s="234"/>
      <c r="K91" s="234"/>
      <c r="L91" s="234"/>
      <c r="M91" s="280">
        <f>SUM(P91:T91)</f>
        <v>546000</v>
      </c>
      <c r="N91" s="1506">
        <v>430000</v>
      </c>
      <c r="O91" s="1575">
        <v>116000</v>
      </c>
      <c r="P91" s="2">
        <f t="shared" ref="P91:R94" si="43">SUM(F91+J91)</f>
        <v>546000</v>
      </c>
      <c r="Q91" s="2">
        <f t="shared" si="43"/>
        <v>0</v>
      </c>
      <c r="R91" s="151">
        <f t="shared" si="43"/>
        <v>0</v>
      </c>
    </row>
    <row r="92" spans="1:18" s="10" customFormat="1" ht="15" customHeight="1">
      <c r="A92" s="158"/>
      <c r="B92" s="312" t="s">
        <v>929</v>
      </c>
      <c r="C92" s="280">
        <f>SUM(F92:H92)</f>
        <v>607970</v>
      </c>
      <c r="D92" s="1506">
        <v>478370</v>
      </c>
      <c r="E92" s="1575">
        <v>129600</v>
      </c>
      <c r="F92" s="2">
        <v>607970</v>
      </c>
      <c r="G92" s="2">
        <v>0</v>
      </c>
      <c r="H92" s="151">
        <v>0</v>
      </c>
      <c r="I92" s="233">
        <f>SUM(J92:L92)</f>
        <v>0</v>
      </c>
      <c r="J92" s="234"/>
      <c r="K92" s="234"/>
      <c r="L92" s="234"/>
      <c r="M92" s="280">
        <f>SUM(P92:T92)</f>
        <v>607970</v>
      </c>
      <c r="N92" s="1506">
        <v>478370</v>
      </c>
      <c r="O92" s="1575">
        <v>129600</v>
      </c>
      <c r="P92" s="2">
        <f t="shared" si="43"/>
        <v>607970</v>
      </c>
      <c r="Q92" s="2">
        <f t="shared" si="43"/>
        <v>0</v>
      </c>
      <c r="R92" s="151">
        <f t="shared" si="43"/>
        <v>0</v>
      </c>
    </row>
    <row r="93" spans="1:18" s="10" customFormat="1" ht="15" customHeight="1">
      <c r="A93" s="127"/>
      <c r="B93" s="312" t="s">
        <v>1052</v>
      </c>
      <c r="C93" s="280">
        <f>SUM(F93:H93)</f>
        <v>3046222</v>
      </c>
      <c r="D93" s="2">
        <f>SUM(C93)/1.27</f>
        <v>2398600</v>
      </c>
      <c r="E93" s="151">
        <f>SUM(D93)*0.27</f>
        <v>647622</v>
      </c>
      <c r="F93" s="2">
        <v>3046222</v>
      </c>
      <c r="G93" s="2">
        <v>0</v>
      </c>
      <c r="H93" s="151">
        <v>0</v>
      </c>
      <c r="I93" s="233">
        <f>SUM(J93:L93)</f>
        <v>0</v>
      </c>
      <c r="J93" s="234"/>
      <c r="K93" s="234"/>
      <c r="L93" s="234"/>
      <c r="M93" s="280">
        <f>SUM(P93:S93)</f>
        <v>3046222</v>
      </c>
      <c r="N93" s="2">
        <f>SUM(M93)/1.27</f>
        <v>2398600</v>
      </c>
      <c r="O93" s="151">
        <f>SUM(N93)*0.27</f>
        <v>647622</v>
      </c>
      <c r="P93" s="2">
        <f t="shared" si="43"/>
        <v>3046222</v>
      </c>
      <c r="Q93" s="2">
        <f t="shared" si="43"/>
        <v>0</v>
      </c>
      <c r="R93" s="151">
        <f t="shared" si="43"/>
        <v>0</v>
      </c>
    </row>
    <row r="94" spans="1:18" s="10" customFormat="1" ht="15" customHeight="1">
      <c r="A94" s="127"/>
      <c r="B94" s="148" t="s">
        <v>1262</v>
      </c>
      <c r="C94" s="280">
        <f>SUM(F94:H94)</f>
        <v>25832</v>
      </c>
      <c r="D94" s="2">
        <f>SUM(C94)/1.27</f>
        <v>20340</v>
      </c>
      <c r="E94" s="151">
        <f>SUM(D94)*0.27</f>
        <v>5492</v>
      </c>
      <c r="F94" s="2">
        <v>25832</v>
      </c>
      <c r="G94" s="2"/>
      <c r="H94" s="151"/>
      <c r="I94" s="233">
        <f>SUM(J94:L94)</f>
        <v>0</v>
      </c>
      <c r="J94" s="234"/>
      <c r="K94" s="234"/>
      <c r="L94" s="234"/>
      <c r="M94" s="280">
        <f>SUM(P94:S94)</f>
        <v>25832</v>
      </c>
      <c r="N94" s="2">
        <f>SUM(M94)/1.27</f>
        <v>20340</v>
      </c>
      <c r="O94" s="151">
        <f>SUM(N94)*0.27</f>
        <v>5492</v>
      </c>
      <c r="P94" s="2">
        <f t="shared" si="43"/>
        <v>25832</v>
      </c>
      <c r="Q94" s="2">
        <f t="shared" si="43"/>
        <v>0</v>
      </c>
      <c r="R94" s="151">
        <f t="shared" si="43"/>
        <v>0</v>
      </c>
    </row>
    <row r="95" spans="1:18" s="10" customFormat="1" ht="12" customHeight="1">
      <c r="A95" s="161"/>
      <c r="B95" s="312"/>
      <c r="C95" s="280"/>
      <c r="D95" s="2"/>
      <c r="E95" s="151"/>
      <c r="F95" s="2"/>
      <c r="G95" s="2"/>
      <c r="H95" s="151"/>
      <c r="I95" s="244"/>
      <c r="J95" s="114"/>
      <c r="K95" s="114"/>
      <c r="L95" s="114"/>
      <c r="M95" s="280"/>
      <c r="N95" s="2"/>
      <c r="O95" s="151"/>
      <c r="P95" s="2"/>
      <c r="Q95" s="2"/>
      <c r="R95" s="151"/>
    </row>
    <row r="96" spans="1:18" s="10" customFormat="1" ht="14.25" customHeight="1">
      <c r="A96" s="143" t="s">
        <v>88</v>
      </c>
      <c r="B96" s="371"/>
      <c r="C96" s="279">
        <f t="shared" ref="C96:H96" si="44">SUM(C97:C103)</f>
        <v>22602585</v>
      </c>
      <c r="D96" s="231">
        <f t="shared" si="44"/>
        <v>17797594</v>
      </c>
      <c r="E96" s="230">
        <f t="shared" si="44"/>
        <v>4804991</v>
      </c>
      <c r="F96" s="231">
        <f t="shared" si="44"/>
        <v>22602585</v>
      </c>
      <c r="G96" s="231">
        <f t="shared" si="44"/>
        <v>0</v>
      </c>
      <c r="H96" s="231">
        <f t="shared" si="44"/>
        <v>0</v>
      </c>
      <c r="I96" s="227">
        <f t="shared" ref="I96:R96" si="45">SUM(I97:I103)</f>
        <v>466511</v>
      </c>
      <c r="J96" s="228">
        <f t="shared" si="45"/>
        <v>466511</v>
      </c>
      <c r="K96" s="228">
        <f t="shared" si="45"/>
        <v>0</v>
      </c>
      <c r="L96" s="228">
        <f t="shared" si="45"/>
        <v>0</v>
      </c>
      <c r="M96" s="279">
        <f t="shared" si="45"/>
        <v>23069096</v>
      </c>
      <c r="N96" s="231">
        <f t="shared" si="45"/>
        <v>18252774</v>
      </c>
      <c r="O96" s="230">
        <f t="shared" si="45"/>
        <v>4816322</v>
      </c>
      <c r="P96" s="232">
        <f t="shared" si="45"/>
        <v>23069096</v>
      </c>
      <c r="Q96" s="231">
        <f t="shared" si="45"/>
        <v>0</v>
      </c>
      <c r="R96" s="230">
        <f t="shared" si="45"/>
        <v>0</v>
      </c>
    </row>
    <row r="97" spans="1:18" s="10" customFormat="1" ht="14.25" customHeight="1">
      <c r="A97" s="158"/>
      <c r="B97" s="312" t="s">
        <v>929</v>
      </c>
      <c r="C97" s="280">
        <f t="shared" ref="C97:C102" si="46">SUM(F97:H97)</f>
        <v>791000</v>
      </c>
      <c r="D97" s="1506">
        <v>623039</v>
      </c>
      <c r="E97" s="1575">
        <v>167961</v>
      </c>
      <c r="F97" s="2">
        <v>791000</v>
      </c>
      <c r="G97" s="2">
        <v>0</v>
      </c>
      <c r="H97" s="151">
        <v>0</v>
      </c>
      <c r="I97" s="233">
        <f t="shared" ref="I97:I103" si="47">SUM(J97:L97)</f>
        <v>466511</v>
      </c>
      <c r="J97" s="234">
        <v>466511</v>
      </c>
      <c r="K97" s="234"/>
      <c r="L97" s="234"/>
      <c r="M97" s="280">
        <f t="shared" ref="M97:M103" si="48">SUM(P97:T97)</f>
        <v>1257511</v>
      </c>
      <c r="N97" s="1506">
        <v>1078219</v>
      </c>
      <c r="O97" s="1575">
        <f>167961+11331</f>
        <v>179292</v>
      </c>
      <c r="P97" s="2">
        <f t="shared" ref="P97:R100" si="49">SUM(F97+J97)</f>
        <v>1257511</v>
      </c>
      <c r="Q97" s="2">
        <f t="shared" si="49"/>
        <v>0</v>
      </c>
      <c r="R97" s="151">
        <f t="shared" si="49"/>
        <v>0</v>
      </c>
    </row>
    <row r="98" spans="1:18" s="10" customFormat="1" ht="14.25" customHeight="1">
      <c r="A98" s="158"/>
      <c r="B98" s="312" t="s">
        <v>650</v>
      </c>
      <c r="C98" s="280">
        <f t="shared" si="46"/>
        <v>546000</v>
      </c>
      <c r="D98" s="1506">
        <v>430000</v>
      </c>
      <c r="E98" s="1575">
        <v>116000</v>
      </c>
      <c r="F98" s="2">
        <v>546000</v>
      </c>
      <c r="G98" s="2">
        <v>0</v>
      </c>
      <c r="H98" s="151">
        <v>0</v>
      </c>
      <c r="I98" s="233">
        <f t="shared" si="47"/>
        <v>0</v>
      </c>
      <c r="J98" s="234"/>
      <c r="K98" s="234"/>
      <c r="L98" s="234"/>
      <c r="M98" s="280">
        <f t="shared" si="48"/>
        <v>546000</v>
      </c>
      <c r="N98" s="1506">
        <v>430000</v>
      </c>
      <c r="O98" s="1575">
        <v>116000</v>
      </c>
      <c r="P98" s="2">
        <f t="shared" si="49"/>
        <v>546000</v>
      </c>
      <c r="Q98" s="2">
        <f t="shared" si="49"/>
        <v>0</v>
      </c>
      <c r="R98" s="151">
        <f t="shared" si="49"/>
        <v>0</v>
      </c>
    </row>
    <row r="99" spans="1:18" s="10" customFormat="1" ht="14.25" customHeight="1">
      <c r="A99" s="158"/>
      <c r="B99" s="1647" t="s">
        <v>1134</v>
      </c>
      <c r="C99" s="280">
        <f t="shared" si="46"/>
        <v>1695587</v>
      </c>
      <c r="D99" s="2">
        <f>SUM(C99)/1.27</f>
        <v>1335108</v>
      </c>
      <c r="E99" s="151">
        <f>SUM(D99)*0.27</f>
        <v>360479</v>
      </c>
      <c r="F99" s="2">
        <v>1695587</v>
      </c>
      <c r="G99" s="2"/>
      <c r="H99" s="151"/>
      <c r="I99" s="233">
        <f t="shared" si="47"/>
        <v>0</v>
      </c>
      <c r="J99" s="234"/>
      <c r="K99" s="234"/>
      <c r="L99" s="234"/>
      <c r="M99" s="280">
        <f t="shared" si="48"/>
        <v>1695587</v>
      </c>
      <c r="N99" s="2">
        <f>SUM(M99)/1.27</f>
        <v>1335108</v>
      </c>
      <c r="O99" s="151">
        <f>SUM(N99)*0.27</f>
        <v>360479</v>
      </c>
      <c r="P99" s="2">
        <f t="shared" si="49"/>
        <v>1695587</v>
      </c>
      <c r="Q99" s="2">
        <f t="shared" si="49"/>
        <v>0</v>
      </c>
      <c r="R99" s="151">
        <f t="shared" si="49"/>
        <v>0</v>
      </c>
    </row>
    <row r="100" spans="1:18" s="10" customFormat="1" ht="14.25" customHeight="1">
      <c r="A100" s="158"/>
      <c r="B100" s="312" t="s">
        <v>1052</v>
      </c>
      <c r="C100" s="280">
        <f t="shared" si="46"/>
        <v>4445000</v>
      </c>
      <c r="D100" s="2">
        <f>SUM(C100)/1.27</f>
        <v>3500000</v>
      </c>
      <c r="E100" s="151">
        <f>SUM(D100)*0.27</f>
        <v>945000</v>
      </c>
      <c r="F100" s="2">
        <v>4445000</v>
      </c>
      <c r="G100" s="2"/>
      <c r="H100" s="151"/>
      <c r="I100" s="233">
        <f t="shared" si="47"/>
        <v>0</v>
      </c>
      <c r="J100" s="234"/>
      <c r="K100" s="234"/>
      <c r="L100" s="234"/>
      <c r="M100" s="280">
        <f t="shared" si="48"/>
        <v>4445000</v>
      </c>
      <c r="N100" s="2">
        <f>SUM(M100)/1.27</f>
        <v>3500000</v>
      </c>
      <c r="O100" s="151">
        <f>SUM(N100)*0.27</f>
        <v>945000</v>
      </c>
      <c r="P100" s="2">
        <f t="shared" si="49"/>
        <v>4445000</v>
      </c>
      <c r="Q100" s="2">
        <f t="shared" si="49"/>
        <v>0</v>
      </c>
      <c r="R100" s="151">
        <f t="shared" si="49"/>
        <v>0</v>
      </c>
    </row>
    <row r="101" spans="1:18" s="10" customFormat="1" ht="16.5" customHeight="1">
      <c r="A101" s="158"/>
      <c r="B101" s="312" t="s">
        <v>1053</v>
      </c>
      <c r="C101" s="280">
        <f t="shared" si="46"/>
        <v>3916083</v>
      </c>
      <c r="D101" s="2">
        <f>SUM(C101)/1.27</f>
        <v>3083530</v>
      </c>
      <c r="E101" s="151">
        <f>SUM(D101)*0.27</f>
        <v>832553</v>
      </c>
      <c r="F101" s="2">
        <v>3916083</v>
      </c>
      <c r="G101" s="2"/>
      <c r="H101" s="151"/>
      <c r="I101" s="233">
        <f t="shared" si="47"/>
        <v>0</v>
      </c>
      <c r="J101" s="234"/>
      <c r="K101" s="234"/>
      <c r="L101" s="234"/>
      <c r="M101" s="280">
        <f t="shared" si="48"/>
        <v>3916083</v>
      </c>
      <c r="N101" s="2">
        <f>SUM(M101)/1.27</f>
        <v>3083530</v>
      </c>
      <c r="O101" s="151">
        <f>SUM(N101)*0.27</f>
        <v>832553</v>
      </c>
      <c r="P101" s="2">
        <f t="shared" ref="P101:R103" si="50">SUM(F101+J101)</f>
        <v>3916083</v>
      </c>
      <c r="Q101" s="2">
        <f t="shared" si="50"/>
        <v>0</v>
      </c>
      <c r="R101" s="151">
        <f t="shared" si="50"/>
        <v>0</v>
      </c>
    </row>
    <row r="102" spans="1:18" s="10" customFormat="1" ht="15" customHeight="1">
      <c r="A102" s="159"/>
      <c r="B102" s="312" t="s">
        <v>1154</v>
      </c>
      <c r="C102" s="280">
        <f t="shared" si="46"/>
        <v>10039880</v>
      </c>
      <c r="D102" s="2">
        <f>SUM(C102)/1.27</f>
        <v>7905417</v>
      </c>
      <c r="E102" s="151">
        <f>SUM(D102)*0.27</f>
        <v>2134463</v>
      </c>
      <c r="F102" s="2">
        <v>10039880</v>
      </c>
      <c r="G102" s="2">
        <v>0</v>
      </c>
      <c r="H102" s="151">
        <v>0</v>
      </c>
      <c r="I102" s="233">
        <f t="shared" si="47"/>
        <v>0</v>
      </c>
      <c r="J102" s="234"/>
      <c r="K102" s="234"/>
      <c r="L102" s="234"/>
      <c r="M102" s="280">
        <f t="shared" si="48"/>
        <v>10039880</v>
      </c>
      <c r="N102" s="114">
        <f>SUM(M102)/1.27</f>
        <v>7905417</v>
      </c>
      <c r="O102" s="151">
        <f>SUM(N102)*0.27</f>
        <v>2134463</v>
      </c>
      <c r="P102" s="2">
        <f t="shared" si="50"/>
        <v>10039880</v>
      </c>
      <c r="Q102" s="2">
        <f t="shared" si="50"/>
        <v>0</v>
      </c>
      <c r="R102" s="151">
        <f t="shared" si="50"/>
        <v>0</v>
      </c>
    </row>
    <row r="103" spans="1:18" s="10" customFormat="1" ht="15" customHeight="1">
      <c r="A103" s="159"/>
      <c r="B103" s="148" t="s">
        <v>1261</v>
      </c>
      <c r="C103" s="280">
        <f>SUM(F103:H103)</f>
        <v>1169035</v>
      </c>
      <c r="D103" s="2">
        <f>SUM(C103)/1.27</f>
        <v>920500</v>
      </c>
      <c r="E103" s="151">
        <f>SUM(D103)*0.27</f>
        <v>248535</v>
      </c>
      <c r="F103" s="2">
        <v>1169035</v>
      </c>
      <c r="G103" s="2"/>
      <c r="H103" s="151"/>
      <c r="I103" s="233">
        <f t="shared" si="47"/>
        <v>0</v>
      </c>
      <c r="J103" s="234"/>
      <c r="K103" s="234"/>
      <c r="L103" s="234"/>
      <c r="M103" s="280">
        <f t="shared" si="48"/>
        <v>1169035</v>
      </c>
      <c r="N103" s="114">
        <f>SUM(M103)/1.27</f>
        <v>920500</v>
      </c>
      <c r="O103" s="151">
        <f>SUM(N103)*0.27</f>
        <v>248535</v>
      </c>
      <c r="P103" s="2">
        <f t="shared" si="50"/>
        <v>1169035</v>
      </c>
      <c r="Q103" s="2">
        <f t="shared" si="50"/>
        <v>0</v>
      </c>
      <c r="R103" s="151">
        <f t="shared" si="50"/>
        <v>0</v>
      </c>
    </row>
    <row r="104" spans="1:18" s="10" customFormat="1" ht="12.75" customHeight="1">
      <c r="A104" s="158"/>
      <c r="B104" s="312"/>
      <c r="C104" s="280"/>
      <c r="D104" s="2"/>
      <c r="E104" s="151"/>
      <c r="F104" s="2"/>
      <c r="G104" s="2"/>
      <c r="H104" s="151"/>
      <c r="I104" s="244"/>
      <c r="J104" s="114"/>
      <c r="K104" s="114"/>
      <c r="L104" s="114"/>
      <c r="M104" s="280"/>
      <c r="N104" s="2"/>
      <c r="O104" s="151"/>
      <c r="P104" s="2"/>
      <c r="Q104" s="2"/>
      <c r="R104" s="151"/>
    </row>
    <row r="105" spans="1:18" s="10" customFormat="1" ht="14.25" customHeight="1">
      <c r="A105" s="143" t="s">
        <v>89</v>
      </c>
      <c r="B105" s="371"/>
      <c r="C105" s="279">
        <f t="shared" ref="C105:R105" si="51">SUM(C106:C111)</f>
        <v>33261600</v>
      </c>
      <c r="D105" s="231">
        <f t="shared" si="51"/>
        <v>26190000</v>
      </c>
      <c r="E105" s="230">
        <f t="shared" si="51"/>
        <v>7071600</v>
      </c>
      <c r="F105" s="231">
        <f t="shared" si="51"/>
        <v>33261600</v>
      </c>
      <c r="G105" s="231">
        <f t="shared" si="51"/>
        <v>0</v>
      </c>
      <c r="H105" s="230">
        <f t="shared" si="51"/>
        <v>0</v>
      </c>
      <c r="I105" s="227">
        <f t="shared" si="51"/>
        <v>27952</v>
      </c>
      <c r="J105" s="228">
        <f t="shared" si="51"/>
        <v>27952</v>
      </c>
      <c r="K105" s="228">
        <f t="shared" si="51"/>
        <v>0</v>
      </c>
      <c r="L105" s="228">
        <f t="shared" si="51"/>
        <v>0</v>
      </c>
      <c r="M105" s="279">
        <f t="shared" si="51"/>
        <v>33289552</v>
      </c>
      <c r="N105" s="231">
        <f t="shared" si="51"/>
        <v>26211853</v>
      </c>
      <c r="O105" s="230">
        <f t="shared" si="51"/>
        <v>7077699</v>
      </c>
      <c r="P105" s="231">
        <f t="shared" si="51"/>
        <v>33289552</v>
      </c>
      <c r="Q105" s="231">
        <f t="shared" si="51"/>
        <v>0</v>
      </c>
      <c r="R105" s="230">
        <f t="shared" si="51"/>
        <v>0</v>
      </c>
    </row>
    <row r="106" spans="1:18" s="10" customFormat="1" ht="14.25" customHeight="1">
      <c r="A106" s="158"/>
      <c r="B106" s="312" t="s">
        <v>929</v>
      </c>
      <c r="C106" s="280">
        <f t="shared" ref="C106:C111" si="52">SUM(F106:H106)</f>
        <v>584000</v>
      </c>
      <c r="D106" s="1506">
        <v>460000</v>
      </c>
      <c r="E106" s="1575">
        <v>124000</v>
      </c>
      <c r="F106" s="2">
        <v>584000</v>
      </c>
      <c r="G106" s="2">
        <v>0</v>
      </c>
      <c r="H106" s="151">
        <v>0</v>
      </c>
      <c r="I106" s="233">
        <f t="shared" ref="I106:I111" si="53">SUM(J106:L106)</f>
        <v>27952</v>
      </c>
      <c r="J106" s="234">
        <v>27952</v>
      </c>
      <c r="K106" s="234"/>
      <c r="L106" s="234"/>
      <c r="M106" s="280">
        <f t="shared" ref="M106:M111" si="54">SUM(P106:T106)</f>
        <v>611952</v>
      </c>
      <c r="N106" s="1506">
        <v>481853</v>
      </c>
      <c r="O106" s="1575">
        <v>130099</v>
      </c>
      <c r="P106" s="2">
        <f t="shared" ref="P106:R111" si="55">SUM(F106+J106)</f>
        <v>611952</v>
      </c>
      <c r="Q106" s="2">
        <f t="shared" si="55"/>
        <v>0</v>
      </c>
      <c r="R106" s="151">
        <f t="shared" si="55"/>
        <v>0</v>
      </c>
    </row>
    <row r="107" spans="1:18" s="10" customFormat="1" ht="14.25" customHeight="1">
      <c r="A107" s="158"/>
      <c r="B107" s="312" t="s">
        <v>650</v>
      </c>
      <c r="C107" s="280">
        <f t="shared" si="52"/>
        <v>546000</v>
      </c>
      <c r="D107" s="1506">
        <v>430000</v>
      </c>
      <c r="E107" s="1575">
        <v>116000</v>
      </c>
      <c r="F107" s="2">
        <v>546000</v>
      </c>
      <c r="G107" s="2">
        <v>0</v>
      </c>
      <c r="H107" s="151">
        <v>0</v>
      </c>
      <c r="I107" s="233">
        <f t="shared" si="53"/>
        <v>0</v>
      </c>
      <c r="J107" s="234"/>
      <c r="K107" s="234"/>
      <c r="L107" s="234"/>
      <c r="M107" s="280">
        <f t="shared" si="54"/>
        <v>546000</v>
      </c>
      <c r="N107" s="1506">
        <v>430000</v>
      </c>
      <c r="O107" s="1575">
        <v>116000</v>
      </c>
      <c r="P107" s="2">
        <f t="shared" si="55"/>
        <v>546000</v>
      </c>
      <c r="Q107" s="2">
        <f t="shared" si="55"/>
        <v>0</v>
      </c>
      <c r="R107" s="151">
        <f t="shared" si="55"/>
        <v>0</v>
      </c>
    </row>
    <row r="108" spans="1:18" s="10" customFormat="1" ht="28.5" customHeight="1">
      <c r="A108" s="158"/>
      <c r="B108" s="312" t="s">
        <v>930</v>
      </c>
      <c r="C108" s="280">
        <f t="shared" si="52"/>
        <v>5248783</v>
      </c>
      <c r="D108" s="1506">
        <v>4132900</v>
      </c>
      <c r="E108" s="1575">
        <v>1115883</v>
      </c>
      <c r="F108" s="2">
        <v>5248783</v>
      </c>
      <c r="G108" s="2">
        <v>0</v>
      </c>
      <c r="H108" s="151">
        <v>0</v>
      </c>
      <c r="I108" s="233">
        <f t="shared" si="53"/>
        <v>0</v>
      </c>
      <c r="J108" s="234"/>
      <c r="K108" s="234"/>
      <c r="L108" s="234"/>
      <c r="M108" s="280">
        <f t="shared" si="54"/>
        <v>5248783</v>
      </c>
      <c r="N108" s="1506">
        <v>4132900</v>
      </c>
      <c r="O108" s="1575">
        <v>1115883</v>
      </c>
      <c r="P108" s="2">
        <f t="shared" si="55"/>
        <v>5248783</v>
      </c>
      <c r="Q108" s="2">
        <f t="shared" si="55"/>
        <v>0</v>
      </c>
      <c r="R108" s="151">
        <f t="shared" si="55"/>
        <v>0</v>
      </c>
    </row>
    <row r="109" spans="1:18" s="10" customFormat="1" ht="14.25" customHeight="1">
      <c r="A109" s="158"/>
      <c r="B109" s="312" t="s">
        <v>1052</v>
      </c>
      <c r="C109" s="280">
        <f t="shared" si="52"/>
        <v>12944389</v>
      </c>
      <c r="D109" s="1506">
        <v>10191960</v>
      </c>
      <c r="E109" s="1575">
        <v>2752429</v>
      </c>
      <c r="F109" s="2">
        <v>12944389</v>
      </c>
      <c r="G109" s="2">
        <v>0</v>
      </c>
      <c r="H109" s="151">
        <v>0</v>
      </c>
      <c r="I109" s="233">
        <f t="shared" si="53"/>
        <v>0</v>
      </c>
      <c r="J109" s="234"/>
      <c r="K109" s="234"/>
      <c r="L109" s="234"/>
      <c r="M109" s="280">
        <f t="shared" si="54"/>
        <v>12944389</v>
      </c>
      <c r="N109" s="1506">
        <v>10191960</v>
      </c>
      <c r="O109" s="1575">
        <v>2752429</v>
      </c>
      <c r="P109" s="2">
        <f t="shared" si="55"/>
        <v>12944389</v>
      </c>
      <c r="Q109" s="2">
        <f t="shared" si="55"/>
        <v>0</v>
      </c>
      <c r="R109" s="151">
        <f t="shared" si="55"/>
        <v>0</v>
      </c>
    </row>
    <row r="110" spans="1:18" s="10" customFormat="1" ht="14.25" customHeight="1">
      <c r="A110" s="158"/>
      <c r="B110" s="312" t="s">
        <v>1282</v>
      </c>
      <c r="C110" s="280">
        <f t="shared" si="52"/>
        <v>1270000</v>
      </c>
      <c r="D110" s="2">
        <f>SUM(C110)/1.27</f>
        <v>1000000</v>
      </c>
      <c r="E110" s="151">
        <f>SUM(D110)*0.27</f>
        <v>270000</v>
      </c>
      <c r="F110" s="2">
        <v>1270000</v>
      </c>
      <c r="G110" s="2"/>
      <c r="H110" s="151"/>
      <c r="I110" s="233">
        <f t="shared" si="53"/>
        <v>0</v>
      </c>
      <c r="J110" s="234"/>
      <c r="K110" s="234"/>
      <c r="L110" s="234"/>
      <c r="M110" s="280">
        <f t="shared" si="54"/>
        <v>1270000</v>
      </c>
      <c r="N110" s="2">
        <f>SUM(M110)/1.27</f>
        <v>1000000</v>
      </c>
      <c r="O110" s="151">
        <f>SUM(N110)*0.27</f>
        <v>270000</v>
      </c>
      <c r="P110" s="2">
        <f t="shared" si="55"/>
        <v>1270000</v>
      </c>
      <c r="Q110" s="2">
        <f t="shared" si="55"/>
        <v>0</v>
      </c>
      <c r="R110" s="151">
        <f t="shared" si="55"/>
        <v>0</v>
      </c>
    </row>
    <row r="111" spans="1:18" s="10" customFormat="1" ht="14.25" customHeight="1">
      <c r="A111" s="158"/>
      <c r="B111" s="312" t="s">
        <v>1054</v>
      </c>
      <c r="C111" s="280">
        <f t="shared" si="52"/>
        <v>12668428</v>
      </c>
      <c r="D111" s="2">
        <f>SUM(C111)/1.27</f>
        <v>9975140</v>
      </c>
      <c r="E111" s="151">
        <f>SUM(D111)*0.27</f>
        <v>2693288</v>
      </c>
      <c r="F111" s="2">
        <v>12668428</v>
      </c>
      <c r="G111" s="2">
        <v>0</v>
      </c>
      <c r="H111" s="151">
        <v>0</v>
      </c>
      <c r="I111" s="233">
        <f t="shared" si="53"/>
        <v>0</v>
      </c>
      <c r="J111" s="234"/>
      <c r="K111" s="234"/>
      <c r="L111" s="234"/>
      <c r="M111" s="280">
        <f t="shared" si="54"/>
        <v>12668428</v>
      </c>
      <c r="N111" s="2">
        <f>SUM(M111)/1.27</f>
        <v>9975140</v>
      </c>
      <c r="O111" s="151">
        <f>SUM(N111)*0.27</f>
        <v>2693288</v>
      </c>
      <c r="P111" s="2">
        <f t="shared" si="55"/>
        <v>12668428</v>
      </c>
      <c r="Q111" s="2">
        <f t="shared" si="55"/>
        <v>0</v>
      </c>
      <c r="R111" s="151">
        <f t="shared" si="55"/>
        <v>0</v>
      </c>
    </row>
    <row r="112" spans="1:18" s="10" customFormat="1" ht="15" customHeight="1">
      <c r="A112" s="161"/>
      <c r="B112" s="312"/>
      <c r="C112" s="280"/>
      <c r="D112" s="2"/>
      <c r="E112" s="151"/>
      <c r="F112" s="2"/>
      <c r="G112" s="2"/>
      <c r="H112" s="151"/>
      <c r="I112" s="244"/>
      <c r="J112" s="114"/>
      <c r="K112" s="114"/>
      <c r="L112" s="114"/>
      <c r="M112" s="280"/>
      <c r="N112" s="2"/>
      <c r="O112" s="151"/>
      <c r="P112" s="2"/>
      <c r="Q112" s="2"/>
      <c r="R112" s="151"/>
    </row>
    <row r="113" spans="1:18" s="10" customFormat="1" ht="14.25" customHeight="1">
      <c r="A113" s="143" t="s">
        <v>23</v>
      </c>
      <c r="B113" s="371"/>
      <c r="C113" s="279">
        <f t="shared" ref="C113:R113" si="56">SUM(C114:C118)</f>
        <v>7534244</v>
      </c>
      <c r="D113" s="231">
        <f t="shared" si="56"/>
        <v>5932200</v>
      </c>
      <c r="E113" s="230">
        <f t="shared" si="56"/>
        <v>1602044</v>
      </c>
      <c r="F113" s="231">
        <f t="shared" si="56"/>
        <v>7534244</v>
      </c>
      <c r="G113" s="231">
        <f t="shared" si="56"/>
        <v>0</v>
      </c>
      <c r="H113" s="230">
        <f t="shared" si="56"/>
        <v>0</v>
      </c>
      <c r="I113" s="227">
        <f t="shared" si="56"/>
        <v>205835</v>
      </c>
      <c r="J113" s="228">
        <f t="shared" si="56"/>
        <v>205835</v>
      </c>
      <c r="K113" s="228">
        <f t="shared" si="56"/>
        <v>0</v>
      </c>
      <c r="L113" s="228">
        <f t="shared" si="56"/>
        <v>0</v>
      </c>
      <c r="M113" s="279">
        <f t="shared" si="56"/>
        <v>7740079</v>
      </c>
      <c r="N113" s="231">
        <f t="shared" si="56"/>
        <v>6094667</v>
      </c>
      <c r="O113" s="230">
        <f t="shared" si="56"/>
        <v>1645412</v>
      </c>
      <c r="P113" s="231">
        <f t="shared" si="56"/>
        <v>7740079</v>
      </c>
      <c r="Q113" s="231">
        <f t="shared" si="56"/>
        <v>0</v>
      </c>
      <c r="R113" s="230">
        <f t="shared" si="56"/>
        <v>0</v>
      </c>
    </row>
    <row r="114" spans="1:18" s="10" customFormat="1" ht="14.25" customHeight="1">
      <c r="A114" s="158"/>
      <c r="B114" s="312" t="s">
        <v>650</v>
      </c>
      <c r="C114" s="280">
        <f>SUM(F114:H114)</f>
        <v>819000</v>
      </c>
      <c r="D114" s="1506">
        <v>645000</v>
      </c>
      <c r="E114" s="1575">
        <v>174000</v>
      </c>
      <c r="F114" s="2">
        <v>819000</v>
      </c>
      <c r="G114" s="2">
        <v>0</v>
      </c>
      <c r="H114" s="151">
        <v>0</v>
      </c>
      <c r="I114" s="233">
        <f>SUM(J114:L114)</f>
        <v>8000</v>
      </c>
      <c r="J114" s="234">
        <v>8000</v>
      </c>
      <c r="K114" s="234"/>
      <c r="L114" s="234"/>
      <c r="M114" s="280">
        <f>SUM(P114:T114)</f>
        <v>827000</v>
      </c>
      <c r="N114" s="1506">
        <v>651299</v>
      </c>
      <c r="O114" s="1575">
        <v>175701</v>
      </c>
      <c r="P114" s="2">
        <f t="shared" ref="P114:R118" si="57">SUM(F114+J114)</f>
        <v>827000</v>
      </c>
      <c r="Q114" s="2">
        <f t="shared" si="57"/>
        <v>0</v>
      </c>
      <c r="R114" s="151">
        <f t="shared" si="57"/>
        <v>0</v>
      </c>
    </row>
    <row r="115" spans="1:18" s="10" customFormat="1" ht="14.25" customHeight="1">
      <c r="A115" s="158"/>
      <c r="B115" s="312" t="s">
        <v>929</v>
      </c>
      <c r="C115" s="280">
        <f>SUM(F115:H115)</f>
        <v>826000</v>
      </c>
      <c r="D115" s="1506">
        <v>650000</v>
      </c>
      <c r="E115" s="1575">
        <v>176000</v>
      </c>
      <c r="F115" s="2">
        <v>826000</v>
      </c>
      <c r="G115" s="2">
        <v>0</v>
      </c>
      <c r="H115" s="151">
        <v>0</v>
      </c>
      <c r="I115" s="233">
        <f>SUM(J115:L115)</f>
        <v>197835</v>
      </c>
      <c r="J115" s="234">
        <v>197835</v>
      </c>
      <c r="K115" s="234"/>
      <c r="L115" s="234"/>
      <c r="M115" s="280">
        <f>SUM(P115:T115)</f>
        <v>1023835</v>
      </c>
      <c r="N115" s="1506">
        <v>806168</v>
      </c>
      <c r="O115" s="1575">
        <v>217667</v>
      </c>
      <c r="P115" s="2">
        <f t="shared" si="57"/>
        <v>1023835</v>
      </c>
      <c r="Q115" s="2">
        <f t="shared" si="57"/>
        <v>0</v>
      </c>
      <c r="R115" s="151">
        <f t="shared" si="57"/>
        <v>0</v>
      </c>
    </row>
    <row r="116" spans="1:18" s="10" customFormat="1" ht="14.25" customHeight="1">
      <c r="A116" s="158"/>
      <c r="B116" s="312" t="s">
        <v>1284</v>
      </c>
      <c r="C116" s="280">
        <f>SUM(F116:H116)</f>
        <v>1270508</v>
      </c>
      <c r="D116" s="2">
        <f>SUM(C116)/1.27</f>
        <v>1000400</v>
      </c>
      <c r="E116" s="151">
        <f>SUM(D116)*0.27</f>
        <v>270108</v>
      </c>
      <c r="F116" s="2">
        <v>1270508</v>
      </c>
      <c r="G116" s="2"/>
      <c r="H116" s="151"/>
      <c r="I116" s="233">
        <f>SUM(J116:L116)</f>
        <v>0</v>
      </c>
      <c r="J116" s="234"/>
      <c r="K116" s="234"/>
      <c r="L116" s="234"/>
      <c r="M116" s="280">
        <f>SUM(P116:T116)</f>
        <v>1270508</v>
      </c>
      <c r="N116" s="2">
        <f>SUM(M116)/1.27</f>
        <v>1000400</v>
      </c>
      <c r="O116" s="151">
        <f>SUM(N116)*0.27</f>
        <v>270108</v>
      </c>
      <c r="P116" s="2">
        <f t="shared" si="57"/>
        <v>1270508</v>
      </c>
      <c r="Q116" s="2">
        <f t="shared" si="57"/>
        <v>0</v>
      </c>
      <c r="R116" s="151">
        <f t="shared" si="57"/>
        <v>0</v>
      </c>
    </row>
    <row r="117" spans="1:18" s="10" customFormat="1" ht="14.25" customHeight="1">
      <c r="A117" s="158"/>
      <c r="B117" s="312" t="s">
        <v>1283</v>
      </c>
      <c r="C117" s="280">
        <f>SUM(F117:H117)</f>
        <v>2476500</v>
      </c>
      <c r="D117" s="2">
        <f>SUM(C117)/1.27</f>
        <v>1950000</v>
      </c>
      <c r="E117" s="151">
        <f>SUM(D117)*0.27</f>
        <v>526500</v>
      </c>
      <c r="F117" s="2">
        <v>2476500</v>
      </c>
      <c r="G117" s="2"/>
      <c r="H117" s="151"/>
      <c r="I117" s="233">
        <f>SUM(J117:L117)</f>
        <v>0</v>
      </c>
      <c r="J117" s="234"/>
      <c r="K117" s="234"/>
      <c r="L117" s="234"/>
      <c r="M117" s="280">
        <f>SUM(P117:T117)</f>
        <v>2476500</v>
      </c>
      <c r="N117" s="2">
        <f>SUM(M117)/1.27</f>
        <v>1950000</v>
      </c>
      <c r="O117" s="151">
        <f>SUM(N117)*0.27</f>
        <v>526500</v>
      </c>
      <c r="P117" s="2">
        <f t="shared" si="57"/>
        <v>2476500</v>
      </c>
      <c r="Q117" s="2">
        <f t="shared" si="57"/>
        <v>0</v>
      </c>
      <c r="R117" s="151">
        <f t="shared" si="57"/>
        <v>0</v>
      </c>
    </row>
    <row r="118" spans="1:18" s="10" customFormat="1" ht="14.25" customHeight="1">
      <c r="A118" s="158"/>
      <c r="B118" s="312" t="s">
        <v>1052</v>
      </c>
      <c r="C118" s="280">
        <f>SUM(F118:H118)</f>
        <v>2142236</v>
      </c>
      <c r="D118" s="2">
        <f>SUM(C118)/1.27</f>
        <v>1686800</v>
      </c>
      <c r="E118" s="151">
        <f>SUM(D118)*0.27</f>
        <v>455436</v>
      </c>
      <c r="F118" s="2">
        <v>2142236</v>
      </c>
      <c r="G118" s="2">
        <v>0</v>
      </c>
      <c r="H118" s="151">
        <v>0</v>
      </c>
      <c r="I118" s="233">
        <f>SUM(J118:L118)</f>
        <v>0</v>
      </c>
      <c r="J118" s="234"/>
      <c r="K118" s="234"/>
      <c r="L118" s="234"/>
      <c r="M118" s="280">
        <f>SUM(P118:T118)</f>
        <v>2142236</v>
      </c>
      <c r="N118" s="2">
        <f>SUM(M118)/1.27</f>
        <v>1686800</v>
      </c>
      <c r="O118" s="151">
        <f>SUM(N118)*0.27</f>
        <v>455436</v>
      </c>
      <c r="P118" s="2">
        <f t="shared" si="57"/>
        <v>2142236</v>
      </c>
      <c r="Q118" s="2">
        <f t="shared" si="57"/>
        <v>0</v>
      </c>
      <c r="R118" s="151">
        <f t="shared" si="57"/>
        <v>0</v>
      </c>
    </row>
    <row r="119" spans="1:18" s="10" customFormat="1" ht="13.5" customHeight="1">
      <c r="A119" s="158"/>
      <c r="B119" s="312"/>
      <c r="C119" s="280"/>
      <c r="D119" s="2"/>
      <c r="E119" s="151"/>
      <c r="F119" s="2"/>
      <c r="G119" s="2"/>
      <c r="H119" s="151"/>
      <c r="I119" s="244"/>
      <c r="J119" s="114"/>
      <c r="K119" s="114"/>
      <c r="L119" s="114"/>
      <c r="M119" s="280"/>
      <c r="N119" s="2"/>
      <c r="O119" s="151"/>
      <c r="P119" s="2"/>
      <c r="Q119" s="2"/>
      <c r="R119" s="151"/>
    </row>
    <row r="120" spans="1:18" s="10" customFormat="1" ht="14.25" customHeight="1">
      <c r="A120" s="143" t="s">
        <v>90</v>
      </c>
      <c r="B120" s="371"/>
      <c r="C120" s="279">
        <f t="shared" ref="C120:H120" si="58">SUM(C121:C126)</f>
        <v>2476688</v>
      </c>
      <c r="D120" s="231">
        <f t="shared" si="58"/>
        <v>1949770</v>
      </c>
      <c r="E120" s="230">
        <f t="shared" si="58"/>
        <v>526918</v>
      </c>
      <c r="F120" s="231">
        <f t="shared" si="58"/>
        <v>2476688</v>
      </c>
      <c r="G120" s="231">
        <f t="shared" si="58"/>
        <v>0</v>
      </c>
      <c r="H120" s="230">
        <f t="shared" si="58"/>
        <v>0</v>
      </c>
      <c r="I120" s="227">
        <f t="shared" ref="I120:P120" si="59">SUM(I121:I126)</f>
        <v>135335</v>
      </c>
      <c r="J120" s="228">
        <f t="shared" si="59"/>
        <v>135335</v>
      </c>
      <c r="K120" s="228">
        <f t="shared" si="59"/>
        <v>0</v>
      </c>
      <c r="L120" s="228">
        <f t="shared" si="59"/>
        <v>0</v>
      </c>
      <c r="M120" s="279">
        <f t="shared" si="59"/>
        <v>2612023</v>
      </c>
      <c r="N120" s="231">
        <f t="shared" si="59"/>
        <v>2056333</v>
      </c>
      <c r="O120" s="230">
        <f t="shared" si="59"/>
        <v>555690</v>
      </c>
      <c r="P120" s="231">
        <f t="shared" si="59"/>
        <v>2612023</v>
      </c>
      <c r="Q120" s="231">
        <f>SUM(Q121:Q124)</f>
        <v>0</v>
      </c>
      <c r="R120" s="230">
        <f>SUM(R121:R124)</f>
        <v>0</v>
      </c>
    </row>
    <row r="121" spans="1:18" s="10" customFormat="1" ht="14.25" customHeight="1">
      <c r="A121" s="158"/>
      <c r="B121" s="312" t="s">
        <v>929</v>
      </c>
      <c r="C121" s="280">
        <f>SUM(F121:H121)</f>
        <v>440000</v>
      </c>
      <c r="D121" s="1506">
        <v>346000</v>
      </c>
      <c r="E121" s="1575">
        <v>94000</v>
      </c>
      <c r="F121" s="2">
        <v>440000</v>
      </c>
      <c r="G121" s="2">
        <v>0</v>
      </c>
      <c r="H121" s="151">
        <v>0</v>
      </c>
      <c r="I121" s="233">
        <f>SUM(J121:L121)</f>
        <v>0</v>
      </c>
      <c r="J121" s="234"/>
      <c r="K121" s="234"/>
      <c r="L121" s="234"/>
      <c r="M121" s="280">
        <f>SUM(P121:T121)</f>
        <v>440000</v>
      </c>
      <c r="N121" s="1506">
        <v>346000</v>
      </c>
      <c r="O121" s="1575">
        <v>94000</v>
      </c>
      <c r="P121" s="2">
        <f t="shared" ref="P121:R125" si="60">SUM(F121+J121)</f>
        <v>440000</v>
      </c>
      <c r="Q121" s="2">
        <f t="shared" si="60"/>
        <v>0</v>
      </c>
      <c r="R121" s="151">
        <f t="shared" si="60"/>
        <v>0</v>
      </c>
    </row>
    <row r="122" spans="1:18" s="10" customFormat="1" ht="14.25" customHeight="1">
      <c r="A122" s="158"/>
      <c r="B122" s="312" t="s">
        <v>650</v>
      </c>
      <c r="C122" s="280">
        <f>SUM(F122:H122)</f>
        <v>546000</v>
      </c>
      <c r="D122" s="1506">
        <v>430000</v>
      </c>
      <c r="E122" s="1575">
        <v>116000</v>
      </c>
      <c r="F122" s="2">
        <v>546000</v>
      </c>
      <c r="G122" s="2">
        <v>0</v>
      </c>
      <c r="H122" s="151">
        <v>0</v>
      </c>
      <c r="I122" s="233">
        <f>SUM(J122:L122)</f>
        <v>0</v>
      </c>
      <c r="J122" s="234"/>
      <c r="K122" s="234"/>
      <c r="L122" s="234"/>
      <c r="M122" s="280">
        <f>SUM(P122:T122)</f>
        <v>546000</v>
      </c>
      <c r="N122" s="1506">
        <v>430000</v>
      </c>
      <c r="O122" s="1575">
        <v>116000</v>
      </c>
      <c r="P122" s="2">
        <f t="shared" si="60"/>
        <v>546000</v>
      </c>
      <c r="Q122" s="2">
        <f t="shared" si="60"/>
        <v>0</v>
      </c>
      <c r="R122" s="151">
        <f t="shared" si="60"/>
        <v>0</v>
      </c>
    </row>
    <row r="123" spans="1:18" s="10" customFormat="1" ht="14.25" customHeight="1">
      <c r="A123" s="158"/>
      <c r="B123" s="312" t="s">
        <v>931</v>
      </c>
      <c r="C123" s="280">
        <f>SUM(F123:H123)</f>
        <v>602704</v>
      </c>
      <c r="D123" s="2">
        <f>SUM(C123)/1.27</f>
        <v>474570</v>
      </c>
      <c r="E123" s="151">
        <f>SUM(D123)*0.27</f>
        <v>128134</v>
      </c>
      <c r="F123" s="2">
        <v>602704</v>
      </c>
      <c r="G123" s="2">
        <v>0</v>
      </c>
      <c r="H123" s="151">
        <v>0</v>
      </c>
      <c r="I123" s="233">
        <f>SUM(J123:L123)</f>
        <v>0</v>
      </c>
      <c r="J123" s="234"/>
      <c r="K123" s="234"/>
      <c r="L123" s="234"/>
      <c r="M123" s="280">
        <f>SUM(P123:T123)</f>
        <v>602704</v>
      </c>
      <c r="N123" s="2">
        <f>SUM(M123)/1.27</f>
        <v>474570</v>
      </c>
      <c r="O123" s="151">
        <f>SUM(N123)*0.27</f>
        <v>128134</v>
      </c>
      <c r="P123" s="2">
        <f t="shared" si="60"/>
        <v>602704</v>
      </c>
      <c r="Q123" s="2">
        <f t="shared" si="60"/>
        <v>0</v>
      </c>
      <c r="R123" s="151">
        <f t="shared" si="60"/>
        <v>0</v>
      </c>
    </row>
    <row r="124" spans="1:18" s="10" customFormat="1" ht="14.25" customHeight="1">
      <c r="A124" s="158"/>
      <c r="B124" s="312" t="s">
        <v>1052</v>
      </c>
      <c r="C124" s="280">
        <f>SUM(F124:H124)</f>
        <v>887984</v>
      </c>
      <c r="D124" s="2">
        <f>SUM(C124)/1.27</f>
        <v>699200</v>
      </c>
      <c r="E124" s="151">
        <f>SUM(D124)*0.27</f>
        <v>188784</v>
      </c>
      <c r="F124" s="2">
        <v>887984</v>
      </c>
      <c r="G124" s="2">
        <v>0</v>
      </c>
      <c r="H124" s="151">
        <v>0</v>
      </c>
      <c r="I124" s="233">
        <f>SUM(J124:L124)</f>
        <v>0</v>
      </c>
      <c r="J124" s="234"/>
      <c r="K124" s="234"/>
      <c r="L124" s="234"/>
      <c r="M124" s="280">
        <f>SUM(P124:T124)</f>
        <v>887984</v>
      </c>
      <c r="N124" s="2">
        <f>SUM(M124)/1.27</f>
        <v>699200</v>
      </c>
      <c r="O124" s="151">
        <f>SUM(N124)*0.27</f>
        <v>188784</v>
      </c>
      <c r="P124" s="2">
        <f t="shared" si="60"/>
        <v>887984</v>
      </c>
      <c r="Q124" s="2">
        <f t="shared" si="60"/>
        <v>0</v>
      </c>
      <c r="R124" s="151">
        <f t="shared" si="60"/>
        <v>0</v>
      </c>
    </row>
    <row r="125" spans="1:18" s="10" customFormat="1" ht="14.25" customHeight="1">
      <c r="A125" s="158"/>
      <c r="B125" s="312" t="s">
        <v>1324</v>
      </c>
      <c r="C125" s="280">
        <f>SUM(F125:H125)</f>
        <v>0</v>
      </c>
      <c r="D125" s="2">
        <f>SUM(C125)/1.27</f>
        <v>0</v>
      </c>
      <c r="E125" s="151">
        <f>SUM(D125)*0.27</f>
        <v>0</v>
      </c>
      <c r="F125" s="2">
        <v>0</v>
      </c>
      <c r="G125" s="2">
        <v>0</v>
      </c>
      <c r="H125" s="151">
        <v>0</v>
      </c>
      <c r="I125" s="233">
        <f>SUM(J125:L125)</f>
        <v>135335</v>
      </c>
      <c r="J125" s="234">
        <v>135335</v>
      </c>
      <c r="K125" s="234"/>
      <c r="L125" s="234"/>
      <c r="M125" s="280">
        <f>SUM(P125:T125)</f>
        <v>135335</v>
      </c>
      <c r="N125" s="2">
        <f>SUM(M125)/1.27</f>
        <v>106563</v>
      </c>
      <c r="O125" s="151">
        <f>SUM(N125)*0.27</f>
        <v>28772</v>
      </c>
      <c r="P125" s="2">
        <f t="shared" si="60"/>
        <v>135335</v>
      </c>
      <c r="Q125" s="2">
        <f t="shared" si="60"/>
        <v>0</v>
      </c>
      <c r="R125" s="151">
        <f t="shared" si="60"/>
        <v>0</v>
      </c>
    </row>
    <row r="126" spans="1:18" s="10" customFormat="1" ht="13.5" customHeight="1">
      <c r="A126" s="158"/>
      <c r="B126" s="312"/>
      <c r="C126" s="280"/>
      <c r="D126" s="2"/>
      <c r="E126" s="151"/>
      <c r="F126" s="2"/>
      <c r="G126" s="2"/>
      <c r="H126" s="151"/>
      <c r="I126" s="244"/>
      <c r="J126" s="114"/>
      <c r="K126" s="114"/>
      <c r="L126" s="114"/>
      <c r="M126" s="280"/>
      <c r="N126" s="2"/>
      <c r="O126" s="151"/>
      <c r="P126" s="2"/>
      <c r="Q126" s="2"/>
      <c r="R126" s="151"/>
    </row>
    <row r="127" spans="1:18" s="10" customFormat="1" ht="14.25" customHeight="1">
      <c r="A127" s="143" t="s">
        <v>91</v>
      </c>
      <c r="B127" s="371"/>
      <c r="C127" s="279">
        <f t="shared" ref="C127:H127" si="61">SUM(C128:C132)</f>
        <v>1162129</v>
      </c>
      <c r="D127" s="231">
        <f t="shared" si="61"/>
        <v>914692</v>
      </c>
      <c r="E127" s="230">
        <f t="shared" si="61"/>
        <v>247437</v>
      </c>
      <c r="F127" s="231">
        <f t="shared" si="61"/>
        <v>1162129</v>
      </c>
      <c r="G127" s="231">
        <f t="shared" si="61"/>
        <v>0</v>
      </c>
      <c r="H127" s="230">
        <f t="shared" si="61"/>
        <v>0</v>
      </c>
      <c r="I127" s="227">
        <f t="shared" ref="I127:R127" si="62">SUM(I128:I131)</f>
        <v>309165</v>
      </c>
      <c r="J127" s="228">
        <f t="shared" si="62"/>
        <v>309165</v>
      </c>
      <c r="K127" s="228">
        <f t="shared" si="62"/>
        <v>0</v>
      </c>
      <c r="L127" s="228">
        <f t="shared" si="62"/>
        <v>0</v>
      </c>
      <c r="M127" s="279">
        <f t="shared" si="62"/>
        <v>1471294</v>
      </c>
      <c r="N127" s="231">
        <f t="shared" si="62"/>
        <v>1158536</v>
      </c>
      <c r="O127" s="231">
        <f t="shared" si="62"/>
        <v>312758</v>
      </c>
      <c r="P127" s="231">
        <f t="shared" si="62"/>
        <v>1471294</v>
      </c>
      <c r="Q127" s="231">
        <f t="shared" si="62"/>
        <v>0</v>
      </c>
      <c r="R127" s="231">
        <f t="shared" si="62"/>
        <v>0</v>
      </c>
    </row>
    <row r="128" spans="1:18" s="10" customFormat="1" ht="14.25" customHeight="1">
      <c r="A128" s="158"/>
      <c r="B128" s="312" t="s">
        <v>929</v>
      </c>
      <c r="C128" s="280">
        <f>SUM(F128:H128)</f>
        <v>412000</v>
      </c>
      <c r="D128" s="1506">
        <v>324000</v>
      </c>
      <c r="E128" s="1575">
        <v>88000</v>
      </c>
      <c r="F128" s="2">
        <v>412000</v>
      </c>
      <c r="G128" s="2">
        <v>0</v>
      </c>
      <c r="H128" s="151">
        <v>0</v>
      </c>
      <c r="I128" s="233">
        <f>SUM(J128:L128)</f>
        <v>309165</v>
      </c>
      <c r="J128" s="234">
        <v>309165</v>
      </c>
      <c r="K128" s="234"/>
      <c r="L128" s="234"/>
      <c r="M128" s="280">
        <f>SUM(P128:T128)</f>
        <v>721165</v>
      </c>
      <c r="N128" s="1506">
        <v>567844</v>
      </c>
      <c r="O128" s="1575">
        <v>153321</v>
      </c>
      <c r="P128" s="2">
        <f t="shared" ref="P128:R131" si="63">SUM(F128+J128)</f>
        <v>721165</v>
      </c>
      <c r="Q128" s="2">
        <f t="shared" si="63"/>
        <v>0</v>
      </c>
      <c r="R128" s="151">
        <f t="shared" si="63"/>
        <v>0</v>
      </c>
    </row>
    <row r="129" spans="1:18" s="10" customFormat="1" ht="14.25" customHeight="1">
      <c r="A129" s="158"/>
      <c r="B129" s="312" t="s">
        <v>650</v>
      </c>
      <c r="C129" s="280">
        <f>SUM(F129:H129)</f>
        <v>273000</v>
      </c>
      <c r="D129" s="1506">
        <v>215000</v>
      </c>
      <c r="E129" s="1575">
        <v>58000</v>
      </c>
      <c r="F129" s="2">
        <v>273000</v>
      </c>
      <c r="G129" s="2">
        <v>0</v>
      </c>
      <c r="H129" s="151">
        <v>0</v>
      </c>
      <c r="I129" s="233">
        <f>SUM(J129:L129)</f>
        <v>0</v>
      </c>
      <c r="J129" s="234"/>
      <c r="K129" s="234"/>
      <c r="L129" s="234"/>
      <c r="M129" s="280">
        <f>SUM(P129:T129)</f>
        <v>273000</v>
      </c>
      <c r="N129" s="1506">
        <v>215000</v>
      </c>
      <c r="O129" s="1575">
        <v>58000</v>
      </c>
      <c r="P129" s="2">
        <f t="shared" si="63"/>
        <v>273000</v>
      </c>
      <c r="Q129" s="2">
        <f t="shared" si="63"/>
        <v>0</v>
      </c>
      <c r="R129" s="151">
        <f t="shared" si="63"/>
        <v>0</v>
      </c>
    </row>
    <row r="130" spans="1:18" s="10" customFormat="1" ht="14.25" customHeight="1">
      <c r="A130" s="158"/>
      <c r="B130" s="1647" t="s">
        <v>1135</v>
      </c>
      <c r="C130" s="280">
        <f>SUM(F130:H130)</f>
        <v>71999</v>
      </c>
      <c r="D130" s="2">
        <f>SUM(C130)/1.27</f>
        <v>56692</v>
      </c>
      <c r="E130" s="151">
        <f>SUM(D130)*0.27</f>
        <v>15307</v>
      </c>
      <c r="F130" s="2">
        <v>71999</v>
      </c>
      <c r="G130" s="2">
        <v>0</v>
      </c>
      <c r="H130" s="151">
        <v>0</v>
      </c>
      <c r="I130" s="233">
        <f>SUM(J130:L130)</f>
        <v>0</v>
      </c>
      <c r="J130" s="234"/>
      <c r="K130" s="234"/>
      <c r="L130" s="234"/>
      <c r="M130" s="280">
        <f>SUM(P130:T130)</f>
        <v>71999</v>
      </c>
      <c r="N130" s="2">
        <f>SUM(M130)/1.27</f>
        <v>56692</v>
      </c>
      <c r="O130" s="151">
        <f>SUM(N130)*0.27</f>
        <v>15307</v>
      </c>
      <c r="P130" s="2">
        <f t="shared" si="63"/>
        <v>71999</v>
      </c>
      <c r="Q130" s="2">
        <f t="shared" si="63"/>
        <v>0</v>
      </c>
      <c r="R130" s="151">
        <f t="shared" si="63"/>
        <v>0</v>
      </c>
    </row>
    <row r="131" spans="1:18" s="10" customFormat="1" ht="14.25" customHeight="1">
      <c r="A131" s="158"/>
      <c r="B131" s="312" t="s">
        <v>1052</v>
      </c>
      <c r="C131" s="280">
        <f>SUM(F131:H131)</f>
        <v>405130</v>
      </c>
      <c r="D131" s="2">
        <f>SUM(C131)/1.27</f>
        <v>319000</v>
      </c>
      <c r="E131" s="151">
        <f>SUM(D131)*0.27</f>
        <v>86130</v>
      </c>
      <c r="F131" s="2">
        <v>405130</v>
      </c>
      <c r="G131" s="2">
        <v>0</v>
      </c>
      <c r="H131" s="151">
        <v>0</v>
      </c>
      <c r="I131" s="233">
        <f>SUM(J131:L131)</f>
        <v>0</v>
      </c>
      <c r="J131" s="234"/>
      <c r="K131" s="234"/>
      <c r="L131" s="234"/>
      <c r="M131" s="280">
        <f>SUM(P131:T131)</f>
        <v>405130</v>
      </c>
      <c r="N131" s="2">
        <f>SUM(M131)/1.27</f>
        <v>319000</v>
      </c>
      <c r="O131" s="151">
        <f>SUM(N131)*0.27</f>
        <v>86130</v>
      </c>
      <c r="P131" s="2">
        <f t="shared" si="63"/>
        <v>405130</v>
      </c>
      <c r="Q131" s="2">
        <f t="shared" si="63"/>
        <v>0</v>
      </c>
      <c r="R131" s="151">
        <f t="shared" si="63"/>
        <v>0</v>
      </c>
    </row>
    <row r="132" spans="1:18" s="10" customFormat="1" ht="18" customHeight="1">
      <c r="A132" s="158"/>
      <c r="B132" s="312"/>
      <c r="C132" s="280"/>
      <c r="D132" s="2"/>
      <c r="E132" s="151"/>
      <c r="F132" s="2"/>
      <c r="G132" s="2"/>
      <c r="H132" s="377"/>
      <c r="I132" s="375"/>
      <c r="J132" s="376"/>
      <c r="K132" s="376"/>
      <c r="L132" s="376"/>
      <c r="M132" s="378"/>
      <c r="N132" s="376"/>
      <c r="O132" s="377"/>
      <c r="P132" s="376"/>
      <c r="Q132" s="376"/>
      <c r="R132" s="377"/>
    </row>
    <row r="133" spans="1:18" s="10" customFormat="1" ht="14.25" customHeight="1">
      <c r="A133" s="143" t="s">
        <v>92</v>
      </c>
      <c r="B133" s="371"/>
      <c r="C133" s="279">
        <f t="shared" ref="C133:R133" si="64">SUM(C134:C139)</f>
        <v>9184458</v>
      </c>
      <c r="D133" s="231">
        <f t="shared" si="64"/>
        <v>7231684</v>
      </c>
      <c r="E133" s="230">
        <f t="shared" si="64"/>
        <v>1952774</v>
      </c>
      <c r="F133" s="231">
        <f t="shared" si="64"/>
        <v>9184458</v>
      </c>
      <c r="G133" s="231">
        <f t="shared" si="64"/>
        <v>0</v>
      </c>
      <c r="H133" s="230">
        <f t="shared" si="64"/>
        <v>0</v>
      </c>
      <c r="I133" s="227">
        <f t="shared" si="64"/>
        <v>397409</v>
      </c>
      <c r="J133" s="228">
        <f t="shared" si="64"/>
        <v>397409</v>
      </c>
      <c r="K133" s="228">
        <f t="shared" si="64"/>
        <v>0</v>
      </c>
      <c r="L133" s="228">
        <f t="shared" si="64"/>
        <v>0</v>
      </c>
      <c r="M133" s="279">
        <f t="shared" si="64"/>
        <v>9581867</v>
      </c>
      <c r="N133" s="231">
        <f t="shared" si="64"/>
        <v>7544304</v>
      </c>
      <c r="O133" s="230">
        <f t="shared" si="64"/>
        <v>2037563</v>
      </c>
      <c r="P133" s="231">
        <f t="shared" si="64"/>
        <v>9581867</v>
      </c>
      <c r="Q133" s="231">
        <f t="shared" si="64"/>
        <v>0</v>
      </c>
      <c r="R133" s="230">
        <f t="shared" si="64"/>
        <v>0</v>
      </c>
    </row>
    <row r="134" spans="1:18" s="10" customFormat="1" ht="14.25" customHeight="1">
      <c r="A134" s="158"/>
      <c r="B134" s="312" t="s">
        <v>929</v>
      </c>
      <c r="C134" s="280">
        <f t="shared" ref="C134:C139" si="65">SUM(F134:H134)</f>
        <v>589000</v>
      </c>
      <c r="D134" s="1506">
        <v>464000</v>
      </c>
      <c r="E134" s="1575">
        <v>125000</v>
      </c>
      <c r="F134" s="2">
        <v>589000</v>
      </c>
      <c r="G134" s="2">
        <v>0</v>
      </c>
      <c r="H134" s="151">
        <v>0</v>
      </c>
      <c r="I134" s="233">
        <f t="shared" ref="I134:I139" si="66">SUM(J134:L134)</f>
        <v>486463</v>
      </c>
      <c r="J134" s="234">
        <v>486463</v>
      </c>
      <c r="K134" s="234"/>
      <c r="L134" s="234"/>
      <c r="M134" s="280">
        <f t="shared" ref="M134:M139" si="67">SUM(P134:T134)</f>
        <v>1075463</v>
      </c>
      <c r="N134" s="1506">
        <v>846821</v>
      </c>
      <c r="O134" s="1575">
        <v>228642</v>
      </c>
      <c r="P134" s="2">
        <f t="shared" ref="P134:R139" si="68">SUM(F134+J134)</f>
        <v>1075463</v>
      </c>
      <c r="Q134" s="2">
        <f t="shared" si="68"/>
        <v>0</v>
      </c>
      <c r="R134" s="151">
        <f t="shared" si="68"/>
        <v>0</v>
      </c>
    </row>
    <row r="135" spans="1:18" s="10" customFormat="1" ht="14.25" customHeight="1">
      <c r="A135" s="158"/>
      <c r="B135" s="312" t="s">
        <v>650</v>
      </c>
      <c r="C135" s="280">
        <f t="shared" si="65"/>
        <v>546000</v>
      </c>
      <c r="D135" s="1506">
        <v>430000</v>
      </c>
      <c r="E135" s="1575">
        <v>116000</v>
      </c>
      <c r="F135" s="2">
        <v>546000</v>
      </c>
      <c r="G135" s="2">
        <v>0</v>
      </c>
      <c r="H135" s="151">
        <v>0</v>
      </c>
      <c r="I135" s="233">
        <f t="shared" si="66"/>
        <v>-89054</v>
      </c>
      <c r="J135" s="234">
        <v>-89054</v>
      </c>
      <c r="K135" s="234"/>
      <c r="L135" s="234"/>
      <c r="M135" s="280">
        <f t="shared" si="67"/>
        <v>456946</v>
      </c>
      <c r="N135" s="1506">
        <v>359800</v>
      </c>
      <c r="O135" s="1575">
        <v>97146</v>
      </c>
      <c r="P135" s="2">
        <f t="shared" si="68"/>
        <v>456946</v>
      </c>
      <c r="Q135" s="2">
        <f t="shared" si="68"/>
        <v>0</v>
      </c>
      <c r="R135" s="151">
        <f t="shared" si="68"/>
        <v>0</v>
      </c>
    </row>
    <row r="136" spans="1:18" s="10" customFormat="1" ht="14.25" customHeight="1">
      <c r="A136" s="158"/>
      <c r="B136" s="312" t="s">
        <v>932</v>
      </c>
      <c r="C136" s="280">
        <f t="shared" si="65"/>
        <v>915000</v>
      </c>
      <c r="D136" s="1506">
        <v>720000</v>
      </c>
      <c r="E136" s="1575">
        <v>195000</v>
      </c>
      <c r="F136" s="2">
        <v>915000</v>
      </c>
      <c r="G136" s="2">
        <v>0</v>
      </c>
      <c r="H136" s="151">
        <v>0</v>
      </c>
      <c r="I136" s="233">
        <f t="shared" si="66"/>
        <v>0</v>
      </c>
      <c r="J136" s="234"/>
      <c r="K136" s="234"/>
      <c r="L136" s="234"/>
      <c r="M136" s="280">
        <f t="shared" si="67"/>
        <v>915000</v>
      </c>
      <c r="N136" s="1506">
        <v>720000</v>
      </c>
      <c r="O136" s="1575">
        <v>195000</v>
      </c>
      <c r="P136" s="2">
        <f t="shared" si="68"/>
        <v>915000</v>
      </c>
      <c r="Q136" s="2">
        <f t="shared" si="68"/>
        <v>0</v>
      </c>
      <c r="R136" s="151">
        <f t="shared" si="68"/>
        <v>0</v>
      </c>
    </row>
    <row r="137" spans="1:18" s="10" customFormat="1" ht="14.25" hidden="1" customHeight="1">
      <c r="A137" s="158"/>
      <c r="B137" s="312" t="s">
        <v>1052</v>
      </c>
      <c r="C137" s="280">
        <f t="shared" si="65"/>
        <v>0</v>
      </c>
      <c r="D137" s="2">
        <f>SUM(C137)/1.27</f>
        <v>0</v>
      </c>
      <c r="E137" s="151">
        <f>SUM(D137)*0.27</f>
        <v>0</v>
      </c>
      <c r="F137" s="2">
        <v>0</v>
      </c>
      <c r="G137" s="2">
        <v>0</v>
      </c>
      <c r="H137" s="151">
        <v>0</v>
      </c>
      <c r="I137" s="233">
        <f t="shared" si="66"/>
        <v>0</v>
      </c>
      <c r="J137" s="234"/>
      <c r="K137" s="234"/>
      <c r="L137" s="234"/>
      <c r="M137" s="280">
        <f t="shared" si="67"/>
        <v>0</v>
      </c>
      <c r="N137" s="2">
        <f>SUM(M137)/1.27</f>
        <v>0</v>
      </c>
      <c r="O137" s="151">
        <f>SUM(N137)*0.27</f>
        <v>0</v>
      </c>
      <c r="P137" s="2">
        <f t="shared" si="68"/>
        <v>0</v>
      </c>
      <c r="Q137" s="2">
        <f t="shared" si="68"/>
        <v>0</v>
      </c>
      <c r="R137" s="151">
        <f>SUM(H137+L137)</f>
        <v>0</v>
      </c>
    </row>
    <row r="138" spans="1:18" s="10" customFormat="1" ht="14.25" customHeight="1">
      <c r="A138" s="158"/>
      <c r="B138" s="312" t="s">
        <v>1182</v>
      </c>
      <c r="C138" s="280">
        <f t="shared" si="65"/>
        <v>4359584</v>
      </c>
      <c r="D138" s="1506">
        <v>3432744</v>
      </c>
      <c r="E138" s="1575">
        <v>926840</v>
      </c>
      <c r="F138" s="2">
        <v>4359584</v>
      </c>
      <c r="G138" s="2">
        <v>0</v>
      </c>
      <c r="H138" s="151">
        <v>0</v>
      </c>
      <c r="I138" s="233">
        <f t="shared" si="66"/>
        <v>0</v>
      </c>
      <c r="J138" s="234"/>
      <c r="K138" s="234"/>
      <c r="L138" s="234"/>
      <c r="M138" s="280">
        <f t="shared" si="67"/>
        <v>4359584</v>
      </c>
      <c r="N138" s="1506">
        <f>SUM(M138)/1.27</f>
        <v>3432743</v>
      </c>
      <c r="O138" s="1575">
        <f>SUM(N138)*0.27</f>
        <v>926841</v>
      </c>
      <c r="P138" s="2">
        <f t="shared" si="68"/>
        <v>4359584</v>
      </c>
      <c r="Q138" s="2">
        <f t="shared" si="68"/>
        <v>0</v>
      </c>
      <c r="R138" s="151">
        <f>SUM(H138+L138)</f>
        <v>0</v>
      </c>
    </row>
    <row r="139" spans="1:18" s="10" customFormat="1" ht="14.25" customHeight="1">
      <c r="A139" s="158"/>
      <c r="B139" s="312" t="s">
        <v>1260</v>
      </c>
      <c r="C139" s="280">
        <f t="shared" si="65"/>
        <v>2774874</v>
      </c>
      <c r="D139" s="2">
        <f>SUM(C139)/1.27</f>
        <v>2184940</v>
      </c>
      <c r="E139" s="151">
        <f>SUM(D139)*0.27</f>
        <v>589934</v>
      </c>
      <c r="F139" s="2">
        <v>2774874</v>
      </c>
      <c r="G139" s="2"/>
      <c r="H139" s="151"/>
      <c r="I139" s="233">
        <f t="shared" si="66"/>
        <v>0</v>
      </c>
      <c r="J139" s="234"/>
      <c r="K139" s="234"/>
      <c r="L139" s="234"/>
      <c r="M139" s="280">
        <f t="shared" si="67"/>
        <v>2774874</v>
      </c>
      <c r="N139" s="2">
        <f>SUM(M139)/1.27</f>
        <v>2184940</v>
      </c>
      <c r="O139" s="151">
        <f>SUM(N139)*0.27</f>
        <v>589934</v>
      </c>
      <c r="P139" s="2">
        <f t="shared" si="68"/>
        <v>2774874</v>
      </c>
      <c r="Q139" s="2">
        <f t="shared" si="68"/>
        <v>0</v>
      </c>
      <c r="R139" s="151">
        <f>SUM(H139+L139)</f>
        <v>0</v>
      </c>
    </row>
    <row r="140" spans="1:18" s="10" customFormat="1" ht="27" customHeight="1">
      <c r="A140" s="161"/>
      <c r="B140" s="312"/>
      <c r="C140" s="355"/>
      <c r="D140" s="8"/>
      <c r="E140" s="356"/>
      <c r="F140" s="300"/>
      <c r="G140" s="241"/>
      <c r="H140" s="242"/>
      <c r="I140" s="244"/>
      <c r="J140" s="7"/>
      <c r="K140" s="379"/>
      <c r="L140" s="379"/>
      <c r="M140" s="355"/>
      <c r="N140" s="209"/>
      <c r="O140" s="356"/>
      <c r="P140" s="300"/>
      <c r="Q140" s="241"/>
      <c r="R140" s="242"/>
    </row>
    <row r="141" spans="1:18" s="10" customFormat="1" ht="14.25" customHeight="1">
      <c r="A141" s="143" t="s">
        <v>93</v>
      </c>
      <c r="B141" s="371"/>
      <c r="C141" s="279">
        <f t="shared" ref="C141:R141" si="69">SUM(C142:C144)</f>
        <v>2242500</v>
      </c>
      <c r="D141" s="231">
        <f t="shared" si="69"/>
        <v>1766000</v>
      </c>
      <c r="E141" s="230">
        <f t="shared" si="69"/>
        <v>476500</v>
      </c>
      <c r="F141" s="231">
        <f t="shared" si="69"/>
        <v>2242500</v>
      </c>
      <c r="G141" s="231">
        <f t="shared" si="69"/>
        <v>0</v>
      </c>
      <c r="H141" s="230">
        <f t="shared" si="69"/>
        <v>0</v>
      </c>
      <c r="I141" s="227">
        <f t="shared" si="69"/>
        <v>231989</v>
      </c>
      <c r="J141" s="228">
        <f t="shared" si="69"/>
        <v>231989</v>
      </c>
      <c r="K141" s="228">
        <f t="shared" si="69"/>
        <v>0</v>
      </c>
      <c r="L141" s="228">
        <f t="shared" si="69"/>
        <v>0</v>
      </c>
      <c r="M141" s="279">
        <f t="shared" si="69"/>
        <v>2474489</v>
      </c>
      <c r="N141" s="231">
        <f t="shared" si="69"/>
        <v>1948496</v>
      </c>
      <c r="O141" s="230">
        <f t="shared" si="69"/>
        <v>525993</v>
      </c>
      <c r="P141" s="231">
        <f t="shared" si="69"/>
        <v>2474489</v>
      </c>
      <c r="Q141" s="231">
        <f t="shared" si="69"/>
        <v>0</v>
      </c>
      <c r="R141" s="230">
        <f t="shared" si="69"/>
        <v>0</v>
      </c>
    </row>
    <row r="142" spans="1:18" s="10" customFormat="1" ht="14.25" customHeight="1">
      <c r="A142" s="158"/>
      <c r="B142" s="312" t="s">
        <v>929</v>
      </c>
      <c r="C142" s="280">
        <f>SUM(F142:H142)</f>
        <v>363000</v>
      </c>
      <c r="D142" s="1506">
        <v>286000</v>
      </c>
      <c r="E142" s="1575">
        <v>77000</v>
      </c>
      <c r="F142" s="2">
        <v>363000</v>
      </c>
      <c r="G142" s="2">
        <v>0</v>
      </c>
      <c r="H142" s="151">
        <v>0</v>
      </c>
      <c r="I142" s="233">
        <f>SUM(J142:L142)</f>
        <v>231989</v>
      </c>
      <c r="J142" s="234">
        <v>231989</v>
      </c>
      <c r="K142" s="234"/>
      <c r="L142" s="234"/>
      <c r="M142" s="280">
        <f>SUM(P142:T142)</f>
        <v>594989</v>
      </c>
      <c r="N142" s="1506">
        <v>468496</v>
      </c>
      <c r="O142" s="1575">
        <v>126493</v>
      </c>
      <c r="P142" s="2">
        <f t="shared" ref="P142:R144" si="70">SUM(F142+J142)</f>
        <v>594989</v>
      </c>
      <c r="Q142" s="2">
        <f t="shared" si="70"/>
        <v>0</v>
      </c>
      <c r="R142" s="151">
        <f t="shared" si="70"/>
        <v>0</v>
      </c>
    </row>
    <row r="143" spans="1:18" s="10" customFormat="1" ht="14.25" customHeight="1">
      <c r="A143" s="158"/>
      <c r="B143" s="312" t="s">
        <v>650</v>
      </c>
      <c r="C143" s="280">
        <f>SUM(F143:H143)</f>
        <v>546000</v>
      </c>
      <c r="D143" s="1506">
        <v>430000</v>
      </c>
      <c r="E143" s="1575">
        <v>116000</v>
      </c>
      <c r="F143" s="2">
        <v>546000</v>
      </c>
      <c r="G143" s="2">
        <v>0</v>
      </c>
      <c r="H143" s="151">
        <v>0</v>
      </c>
      <c r="I143" s="233">
        <f>SUM(J143:L143)</f>
        <v>0</v>
      </c>
      <c r="J143" s="234"/>
      <c r="K143" s="234"/>
      <c r="L143" s="234"/>
      <c r="M143" s="280">
        <f>SUM(P143:T143)</f>
        <v>546000</v>
      </c>
      <c r="N143" s="1506">
        <v>430000</v>
      </c>
      <c r="O143" s="1575">
        <v>116000</v>
      </c>
      <c r="P143" s="2">
        <f t="shared" si="70"/>
        <v>546000</v>
      </c>
      <c r="Q143" s="2">
        <f t="shared" si="70"/>
        <v>0</v>
      </c>
      <c r="R143" s="151">
        <f t="shared" si="70"/>
        <v>0</v>
      </c>
    </row>
    <row r="144" spans="1:18" s="10" customFormat="1" ht="14.25" customHeight="1">
      <c r="A144" s="158"/>
      <c r="B144" s="312" t="s">
        <v>1052</v>
      </c>
      <c r="C144" s="280">
        <f>SUM(F144:H144)</f>
        <v>1333500</v>
      </c>
      <c r="D144" s="2">
        <f>SUM(C144)/1.27</f>
        <v>1050000</v>
      </c>
      <c r="E144" s="151">
        <f>SUM(D144)*0.27</f>
        <v>283500</v>
      </c>
      <c r="F144" s="2">
        <v>1333500</v>
      </c>
      <c r="G144" s="2">
        <v>0</v>
      </c>
      <c r="H144" s="151">
        <v>0</v>
      </c>
      <c r="I144" s="233">
        <f>SUM(J144:L144)</f>
        <v>0</v>
      </c>
      <c r="J144" s="234"/>
      <c r="K144" s="234"/>
      <c r="L144" s="234"/>
      <c r="M144" s="280">
        <f>SUM(P144:S144)</f>
        <v>1333500</v>
      </c>
      <c r="N144" s="2">
        <f>SUM(M144)/1.27</f>
        <v>1050000</v>
      </c>
      <c r="O144" s="151">
        <f>SUM(N144)*0.27</f>
        <v>283500</v>
      </c>
      <c r="P144" s="2">
        <f t="shared" si="70"/>
        <v>1333500</v>
      </c>
      <c r="Q144" s="2">
        <f t="shared" si="70"/>
        <v>0</v>
      </c>
      <c r="R144" s="151">
        <f t="shared" si="70"/>
        <v>0</v>
      </c>
    </row>
    <row r="145" spans="1:18" s="10" customFormat="1" ht="9" customHeight="1">
      <c r="A145" s="158"/>
      <c r="B145" s="312"/>
      <c r="C145" s="280"/>
      <c r="D145" s="2"/>
      <c r="E145" s="151"/>
      <c r="F145" s="2"/>
      <c r="G145" s="2"/>
      <c r="H145" s="151"/>
      <c r="I145" s="244"/>
      <c r="J145" s="114"/>
      <c r="K145" s="114"/>
      <c r="L145" s="114"/>
      <c r="M145" s="280"/>
      <c r="N145" s="2"/>
      <c r="O145" s="151"/>
      <c r="P145" s="2"/>
      <c r="Q145" s="2"/>
      <c r="R145" s="151"/>
    </row>
    <row r="146" spans="1:18" s="10" customFormat="1" ht="14.25" customHeight="1">
      <c r="A146" s="143" t="s">
        <v>389</v>
      </c>
      <c r="B146" s="371"/>
      <c r="C146" s="279">
        <f t="shared" ref="C146:R146" si="71">SUM(C147:C150)</f>
        <v>2807780</v>
      </c>
      <c r="D146" s="231">
        <f t="shared" si="71"/>
        <v>2211000</v>
      </c>
      <c r="E146" s="230">
        <f t="shared" si="71"/>
        <v>596780</v>
      </c>
      <c r="F146" s="231">
        <f t="shared" si="71"/>
        <v>2807780</v>
      </c>
      <c r="G146" s="231">
        <f t="shared" si="71"/>
        <v>0</v>
      </c>
      <c r="H146" s="230">
        <f t="shared" si="71"/>
        <v>0</v>
      </c>
      <c r="I146" s="227">
        <f t="shared" si="71"/>
        <v>46125</v>
      </c>
      <c r="J146" s="228">
        <f t="shared" si="71"/>
        <v>46125</v>
      </c>
      <c r="K146" s="228">
        <f t="shared" si="71"/>
        <v>0</v>
      </c>
      <c r="L146" s="228">
        <f t="shared" si="71"/>
        <v>0</v>
      </c>
      <c r="M146" s="279">
        <f t="shared" si="71"/>
        <v>2853905</v>
      </c>
      <c r="N146" s="231">
        <f t="shared" si="71"/>
        <v>2247208</v>
      </c>
      <c r="O146" s="230">
        <f t="shared" si="71"/>
        <v>606697</v>
      </c>
      <c r="P146" s="231">
        <f t="shared" si="71"/>
        <v>2853905</v>
      </c>
      <c r="Q146" s="231">
        <f t="shared" si="71"/>
        <v>0</v>
      </c>
      <c r="R146" s="230">
        <f t="shared" si="71"/>
        <v>0</v>
      </c>
    </row>
    <row r="147" spans="1:18" s="10" customFormat="1" ht="14.25" customHeight="1">
      <c r="A147" s="158"/>
      <c r="B147" s="312" t="s">
        <v>929</v>
      </c>
      <c r="C147" s="280">
        <f>SUM(F147:H147)</f>
        <v>358000</v>
      </c>
      <c r="D147" s="1506">
        <v>282000</v>
      </c>
      <c r="E147" s="1575">
        <v>76000</v>
      </c>
      <c r="F147" s="2">
        <v>358000</v>
      </c>
      <c r="G147" s="2">
        <v>0</v>
      </c>
      <c r="H147" s="151">
        <v>0</v>
      </c>
      <c r="I147" s="233">
        <f>SUM(J147:L147)</f>
        <v>46125</v>
      </c>
      <c r="J147" s="234">
        <v>46125</v>
      </c>
      <c r="K147" s="234"/>
      <c r="L147" s="234"/>
      <c r="M147" s="280">
        <f>SUM(P147:T147)</f>
        <v>404125</v>
      </c>
      <c r="N147" s="1506">
        <v>318208</v>
      </c>
      <c r="O147" s="1575">
        <v>85917</v>
      </c>
      <c r="P147" s="2">
        <f t="shared" ref="P147:R150" si="72">SUM(F147+J147)</f>
        <v>404125</v>
      </c>
      <c r="Q147" s="2">
        <f t="shared" si="72"/>
        <v>0</v>
      </c>
      <c r="R147" s="151">
        <f t="shared" si="72"/>
        <v>0</v>
      </c>
    </row>
    <row r="148" spans="1:18" s="10" customFormat="1" ht="14.25" customHeight="1">
      <c r="A148" s="158"/>
      <c r="B148" s="312" t="s">
        <v>650</v>
      </c>
      <c r="C148" s="280">
        <f>SUM(F148:H148)</f>
        <v>273000</v>
      </c>
      <c r="D148" s="1506">
        <v>215000</v>
      </c>
      <c r="E148" s="1575">
        <v>58000</v>
      </c>
      <c r="F148" s="2">
        <v>273000</v>
      </c>
      <c r="G148" s="2">
        <v>0</v>
      </c>
      <c r="H148" s="151">
        <v>0</v>
      </c>
      <c r="I148" s="233">
        <f>SUM(J148:L148)</f>
        <v>0</v>
      </c>
      <c r="J148" s="234"/>
      <c r="K148" s="234"/>
      <c r="L148" s="234"/>
      <c r="M148" s="280">
        <f>SUM(P148:T148)</f>
        <v>273000</v>
      </c>
      <c r="N148" s="1506">
        <v>215000</v>
      </c>
      <c r="O148" s="1575">
        <v>58000</v>
      </c>
      <c r="P148" s="2">
        <f t="shared" si="72"/>
        <v>273000</v>
      </c>
      <c r="Q148" s="2">
        <f t="shared" si="72"/>
        <v>0</v>
      </c>
      <c r="R148" s="151">
        <f t="shared" si="72"/>
        <v>0</v>
      </c>
    </row>
    <row r="149" spans="1:18" s="10" customFormat="1" ht="14.25" customHeight="1">
      <c r="A149" s="158"/>
      <c r="B149" s="312" t="s">
        <v>1285</v>
      </c>
      <c r="C149" s="280">
        <f>SUM(F149:H149)</f>
        <v>1905000</v>
      </c>
      <c r="D149" s="2">
        <f>SUM(C149)/1.27</f>
        <v>1500000</v>
      </c>
      <c r="E149" s="151">
        <f>SUM(D149)*0.27</f>
        <v>405000</v>
      </c>
      <c r="F149" s="2">
        <v>1905000</v>
      </c>
      <c r="G149" s="2">
        <v>0</v>
      </c>
      <c r="H149" s="151">
        <v>0</v>
      </c>
      <c r="I149" s="233">
        <f>SUM(J149:L149)</f>
        <v>0</v>
      </c>
      <c r="J149" s="234"/>
      <c r="K149" s="234"/>
      <c r="L149" s="234"/>
      <c r="M149" s="280">
        <f>SUM(P149:T149)</f>
        <v>1905000</v>
      </c>
      <c r="N149" s="2">
        <f>SUM(M149)/1.27</f>
        <v>1500000</v>
      </c>
      <c r="O149" s="151">
        <f>SUM(N149)*0.27</f>
        <v>405000</v>
      </c>
      <c r="P149" s="2">
        <f t="shared" si="72"/>
        <v>1905000</v>
      </c>
      <c r="Q149" s="2">
        <f t="shared" si="72"/>
        <v>0</v>
      </c>
      <c r="R149" s="151">
        <f t="shared" si="72"/>
        <v>0</v>
      </c>
    </row>
    <row r="150" spans="1:18" s="10" customFormat="1" ht="12" customHeight="1">
      <c r="A150" s="158"/>
      <c r="B150" s="312" t="s">
        <v>1052</v>
      </c>
      <c r="C150" s="280">
        <f>SUM(F150:H150)</f>
        <v>271780</v>
      </c>
      <c r="D150" s="2">
        <f>SUM(C150)/1.27</f>
        <v>214000</v>
      </c>
      <c r="E150" s="151">
        <f>SUM(D150)*0.27</f>
        <v>57780</v>
      </c>
      <c r="F150" s="2">
        <v>271780</v>
      </c>
      <c r="G150" s="2">
        <v>0</v>
      </c>
      <c r="H150" s="151">
        <v>0</v>
      </c>
      <c r="I150" s="233">
        <f>SUM(J150:L150)</f>
        <v>0</v>
      </c>
      <c r="J150" s="234"/>
      <c r="K150" s="234"/>
      <c r="L150" s="234"/>
      <c r="M150" s="280">
        <f>SUM(P150:T150)</f>
        <v>271780</v>
      </c>
      <c r="N150" s="2">
        <f>SUM(M150)/1.27</f>
        <v>214000</v>
      </c>
      <c r="O150" s="151">
        <f>SUM(N150)*0.27</f>
        <v>57780</v>
      </c>
      <c r="P150" s="2">
        <f t="shared" si="72"/>
        <v>271780</v>
      </c>
      <c r="Q150" s="2">
        <f t="shared" si="72"/>
        <v>0</v>
      </c>
      <c r="R150" s="151">
        <f t="shared" si="72"/>
        <v>0</v>
      </c>
    </row>
    <row r="151" spans="1:18" s="10" customFormat="1" ht="12" customHeight="1">
      <c r="A151" s="158"/>
      <c r="B151" s="312"/>
      <c r="C151" s="280"/>
      <c r="D151" s="2"/>
      <c r="E151" s="151"/>
      <c r="F151" s="2"/>
      <c r="G151" s="2"/>
      <c r="H151" s="151"/>
      <c r="I151" s="244"/>
      <c r="J151" s="114"/>
      <c r="K151" s="114"/>
      <c r="L151" s="114"/>
      <c r="M151" s="280"/>
      <c r="N151" s="2"/>
      <c r="O151" s="151"/>
      <c r="P151" s="2"/>
      <c r="Q151" s="2"/>
      <c r="R151" s="151"/>
    </row>
    <row r="152" spans="1:18" s="10" customFormat="1" ht="14.25" customHeight="1">
      <c r="A152" s="143" t="s">
        <v>94</v>
      </c>
      <c r="B152" s="371"/>
      <c r="C152" s="279">
        <f t="shared" ref="C152:H152" si="73">SUM(C153:C157)</f>
        <v>6565702</v>
      </c>
      <c r="D152" s="231">
        <f t="shared" si="73"/>
        <v>5169600</v>
      </c>
      <c r="E152" s="230">
        <f t="shared" si="73"/>
        <v>1396102</v>
      </c>
      <c r="F152" s="231">
        <f t="shared" si="73"/>
        <v>6565702</v>
      </c>
      <c r="G152" s="231">
        <f t="shared" si="73"/>
        <v>0</v>
      </c>
      <c r="H152" s="230">
        <f t="shared" si="73"/>
        <v>0</v>
      </c>
      <c r="I152" s="227">
        <f>SUM(I153:I156)</f>
        <v>307686</v>
      </c>
      <c r="J152" s="228">
        <f t="shared" ref="J152:R152" si="74">SUM(J153:J156)</f>
        <v>307686</v>
      </c>
      <c r="K152" s="228">
        <f t="shared" si="74"/>
        <v>0</v>
      </c>
      <c r="L152" s="228">
        <f t="shared" si="74"/>
        <v>0</v>
      </c>
      <c r="M152" s="279">
        <f t="shared" si="74"/>
        <v>6873388</v>
      </c>
      <c r="N152" s="231">
        <f t="shared" si="74"/>
        <v>5412156</v>
      </c>
      <c r="O152" s="231">
        <f t="shared" si="74"/>
        <v>1461232</v>
      </c>
      <c r="P152" s="231">
        <f t="shared" si="74"/>
        <v>6873388</v>
      </c>
      <c r="Q152" s="231">
        <f t="shared" si="74"/>
        <v>0</v>
      </c>
      <c r="R152" s="231">
        <f t="shared" si="74"/>
        <v>0</v>
      </c>
    </row>
    <row r="153" spans="1:18" s="10" customFormat="1" ht="14.25" customHeight="1">
      <c r="A153" s="158"/>
      <c r="B153" s="312" t="s">
        <v>929</v>
      </c>
      <c r="C153" s="280">
        <f>SUM(F153:H153)</f>
        <v>422000</v>
      </c>
      <c r="D153" s="1506">
        <v>332000</v>
      </c>
      <c r="E153" s="1575">
        <v>90000</v>
      </c>
      <c r="F153" s="2">
        <v>422000</v>
      </c>
      <c r="G153" s="2">
        <v>0</v>
      </c>
      <c r="H153" s="151">
        <v>0</v>
      </c>
      <c r="I153" s="233">
        <f>SUM(J153:L153)</f>
        <v>307686</v>
      </c>
      <c r="J153" s="234">
        <f>127000+118765+61921</f>
        <v>307686</v>
      </c>
      <c r="K153" s="234"/>
      <c r="L153" s="234"/>
      <c r="M153" s="280">
        <f>SUM(P153:T153)</f>
        <v>729686</v>
      </c>
      <c r="N153" s="1506">
        <f>432000+93516+49040</f>
        <v>574556</v>
      </c>
      <c r="O153" s="1575">
        <f>117000+25249+12881</f>
        <v>155130</v>
      </c>
      <c r="P153" s="2">
        <f t="shared" ref="P153:R156" si="75">SUM(F153+J153)</f>
        <v>729686</v>
      </c>
      <c r="Q153" s="2">
        <f t="shared" si="75"/>
        <v>0</v>
      </c>
      <c r="R153" s="151">
        <f t="shared" si="75"/>
        <v>0</v>
      </c>
    </row>
    <row r="154" spans="1:18" s="10" customFormat="1" ht="14.25" customHeight="1">
      <c r="A154" s="158"/>
      <c r="B154" s="312" t="s">
        <v>650</v>
      </c>
      <c r="C154" s="280">
        <f>SUM(F154:H154)</f>
        <v>273000</v>
      </c>
      <c r="D154" s="1506">
        <v>215000</v>
      </c>
      <c r="E154" s="1575">
        <v>58000</v>
      </c>
      <c r="F154" s="2">
        <v>273000</v>
      </c>
      <c r="G154" s="2">
        <v>0</v>
      </c>
      <c r="H154" s="151">
        <v>0</v>
      </c>
      <c r="I154" s="233">
        <f>SUM(J154:L154)</f>
        <v>0</v>
      </c>
      <c r="J154" s="234"/>
      <c r="K154" s="234"/>
      <c r="L154" s="234"/>
      <c r="M154" s="280">
        <f>SUM(P154:T154)</f>
        <v>273000</v>
      </c>
      <c r="N154" s="1506">
        <v>215000</v>
      </c>
      <c r="O154" s="1575">
        <v>58000</v>
      </c>
      <c r="P154" s="2">
        <f t="shared" si="75"/>
        <v>273000</v>
      </c>
      <c r="Q154" s="2">
        <f t="shared" si="75"/>
        <v>0</v>
      </c>
      <c r="R154" s="151">
        <f t="shared" si="75"/>
        <v>0</v>
      </c>
    </row>
    <row r="155" spans="1:18" s="10" customFormat="1" ht="14.25" customHeight="1">
      <c r="A155" s="158"/>
      <c r="B155" s="312" t="s">
        <v>933</v>
      </c>
      <c r="C155" s="280">
        <f>SUM(F155:H155)</f>
        <v>2159000</v>
      </c>
      <c r="D155" s="2">
        <f>SUM(C155)/1.27</f>
        <v>1700000</v>
      </c>
      <c r="E155" s="151">
        <f>SUM(D155)*0.27</f>
        <v>459000</v>
      </c>
      <c r="F155" s="2">
        <v>2159000</v>
      </c>
      <c r="G155" s="2">
        <v>0</v>
      </c>
      <c r="H155" s="151">
        <v>0</v>
      </c>
      <c r="I155" s="233">
        <f>SUM(J155:L155)</f>
        <v>0</v>
      </c>
      <c r="J155" s="234"/>
      <c r="K155" s="234"/>
      <c r="L155" s="234"/>
      <c r="M155" s="280">
        <f>SUM(P155:T155)</f>
        <v>2159000</v>
      </c>
      <c r="N155" s="2">
        <f>SUM(M155)/1.27</f>
        <v>1700000</v>
      </c>
      <c r="O155" s="151">
        <f>SUM(N155)*0.27</f>
        <v>459000</v>
      </c>
      <c r="P155" s="2">
        <f t="shared" si="75"/>
        <v>2159000</v>
      </c>
      <c r="Q155" s="2">
        <f t="shared" si="75"/>
        <v>0</v>
      </c>
      <c r="R155" s="151">
        <f t="shared" si="75"/>
        <v>0</v>
      </c>
    </row>
    <row r="156" spans="1:18" s="10" customFormat="1" ht="15.75" customHeight="1">
      <c r="A156" s="158"/>
      <c r="B156" s="312" t="s">
        <v>1052</v>
      </c>
      <c r="C156" s="280">
        <f>SUM(F156:H156)</f>
        <v>3711702</v>
      </c>
      <c r="D156" s="2">
        <f>SUM(C156)/1.27</f>
        <v>2922600</v>
      </c>
      <c r="E156" s="151">
        <f>SUM(D156)*0.27</f>
        <v>789102</v>
      </c>
      <c r="F156" s="2">
        <v>3711702</v>
      </c>
      <c r="G156" s="2"/>
      <c r="H156" s="151"/>
      <c r="I156" s="233">
        <f>SUM(J156:L156)</f>
        <v>0</v>
      </c>
      <c r="J156" s="234"/>
      <c r="K156" s="234"/>
      <c r="L156" s="234"/>
      <c r="M156" s="280">
        <f>SUM(P156:T156)</f>
        <v>3711702</v>
      </c>
      <c r="N156" s="2">
        <f>SUM(M156)/1.27</f>
        <v>2922600</v>
      </c>
      <c r="O156" s="151">
        <f>SUM(N156)*0.27</f>
        <v>789102</v>
      </c>
      <c r="P156" s="2">
        <f t="shared" si="75"/>
        <v>3711702</v>
      </c>
      <c r="Q156" s="2">
        <f t="shared" si="75"/>
        <v>0</v>
      </c>
      <c r="R156" s="151">
        <f t="shared" si="75"/>
        <v>0</v>
      </c>
    </row>
    <row r="157" spans="1:18" s="10" customFormat="1" ht="6" customHeight="1">
      <c r="A157" s="158"/>
      <c r="B157" s="312"/>
      <c r="C157" s="280"/>
      <c r="D157" s="2"/>
      <c r="E157" s="151"/>
      <c r="F157" s="2"/>
      <c r="G157" s="2"/>
      <c r="H157" s="151"/>
      <c r="I157" s="244"/>
      <c r="J157" s="114"/>
      <c r="K157" s="114"/>
      <c r="L157" s="114"/>
      <c r="M157" s="280"/>
      <c r="N157" s="2"/>
      <c r="O157" s="151"/>
      <c r="P157" s="2"/>
      <c r="Q157" s="2"/>
      <c r="R157" s="151"/>
    </row>
    <row r="158" spans="1:18" s="10" customFormat="1" ht="14.25" customHeight="1">
      <c r="A158" s="143" t="s">
        <v>323</v>
      </c>
      <c r="B158" s="371"/>
      <c r="C158" s="279">
        <f>SUM(C159:C164)</f>
        <v>2795356</v>
      </c>
      <c r="D158" s="231">
        <f t="shared" ref="D158:R158" si="76">SUM(D159:D164)</f>
        <v>2200800</v>
      </c>
      <c r="E158" s="230">
        <f t="shared" si="76"/>
        <v>594556</v>
      </c>
      <c r="F158" s="231">
        <f t="shared" si="76"/>
        <v>2795356</v>
      </c>
      <c r="G158" s="231">
        <f t="shared" si="76"/>
        <v>0</v>
      </c>
      <c r="H158" s="230">
        <f t="shared" si="76"/>
        <v>0</v>
      </c>
      <c r="I158" s="227">
        <f t="shared" si="76"/>
        <v>343265</v>
      </c>
      <c r="J158" s="228">
        <f t="shared" si="76"/>
        <v>343265</v>
      </c>
      <c r="K158" s="228">
        <f t="shared" si="76"/>
        <v>0</v>
      </c>
      <c r="L158" s="228">
        <f t="shared" si="76"/>
        <v>0</v>
      </c>
      <c r="M158" s="279">
        <f t="shared" si="76"/>
        <v>3138621</v>
      </c>
      <c r="N158" s="231">
        <f t="shared" si="76"/>
        <v>2471433</v>
      </c>
      <c r="O158" s="230">
        <f t="shared" si="76"/>
        <v>667188</v>
      </c>
      <c r="P158" s="231">
        <f t="shared" si="76"/>
        <v>3138621</v>
      </c>
      <c r="Q158" s="231">
        <f t="shared" si="76"/>
        <v>0</v>
      </c>
      <c r="R158" s="230">
        <f t="shared" si="76"/>
        <v>0</v>
      </c>
    </row>
    <row r="159" spans="1:18" s="10" customFormat="1" ht="15" customHeight="1">
      <c r="A159" s="158"/>
      <c r="B159" s="312" t="s">
        <v>929</v>
      </c>
      <c r="C159" s="280">
        <f t="shared" ref="C159:C165" si="77">SUM(F159:H159)</f>
        <v>417000</v>
      </c>
      <c r="D159" s="1506">
        <v>328000</v>
      </c>
      <c r="E159" s="1575">
        <v>89000</v>
      </c>
      <c r="F159" s="2">
        <v>417000</v>
      </c>
      <c r="G159" s="2">
        <v>0</v>
      </c>
      <c r="H159" s="151">
        <v>0</v>
      </c>
      <c r="I159" s="233">
        <f>SUM(J159:L159)</f>
        <v>343267</v>
      </c>
      <c r="J159" s="234">
        <v>343267</v>
      </c>
      <c r="K159" s="234"/>
      <c r="L159" s="234"/>
      <c r="M159" s="280">
        <f>SUM(P159:T159)</f>
        <v>760267</v>
      </c>
      <c r="N159" s="1506">
        <v>598634</v>
      </c>
      <c r="O159" s="1575">
        <v>161633</v>
      </c>
      <c r="P159" s="2">
        <f t="shared" ref="P159:R164" si="78">SUM(F159+J159)</f>
        <v>760267</v>
      </c>
      <c r="Q159" s="2">
        <f t="shared" si="78"/>
        <v>0</v>
      </c>
      <c r="R159" s="151">
        <f t="shared" si="78"/>
        <v>0</v>
      </c>
    </row>
    <row r="160" spans="1:18" s="10" customFormat="1" ht="15" customHeight="1">
      <c r="A160" s="158"/>
      <c r="B160" s="312" t="s">
        <v>650</v>
      </c>
      <c r="C160" s="280">
        <f t="shared" si="77"/>
        <v>546000</v>
      </c>
      <c r="D160" s="1506">
        <v>430000</v>
      </c>
      <c r="E160" s="1575">
        <v>116000</v>
      </c>
      <c r="F160" s="2">
        <v>546000</v>
      </c>
      <c r="G160" s="2">
        <v>0</v>
      </c>
      <c r="H160" s="151">
        <v>0</v>
      </c>
      <c r="I160" s="233">
        <f>SUM(J160:L160)</f>
        <v>-2</v>
      </c>
      <c r="J160" s="234">
        <v>-2</v>
      </c>
      <c r="K160" s="234"/>
      <c r="L160" s="234"/>
      <c r="M160" s="280">
        <f>SUM(P160:T160)</f>
        <v>545998</v>
      </c>
      <c r="N160" s="1506">
        <v>429999</v>
      </c>
      <c r="O160" s="1575">
        <v>115999</v>
      </c>
      <c r="P160" s="2">
        <f t="shared" si="78"/>
        <v>545998</v>
      </c>
      <c r="Q160" s="2">
        <f t="shared" si="78"/>
        <v>0</v>
      </c>
      <c r="R160" s="151">
        <f t="shared" si="78"/>
        <v>0</v>
      </c>
    </row>
    <row r="161" spans="1:18" s="10" customFormat="1" ht="14.25" customHeight="1">
      <c r="A161" s="159"/>
      <c r="B161" s="312" t="s">
        <v>1052</v>
      </c>
      <c r="C161" s="280">
        <f t="shared" si="77"/>
        <v>122936</v>
      </c>
      <c r="D161" s="2">
        <f>SUM(C161)/1.27</f>
        <v>96800</v>
      </c>
      <c r="E161" s="151">
        <f>SUM(D161)*0.27</f>
        <v>26136</v>
      </c>
      <c r="F161" s="2">
        <v>122936</v>
      </c>
      <c r="G161" s="2"/>
      <c r="H161" s="151">
        <v>0</v>
      </c>
      <c r="I161" s="233">
        <f>SUM(J161:L161)</f>
        <v>0</v>
      </c>
      <c r="J161" s="234"/>
      <c r="K161" s="234"/>
      <c r="L161" s="234"/>
      <c r="M161" s="280">
        <f>SUM(P161:T161)</f>
        <v>122936</v>
      </c>
      <c r="N161" s="2">
        <f>SUM(M161)/1.27</f>
        <v>96800</v>
      </c>
      <c r="O161" s="151">
        <f>SUM(N161)*0.27</f>
        <v>26136</v>
      </c>
      <c r="P161" s="2">
        <f t="shared" si="78"/>
        <v>122936</v>
      </c>
      <c r="Q161" s="2">
        <f t="shared" si="78"/>
        <v>0</v>
      </c>
      <c r="R161" s="151">
        <f t="shared" si="78"/>
        <v>0</v>
      </c>
    </row>
    <row r="162" spans="1:18" s="10" customFormat="1" ht="14.25" customHeight="1">
      <c r="A162" s="159"/>
      <c r="B162" s="312" t="s">
        <v>1205</v>
      </c>
      <c r="C162" s="280">
        <f t="shared" si="77"/>
        <v>1709420</v>
      </c>
      <c r="D162" s="2">
        <f>SUM(C162)/1.27</f>
        <v>1346000</v>
      </c>
      <c r="E162" s="151">
        <f>SUM(D162)*0.27</f>
        <v>363420</v>
      </c>
      <c r="F162" s="2">
        <v>1709420</v>
      </c>
      <c r="G162" s="2"/>
      <c r="H162" s="151"/>
      <c r="I162" s="233">
        <f>SUM(J162:L162)</f>
        <v>0</v>
      </c>
      <c r="J162" s="234"/>
      <c r="K162" s="234"/>
      <c r="L162" s="234"/>
      <c r="M162" s="280">
        <f>SUM(P162:T162)</f>
        <v>1709420</v>
      </c>
      <c r="N162" s="2">
        <f>SUM(M162)/1.27</f>
        <v>1346000</v>
      </c>
      <c r="O162" s="151">
        <f>SUM(N162)*0.27</f>
        <v>363420</v>
      </c>
      <c r="P162" s="2">
        <f t="shared" si="78"/>
        <v>1709420</v>
      </c>
      <c r="Q162" s="2">
        <f>SUM(G162+K162)</f>
        <v>0</v>
      </c>
      <c r="R162" s="151">
        <f>SUM(H162+L162)</f>
        <v>0</v>
      </c>
    </row>
    <row r="163" spans="1:18" s="10" customFormat="1" ht="14.25" hidden="1" customHeight="1">
      <c r="A163" s="2008" t="s">
        <v>481</v>
      </c>
      <c r="B163" s="2009"/>
      <c r="C163" s="280">
        <f t="shared" si="77"/>
        <v>0</v>
      </c>
      <c r="D163" s="2">
        <f>SUM(C163)/1.27</f>
        <v>0</v>
      </c>
      <c r="E163" s="151">
        <f>SUM(D163)*0.27</f>
        <v>0</v>
      </c>
      <c r="F163" s="2"/>
      <c r="G163" s="2"/>
      <c r="H163" s="151"/>
      <c r="I163" s="244"/>
      <c r="J163" s="114"/>
      <c r="K163" s="114"/>
      <c r="L163" s="114"/>
      <c r="M163" s="280"/>
      <c r="N163" s="2"/>
      <c r="O163" s="151"/>
      <c r="P163" s="2"/>
      <c r="Q163" s="2"/>
      <c r="R163" s="151">
        <f t="shared" si="78"/>
        <v>0</v>
      </c>
    </row>
    <row r="164" spans="1:18" s="10" customFormat="1" ht="12" hidden="1" customHeight="1">
      <c r="A164" s="159"/>
      <c r="B164" s="312"/>
      <c r="C164" s="280">
        <f t="shared" si="77"/>
        <v>0</v>
      </c>
      <c r="D164" s="2">
        <f>SUM(C164)/1.27</f>
        <v>0</v>
      </c>
      <c r="E164" s="151">
        <f>SUM(D164)*0.27</f>
        <v>0</v>
      </c>
      <c r="F164" s="2"/>
      <c r="G164" s="2"/>
      <c r="H164" s="151"/>
      <c r="I164" s="244"/>
      <c r="J164" s="114"/>
      <c r="K164" s="114"/>
      <c r="L164" s="114"/>
      <c r="M164" s="280"/>
      <c r="N164" s="2"/>
      <c r="O164" s="151"/>
      <c r="P164" s="2"/>
      <c r="Q164" s="2"/>
      <c r="R164" s="151">
        <f t="shared" si="78"/>
        <v>0</v>
      </c>
    </row>
    <row r="165" spans="1:18" s="10" customFormat="1" ht="12" hidden="1" customHeight="1">
      <c r="A165" s="159"/>
      <c r="B165" s="312"/>
      <c r="C165" s="280">
        <f t="shared" si="77"/>
        <v>0</v>
      </c>
      <c r="D165" s="2">
        <f>SUM(C165)/1.27</f>
        <v>0</v>
      </c>
      <c r="E165" s="151">
        <f>SUM(D165)*0.27</f>
        <v>0</v>
      </c>
      <c r="F165" s="2"/>
      <c r="G165" s="2"/>
      <c r="H165" s="151"/>
      <c r="I165" s="244"/>
      <c r="J165" s="114"/>
      <c r="K165" s="114"/>
      <c r="L165" s="114"/>
      <c r="M165" s="280"/>
      <c r="N165" s="2"/>
      <c r="O165" s="151"/>
      <c r="P165" s="2"/>
      <c r="Q165" s="2"/>
      <c r="R165" s="151"/>
    </row>
    <row r="166" spans="1:18" s="10" customFormat="1" ht="12" customHeight="1">
      <c r="A166" s="159"/>
      <c r="B166" s="312"/>
      <c r="C166" s="280"/>
      <c r="D166" s="2"/>
      <c r="E166" s="151"/>
      <c r="F166" s="2"/>
      <c r="G166" s="2"/>
      <c r="H166" s="151"/>
      <c r="I166" s="244"/>
      <c r="J166" s="114"/>
      <c r="K166" s="114"/>
      <c r="L166" s="114"/>
      <c r="M166" s="280"/>
      <c r="N166" s="2"/>
      <c r="O166" s="151"/>
      <c r="P166" s="2"/>
      <c r="Q166" s="2"/>
      <c r="R166" s="151"/>
    </row>
    <row r="167" spans="1:18" s="10" customFormat="1" ht="14.25" customHeight="1">
      <c r="A167" s="143" t="s">
        <v>486</v>
      </c>
      <c r="B167" s="371"/>
      <c r="C167" s="279">
        <f t="shared" ref="C167:R167" si="79">SUM(C168:C220)</f>
        <v>80757056</v>
      </c>
      <c r="D167" s="231">
        <f t="shared" si="79"/>
        <v>63588077</v>
      </c>
      <c r="E167" s="230">
        <f t="shared" si="79"/>
        <v>17168979</v>
      </c>
      <c r="F167" s="231">
        <f t="shared" si="79"/>
        <v>74861126</v>
      </c>
      <c r="G167" s="231">
        <f t="shared" si="79"/>
        <v>5895930</v>
      </c>
      <c r="H167" s="230">
        <f t="shared" si="79"/>
        <v>0</v>
      </c>
      <c r="I167" s="227">
        <f t="shared" si="79"/>
        <v>1389654</v>
      </c>
      <c r="J167" s="228">
        <f t="shared" si="79"/>
        <v>1492250</v>
      </c>
      <c r="K167" s="1632">
        <f t="shared" si="79"/>
        <v>-102596</v>
      </c>
      <c r="L167" s="228">
        <f t="shared" si="79"/>
        <v>0</v>
      </c>
      <c r="M167" s="279">
        <f t="shared" si="79"/>
        <v>82146710</v>
      </c>
      <c r="N167" s="231">
        <f t="shared" si="79"/>
        <v>64682292</v>
      </c>
      <c r="O167" s="230">
        <f t="shared" si="79"/>
        <v>17464418</v>
      </c>
      <c r="P167" s="231">
        <f t="shared" si="79"/>
        <v>76353376</v>
      </c>
      <c r="Q167" s="231">
        <f t="shared" si="79"/>
        <v>5793334</v>
      </c>
      <c r="R167" s="230">
        <f t="shared" si="79"/>
        <v>0</v>
      </c>
    </row>
    <row r="168" spans="1:18" s="10" customFormat="1" ht="15.75" hidden="1" customHeight="1">
      <c r="A168" s="158"/>
      <c r="B168" s="312" t="s">
        <v>655</v>
      </c>
      <c r="C168" s="280">
        <f t="shared" ref="C168:C184" si="80">SUM(F168:H168)</f>
        <v>0</v>
      </c>
      <c r="D168" s="2">
        <f>SUM(C168)/1.27</f>
        <v>0</v>
      </c>
      <c r="E168" s="151">
        <f>SUM(D168)*0.27</f>
        <v>0</v>
      </c>
      <c r="F168" s="2">
        <v>0</v>
      </c>
      <c r="G168" s="2">
        <v>0</v>
      </c>
      <c r="H168" s="151">
        <v>0</v>
      </c>
      <c r="I168" s="233">
        <f t="shared" ref="I168:I184" si="81">SUM(J168:L168)</f>
        <v>0</v>
      </c>
      <c r="J168" s="234"/>
      <c r="K168" s="234"/>
      <c r="L168" s="234"/>
      <c r="M168" s="280">
        <f t="shared" ref="M168:M209" si="82">SUM(P168:T168)</f>
        <v>0</v>
      </c>
      <c r="N168" s="2">
        <f>SUM(M168)/1.27</f>
        <v>0</v>
      </c>
      <c r="O168" s="151">
        <f>SUM(N168)*0.27</f>
        <v>0</v>
      </c>
      <c r="P168" s="2">
        <f t="shared" ref="P168:P184" si="83">SUM(F168+J168)</f>
        <v>0</v>
      </c>
      <c r="Q168" s="2">
        <f t="shared" ref="Q168:Q184" si="84">SUM(G168+K168)</f>
        <v>0</v>
      </c>
      <c r="R168" s="151">
        <f t="shared" ref="R168:R184" si="85">SUM(H168+L168)</f>
        <v>0</v>
      </c>
    </row>
    <row r="169" spans="1:18" s="10" customFormat="1" ht="15.75" hidden="1" customHeight="1">
      <c r="A169" s="158"/>
      <c r="B169" s="374" t="s">
        <v>656</v>
      </c>
      <c r="C169" s="280">
        <f t="shared" si="80"/>
        <v>0</v>
      </c>
      <c r="D169" s="2">
        <f>SUM(C169)/1.27</f>
        <v>0</v>
      </c>
      <c r="E169" s="151">
        <f>SUM(D169)*0.27</f>
        <v>0</v>
      </c>
      <c r="F169" s="2"/>
      <c r="G169" s="2">
        <v>0</v>
      </c>
      <c r="H169" s="151">
        <v>0</v>
      </c>
      <c r="I169" s="233">
        <f t="shared" si="81"/>
        <v>0</v>
      </c>
      <c r="J169" s="234"/>
      <c r="K169" s="234"/>
      <c r="L169" s="234"/>
      <c r="M169" s="280">
        <f t="shared" si="82"/>
        <v>0</v>
      </c>
      <c r="N169" s="2">
        <f>SUM(M169)/1.27</f>
        <v>0</v>
      </c>
      <c r="O169" s="151">
        <f>SUM(N169)*0.27</f>
        <v>0</v>
      </c>
      <c r="P169" s="2">
        <f t="shared" si="83"/>
        <v>0</v>
      </c>
      <c r="Q169" s="2">
        <f t="shared" si="84"/>
        <v>0</v>
      </c>
      <c r="R169" s="151">
        <f t="shared" si="85"/>
        <v>0</v>
      </c>
    </row>
    <row r="170" spans="1:18" s="10" customFormat="1" ht="15.75" hidden="1" customHeight="1">
      <c r="A170" s="158"/>
      <c r="B170" s="374" t="s">
        <v>793</v>
      </c>
      <c r="C170" s="280">
        <f t="shared" si="80"/>
        <v>0</v>
      </c>
      <c r="D170" s="2">
        <f>SUM(C170)/1.27</f>
        <v>0</v>
      </c>
      <c r="E170" s="151">
        <f>SUM(D170)*0.27</f>
        <v>0</v>
      </c>
      <c r="F170" s="2"/>
      <c r="G170" s="2">
        <v>0</v>
      </c>
      <c r="H170" s="151">
        <v>0</v>
      </c>
      <c r="I170" s="233">
        <f t="shared" si="81"/>
        <v>0</v>
      </c>
      <c r="J170" s="234"/>
      <c r="K170" s="234"/>
      <c r="L170" s="234"/>
      <c r="M170" s="280">
        <f t="shared" si="82"/>
        <v>0</v>
      </c>
      <c r="N170" s="2">
        <f t="shared" ref="N170:N184" si="86">SUM(M170)/1.27</f>
        <v>0</v>
      </c>
      <c r="O170" s="151">
        <f t="shared" ref="O170:O183" si="87">SUM(N170)*0.27</f>
        <v>0</v>
      </c>
      <c r="P170" s="2">
        <f t="shared" si="83"/>
        <v>0</v>
      </c>
      <c r="Q170" s="2">
        <f t="shared" si="84"/>
        <v>0</v>
      </c>
      <c r="R170" s="151">
        <f t="shared" si="85"/>
        <v>0</v>
      </c>
    </row>
    <row r="171" spans="1:18" s="10" customFormat="1" ht="15.75" customHeight="1">
      <c r="A171" s="158"/>
      <c r="B171" s="312" t="s">
        <v>934</v>
      </c>
      <c r="C171" s="280">
        <f t="shared" si="80"/>
        <v>762000</v>
      </c>
      <c r="D171" s="2">
        <f t="shared" ref="D171:D184" si="88">SUM(C171)/1.27</f>
        <v>600000</v>
      </c>
      <c r="E171" s="151">
        <f t="shared" ref="E171:E183" si="89">SUM(D171)*0.27</f>
        <v>162000</v>
      </c>
      <c r="F171" s="2">
        <v>762000</v>
      </c>
      <c r="G171" s="2">
        <v>0</v>
      </c>
      <c r="H171" s="151">
        <v>0</v>
      </c>
      <c r="I171" s="233">
        <f t="shared" si="81"/>
        <v>0</v>
      </c>
      <c r="J171" s="234"/>
      <c r="K171" s="234"/>
      <c r="L171" s="234"/>
      <c r="M171" s="309">
        <f t="shared" si="82"/>
        <v>762000</v>
      </c>
      <c r="N171" s="114">
        <f t="shared" si="86"/>
        <v>600000</v>
      </c>
      <c r="O171" s="245">
        <f t="shared" si="87"/>
        <v>162000</v>
      </c>
      <c r="P171" s="2">
        <f t="shared" si="83"/>
        <v>762000</v>
      </c>
      <c r="Q171" s="2">
        <f t="shared" si="84"/>
        <v>0</v>
      </c>
      <c r="R171" s="151">
        <f t="shared" si="85"/>
        <v>0</v>
      </c>
    </row>
    <row r="172" spans="1:18" s="10" customFormat="1" ht="15.75" hidden="1" customHeight="1">
      <c r="A172" s="158"/>
      <c r="B172" s="312" t="s">
        <v>807</v>
      </c>
      <c r="C172" s="280">
        <f t="shared" si="80"/>
        <v>0</v>
      </c>
      <c r="D172" s="2">
        <f>SUM(C172)/1.27</f>
        <v>0</v>
      </c>
      <c r="E172" s="151">
        <f>SUM(D172)*0.27</f>
        <v>0</v>
      </c>
      <c r="F172" s="2">
        <v>0</v>
      </c>
      <c r="G172" s="2">
        <v>0</v>
      </c>
      <c r="H172" s="151">
        <v>0</v>
      </c>
      <c r="I172" s="233">
        <f t="shared" si="81"/>
        <v>0</v>
      </c>
      <c r="J172" s="234"/>
      <c r="K172" s="234"/>
      <c r="L172" s="234"/>
      <c r="M172" s="309">
        <f>SUM(P172:T172)</f>
        <v>0</v>
      </c>
      <c r="N172" s="114">
        <f>SUM(M172)/1.27</f>
        <v>0</v>
      </c>
      <c r="O172" s="245">
        <f>SUM(N172)*0.27</f>
        <v>0</v>
      </c>
      <c r="P172" s="2">
        <f t="shared" si="83"/>
        <v>0</v>
      </c>
      <c r="Q172" s="2">
        <f t="shared" si="84"/>
        <v>0</v>
      </c>
      <c r="R172" s="151">
        <f t="shared" si="85"/>
        <v>0</v>
      </c>
    </row>
    <row r="173" spans="1:18" s="10" customFormat="1" ht="15.75" customHeight="1">
      <c r="A173" s="158"/>
      <c r="B173" s="312" t="s">
        <v>935</v>
      </c>
      <c r="C173" s="280">
        <f t="shared" si="80"/>
        <v>7387920</v>
      </c>
      <c r="D173" s="1506">
        <f>3454740+2362205</f>
        <v>5816945</v>
      </c>
      <c r="E173" s="1575">
        <f>933180+637795</f>
        <v>1570975</v>
      </c>
      <c r="F173" s="2">
        <v>7387920</v>
      </c>
      <c r="G173" s="2">
        <v>0</v>
      </c>
      <c r="H173" s="151">
        <v>0</v>
      </c>
      <c r="I173" s="233">
        <f t="shared" si="81"/>
        <v>-358460</v>
      </c>
      <c r="J173" s="234">
        <v>-358460</v>
      </c>
      <c r="K173" s="234"/>
      <c r="L173" s="234"/>
      <c r="M173" s="309">
        <f>SUM(P173:T173)</f>
        <v>7029460</v>
      </c>
      <c r="N173" s="1501">
        <v>5534693</v>
      </c>
      <c r="O173" s="1502">
        <v>1494767</v>
      </c>
      <c r="P173" s="2">
        <f t="shared" si="83"/>
        <v>7029460</v>
      </c>
      <c r="Q173" s="2">
        <f t="shared" si="84"/>
        <v>0</v>
      </c>
      <c r="R173" s="151">
        <f t="shared" si="85"/>
        <v>0</v>
      </c>
    </row>
    <row r="174" spans="1:18" s="10" customFormat="1" ht="26.25" customHeight="1">
      <c r="A174" s="158"/>
      <c r="B174" s="312" t="s">
        <v>1018</v>
      </c>
      <c r="C174" s="280">
        <f t="shared" si="80"/>
        <v>8007000</v>
      </c>
      <c r="D174" s="1506">
        <v>6305000</v>
      </c>
      <c r="E174" s="1575">
        <v>1702000</v>
      </c>
      <c r="F174" s="2">
        <v>8007000</v>
      </c>
      <c r="G174" s="2">
        <v>0</v>
      </c>
      <c r="H174" s="151">
        <v>0</v>
      </c>
      <c r="I174" s="233">
        <f t="shared" si="81"/>
        <v>0</v>
      </c>
      <c r="J174" s="234"/>
      <c r="K174" s="234"/>
      <c r="L174" s="234"/>
      <c r="M174" s="309">
        <f>SUM(P174:T174)</f>
        <v>8007000</v>
      </c>
      <c r="N174" s="1501">
        <v>6305000</v>
      </c>
      <c r="O174" s="1502">
        <v>1702000</v>
      </c>
      <c r="P174" s="2">
        <f t="shared" si="83"/>
        <v>8007000</v>
      </c>
      <c r="Q174" s="2">
        <f t="shared" si="84"/>
        <v>0</v>
      </c>
      <c r="R174" s="151">
        <f t="shared" si="85"/>
        <v>0</v>
      </c>
    </row>
    <row r="175" spans="1:18" s="10" customFormat="1" ht="15.75" customHeight="1">
      <c r="A175" s="158"/>
      <c r="B175" s="312" t="s">
        <v>1023</v>
      </c>
      <c r="C175" s="280">
        <f t="shared" si="80"/>
        <v>8048327</v>
      </c>
      <c r="D175" s="1506">
        <v>6337392</v>
      </c>
      <c r="E175" s="1575">
        <v>1710935</v>
      </c>
      <c r="F175" s="2">
        <v>8048327</v>
      </c>
      <c r="G175" s="2">
        <v>0</v>
      </c>
      <c r="H175" s="151">
        <v>0</v>
      </c>
      <c r="I175" s="233">
        <f t="shared" si="81"/>
        <v>-1132986</v>
      </c>
      <c r="J175" s="234">
        <v>-1132986</v>
      </c>
      <c r="K175" s="234"/>
      <c r="L175" s="234"/>
      <c r="M175" s="309">
        <f t="shared" si="82"/>
        <v>6915341</v>
      </c>
      <c r="N175" s="1501">
        <v>5445278</v>
      </c>
      <c r="O175" s="1502">
        <v>1470063</v>
      </c>
      <c r="P175" s="2">
        <f t="shared" si="83"/>
        <v>6915341</v>
      </c>
      <c r="Q175" s="2">
        <f t="shared" si="84"/>
        <v>0</v>
      </c>
      <c r="R175" s="151">
        <f t="shared" si="85"/>
        <v>0</v>
      </c>
    </row>
    <row r="176" spans="1:18" s="10" customFormat="1" ht="15.75" customHeight="1">
      <c r="A176" s="158"/>
      <c r="B176" s="312" t="s">
        <v>1320</v>
      </c>
      <c r="C176" s="280">
        <f t="shared" si="80"/>
        <v>0</v>
      </c>
      <c r="D176" s="2">
        <f t="shared" si="88"/>
        <v>0</v>
      </c>
      <c r="E176" s="151">
        <f t="shared" si="89"/>
        <v>0</v>
      </c>
      <c r="F176" s="2"/>
      <c r="G176" s="2"/>
      <c r="H176" s="151"/>
      <c r="I176" s="233">
        <f t="shared" si="81"/>
        <v>203200</v>
      </c>
      <c r="J176" s="234">
        <v>203200</v>
      </c>
      <c r="K176" s="234"/>
      <c r="L176" s="234"/>
      <c r="M176" s="309">
        <f t="shared" si="82"/>
        <v>203200</v>
      </c>
      <c r="N176" s="114">
        <f t="shared" si="86"/>
        <v>160000</v>
      </c>
      <c r="O176" s="245">
        <f t="shared" si="87"/>
        <v>43200</v>
      </c>
      <c r="P176" s="2">
        <f t="shared" si="83"/>
        <v>203200</v>
      </c>
      <c r="Q176" s="2">
        <f t="shared" si="84"/>
        <v>0</v>
      </c>
      <c r="R176" s="151">
        <f t="shared" si="85"/>
        <v>0</v>
      </c>
    </row>
    <row r="177" spans="1:18" s="10" customFormat="1" ht="15.75" customHeight="1">
      <c r="A177" s="158"/>
      <c r="B177" s="312" t="s">
        <v>936</v>
      </c>
      <c r="C177" s="280">
        <f t="shared" si="80"/>
        <v>12700000</v>
      </c>
      <c r="D177" s="2">
        <f t="shared" si="88"/>
        <v>10000000</v>
      </c>
      <c r="E177" s="151">
        <f t="shared" si="89"/>
        <v>2700000</v>
      </c>
      <c r="F177" s="2">
        <v>12700000</v>
      </c>
      <c r="G177" s="2">
        <v>0</v>
      </c>
      <c r="H177" s="151">
        <v>0</v>
      </c>
      <c r="I177" s="233">
        <f t="shared" si="81"/>
        <v>0</v>
      </c>
      <c r="J177" s="234"/>
      <c r="K177" s="234"/>
      <c r="L177" s="234"/>
      <c r="M177" s="309">
        <f t="shared" si="82"/>
        <v>12700000</v>
      </c>
      <c r="N177" s="114">
        <f t="shared" si="86"/>
        <v>10000000</v>
      </c>
      <c r="O177" s="245">
        <f t="shared" si="87"/>
        <v>2700000</v>
      </c>
      <c r="P177" s="2">
        <f t="shared" si="83"/>
        <v>12700000</v>
      </c>
      <c r="Q177" s="2">
        <f t="shared" si="84"/>
        <v>0</v>
      </c>
      <c r="R177" s="151">
        <f t="shared" si="85"/>
        <v>0</v>
      </c>
    </row>
    <row r="178" spans="1:18" s="10" customFormat="1" ht="15.75" customHeight="1">
      <c r="A178" s="158"/>
      <c r="B178" s="312" t="s">
        <v>1024</v>
      </c>
      <c r="C178" s="280">
        <f t="shared" si="80"/>
        <v>6664000</v>
      </c>
      <c r="D178" s="1506">
        <v>5247000</v>
      </c>
      <c r="E178" s="1575">
        <v>1417000</v>
      </c>
      <c r="F178" s="2">
        <v>6664000</v>
      </c>
      <c r="G178" s="2">
        <v>0</v>
      </c>
      <c r="H178" s="151">
        <v>0</v>
      </c>
      <c r="I178" s="233">
        <f t="shared" si="81"/>
        <v>0</v>
      </c>
      <c r="J178" s="234"/>
      <c r="K178" s="234"/>
      <c r="L178" s="234"/>
      <c r="M178" s="309">
        <f t="shared" si="82"/>
        <v>6664000</v>
      </c>
      <c r="N178" s="1501">
        <v>5247000</v>
      </c>
      <c r="O178" s="1502">
        <v>1417000</v>
      </c>
      <c r="P178" s="2">
        <f t="shared" si="83"/>
        <v>6664000</v>
      </c>
      <c r="Q178" s="2">
        <f t="shared" si="84"/>
        <v>0</v>
      </c>
      <c r="R178" s="151">
        <f t="shared" si="85"/>
        <v>0</v>
      </c>
    </row>
    <row r="179" spans="1:18" s="10" customFormat="1" ht="15.75" customHeight="1">
      <c r="A179" s="158"/>
      <c r="B179" s="312" t="s">
        <v>937</v>
      </c>
      <c r="C179" s="280">
        <f t="shared" si="80"/>
        <v>4323588</v>
      </c>
      <c r="D179" s="2">
        <f t="shared" si="88"/>
        <v>3404400</v>
      </c>
      <c r="E179" s="151">
        <f t="shared" si="89"/>
        <v>919188</v>
      </c>
      <c r="F179" s="2">
        <v>4323588</v>
      </c>
      <c r="G179" s="2">
        <v>0</v>
      </c>
      <c r="H179" s="151">
        <v>0</v>
      </c>
      <c r="I179" s="233">
        <f t="shared" si="81"/>
        <v>0</v>
      </c>
      <c r="J179" s="234"/>
      <c r="K179" s="234"/>
      <c r="L179" s="234"/>
      <c r="M179" s="309">
        <f t="shared" si="82"/>
        <v>4323588</v>
      </c>
      <c r="N179" s="114">
        <f t="shared" si="86"/>
        <v>3404400</v>
      </c>
      <c r="O179" s="245">
        <f t="shared" si="87"/>
        <v>919188</v>
      </c>
      <c r="P179" s="2">
        <f t="shared" si="83"/>
        <v>4323588</v>
      </c>
      <c r="Q179" s="2">
        <f t="shared" si="84"/>
        <v>0</v>
      </c>
      <c r="R179" s="151">
        <f t="shared" si="85"/>
        <v>0</v>
      </c>
    </row>
    <row r="180" spans="1:18" s="10" customFormat="1" ht="15.75" hidden="1" customHeight="1">
      <c r="A180" s="158"/>
      <c r="B180" s="312" t="s">
        <v>938</v>
      </c>
      <c r="C180" s="280">
        <f t="shared" si="80"/>
        <v>0</v>
      </c>
      <c r="D180" s="2">
        <f t="shared" si="88"/>
        <v>0</v>
      </c>
      <c r="E180" s="151">
        <f t="shared" si="89"/>
        <v>0</v>
      </c>
      <c r="F180" s="2">
        <v>0</v>
      </c>
      <c r="G180" s="2">
        <v>0</v>
      </c>
      <c r="H180" s="151">
        <v>0</v>
      </c>
      <c r="I180" s="233">
        <f t="shared" si="81"/>
        <v>0</v>
      </c>
      <c r="J180" s="234"/>
      <c r="K180" s="234"/>
      <c r="L180" s="234"/>
      <c r="M180" s="309">
        <f>SUM(P180:T180)</f>
        <v>0</v>
      </c>
      <c r="N180" s="114">
        <f t="shared" si="86"/>
        <v>0</v>
      </c>
      <c r="O180" s="245">
        <f t="shared" si="87"/>
        <v>0</v>
      </c>
      <c r="P180" s="2">
        <f t="shared" si="83"/>
        <v>0</v>
      </c>
      <c r="Q180" s="2">
        <f t="shared" si="84"/>
        <v>0</v>
      </c>
      <c r="R180" s="151">
        <f t="shared" si="85"/>
        <v>0</v>
      </c>
    </row>
    <row r="181" spans="1:18" s="10" customFormat="1" ht="15.75" hidden="1" customHeight="1">
      <c r="A181" s="158"/>
      <c r="B181" s="312" t="s">
        <v>939</v>
      </c>
      <c r="C181" s="280">
        <f t="shared" si="80"/>
        <v>0</v>
      </c>
      <c r="D181" s="2">
        <f t="shared" si="88"/>
        <v>0</v>
      </c>
      <c r="E181" s="151">
        <f t="shared" si="89"/>
        <v>0</v>
      </c>
      <c r="F181" s="2">
        <v>0</v>
      </c>
      <c r="G181" s="2">
        <v>0</v>
      </c>
      <c r="H181" s="151">
        <v>0</v>
      </c>
      <c r="I181" s="233">
        <f t="shared" si="81"/>
        <v>0</v>
      </c>
      <c r="J181" s="234"/>
      <c r="K181" s="234"/>
      <c r="L181" s="234"/>
      <c r="M181" s="309">
        <f t="shared" si="82"/>
        <v>0</v>
      </c>
      <c r="N181" s="114">
        <f t="shared" si="86"/>
        <v>0</v>
      </c>
      <c r="O181" s="245">
        <f t="shared" si="87"/>
        <v>0</v>
      </c>
      <c r="P181" s="2">
        <f t="shared" si="83"/>
        <v>0</v>
      </c>
      <c r="Q181" s="2">
        <f t="shared" si="84"/>
        <v>0</v>
      </c>
      <c r="R181" s="151">
        <f t="shared" si="85"/>
        <v>0</v>
      </c>
    </row>
    <row r="182" spans="1:18" s="10" customFormat="1" ht="15.75" customHeight="1">
      <c r="A182" s="158"/>
      <c r="B182" s="312" t="s">
        <v>940</v>
      </c>
      <c r="C182" s="280">
        <f t="shared" si="80"/>
        <v>6270104</v>
      </c>
      <c r="D182" s="2">
        <f>SUM(C182)/1.27</f>
        <v>4937090</v>
      </c>
      <c r="E182" s="151">
        <f>SUM(D182)*0.27</f>
        <v>1333014</v>
      </c>
      <c r="F182" s="2">
        <v>6270104</v>
      </c>
      <c r="G182" s="2">
        <v>0</v>
      </c>
      <c r="H182" s="151">
        <v>0</v>
      </c>
      <c r="I182" s="233">
        <f t="shared" si="81"/>
        <v>0</v>
      </c>
      <c r="J182" s="234"/>
      <c r="K182" s="234"/>
      <c r="L182" s="234"/>
      <c r="M182" s="309">
        <f>SUM(P182:T182)</f>
        <v>6270104</v>
      </c>
      <c r="N182" s="114">
        <f>SUM(M182)/1.27</f>
        <v>4937090</v>
      </c>
      <c r="O182" s="245">
        <f>SUM(N182)*0.27</f>
        <v>1333014</v>
      </c>
      <c r="P182" s="2">
        <f t="shared" si="83"/>
        <v>6270104</v>
      </c>
      <c r="Q182" s="2">
        <f t="shared" si="84"/>
        <v>0</v>
      </c>
      <c r="R182" s="151">
        <f t="shared" si="85"/>
        <v>0</v>
      </c>
    </row>
    <row r="183" spans="1:18" s="10" customFormat="1" ht="27.75" customHeight="1">
      <c r="A183" s="158"/>
      <c r="B183" s="312" t="s">
        <v>1025</v>
      </c>
      <c r="C183" s="280">
        <f t="shared" si="80"/>
        <v>631698</v>
      </c>
      <c r="D183" s="2">
        <f t="shared" si="88"/>
        <v>497400</v>
      </c>
      <c r="E183" s="151">
        <f t="shared" si="89"/>
        <v>134298</v>
      </c>
      <c r="F183" s="2">
        <v>631698</v>
      </c>
      <c r="G183" s="2">
        <v>0</v>
      </c>
      <c r="H183" s="151">
        <v>0</v>
      </c>
      <c r="I183" s="233">
        <f t="shared" si="81"/>
        <v>0</v>
      </c>
      <c r="J183" s="234"/>
      <c r="K183" s="234"/>
      <c r="L183" s="234"/>
      <c r="M183" s="309">
        <f t="shared" si="82"/>
        <v>631698</v>
      </c>
      <c r="N183" s="114">
        <f t="shared" si="86"/>
        <v>497400</v>
      </c>
      <c r="O183" s="245">
        <f t="shared" si="87"/>
        <v>134298</v>
      </c>
      <c r="P183" s="2">
        <f t="shared" si="83"/>
        <v>631698</v>
      </c>
      <c r="Q183" s="2">
        <f t="shared" si="84"/>
        <v>0</v>
      </c>
      <c r="R183" s="151">
        <f t="shared" si="85"/>
        <v>0</v>
      </c>
    </row>
    <row r="184" spans="1:18" s="10" customFormat="1" ht="15.75" customHeight="1">
      <c r="A184" s="158"/>
      <c r="B184" s="312" t="s">
        <v>1049</v>
      </c>
      <c r="C184" s="280">
        <f t="shared" si="80"/>
        <v>5895930</v>
      </c>
      <c r="D184" s="2">
        <f t="shared" si="88"/>
        <v>4642465</v>
      </c>
      <c r="E184" s="1575">
        <f>SUM(D184)*0.27-1</f>
        <v>1253465</v>
      </c>
      <c r="F184" s="2">
        <v>0</v>
      </c>
      <c r="G184" s="2">
        <v>5895930</v>
      </c>
      <c r="H184" s="151">
        <v>0</v>
      </c>
      <c r="I184" s="233">
        <f t="shared" si="81"/>
        <v>-102596</v>
      </c>
      <c r="J184" s="234"/>
      <c r="K184" s="234">
        <v>-102596</v>
      </c>
      <c r="L184" s="234"/>
      <c r="M184" s="309">
        <f>SUM(P184:T184)</f>
        <v>5793334</v>
      </c>
      <c r="N184" s="114">
        <f t="shared" si="86"/>
        <v>4561680</v>
      </c>
      <c r="O184" s="245">
        <f>SUM(N184)*0.27</f>
        <v>1231654</v>
      </c>
      <c r="P184" s="2">
        <f t="shared" si="83"/>
        <v>0</v>
      </c>
      <c r="Q184" s="428">
        <f t="shared" si="84"/>
        <v>5793334</v>
      </c>
      <c r="R184" s="151">
        <f t="shared" si="85"/>
        <v>0</v>
      </c>
    </row>
    <row r="185" spans="1:18" s="10" customFormat="1" ht="15" customHeight="1">
      <c r="A185" s="159"/>
      <c r="B185" s="1504" t="s">
        <v>1136</v>
      </c>
      <c r="C185" s="280">
        <f t="shared" ref="C185:C206" si="90">SUM(F185:H185)</f>
        <v>14478000</v>
      </c>
      <c r="D185" s="2">
        <f t="shared" ref="D185:D214" si="91">SUM(C185)/1.27</f>
        <v>11400000</v>
      </c>
      <c r="E185" s="151">
        <f t="shared" ref="E185:E220" si="92">SUM(D185)*0.27</f>
        <v>3078000</v>
      </c>
      <c r="F185" s="2">
        <v>14478000</v>
      </c>
      <c r="G185" s="2">
        <v>0</v>
      </c>
      <c r="H185" s="151">
        <v>0</v>
      </c>
      <c r="I185" s="233">
        <f t="shared" ref="I185:I206" si="93">SUM(J185:L185)</f>
        <v>0</v>
      </c>
      <c r="J185" s="255"/>
      <c r="K185" s="234"/>
      <c r="L185" s="234"/>
      <c r="M185" s="309">
        <f t="shared" si="82"/>
        <v>14478000</v>
      </c>
      <c r="N185" s="114">
        <f t="shared" ref="N185:N190" si="94">SUM(M185)/1.27</f>
        <v>11400000</v>
      </c>
      <c r="O185" s="245">
        <f t="shared" ref="O185:O190" si="95">SUM(N185)*0.27</f>
        <v>3078000</v>
      </c>
      <c r="P185" s="2">
        <f t="shared" ref="P185:P206" si="96">SUM(F185+J185)</f>
        <v>14478000</v>
      </c>
      <c r="Q185" s="2">
        <f t="shared" ref="Q185:Q206" si="97">SUM(G185+K185)</f>
        <v>0</v>
      </c>
      <c r="R185" s="151">
        <f t="shared" ref="R185:R206" si="98">SUM(H185+L185)</f>
        <v>0</v>
      </c>
    </row>
    <row r="186" spans="1:18" s="10" customFormat="1" ht="15" customHeight="1">
      <c r="A186" s="159"/>
      <c r="B186" s="1504" t="s">
        <v>1137</v>
      </c>
      <c r="C186" s="280">
        <f t="shared" si="90"/>
        <v>240309</v>
      </c>
      <c r="D186" s="2">
        <f t="shared" si="91"/>
        <v>189220</v>
      </c>
      <c r="E186" s="151">
        <f t="shared" si="92"/>
        <v>51089</v>
      </c>
      <c r="F186" s="2">
        <v>240309</v>
      </c>
      <c r="G186" s="2">
        <v>0</v>
      </c>
      <c r="H186" s="151">
        <v>0</v>
      </c>
      <c r="I186" s="233">
        <f t="shared" si="93"/>
        <v>0</v>
      </c>
      <c r="J186" s="234"/>
      <c r="K186" s="234"/>
      <c r="L186" s="234"/>
      <c r="M186" s="309">
        <f t="shared" si="82"/>
        <v>240309</v>
      </c>
      <c r="N186" s="114">
        <f t="shared" si="94"/>
        <v>189220</v>
      </c>
      <c r="O186" s="245">
        <f t="shared" si="95"/>
        <v>51089</v>
      </c>
      <c r="P186" s="2">
        <f t="shared" si="96"/>
        <v>240309</v>
      </c>
      <c r="Q186" s="2">
        <f t="shared" si="97"/>
        <v>0</v>
      </c>
      <c r="R186" s="151">
        <f t="shared" si="98"/>
        <v>0</v>
      </c>
    </row>
    <row r="187" spans="1:18" s="10" customFormat="1" ht="15" customHeight="1">
      <c r="A187" s="159"/>
      <c r="B187" s="1647" t="s">
        <v>1138</v>
      </c>
      <c r="C187" s="280">
        <f t="shared" si="90"/>
        <v>194818</v>
      </c>
      <c r="D187" s="2">
        <f t="shared" si="91"/>
        <v>153400</v>
      </c>
      <c r="E187" s="151">
        <f t="shared" si="92"/>
        <v>41418</v>
      </c>
      <c r="F187" s="2">
        <v>194818</v>
      </c>
      <c r="G187" s="2">
        <v>0</v>
      </c>
      <c r="H187" s="151">
        <v>0</v>
      </c>
      <c r="I187" s="233">
        <f t="shared" si="93"/>
        <v>0</v>
      </c>
      <c r="J187" s="234"/>
      <c r="K187" s="234"/>
      <c r="L187" s="234"/>
      <c r="M187" s="309">
        <f t="shared" si="82"/>
        <v>194818</v>
      </c>
      <c r="N187" s="114">
        <f t="shared" si="94"/>
        <v>153400</v>
      </c>
      <c r="O187" s="245">
        <f t="shared" si="95"/>
        <v>41418</v>
      </c>
      <c r="P187" s="2">
        <f t="shared" si="96"/>
        <v>194818</v>
      </c>
      <c r="Q187" s="2">
        <f t="shared" si="97"/>
        <v>0</v>
      </c>
      <c r="R187" s="151">
        <f t="shared" si="98"/>
        <v>0</v>
      </c>
    </row>
    <row r="188" spans="1:18" s="10" customFormat="1" ht="15" customHeight="1">
      <c r="A188" s="159"/>
      <c r="B188" s="1647" t="s">
        <v>1139</v>
      </c>
      <c r="C188" s="280">
        <f t="shared" si="90"/>
        <v>568503</v>
      </c>
      <c r="D188" s="2">
        <f t="shared" si="91"/>
        <v>447640</v>
      </c>
      <c r="E188" s="151">
        <f t="shared" si="92"/>
        <v>120863</v>
      </c>
      <c r="F188" s="2">
        <v>568503</v>
      </c>
      <c r="G188" s="2">
        <v>0</v>
      </c>
      <c r="H188" s="151">
        <v>0</v>
      </c>
      <c r="I188" s="233">
        <f t="shared" si="93"/>
        <v>0</v>
      </c>
      <c r="J188" s="234"/>
      <c r="K188" s="234"/>
      <c r="L188" s="234"/>
      <c r="M188" s="309">
        <f t="shared" si="82"/>
        <v>568503</v>
      </c>
      <c r="N188" s="114">
        <f t="shared" si="94"/>
        <v>447640</v>
      </c>
      <c r="O188" s="245">
        <f t="shared" si="95"/>
        <v>120863</v>
      </c>
      <c r="P188" s="2">
        <f t="shared" si="96"/>
        <v>568503</v>
      </c>
      <c r="Q188" s="2">
        <f t="shared" si="97"/>
        <v>0</v>
      </c>
      <c r="R188" s="151">
        <f t="shared" si="98"/>
        <v>0</v>
      </c>
    </row>
    <row r="189" spans="1:18" s="10" customFormat="1" ht="15" customHeight="1">
      <c r="A189" s="159"/>
      <c r="B189" s="1647" t="s">
        <v>1140</v>
      </c>
      <c r="C189" s="280">
        <f t="shared" si="90"/>
        <v>959062</v>
      </c>
      <c r="D189" s="2">
        <f t="shared" si="91"/>
        <v>755167</v>
      </c>
      <c r="E189" s="151">
        <f t="shared" si="92"/>
        <v>203895</v>
      </c>
      <c r="F189" s="2">
        <v>959062</v>
      </c>
      <c r="G189" s="2">
        <v>0</v>
      </c>
      <c r="H189" s="151">
        <v>0</v>
      </c>
      <c r="I189" s="233">
        <f t="shared" si="93"/>
        <v>0</v>
      </c>
      <c r="J189" s="234"/>
      <c r="K189" s="234"/>
      <c r="L189" s="234"/>
      <c r="M189" s="309">
        <f t="shared" si="82"/>
        <v>959062</v>
      </c>
      <c r="N189" s="114">
        <f t="shared" si="94"/>
        <v>755167</v>
      </c>
      <c r="O189" s="245">
        <f t="shared" si="95"/>
        <v>203895</v>
      </c>
      <c r="P189" s="2">
        <f t="shared" si="96"/>
        <v>959062</v>
      </c>
      <c r="Q189" s="2">
        <f t="shared" si="97"/>
        <v>0</v>
      </c>
      <c r="R189" s="151">
        <f t="shared" si="98"/>
        <v>0</v>
      </c>
    </row>
    <row r="190" spans="1:18" s="10" customFormat="1" ht="15" hidden="1" customHeight="1">
      <c r="A190" s="159"/>
      <c r="B190" s="312" t="s">
        <v>1155</v>
      </c>
      <c r="C190" s="280">
        <f t="shared" si="90"/>
        <v>0</v>
      </c>
      <c r="D190" s="2">
        <f t="shared" si="91"/>
        <v>0</v>
      </c>
      <c r="E190" s="151">
        <f t="shared" si="92"/>
        <v>0</v>
      </c>
      <c r="F190" s="2">
        <v>0</v>
      </c>
      <c r="G190" s="2">
        <v>0</v>
      </c>
      <c r="H190" s="151">
        <v>0</v>
      </c>
      <c r="I190" s="233">
        <f t="shared" si="93"/>
        <v>0</v>
      </c>
      <c r="J190" s="234"/>
      <c r="K190" s="234"/>
      <c r="L190" s="234"/>
      <c r="M190" s="309">
        <f t="shared" si="82"/>
        <v>0</v>
      </c>
      <c r="N190" s="114">
        <f t="shared" si="94"/>
        <v>0</v>
      </c>
      <c r="O190" s="245">
        <f t="shared" si="95"/>
        <v>0</v>
      </c>
      <c r="P190" s="2">
        <f t="shared" si="96"/>
        <v>0</v>
      </c>
      <c r="Q190" s="2">
        <f t="shared" si="97"/>
        <v>0</v>
      </c>
      <c r="R190" s="151">
        <f t="shared" si="98"/>
        <v>0</v>
      </c>
    </row>
    <row r="191" spans="1:18" s="10" customFormat="1" ht="15" hidden="1" customHeight="1">
      <c r="A191" s="159"/>
      <c r="B191" s="312" t="s">
        <v>1055</v>
      </c>
      <c r="C191" s="280">
        <f t="shared" si="90"/>
        <v>0</v>
      </c>
      <c r="D191" s="2">
        <f t="shared" si="91"/>
        <v>0</v>
      </c>
      <c r="E191" s="151">
        <f t="shared" si="92"/>
        <v>0</v>
      </c>
      <c r="F191" s="2">
        <v>0</v>
      </c>
      <c r="G191" s="2">
        <v>0</v>
      </c>
      <c r="H191" s="151">
        <v>0</v>
      </c>
      <c r="I191" s="233">
        <f t="shared" si="93"/>
        <v>0</v>
      </c>
      <c r="J191" s="234"/>
      <c r="K191" s="234"/>
      <c r="L191" s="234"/>
      <c r="M191" s="309">
        <f t="shared" si="82"/>
        <v>0</v>
      </c>
      <c r="N191" s="114">
        <f t="shared" ref="N191:N220" si="99">SUM(M191)/1.27</f>
        <v>0</v>
      </c>
      <c r="O191" s="245">
        <f t="shared" ref="O191:O220" si="100">SUM(N191)*0.27</f>
        <v>0</v>
      </c>
      <c r="P191" s="2">
        <f t="shared" si="96"/>
        <v>0</v>
      </c>
      <c r="Q191" s="2">
        <f t="shared" si="97"/>
        <v>0</v>
      </c>
      <c r="R191" s="151">
        <f t="shared" si="98"/>
        <v>0</v>
      </c>
    </row>
    <row r="192" spans="1:18" s="10" customFormat="1" ht="15" customHeight="1">
      <c r="A192" s="159"/>
      <c r="B192" s="312" t="s">
        <v>1056</v>
      </c>
      <c r="C192" s="280">
        <f t="shared" si="90"/>
        <v>1993900</v>
      </c>
      <c r="D192" s="2">
        <f t="shared" si="91"/>
        <v>1570000</v>
      </c>
      <c r="E192" s="151">
        <f t="shared" si="92"/>
        <v>423900</v>
      </c>
      <c r="F192" s="2">
        <v>1993900</v>
      </c>
      <c r="G192" s="2">
        <v>0</v>
      </c>
      <c r="H192" s="151">
        <v>0</v>
      </c>
      <c r="I192" s="233">
        <f t="shared" si="93"/>
        <v>0</v>
      </c>
      <c r="J192" s="234"/>
      <c r="K192" s="234"/>
      <c r="L192" s="234"/>
      <c r="M192" s="309">
        <f t="shared" si="82"/>
        <v>1993900</v>
      </c>
      <c r="N192" s="114">
        <f t="shared" si="99"/>
        <v>1570000</v>
      </c>
      <c r="O192" s="245">
        <f t="shared" si="100"/>
        <v>423900</v>
      </c>
      <c r="P192" s="2">
        <f t="shared" si="96"/>
        <v>1993900</v>
      </c>
      <c r="Q192" s="2">
        <f t="shared" si="97"/>
        <v>0</v>
      </c>
      <c r="R192" s="151">
        <f t="shared" si="98"/>
        <v>0</v>
      </c>
    </row>
    <row r="193" spans="1:18" s="10" customFormat="1" ht="15" customHeight="1">
      <c r="A193" s="159"/>
      <c r="B193" s="148" t="s">
        <v>1059</v>
      </c>
      <c r="C193" s="280">
        <f t="shared" si="90"/>
        <v>297294</v>
      </c>
      <c r="D193" s="2">
        <f t="shared" si="91"/>
        <v>234090</v>
      </c>
      <c r="E193" s="1575">
        <v>63204</v>
      </c>
      <c r="F193" s="2">
        <v>297294</v>
      </c>
      <c r="G193" s="2">
        <v>0</v>
      </c>
      <c r="H193" s="151">
        <v>0</v>
      </c>
      <c r="I193" s="233">
        <f t="shared" si="93"/>
        <v>0</v>
      </c>
      <c r="J193" s="234"/>
      <c r="K193" s="234"/>
      <c r="L193" s="234"/>
      <c r="M193" s="309">
        <f t="shared" si="82"/>
        <v>297294</v>
      </c>
      <c r="N193" s="114">
        <f t="shared" si="99"/>
        <v>234090</v>
      </c>
      <c r="O193" s="1502">
        <v>63204</v>
      </c>
      <c r="P193" s="2">
        <f t="shared" si="96"/>
        <v>297294</v>
      </c>
      <c r="Q193" s="2">
        <f t="shared" si="97"/>
        <v>0</v>
      </c>
      <c r="R193" s="151">
        <f t="shared" si="98"/>
        <v>0</v>
      </c>
    </row>
    <row r="194" spans="1:18" s="10" customFormat="1" ht="15" customHeight="1">
      <c r="A194" s="159"/>
      <c r="B194" s="312" t="s">
        <v>1156</v>
      </c>
      <c r="C194" s="280">
        <f t="shared" si="90"/>
        <v>323850</v>
      </c>
      <c r="D194" s="2">
        <f t="shared" si="91"/>
        <v>255000</v>
      </c>
      <c r="E194" s="151">
        <f t="shared" si="92"/>
        <v>68850</v>
      </c>
      <c r="F194" s="2">
        <v>323850</v>
      </c>
      <c r="G194" s="2">
        <v>0</v>
      </c>
      <c r="H194" s="151">
        <v>0</v>
      </c>
      <c r="I194" s="233">
        <f t="shared" si="93"/>
        <v>0</v>
      </c>
      <c r="J194" s="234"/>
      <c r="K194" s="234"/>
      <c r="L194" s="234"/>
      <c r="M194" s="309">
        <f t="shared" si="82"/>
        <v>323850</v>
      </c>
      <c r="N194" s="114">
        <f t="shared" si="99"/>
        <v>255000</v>
      </c>
      <c r="O194" s="245">
        <f t="shared" si="100"/>
        <v>68850</v>
      </c>
      <c r="P194" s="2">
        <f t="shared" si="96"/>
        <v>323850</v>
      </c>
      <c r="Q194" s="2">
        <f t="shared" si="97"/>
        <v>0</v>
      </c>
      <c r="R194" s="151">
        <f t="shared" si="98"/>
        <v>0</v>
      </c>
    </row>
    <row r="195" spans="1:18" s="10" customFormat="1" ht="15" customHeight="1">
      <c r="A195" s="159"/>
      <c r="B195" s="312" t="s">
        <v>1199</v>
      </c>
      <c r="C195" s="280">
        <f t="shared" si="90"/>
        <v>97090</v>
      </c>
      <c r="D195" s="2">
        <f t="shared" si="91"/>
        <v>76449</v>
      </c>
      <c r="E195" s="151">
        <f t="shared" si="92"/>
        <v>20641</v>
      </c>
      <c r="F195" s="2">
        <v>97090</v>
      </c>
      <c r="G195" s="2">
        <v>0</v>
      </c>
      <c r="H195" s="151">
        <v>0</v>
      </c>
      <c r="I195" s="233">
        <f t="shared" si="93"/>
        <v>0</v>
      </c>
      <c r="J195" s="234"/>
      <c r="K195" s="234"/>
      <c r="L195" s="234"/>
      <c r="M195" s="309">
        <f t="shared" si="82"/>
        <v>97090</v>
      </c>
      <c r="N195" s="114">
        <f t="shared" si="99"/>
        <v>76449</v>
      </c>
      <c r="O195" s="245">
        <f t="shared" si="100"/>
        <v>20641</v>
      </c>
      <c r="P195" s="2">
        <f t="shared" si="96"/>
        <v>97090</v>
      </c>
      <c r="Q195" s="2">
        <f t="shared" si="97"/>
        <v>0</v>
      </c>
      <c r="R195" s="151">
        <f t="shared" si="98"/>
        <v>0</v>
      </c>
    </row>
    <row r="196" spans="1:18" s="10" customFormat="1" ht="15" customHeight="1">
      <c r="A196" s="159"/>
      <c r="B196" s="312" t="s">
        <v>1270</v>
      </c>
      <c r="C196" s="280">
        <f t="shared" si="90"/>
        <v>99508</v>
      </c>
      <c r="D196" s="2">
        <f t="shared" si="91"/>
        <v>78353</v>
      </c>
      <c r="E196" s="151">
        <f t="shared" si="92"/>
        <v>21155</v>
      </c>
      <c r="F196" s="2">
        <v>99508</v>
      </c>
      <c r="G196" s="2">
        <v>0</v>
      </c>
      <c r="H196" s="151">
        <v>0</v>
      </c>
      <c r="I196" s="233">
        <f t="shared" si="93"/>
        <v>1</v>
      </c>
      <c r="J196" s="234">
        <v>1</v>
      </c>
      <c r="K196" s="234"/>
      <c r="L196" s="234"/>
      <c r="M196" s="309">
        <f t="shared" si="82"/>
        <v>99509</v>
      </c>
      <c r="N196" s="1501">
        <v>78353</v>
      </c>
      <c r="O196" s="1502">
        <v>21156</v>
      </c>
      <c r="P196" s="2">
        <f t="shared" si="96"/>
        <v>99509</v>
      </c>
      <c r="Q196" s="2">
        <f t="shared" si="97"/>
        <v>0</v>
      </c>
      <c r="R196" s="151">
        <f t="shared" si="98"/>
        <v>0</v>
      </c>
    </row>
    <row r="197" spans="1:18" s="10" customFormat="1" ht="15" customHeight="1">
      <c r="A197" s="159"/>
      <c r="B197" s="312" t="s">
        <v>1321</v>
      </c>
      <c r="C197" s="280">
        <f t="shared" si="90"/>
        <v>0</v>
      </c>
      <c r="D197" s="2">
        <f t="shared" si="91"/>
        <v>0</v>
      </c>
      <c r="E197" s="151">
        <f t="shared" si="92"/>
        <v>0</v>
      </c>
      <c r="F197" s="2">
        <v>0</v>
      </c>
      <c r="G197" s="2">
        <v>0</v>
      </c>
      <c r="H197" s="151">
        <v>0</v>
      </c>
      <c r="I197" s="233">
        <f t="shared" si="93"/>
        <v>1492250</v>
      </c>
      <c r="J197" s="234">
        <v>1492250</v>
      </c>
      <c r="K197" s="234"/>
      <c r="L197" s="234"/>
      <c r="M197" s="309">
        <f t="shared" si="82"/>
        <v>1492250</v>
      </c>
      <c r="N197" s="114">
        <f t="shared" si="99"/>
        <v>1175000</v>
      </c>
      <c r="O197" s="245">
        <f t="shared" si="100"/>
        <v>317250</v>
      </c>
      <c r="P197" s="2">
        <f t="shared" si="96"/>
        <v>1492250</v>
      </c>
      <c r="Q197" s="2">
        <f t="shared" si="97"/>
        <v>0</v>
      </c>
      <c r="R197" s="151">
        <f t="shared" si="98"/>
        <v>0</v>
      </c>
    </row>
    <row r="198" spans="1:18" s="10" customFormat="1" ht="15" customHeight="1">
      <c r="A198" s="159"/>
      <c r="B198" s="312" t="s">
        <v>1198</v>
      </c>
      <c r="C198" s="280">
        <f t="shared" si="90"/>
        <v>173095</v>
      </c>
      <c r="D198" s="2">
        <f t="shared" si="91"/>
        <v>136295</v>
      </c>
      <c r="E198" s="151">
        <f t="shared" si="92"/>
        <v>36800</v>
      </c>
      <c r="F198" s="2">
        <v>173095</v>
      </c>
      <c r="G198" s="2">
        <v>0</v>
      </c>
      <c r="H198" s="151">
        <v>0</v>
      </c>
      <c r="I198" s="233">
        <f t="shared" si="93"/>
        <v>0</v>
      </c>
      <c r="J198" s="234"/>
      <c r="K198" s="234"/>
      <c r="L198" s="234"/>
      <c r="M198" s="309">
        <f t="shared" si="82"/>
        <v>173095</v>
      </c>
      <c r="N198" s="114">
        <f t="shared" si="99"/>
        <v>136295</v>
      </c>
      <c r="O198" s="245">
        <f t="shared" si="100"/>
        <v>36800</v>
      </c>
      <c r="P198" s="2">
        <f t="shared" si="96"/>
        <v>173095</v>
      </c>
      <c r="Q198" s="2">
        <f t="shared" si="97"/>
        <v>0</v>
      </c>
      <c r="R198" s="151">
        <f t="shared" si="98"/>
        <v>0</v>
      </c>
    </row>
    <row r="199" spans="1:18" s="10" customFormat="1" ht="15" customHeight="1">
      <c r="A199" s="159"/>
      <c r="B199" s="312" t="s">
        <v>1197</v>
      </c>
      <c r="C199" s="280">
        <f t="shared" si="90"/>
        <v>30403</v>
      </c>
      <c r="D199" s="2">
        <f t="shared" si="91"/>
        <v>23939</v>
      </c>
      <c r="E199" s="151">
        <f t="shared" si="92"/>
        <v>6464</v>
      </c>
      <c r="F199" s="2">
        <v>30403</v>
      </c>
      <c r="G199" s="2">
        <v>0</v>
      </c>
      <c r="H199" s="151">
        <v>0</v>
      </c>
      <c r="I199" s="233">
        <f t="shared" si="93"/>
        <v>0</v>
      </c>
      <c r="J199" s="234"/>
      <c r="K199" s="234"/>
      <c r="L199" s="234"/>
      <c r="M199" s="309">
        <f t="shared" si="82"/>
        <v>30403</v>
      </c>
      <c r="N199" s="114">
        <f t="shared" si="99"/>
        <v>23939</v>
      </c>
      <c r="O199" s="245">
        <f t="shared" si="100"/>
        <v>6464</v>
      </c>
      <c r="P199" s="2">
        <f t="shared" si="96"/>
        <v>30403</v>
      </c>
      <c r="Q199" s="2">
        <f t="shared" si="97"/>
        <v>0</v>
      </c>
      <c r="R199" s="151">
        <f t="shared" si="98"/>
        <v>0</v>
      </c>
    </row>
    <row r="200" spans="1:18" s="10" customFormat="1" ht="15" customHeight="1">
      <c r="A200" s="159"/>
      <c r="B200" s="312" t="s">
        <v>1200</v>
      </c>
      <c r="C200" s="280">
        <f t="shared" si="90"/>
        <v>43990</v>
      </c>
      <c r="D200" s="2">
        <f t="shared" si="91"/>
        <v>34638</v>
      </c>
      <c r="E200" s="151">
        <f t="shared" si="92"/>
        <v>9352</v>
      </c>
      <c r="F200" s="2">
        <v>43990</v>
      </c>
      <c r="G200" s="2">
        <v>0</v>
      </c>
      <c r="H200" s="151">
        <v>0</v>
      </c>
      <c r="I200" s="233">
        <f t="shared" si="93"/>
        <v>89035</v>
      </c>
      <c r="J200" s="234">
        <v>89035</v>
      </c>
      <c r="K200" s="234"/>
      <c r="L200" s="234"/>
      <c r="M200" s="309">
        <f t="shared" si="82"/>
        <v>133025</v>
      </c>
      <c r="N200" s="114">
        <f t="shared" si="99"/>
        <v>104744</v>
      </c>
      <c r="O200" s="245">
        <f t="shared" si="100"/>
        <v>28281</v>
      </c>
      <c r="P200" s="2">
        <f t="shared" si="96"/>
        <v>133025</v>
      </c>
      <c r="Q200" s="2">
        <f t="shared" si="97"/>
        <v>0</v>
      </c>
      <c r="R200" s="151">
        <f t="shared" si="98"/>
        <v>0</v>
      </c>
    </row>
    <row r="201" spans="1:18" s="10" customFormat="1" ht="15" customHeight="1">
      <c r="A201" s="159"/>
      <c r="B201" s="312" t="s">
        <v>1201</v>
      </c>
      <c r="C201" s="280">
        <f t="shared" si="90"/>
        <v>88441</v>
      </c>
      <c r="D201" s="2">
        <f t="shared" si="91"/>
        <v>69639</v>
      </c>
      <c r="E201" s="1575">
        <f>SUM(D201)*0.27-1</f>
        <v>18802</v>
      </c>
      <c r="F201" s="2">
        <v>88441</v>
      </c>
      <c r="G201" s="2">
        <v>0</v>
      </c>
      <c r="H201" s="151">
        <v>0</v>
      </c>
      <c r="I201" s="233">
        <f t="shared" si="93"/>
        <v>22000</v>
      </c>
      <c r="J201" s="234">
        <v>22000</v>
      </c>
      <c r="K201" s="234"/>
      <c r="L201" s="234"/>
      <c r="M201" s="309">
        <f t="shared" si="82"/>
        <v>110441</v>
      </c>
      <c r="N201" s="1501">
        <v>86962</v>
      </c>
      <c r="O201" s="1502">
        <v>23479</v>
      </c>
      <c r="P201" s="2">
        <f t="shared" si="96"/>
        <v>110441</v>
      </c>
      <c r="Q201" s="2">
        <f t="shared" si="97"/>
        <v>0</v>
      </c>
      <c r="R201" s="151">
        <f t="shared" si="98"/>
        <v>0</v>
      </c>
    </row>
    <row r="202" spans="1:18" s="10" customFormat="1" ht="15" customHeight="1">
      <c r="A202" s="159"/>
      <c r="B202" s="312" t="s">
        <v>1202</v>
      </c>
      <c r="C202" s="280">
        <f t="shared" si="90"/>
        <v>52185</v>
      </c>
      <c r="D202" s="1506">
        <v>41090</v>
      </c>
      <c r="E202" s="1575">
        <v>11095</v>
      </c>
      <c r="F202" s="2">
        <v>52185</v>
      </c>
      <c r="G202" s="2">
        <v>0</v>
      </c>
      <c r="H202" s="151">
        <v>0</v>
      </c>
      <c r="I202" s="233">
        <f t="shared" si="93"/>
        <v>0</v>
      </c>
      <c r="J202" s="234"/>
      <c r="K202" s="234"/>
      <c r="L202" s="234"/>
      <c r="M202" s="309">
        <f t="shared" si="82"/>
        <v>52185</v>
      </c>
      <c r="N202" s="1501">
        <f>SUM(M202)/1.27-1</f>
        <v>41090</v>
      </c>
      <c r="O202" s="1502">
        <f>SUM(N202)*0.27+1</f>
        <v>11095</v>
      </c>
      <c r="P202" s="2">
        <f t="shared" si="96"/>
        <v>52185</v>
      </c>
      <c r="Q202" s="2">
        <f t="shared" si="97"/>
        <v>0</v>
      </c>
      <c r="R202" s="151">
        <f t="shared" si="98"/>
        <v>0</v>
      </c>
    </row>
    <row r="203" spans="1:18" s="10" customFormat="1" ht="15" customHeight="1">
      <c r="A203" s="159"/>
      <c r="B203" s="312" t="s">
        <v>1203</v>
      </c>
      <c r="C203" s="280">
        <f t="shared" si="90"/>
        <v>152842</v>
      </c>
      <c r="D203" s="2">
        <f t="shared" si="91"/>
        <v>120348</v>
      </c>
      <c r="E203" s="151">
        <f t="shared" si="92"/>
        <v>32494</v>
      </c>
      <c r="F203" s="2">
        <v>152842</v>
      </c>
      <c r="G203" s="2">
        <v>0</v>
      </c>
      <c r="H203" s="151">
        <v>0</v>
      </c>
      <c r="I203" s="233">
        <f t="shared" si="93"/>
        <v>0</v>
      </c>
      <c r="J203" s="234"/>
      <c r="K203" s="234"/>
      <c r="L203" s="234"/>
      <c r="M203" s="309">
        <f t="shared" si="82"/>
        <v>152842</v>
      </c>
      <c r="N203" s="114">
        <f t="shared" si="99"/>
        <v>120348</v>
      </c>
      <c r="O203" s="245">
        <f t="shared" si="100"/>
        <v>32494</v>
      </c>
      <c r="P203" s="2">
        <f t="shared" si="96"/>
        <v>152842</v>
      </c>
      <c r="Q203" s="2">
        <f t="shared" si="97"/>
        <v>0</v>
      </c>
      <c r="R203" s="151">
        <f t="shared" si="98"/>
        <v>0</v>
      </c>
    </row>
    <row r="204" spans="1:18" s="10" customFormat="1" ht="15" customHeight="1">
      <c r="A204" s="159"/>
      <c r="B204" s="312" t="s">
        <v>1271</v>
      </c>
      <c r="C204" s="280">
        <f t="shared" si="90"/>
        <v>273199</v>
      </c>
      <c r="D204" s="2">
        <f t="shared" si="91"/>
        <v>215117</v>
      </c>
      <c r="E204" s="151">
        <f t="shared" si="92"/>
        <v>58082</v>
      </c>
      <c r="F204" s="2">
        <v>273199</v>
      </c>
      <c r="G204" s="2">
        <v>0</v>
      </c>
      <c r="H204" s="151">
        <v>0</v>
      </c>
      <c r="I204" s="233">
        <f t="shared" si="93"/>
        <v>110249</v>
      </c>
      <c r="J204" s="234">
        <v>110249</v>
      </c>
      <c r="K204" s="234"/>
      <c r="L204" s="234"/>
      <c r="M204" s="309">
        <f t="shared" si="82"/>
        <v>383448</v>
      </c>
      <c r="N204" s="1501">
        <f>SUM(M204)/1.27-1</f>
        <v>301927</v>
      </c>
      <c r="O204" s="1502">
        <v>81521</v>
      </c>
      <c r="P204" s="2">
        <f t="shared" si="96"/>
        <v>383448</v>
      </c>
      <c r="Q204" s="2">
        <f t="shared" si="97"/>
        <v>0</v>
      </c>
      <c r="R204" s="151">
        <f t="shared" si="98"/>
        <v>0</v>
      </c>
    </row>
    <row r="205" spans="1:18" s="10" customFormat="1" ht="15" customHeight="1">
      <c r="A205" s="159"/>
      <c r="B205" s="312" t="s">
        <v>1329</v>
      </c>
      <c r="C205" s="280">
        <f t="shared" si="90"/>
        <v>0</v>
      </c>
      <c r="D205" s="2">
        <f t="shared" si="91"/>
        <v>0</v>
      </c>
      <c r="E205" s="151">
        <f t="shared" si="92"/>
        <v>0</v>
      </c>
      <c r="F205" s="2">
        <v>0</v>
      </c>
      <c r="G205" s="2">
        <v>0</v>
      </c>
      <c r="H205" s="151">
        <v>0</v>
      </c>
      <c r="I205" s="233">
        <f t="shared" si="93"/>
        <v>708501</v>
      </c>
      <c r="J205" s="234">
        <v>708501</v>
      </c>
      <c r="K205" s="234"/>
      <c r="L205" s="234"/>
      <c r="M205" s="280">
        <f t="shared" si="82"/>
        <v>708501</v>
      </c>
      <c r="N205" s="2">
        <f t="shared" si="99"/>
        <v>557875</v>
      </c>
      <c r="O205" s="151">
        <f t="shared" si="100"/>
        <v>150626</v>
      </c>
      <c r="P205" s="2">
        <f t="shared" si="96"/>
        <v>708501</v>
      </c>
      <c r="Q205" s="2">
        <f t="shared" si="97"/>
        <v>0</v>
      </c>
      <c r="R205" s="151">
        <f t="shared" si="98"/>
        <v>0</v>
      </c>
    </row>
    <row r="206" spans="1:18" s="10" customFormat="1" ht="15" customHeight="1">
      <c r="A206" s="159"/>
      <c r="B206" s="312" t="s">
        <v>1330</v>
      </c>
      <c r="C206" s="280">
        <f t="shared" si="90"/>
        <v>0</v>
      </c>
      <c r="D206" s="2">
        <f t="shared" si="91"/>
        <v>0</v>
      </c>
      <c r="E206" s="151">
        <f t="shared" si="92"/>
        <v>0</v>
      </c>
      <c r="F206" s="2">
        <v>0</v>
      </c>
      <c r="G206" s="2">
        <v>0</v>
      </c>
      <c r="H206" s="151">
        <v>0</v>
      </c>
      <c r="I206" s="233">
        <f t="shared" si="93"/>
        <v>358460</v>
      </c>
      <c r="J206" s="234">
        <v>358460</v>
      </c>
      <c r="K206" s="234"/>
      <c r="L206" s="234"/>
      <c r="M206" s="280">
        <f t="shared" si="82"/>
        <v>358460</v>
      </c>
      <c r="N206" s="2">
        <f t="shared" si="99"/>
        <v>282252</v>
      </c>
      <c r="O206" s="151">
        <f t="shared" si="100"/>
        <v>76208</v>
      </c>
      <c r="P206" s="2">
        <f t="shared" si="96"/>
        <v>358460</v>
      </c>
      <c r="Q206" s="2">
        <f t="shared" si="97"/>
        <v>0</v>
      </c>
      <c r="R206" s="151">
        <f t="shared" si="98"/>
        <v>0</v>
      </c>
    </row>
    <row r="207" spans="1:18" s="10" customFormat="1" ht="15" hidden="1" customHeight="1">
      <c r="A207" s="159"/>
      <c r="B207" s="312"/>
      <c r="C207" s="280">
        <f t="shared" ref="C207:C220" si="101">SUM(F207:H207)</f>
        <v>0</v>
      </c>
      <c r="D207" s="2">
        <f t="shared" si="91"/>
        <v>0</v>
      </c>
      <c r="E207" s="151">
        <f t="shared" si="92"/>
        <v>0</v>
      </c>
      <c r="F207" s="2">
        <v>0</v>
      </c>
      <c r="G207" s="2">
        <v>0</v>
      </c>
      <c r="H207" s="151">
        <v>0</v>
      </c>
      <c r="I207" s="233">
        <f t="shared" ref="I207:I220" si="102">SUM(J207:L207)</f>
        <v>0</v>
      </c>
      <c r="J207" s="234"/>
      <c r="K207" s="234"/>
      <c r="L207" s="234"/>
      <c r="M207" s="280">
        <f t="shared" si="82"/>
        <v>0</v>
      </c>
      <c r="N207" s="2">
        <f t="shared" si="99"/>
        <v>0</v>
      </c>
      <c r="O207" s="151">
        <f t="shared" si="100"/>
        <v>0</v>
      </c>
      <c r="P207" s="2">
        <f t="shared" ref="P207:P220" si="103">SUM(F207+J207)</f>
        <v>0</v>
      </c>
      <c r="Q207" s="2">
        <f t="shared" ref="Q207:Q220" si="104">SUM(G207+K207)</f>
        <v>0</v>
      </c>
      <c r="R207" s="151">
        <f t="shared" ref="R207:R220" si="105">SUM(H207+L207)</f>
        <v>0</v>
      </c>
    </row>
    <row r="208" spans="1:18" s="10" customFormat="1" ht="15" hidden="1" customHeight="1">
      <c r="A208" s="159"/>
      <c r="B208" s="312"/>
      <c r="C208" s="280">
        <f t="shared" si="101"/>
        <v>0</v>
      </c>
      <c r="D208" s="2">
        <f t="shared" si="91"/>
        <v>0</v>
      </c>
      <c r="E208" s="151">
        <f t="shared" si="92"/>
        <v>0</v>
      </c>
      <c r="F208" s="2">
        <v>0</v>
      </c>
      <c r="G208" s="2">
        <v>0</v>
      </c>
      <c r="H208" s="151">
        <v>0</v>
      </c>
      <c r="I208" s="233">
        <f t="shared" si="102"/>
        <v>0</v>
      </c>
      <c r="J208" s="234"/>
      <c r="K208" s="234"/>
      <c r="L208" s="234"/>
      <c r="M208" s="280">
        <f t="shared" si="82"/>
        <v>0</v>
      </c>
      <c r="N208" s="2">
        <f t="shared" si="99"/>
        <v>0</v>
      </c>
      <c r="O208" s="151">
        <f t="shared" si="100"/>
        <v>0</v>
      </c>
      <c r="P208" s="2">
        <f t="shared" si="103"/>
        <v>0</v>
      </c>
      <c r="Q208" s="2">
        <f t="shared" si="104"/>
        <v>0</v>
      </c>
      <c r="R208" s="151">
        <f t="shared" si="105"/>
        <v>0</v>
      </c>
    </row>
    <row r="209" spans="1:18" s="10" customFormat="1" ht="15" hidden="1" customHeight="1">
      <c r="A209" s="159"/>
      <c r="B209" s="312"/>
      <c r="C209" s="280">
        <f t="shared" si="101"/>
        <v>0</v>
      </c>
      <c r="D209" s="2">
        <f t="shared" si="91"/>
        <v>0</v>
      </c>
      <c r="E209" s="151">
        <f t="shared" si="92"/>
        <v>0</v>
      </c>
      <c r="F209" s="2">
        <v>0</v>
      </c>
      <c r="G209" s="2">
        <v>0</v>
      </c>
      <c r="H209" s="151">
        <v>0</v>
      </c>
      <c r="I209" s="233">
        <f t="shared" si="102"/>
        <v>0</v>
      </c>
      <c r="J209" s="234"/>
      <c r="K209" s="234"/>
      <c r="L209" s="234"/>
      <c r="M209" s="280">
        <f t="shared" si="82"/>
        <v>0</v>
      </c>
      <c r="N209" s="2">
        <f t="shared" si="99"/>
        <v>0</v>
      </c>
      <c r="O209" s="151">
        <f t="shared" si="100"/>
        <v>0</v>
      </c>
      <c r="P209" s="2">
        <f t="shared" si="103"/>
        <v>0</v>
      </c>
      <c r="Q209" s="2">
        <f t="shared" si="104"/>
        <v>0</v>
      </c>
      <c r="R209" s="151">
        <f t="shared" si="105"/>
        <v>0</v>
      </c>
    </row>
    <row r="210" spans="1:18" s="10" customFormat="1" ht="15" hidden="1" customHeight="1">
      <c r="A210" s="159"/>
      <c r="B210" s="312"/>
      <c r="C210" s="280">
        <f t="shared" si="101"/>
        <v>0</v>
      </c>
      <c r="D210" s="2">
        <f t="shared" si="91"/>
        <v>0</v>
      </c>
      <c r="E210" s="151">
        <f t="shared" si="92"/>
        <v>0</v>
      </c>
      <c r="F210" s="2">
        <v>0</v>
      </c>
      <c r="G210" s="2">
        <v>0</v>
      </c>
      <c r="H210" s="151">
        <v>0</v>
      </c>
      <c r="I210" s="233">
        <f t="shared" si="102"/>
        <v>0</v>
      </c>
      <c r="J210" s="234"/>
      <c r="K210" s="234"/>
      <c r="L210" s="234"/>
      <c r="M210" s="280">
        <f t="shared" ref="M210:M220" si="106">SUM(P210:T210)</f>
        <v>0</v>
      </c>
      <c r="N210" s="2">
        <f t="shared" si="99"/>
        <v>0</v>
      </c>
      <c r="O210" s="151">
        <f t="shared" si="100"/>
        <v>0</v>
      </c>
      <c r="P210" s="2">
        <f t="shared" si="103"/>
        <v>0</v>
      </c>
      <c r="Q210" s="2">
        <f t="shared" si="104"/>
        <v>0</v>
      </c>
      <c r="R210" s="151">
        <f t="shared" si="105"/>
        <v>0</v>
      </c>
    </row>
    <row r="211" spans="1:18" s="10" customFormat="1" ht="15" hidden="1" customHeight="1">
      <c r="A211" s="159"/>
      <c r="B211" s="312"/>
      <c r="C211" s="280">
        <f t="shared" si="101"/>
        <v>0</v>
      </c>
      <c r="D211" s="2">
        <f t="shared" si="91"/>
        <v>0</v>
      </c>
      <c r="E211" s="151">
        <f t="shared" si="92"/>
        <v>0</v>
      </c>
      <c r="F211" s="2">
        <v>0</v>
      </c>
      <c r="G211" s="2">
        <v>0</v>
      </c>
      <c r="H211" s="151">
        <v>0</v>
      </c>
      <c r="I211" s="233">
        <f t="shared" si="102"/>
        <v>0</v>
      </c>
      <c r="J211" s="234"/>
      <c r="K211" s="234"/>
      <c r="L211" s="234"/>
      <c r="M211" s="280">
        <f t="shared" si="106"/>
        <v>0</v>
      </c>
      <c r="N211" s="2">
        <f t="shared" si="99"/>
        <v>0</v>
      </c>
      <c r="O211" s="151">
        <f t="shared" si="100"/>
        <v>0</v>
      </c>
      <c r="P211" s="2">
        <f t="shared" si="103"/>
        <v>0</v>
      </c>
      <c r="Q211" s="2">
        <f t="shared" si="104"/>
        <v>0</v>
      </c>
      <c r="R211" s="151">
        <f t="shared" si="105"/>
        <v>0</v>
      </c>
    </row>
    <row r="212" spans="1:18" s="10" customFormat="1" ht="15" hidden="1" customHeight="1">
      <c r="A212" s="159"/>
      <c r="B212" s="312"/>
      <c r="C212" s="280">
        <f t="shared" si="101"/>
        <v>0</v>
      </c>
      <c r="D212" s="2">
        <f t="shared" si="91"/>
        <v>0</v>
      </c>
      <c r="E212" s="151">
        <f t="shared" si="92"/>
        <v>0</v>
      </c>
      <c r="F212" s="2">
        <v>0</v>
      </c>
      <c r="G212" s="2">
        <v>0</v>
      </c>
      <c r="H212" s="151">
        <v>0</v>
      </c>
      <c r="I212" s="233">
        <f t="shared" si="102"/>
        <v>0</v>
      </c>
      <c r="J212" s="234"/>
      <c r="K212" s="234"/>
      <c r="L212" s="234"/>
      <c r="M212" s="280">
        <f t="shared" si="106"/>
        <v>0</v>
      </c>
      <c r="N212" s="2">
        <f t="shared" si="99"/>
        <v>0</v>
      </c>
      <c r="O212" s="151">
        <f t="shared" si="100"/>
        <v>0</v>
      </c>
      <c r="P212" s="2">
        <f t="shared" si="103"/>
        <v>0</v>
      </c>
      <c r="Q212" s="2">
        <f t="shared" si="104"/>
        <v>0</v>
      </c>
      <c r="R212" s="151">
        <f t="shared" si="105"/>
        <v>0</v>
      </c>
    </row>
    <row r="213" spans="1:18" s="10" customFormat="1" ht="15" hidden="1" customHeight="1">
      <c r="A213" s="159"/>
      <c r="B213" s="312"/>
      <c r="C213" s="280">
        <f t="shared" si="101"/>
        <v>0</v>
      </c>
      <c r="D213" s="2">
        <f t="shared" si="91"/>
        <v>0</v>
      </c>
      <c r="E213" s="151">
        <f t="shared" si="92"/>
        <v>0</v>
      </c>
      <c r="F213" s="2">
        <v>0</v>
      </c>
      <c r="G213" s="2">
        <v>0</v>
      </c>
      <c r="H213" s="151">
        <v>0</v>
      </c>
      <c r="I213" s="233">
        <f t="shared" si="102"/>
        <v>0</v>
      </c>
      <c r="J213" s="234"/>
      <c r="K213" s="234"/>
      <c r="L213" s="234"/>
      <c r="M213" s="280">
        <f t="shared" si="106"/>
        <v>0</v>
      </c>
      <c r="N213" s="2">
        <f t="shared" si="99"/>
        <v>0</v>
      </c>
      <c r="O213" s="151">
        <f t="shared" si="100"/>
        <v>0</v>
      </c>
      <c r="P213" s="2">
        <f t="shared" si="103"/>
        <v>0</v>
      </c>
      <c r="Q213" s="2">
        <f t="shared" si="104"/>
        <v>0</v>
      </c>
      <c r="R213" s="151">
        <f t="shared" si="105"/>
        <v>0</v>
      </c>
    </row>
    <row r="214" spans="1:18" s="10" customFormat="1" ht="15" hidden="1" customHeight="1">
      <c r="A214" s="159"/>
      <c r="B214" s="312"/>
      <c r="C214" s="280">
        <f t="shared" si="101"/>
        <v>0</v>
      </c>
      <c r="D214" s="2">
        <f t="shared" si="91"/>
        <v>0</v>
      </c>
      <c r="E214" s="151">
        <f t="shared" si="92"/>
        <v>0</v>
      </c>
      <c r="F214" s="2">
        <v>0</v>
      </c>
      <c r="G214" s="2">
        <v>0</v>
      </c>
      <c r="H214" s="151">
        <v>0</v>
      </c>
      <c r="I214" s="233">
        <f t="shared" si="102"/>
        <v>0</v>
      </c>
      <c r="J214" s="234"/>
      <c r="K214" s="234"/>
      <c r="L214" s="234"/>
      <c r="M214" s="280">
        <f t="shared" si="106"/>
        <v>0</v>
      </c>
      <c r="N214" s="2">
        <f t="shared" si="99"/>
        <v>0</v>
      </c>
      <c r="O214" s="151">
        <f t="shared" si="100"/>
        <v>0</v>
      </c>
      <c r="P214" s="2">
        <f t="shared" si="103"/>
        <v>0</v>
      </c>
      <c r="Q214" s="2">
        <f t="shared" si="104"/>
        <v>0</v>
      </c>
      <c r="R214" s="151">
        <f t="shared" si="105"/>
        <v>0</v>
      </c>
    </row>
    <row r="215" spans="1:18" s="10" customFormat="1" ht="15" hidden="1" customHeight="1">
      <c r="A215" s="159"/>
      <c r="B215" s="312"/>
      <c r="C215" s="280">
        <f t="shared" si="101"/>
        <v>0</v>
      </c>
      <c r="D215" s="2">
        <f t="shared" ref="D215:D220" si="107">SUM(C215)/1.27</f>
        <v>0</v>
      </c>
      <c r="E215" s="151">
        <f t="shared" si="92"/>
        <v>0</v>
      </c>
      <c r="F215" s="2">
        <v>0</v>
      </c>
      <c r="G215" s="2">
        <v>0</v>
      </c>
      <c r="H215" s="151">
        <v>0</v>
      </c>
      <c r="I215" s="233">
        <f t="shared" si="102"/>
        <v>0</v>
      </c>
      <c r="J215" s="234"/>
      <c r="K215" s="234"/>
      <c r="L215" s="234"/>
      <c r="M215" s="280">
        <f t="shared" si="106"/>
        <v>0</v>
      </c>
      <c r="N215" s="2">
        <f t="shared" si="99"/>
        <v>0</v>
      </c>
      <c r="O215" s="151">
        <f t="shared" si="100"/>
        <v>0</v>
      </c>
      <c r="P215" s="2">
        <f t="shared" si="103"/>
        <v>0</v>
      </c>
      <c r="Q215" s="2">
        <f t="shared" si="104"/>
        <v>0</v>
      </c>
      <c r="R215" s="151">
        <f t="shared" si="105"/>
        <v>0</v>
      </c>
    </row>
    <row r="216" spans="1:18" s="10" customFormat="1" ht="15" hidden="1" customHeight="1">
      <c r="A216" s="159"/>
      <c r="B216" s="312"/>
      <c r="C216" s="280">
        <f t="shared" si="101"/>
        <v>0</v>
      </c>
      <c r="D216" s="2">
        <f t="shared" si="107"/>
        <v>0</v>
      </c>
      <c r="E216" s="151">
        <f t="shared" si="92"/>
        <v>0</v>
      </c>
      <c r="F216" s="2">
        <v>0</v>
      </c>
      <c r="G216" s="2">
        <v>0</v>
      </c>
      <c r="H216" s="151">
        <v>0</v>
      </c>
      <c r="I216" s="233">
        <f t="shared" si="102"/>
        <v>0</v>
      </c>
      <c r="J216" s="234"/>
      <c r="K216" s="234"/>
      <c r="L216" s="234"/>
      <c r="M216" s="280">
        <f t="shared" si="106"/>
        <v>0</v>
      </c>
      <c r="N216" s="2">
        <f t="shared" si="99"/>
        <v>0</v>
      </c>
      <c r="O216" s="151">
        <f t="shared" si="100"/>
        <v>0</v>
      </c>
      <c r="P216" s="2">
        <f t="shared" si="103"/>
        <v>0</v>
      </c>
      <c r="Q216" s="2">
        <f t="shared" si="104"/>
        <v>0</v>
      </c>
      <c r="R216" s="151">
        <f t="shared" si="105"/>
        <v>0</v>
      </c>
    </row>
    <row r="217" spans="1:18" s="10" customFormat="1" ht="15" hidden="1" customHeight="1">
      <c r="A217" s="159"/>
      <c r="B217" s="312"/>
      <c r="C217" s="280">
        <f t="shared" si="101"/>
        <v>0</v>
      </c>
      <c r="D217" s="2">
        <f t="shared" si="107"/>
        <v>0</v>
      </c>
      <c r="E217" s="151">
        <f t="shared" si="92"/>
        <v>0</v>
      </c>
      <c r="F217" s="2">
        <v>0</v>
      </c>
      <c r="G217" s="2">
        <v>0</v>
      </c>
      <c r="H217" s="151">
        <v>0</v>
      </c>
      <c r="I217" s="233">
        <f t="shared" si="102"/>
        <v>0</v>
      </c>
      <c r="J217" s="234"/>
      <c r="K217" s="234"/>
      <c r="L217" s="234"/>
      <c r="M217" s="280">
        <f t="shared" si="106"/>
        <v>0</v>
      </c>
      <c r="N217" s="2">
        <f t="shared" si="99"/>
        <v>0</v>
      </c>
      <c r="O217" s="151">
        <f t="shared" si="100"/>
        <v>0</v>
      </c>
      <c r="P217" s="2">
        <f t="shared" si="103"/>
        <v>0</v>
      </c>
      <c r="Q217" s="2">
        <f t="shared" si="104"/>
        <v>0</v>
      </c>
      <c r="R217" s="151">
        <f t="shared" si="105"/>
        <v>0</v>
      </c>
    </row>
    <row r="218" spans="1:18" s="10" customFormat="1" ht="15" hidden="1" customHeight="1">
      <c r="A218" s="159"/>
      <c r="B218" s="312"/>
      <c r="C218" s="280">
        <f t="shared" si="101"/>
        <v>0</v>
      </c>
      <c r="D218" s="2">
        <f t="shared" si="107"/>
        <v>0</v>
      </c>
      <c r="E218" s="151">
        <f t="shared" si="92"/>
        <v>0</v>
      </c>
      <c r="F218" s="2">
        <v>0</v>
      </c>
      <c r="G218" s="2">
        <v>0</v>
      </c>
      <c r="H218" s="151">
        <v>0</v>
      </c>
      <c r="I218" s="233">
        <f t="shared" si="102"/>
        <v>0</v>
      </c>
      <c r="J218" s="234"/>
      <c r="K218" s="234"/>
      <c r="L218" s="234"/>
      <c r="M218" s="280">
        <f t="shared" si="106"/>
        <v>0</v>
      </c>
      <c r="N218" s="2">
        <f t="shared" si="99"/>
        <v>0</v>
      </c>
      <c r="O218" s="151">
        <f t="shared" si="100"/>
        <v>0</v>
      </c>
      <c r="P218" s="2">
        <f t="shared" si="103"/>
        <v>0</v>
      </c>
      <c r="Q218" s="2">
        <f t="shared" si="104"/>
        <v>0</v>
      </c>
      <c r="R218" s="151">
        <f t="shared" si="105"/>
        <v>0</v>
      </c>
    </row>
    <row r="219" spans="1:18" s="10" customFormat="1" ht="15" hidden="1" customHeight="1">
      <c r="A219" s="159"/>
      <c r="B219" s="312"/>
      <c r="C219" s="280">
        <f t="shared" si="101"/>
        <v>0</v>
      </c>
      <c r="D219" s="2">
        <f t="shared" si="107"/>
        <v>0</v>
      </c>
      <c r="E219" s="151">
        <f t="shared" si="92"/>
        <v>0</v>
      </c>
      <c r="F219" s="2">
        <v>0</v>
      </c>
      <c r="G219" s="2">
        <v>0</v>
      </c>
      <c r="H219" s="151">
        <v>0</v>
      </c>
      <c r="I219" s="233">
        <f t="shared" si="102"/>
        <v>0</v>
      </c>
      <c r="J219" s="234"/>
      <c r="K219" s="234"/>
      <c r="L219" s="234"/>
      <c r="M219" s="280">
        <f t="shared" si="106"/>
        <v>0</v>
      </c>
      <c r="N219" s="2">
        <f t="shared" si="99"/>
        <v>0</v>
      </c>
      <c r="O219" s="151">
        <f t="shared" si="100"/>
        <v>0</v>
      </c>
      <c r="P219" s="2">
        <f t="shared" si="103"/>
        <v>0</v>
      </c>
      <c r="Q219" s="2">
        <f t="shared" si="104"/>
        <v>0</v>
      </c>
      <c r="R219" s="151">
        <f t="shared" si="105"/>
        <v>0</v>
      </c>
    </row>
    <row r="220" spans="1:18" s="10" customFormat="1" ht="14.25" hidden="1" customHeight="1">
      <c r="A220" s="159"/>
      <c r="B220" s="312"/>
      <c r="C220" s="280">
        <f t="shared" si="101"/>
        <v>0</v>
      </c>
      <c r="D220" s="2">
        <f t="shared" si="107"/>
        <v>0</v>
      </c>
      <c r="E220" s="151">
        <f t="shared" si="92"/>
        <v>0</v>
      </c>
      <c r="F220" s="2">
        <v>0</v>
      </c>
      <c r="G220" s="2">
        <v>0</v>
      </c>
      <c r="H220" s="151">
        <v>0</v>
      </c>
      <c r="I220" s="233">
        <f t="shared" si="102"/>
        <v>0</v>
      </c>
      <c r="J220" s="234"/>
      <c r="K220" s="234"/>
      <c r="L220" s="234"/>
      <c r="M220" s="280">
        <f t="shared" si="106"/>
        <v>0</v>
      </c>
      <c r="N220" s="2">
        <f t="shared" si="99"/>
        <v>0</v>
      </c>
      <c r="O220" s="151">
        <f t="shared" si="100"/>
        <v>0</v>
      </c>
      <c r="P220" s="2">
        <f t="shared" si="103"/>
        <v>0</v>
      </c>
      <c r="Q220" s="2">
        <f t="shared" si="104"/>
        <v>0</v>
      </c>
      <c r="R220" s="151">
        <f t="shared" si="105"/>
        <v>0</v>
      </c>
    </row>
    <row r="221" spans="1:18" s="10" customFormat="1" ht="13.5" hidden="1" customHeight="1">
      <c r="A221" s="159"/>
      <c r="B221" s="312"/>
      <c r="C221" s="280"/>
      <c r="D221" s="2"/>
      <c r="E221" s="151"/>
      <c r="F221" s="2"/>
      <c r="G221" s="2"/>
      <c r="H221" s="151"/>
      <c r="I221" s="244"/>
      <c r="J221" s="114"/>
      <c r="K221" s="114"/>
      <c r="L221" s="114"/>
      <c r="M221" s="280"/>
      <c r="N221" s="2"/>
      <c r="O221" s="151"/>
      <c r="P221" s="2"/>
      <c r="Q221" s="2"/>
      <c r="R221" s="151"/>
    </row>
    <row r="222" spans="1:18" s="10" customFormat="1" ht="14.25" hidden="1" customHeight="1">
      <c r="A222" s="143" t="s">
        <v>189</v>
      </c>
      <c r="B222" s="380"/>
      <c r="C222" s="279">
        <f t="shared" ref="C222:H222" si="108">SUM(C223:C224)</f>
        <v>0</v>
      </c>
      <c r="D222" s="231">
        <f t="shared" si="108"/>
        <v>0</v>
      </c>
      <c r="E222" s="230">
        <f t="shared" si="108"/>
        <v>0</v>
      </c>
      <c r="F222" s="231">
        <f t="shared" si="108"/>
        <v>0</v>
      </c>
      <c r="G222" s="231">
        <f t="shared" si="108"/>
        <v>0</v>
      </c>
      <c r="H222" s="230">
        <f t="shared" si="108"/>
        <v>0</v>
      </c>
      <c r="I222" s="227">
        <f t="shared" ref="I222:R222" si="109">SUM(I223:I224)</f>
        <v>0</v>
      </c>
      <c r="J222" s="228">
        <f t="shared" si="109"/>
        <v>0</v>
      </c>
      <c r="K222" s="228">
        <f t="shared" si="109"/>
        <v>0</v>
      </c>
      <c r="L222" s="228">
        <f t="shared" si="109"/>
        <v>0</v>
      </c>
      <c r="M222" s="279">
        <f t="shared" si="109"/>
        <v>0</v>
      </c>
      <c r="N222" s="231">
        <f t="shared" si="109"/>
        <v>0</v>
      </c>
      <c r="O222" s="230">
        <f t="shared" si="109"/>
        <v>0</v>
      </c>
      <c r="P222" s="231">
        <f t="shared" si="109"/>
        <v>0</v>
      </c>
      <c r="Q222" s="231">
        <f t="shared" si="109"/>
        <v>0</v>
      </c>
      <c r="R222" s="230">
        <f t="shared" si="109"/>
        <v>0</v>
      </c>
    </row>
    <row r="223" spans="1:18" s="10" customFormat="1" ht="15" hidden="1" customHeight="1">
      <c r="A223" s="159"/>
      <c r="B223" s="312"/>
      <c r="C223" s="280">
        <f>SUM(F223:H223)</f>
        <v>0</v>
      </c>
      <c r="D223" s="260">
        <f>SUM(C223)/1.27</f>
        <v>0</v>
      </c>
      <c r="E223" s="151">
        <f>SUM(D223)*0.27</f>
        <v>0</v>
      </c>
      <c r="F223" s="2">
        <v>0</v>
      </c>
      <c r="G223" s="2">
        <v>0</v>
      </c>
      <c r="H223" s="151">
        <v>0</v>
      </c>
      <c r="I223" s="233">
        <f>SUM(J223:L223)</f>
        <v>0</v>
      </c>
      <c r="J223" s="234"/>
      <c r="K223" s="234"/>
      <c r="L223" s="234"/>
      <c r="M223" s="280">
        <f>SUM(P223:T223)</f>
        <v>0</v>
      </c>
      <c r="N223" s="2">
        <f>SUM(M223)/1.27</f>
        <v>0</v>
      </c>
      <c r="O223" s="151">
        <f>SUM(N223)*0.27</f>
        <v>0</v>
      </c>
      <c r="P223" s="2">
        <f t="shared" ref="P223:R224" si="110">SUM(F223+J223)</f>
        <v>0</v>
      </c>
      <c r="Q223" s="260">
        <f t="shared" si="110"/>
        <v>0</v>
      </c>
      <c r="R223" s="430">
        <f t="shared" si="110"/>
        <v>0</v>
      </c>
    </row>
    <row r="224" spans="1:18" s="10" customFormat="1" ht="14.25" hidden="1" customHeight="1">
      <c r="A224" s="159"/>
      <c r="B224" s="312"/>
      <c r="C224" s="280">
        <f>SUM(F224:H224)</f>
        <v>0</v>
      </c>
      <c r="D224" s="2">
        <f>SUM(C224/1.25)</f>
        <v>0</v>
      </c>
      <c r="E224" s="151">
        <f>SUM(D224)*0.25</f>
        <v>0</v>
      </c>
      <c r="F224" s="2"/>
      <c r="G224" s="2"/>
      <c r="H224" s="151"/>
      <c r="I224" s="233">
        <f>SUM(J224:L224)</f>
        <v>0</v>
      </c>
      <c r="J224" s="234"/>
      <c r="K224" s="234"/>
      <c r="L224" s="234"/>
      <c r="M224" s="280">
        <f>SUM(P224:S224)</f>
        <v>0</v>
      </c>
      <c r="N224" s="2">
        <f>SUM(M224)/1.27</f>
        <v>0</v>
      </c>
      <c r="O224" s="151">
        <f>SUM(N224)*0.27</f>
        <v>0</v>
      </c>
      <c r="P224" s="2">
        <f t="shared" si="110"/>
        <v>0</v>
      </c>
      <c r="Q224" s="2">
        <f t="shared" si="110"/>
        <v>0</v>
      </c>
      <c r="R224" s="151">
        <f t="shared" si="110"/>
        <v>0</v>
      </c>
    </row>
    <row r="225" spans="1:18" s="10" customFormat="1" ht="14.25" hidden="1" customHeight="1">
      <c r="A225" s="159"/>
      <c r="B225" s="312"/>
      <c r="C225" s="280"/>
      <c r="D225" s="2"/>
      <c r="E225" s="151"/>
      <c r="F225" s="2"/>
      <c r="G225" s="2"/>
      <c r="H225" s="151"/>
      <c r="I225" s="244"/>
      <c r="J225" s="114"/>
      <c r="K225" s="114"/>
      <c r="L225" s="114"/>
      <c r="M225" s="280"/>
      <c r="N225" s="2"/>
      <c r="O225" s="151"/>
      <c r="P225" s="2"/>
      <c r="Q225" s="2"/>
      <c r="R225" s="151"/>
    </row>
    <row r="226" spans="1:18" s="10" customFormat="1" ht="14.25" hidden="1" customHeight="1">
      <c r="A226" s="159" t="s">
        <v>388</v>
      </c>
      <c r="B226" s="162"/>
      <c r="C226" s="279">
        <f>SUM(C227:C231)</f>
        <v>0</v>
      </c>
      <c r="D226" s="231">
        <f>SUM(D227:D232)</f>
        <v>0</v>
      </c>
      <c r="E226" s="230">
        <f>SUM(E227:E232)</f>
        <v>0</v>
      </c>
      <c r="F226" s="231">
        <f t="shared" ref="F226:M226" si="111">SUM(F227:F231)</f>
        <v>0</v>
      </c>
      <c r="G226" s="231">
        <f t="shared" si="111"/>
        <v>0</v>
      </c>
      <c r="H226" s="230">
        <f t="shared" si="111"/>
        <v>0</v>
      </c>
      <c r="I226" s="227">
        <f t="shared" si="111"/>
        <v>0</v>
      </c>
      <c r="J226" s="228">
        <f t="shared" si="111"/>
        <v>0</v>
      </c>
      <c r="K226" s="228">
        <f t="shared" si="111"/>
        <v>0</v>
      </c>
      <c r="L226" s="228">
        <f t="shared" si="111"/>
        <v>0</v>
      </c>
      <c r="M226" s="279">
        <f t="shared" si="111"/>
        <v>0</v>
      </c>
      <c r="N226" s="231">
        <f>SUM(N227:N232)</f>
        <v>0</v>
      </c>
      <c r="O226" s="230">
        <f>SUM(O227:O232)</f>
        <v>0</v>
      </c>
      <c r="P226" s="231">
        <f>SUM(P227:P231)</f>
        <v>0</v>
      </c>
      <c r="Q226" s="231">
        <f>SUM(Q227:Q231)</f>
        <v>0</v>
      </c>
      <c r="R226" s="230">
        <f>SUM(R227:R231)</f>
        <v>0</v>
      </c>
    </row>
    <row r="227" spans="1:18" s="10" customFormat="1" ht="12.75" hidden="1" customHeight="1">
      <c r="A227" s="159"/>
      <c r="B227" s="312"/>
      <c r="C227" s="280">
        <f>SUM(F227:H227)</f>
        <v>0</v>
      </c>
      <c r="D227" s="2">
        <f>SUM(C227)/1.27</f>
        <v>0</v>
      </c>
      <c r="E227" s="151">
        <f>SUM(D227)*0.27</f>
        <v>0</v>
      </c>
      <c r="F227" s="2">
        <v>0</v>
      </c>
      <c r="G227" s="2">
        <v>0</v>
      </c>
      <c r="H227" s="151">
        <v>0</v>
      </c>
      <c r="I227" s="233">
        <f>SUM(J227:L227)</f>
        <v>0</v>
      </c>
      <c r="J227" s="234"/>
      <c r="K227" s="234"/>
      <c r="L227" s="234"/>
      <c r="M227" s="280">
        <f>SUM(P227:T227)</f>
        <v>0</v>
      </c>
      <c r="N227" s="2">
        <f>SUM(M227)/1.27</f>
        <v>0</v>
      </c>
      <c r="O227" s="151">
        <f>SUM(N227)*0.27</f>
        <v>0</v>
      </c>
      <c r="P227" s="2">
        <f t="shared" ref="P227:R231" si="112">SUM(F227+J227)</f>
        <v>0</v>
      </c>
      <c r="Q227" s="2">
        <f t="shared" si="112"/>
        <v>0</v>
      </c>
      <c r="R227" s="151">
        <f t="shared" si="112"/>
        <v>0</v>
      </c>
    </row>
    <row r="228" spans="1:18" s="10" customFormat="1" ht="12.75" hidden="1" customHeight="1">
      <c r="A228" s="159"/>
      <c r="B228" s="312"/>
      <c r="C228" s="280">
        <f>SUM(F228:H228)</f>
        <v>0</v>
      </c>
      <c r="D228" s="2">
        <f>SUM(C228)/1.27</f>
        <v>0</v>
      </c>
      <c r="E228" s="151">
        <f>SUM(D228)*0.27</f>
        <v>0</v>
      </c>
      <c r="F228" s="2">
        <v>0</v>
      </c>
      <c r="G228" s="2">
        <v>0</v>
      </c>
      <c r="H228" s="151">
        <v>0</v>
      </c>
      <c r="I228" s="233">
        <f>SUM(J228:L228)</f>
        <v>0</v>
      </c>
      <c r="J228" s="234"/>
      <c r="K228" s="234"/>
      <c r="L228" s="234"/>
      <c r="M228" s="280">
        <f>SUM(P228:T228)</f>
        <v>0</v>
      </c>
      <c r="N228" s="2">
        <f>SUM(M228)/1.27</f>
        <v>0</v>
      </c>
      <c r="O228" s="151">
        <f>SUM(N228)*0.27</f>
        <v>0</v>
      </c>
      <c r="P228" s="2">
        <f t="shared" si="112"/>
        <v>0</v>
      </c>
      <c r="Q228" s="2">
        <f t="shared" si="112"/>
        <v>0</v>
      </c>
      <c r="R228" s="151">
        <f t="shared" si="112"/>
        <v>0</v>
      </c>
    </row>
    <row r="229" spans="1:18" s="10" customFormat="1" ht="12.75" hidden="1" customHeight="1">
      <c r="A229" s="159"/>
      <c r="B229" s="312"/>
      <c r="C229" s="280">
        <f>SUM(F229:H229)</f>
        <v>0</v>
      </c>
      <c r="D229" s="2">
        <f>SUM(C229)/1.27</f>
        <v>0</v>
      </c>
      <c r="E229" s="151">
        <f>SUM(D229)*0.27</f>
        <v>0</v>
      </c>
      <c r="F229" s="2">
        <v>0</v>
      </c>
      <c r="G229" s="2">
        <v>0</v>
      </c>
      <c r="H229" s="151">
        <v>0</v>
      </c>
      <c r="I229" s="233">
        <f>SUM(J229:L229)</f>
        <v>0</v>
      </c>
      <c r="J229" s="234"/>
      <c r="K229" s="234"/>
      <c r="L229" s="234"/>
      <c r="M229" s="280">
        <f>SUM(P229:S229)</f>
        <v>0</v>
      </c>
      <c r="N229" s="2">
        <f>SUM(M229)/1.27</f>
        <v>0</v>
      </c>
      <c r="O229" s="151">
        <f>SUM(N229)*0.27</f>
        <v>0</v>
      </c>
      <c r="P229" s="2">
        <f t="shared" si="112"/>
        <v>0</v>
      </c>
      <c r="Q229" s="2">
        <f t="shared" si="112"/>
        <v>0</v>
      </c>
      <c r="R229" s="151">
        <f t="shared" si="112"/>
        <v>0</v>
      </c>
    </row>
    <row r="230" spans="1:18" s="10" customFormat="1" ht="12.75" hidden="1" customHeight="1">
      <c r="A230" s="159"/>
      <c r="B230" s="312"/>
      <c r="C230" s="280">
        <f>SUM(F230:H230)</f>
        <v>0</v>
      </c>
      <c r="D230" s="2">
        <f>SUM(C230)/1.27</f>
        <v>0</v>
      </c>
      <c r="E230" s="151">
        <f>SUM(D230)*0.27</f>
        <v>0</v>
      </c>
      <c r="F230" s="2">
        <v>0</v>
      </c>
      <c r="G230" s="2">
        <v>0</v>
      </c>
      <c r="H230" s="151">
        <v>0</v>
      </c>
      <c r="I230" s="233">
        <f>SUM(J230:L230)</f>
        <v>0</v>
      </c>
      <c r="J230" s="234"/>
      <c r="K230" s="234"/>
      <c r="L230" s="234"/>
      <c r="M230" s="280">
        <f>SUM(P230:S230)</f>
        <v>0</v>
      </c>
      <c r="N230" s="2">
        <f>SUM(M230)/1.27</f>
        <v>0</v>
      </c>
      <c r="O230" s="151">
        <f>SUM(N230)*0.27</f>
        <v>0</v>
      </c>
      <c r="P230" s="2">
        <f t="shared" si="112"/>
        <v>0</v>
      </c>
      <c r="Q230" s="2">
        <f t="shared" si="112"/>
        <v>0</v>
      </c>
      <c r="R230" s="151">
        <f t="shared" si="112"/>
        <v>0</v>
      </c>
    </row>
    <row r="231" spans="1:18" s="10" customFormat="1" ht="14.25" hidden="1" customHeight="1">
      <c r="A231" s="159"/>
      <c r="B231" s="312"/>
      <c r="C231" s="280">
        <f>SUM(F231:H231)</f>
        <v>0</v>
      </c>
      <c r="D231" s="2">
        <f>SUM(C231)/1.27</f>
        <v>0</v>
      </c>
      <c r="E231" s="151">
        <f>SUM(D231)*0.27</f>
        <v>0</v>
      </c>
      <c r="F231" s="2">
        <v>0</v>
      </c>
      <c r="G231" s="2">
        <v>0</v>
      </c>
      <c r="H231" s="151">
        <v>0</v>
      </c>
      <c r="I231" s="233">
        <f>SUM(J231:L231)</f>
        <v>0</v>
      </c>
      <c r="J231" s="234"/>
      <c r="K231" s="234"/>
      <c r="L231" s="234"/>
      <c r="M231" s="280">
        <f>SUM(P231:S231)</f>
        <v>0</v>
      </c>
      <c r="N231" s="2">
        <f>SUM(M231)/1.27</f>
        <v>0</v>
      </c>
      <c r="O231" s="151">
        <f>SUM(N231)*0.27</f>
        <v>0</v>
      </c>
      <c r="P231" s="2">
        <f t="shared" si="112"/>
        <v>0</v>
      </c>
      <c r="Q231" s="2">
        <f t="shared" si="112"/>
        <v>0</v>
      </c>
      <c r="R231" s="151">
        <f t="shared" si="112"/>
        <v>0</v>
      </c>
    </row>
    <row r="232" spans="1:18" s="10" customFormat="1" ht="12.75" hidden="1" customHeight="1">
      <c r="A232" s="159"/>
      <c r="B232" s="312"/>
      <c r="C232" s="280"/>
      <c r="D232" s="2"/>
      <c r="E232" s="151"/>
      <c r="F232" s="2"/>
      <c r="G232" s="2"/>
      <c r="H232" s="151"/>
      <c r="I232" s="244"/>
      <c r="J232" s="114"/>
      <c r="K232" s="114"/>
      <c r="L232" s="114"/>
      <c r="M232" s="280"/>
      <c r="N232" s="2"/>
      <c r="O232" s="151"/>
      <c r="P232" s="2"/>
      <c r="Q232" s="2"/>
      <c r="R232" s="151"/>
    </row>
    <row r="233" spans="1:18" s="10" customFormat="1" ht="14.25" hidden="1" customHeight="1">
      <c r="A233" s="159" t="s">
        <v>90</v>
      </c>
      <c r="B233" s="162"/>
      <c r="C233" s="279">
        <f>SUM(C234:C238)</f>
        <v>0</v>
      </c>
      <c r="D233" s="231">
        <f>SUM(D234:D238)</f>
        <v>0</v>
      </c>
      <c r="E233" s="230">
        <f>SUM(E234:E238)</f>
        <v>0</v>
      </c>
      <c r="F233" s="231">
        <f t="shared" ref="F233:M233" si="113">SUM(F234:F238)</f>
        <v>0</v>
      </c>
      <c r="G233" s="231">
        <f t="shared" si="113"/>
        <v>0</v>
      </c>
      <c r="H233" s="230">
        <f t="shared" si="113"/>
        <v>0</v>
      </c>
      <c r="I233" s="227">
        <f t="shared" si="113"/>
        <v>0</v>
      </c>
      <c r="J233" s="228">
        <f t="shared" si="113"/>
        <v>0</v>
      </c>
      <c r="K233" s="228">
        <f t="shared" si="113"/>
        <v>0</v>
      </c>
      <c r="L233" s="228">
        <f t="shared" si="113"/>
        <v>0</v>
      </c>
      <c r="M233" s="279">
        <f t="shared" si="113"/>
        <v>0</v>
      </c>
      <c r="N233" s="231">
        <f>SUM(N234:N238)</f>
        <v>0</v>
      </c>
      <c r="O233" s="230">
        <f>SUM(O234:O238)</f>
        <v>0</v>
      </c>
      <c r="P233" s="231">
        <f>SUM(P234:P238)</f>
        <v>0</v>
      </c>
      <c r="Q233" s="231">
        <f>SUM(Q234:Q238)</f>
        <v>0</v>
      </c>
      <c r="R233" s="230">
        <f>SUM(R234:R238)</f>
        <v>0</v>
      </c>
    </row>
    <row r="234" spans="1:18" s="10" customFormat="1" ht="15" hidden="1" customHeight="1">
      <c r="A234" s="159"/>
      <c r="B234" s="312"/>
      <c r="C234" s="280">
        <f>SUM(F234:H234)</f>
        <v>0</v>
      </c>
      <c r="D234" s="2">
        <f>SUM(C234)/1.27</f>
        <v>0</v>
      </c>
      <c r="E234" s="151">
        <f>SUM(D234)*0.27</f>
        <v>0</v>
      </c>
      <c r="F234" s="2">
        <v>0</v>
      </c>
      <c r="G234" s="2">
        <v>0</v>
      </c>
      <c r="H234" s="151">
        <v>0</v>
      </c>
      <c r="I234" s="233">
        <f>SUM(J234:L234)</f>
        <v>0</v>
      </c>
      <c r="J234" s="234"/>
      <c r="K234" s="234"/>
      <c r="L234" s="234"/>
      <c r="M234" s="280">
        <f>SUM(P234:T234)</f>
        <v>0</v>
      </c>
      <c r="N234" s="2">
        <f>SUM(M234)/1.27</f>
        <v>0</v>
      </c>
      <c r="O234" s="151">
        <f>SUM(N234)*0.27</f>
        <v>0</v>
      </c>
      <c r="P234" s="2">
        <f t="shared" ref="P234:R238" si="114">SUM(F234+J234)</f>
        <v>0</v>
      </c>
      <c r="Q234" s="2">
        <f t="shared" si="114"/>
        <v>0</v>
      </c>
      <c r="R234" s="151">
        <f t="shared" si="114"/>
        <v>0</v>
      </c>
    </row>
    <row r="235" spans="1:18" s="10" customFormat="1" ht="14.25" hidden="1" customHeight="1">
      <c r="A235" s="159"/>
      <c r="B235" s="312"/>
      <c r="C235" s="280">
        <f>SUM(F235:H235)</f>
        <v>0</v>
      </c>
      <c r="D235" s="2">
        <f>SUM(C235)/1.27</f>
        <v>0</v>
      </c>
      <c r="E235" s="151">
        <f>SUM(D235)*0.27</f>
        <v>0</v>
      </c>
      <c r="F235" s="2">
        <v>0</v>
      </c>
      <c r="G235" s="2">
        <v>0</v>
      </c>
      <c r="H235" s="151">
        <v>0</v>
      </c>
      <c r="I235" s="233">
        <f>SUM(J235:L235)</f>
        <v>0</v>
      </c>
      <c r="J235" s="234"/>
      <c r="K235" s="234"/>
      <c r="L235" s="234"/>
      <c r="M235" s="280">
        <f>SUM(P235:T235)</f>
        <v>0</v>
      </c>
      <c r="N235" s="2">
        <f>SUM(M235)/1.27</f>
        <v>0</v>
      </c>
      <c r="O235" s="151">
        <f>SUM(N235)*0.27</f>
        <v>0</v>
      </c>
      <c r="P235" s="2">
        <f t="shared" si="114"/>
        <v>0</v>
      </c>
      <c r="Q235" s="2">
        <f t="shared" si="114"/>
        <v>0</v>
      </c>
      <c r="R235" s="151">
        <f t="shared" si="114"/>
        <v>0</v>
      </c>
    </row>
    <row r="236" spans="1:18" s="10" customFormat="1" ht="14.25" hidden="1" customHeight="1">
      <c r="A236" s="159"/>
      <c r="B236" s="312"/>
      <c r="C236" s="280">
        <f>SUM(F236:H236)</f>
        <v>0</v>
      </c>
      <c r="D236" s="2">
        <f>SUM(C236)/1.27</f>
        <v>0</v>
      </c>
      <c r="E236" s="151">
        <f>SUM(D236)*0.27</f>
        <v>0</v>
      </c>
      <c r="F236" s="2">
        <v>0</v>
      </c>
      <c r="G236" s="2">
        <v>0</v>
      </c>
      <c r="H236" s="151">
        <v>0</v>
      </c>
      <c r="I236" s="233">
        <f>SUM(J236:L236)</f>
        <v>0</v>
      </c>
      <c r="J236" s="234"/>
      <c r="K236" s="234"/>
      <c r="L236" s="234"/>
      <c r="M236" s="280">
        <f>SUM(P236:S236)</f>
        <v>0</v>
      </c>
      <c r="N236" s="2">
        <f>SUM(M236)/1.27</f>
        <v>0</v>
      </c>
      <c r="O236" s="151">
        <f>SUM(N236)*0.27</f>
        <v>0</v>
      </c>
      <c r="P236" s="2">
        <f t="shared" si="114"/>
        <v>0</v>
      </c>
      <c r="Q236" s="2">
        <f t="shared" si="114"/>
        <v>0</v>
      </c>
      <c r="R236" s="151">
        <f t="shared" si="114"/>
        <v>0</v>
      </c>
    </row>
    <row r="237" spans="1:18" s="10" customFormat="1" ht="14.25" hidden="1" customHeight="1">
      <c r="A237" s="159"/>
      <c r="B237" s="312"/>
      <c r="C237" s="280">
        <f>SUM(F237:H237)</f>
        <v>0</v>
      </c>
      <c r="D237" s="2">
        <f>SUM(C237)/1.27</f>
        <v>0</v>
      </c>
      <c r="E237" s="151">
        <f>SUM(D237)*0.27</f>
        <v>0</v>
      </c>
      <c r="F237" s="2">
        <v>0</v>
      </c>
      <c r="G237" s="2">
        <v>0</v>
      </c>
      <c r="H237" s="151">
        <v>0</v>
      </c>
      <c r="I237" s="233">
        <f>SUM(J237:L237)</f>
        <v>0</v>
      </c>
      <c r="J237" s="234"/>
      <c r="K237" s="234"/>
      <c r="L237" s="234"/>
      <c r="M237" s="280">
        <f>SUM(P237:S237)</f>
        <v>0</v>
      </c>
      <c r="N237" s="2">
        <f>SUM(M237)/1.27</f>
        <v>0</v>
      </c>
      <c r="O237" s="151">
        <f>SUM(N237)*0.27</f>
        <v>0</v>
      </c>
      <c r="P237" s="2">
        <f t="shared" si="114"/>
        <v>0</v>
      </c>
      <c r="Q237" s="2">
        <f t="shared" si="114"/>
        <v>0</v>
      </c>
      <c r="R237" s="151">
        <f t="shared" si="114"/>
        <v>0</v>
      </c>
    </row>
    <row r="238" spans="1:18" s="10" customFormat="1" ht="14.25" hidden="1" customHeight="1">
      <c r="A238" s="159"/>
      <c r="B238" s="312"/>
      <c r="C238" s="280">
        <f>SUM(F238:H238)</f>
        <v>0</v>
      </c>
      <c r="D238" s="2">
        <f>SUM(C238)/1.27</f>
        <v>0</v>
      </c>
      <c r="E238" s="151">
        <f>SUM(D238)*0.27</f>
        <v>0</v>
      </c>
      <c r="F238" s="2">
        <v>0</v>
      </c>
      <c r="G238" s="2">
        <v>0</v>
      </c>
      <c r="H238" s="151">
        <v>0</v>
      </c>
      <c r="I238" s="233">
        <f>SUM(J238:L238)</f>
        <v>0</v>
      </c>
      <c r="J238" s="234"/>
      <c r="K238" s="234"/>
      <c r="L238" s="234"/>
      <c r="M238" s="280">
        <f>SUM(P238:S238)</f>
        <v>0</v>
      </c>
      <c r="N238" s="2">
        <f>SUM(M238)/1.27</f>
        <v>0</v>
      </c>
      <c r="O238" s="151">
        <f>SUM(N238)*0.27</f>
        <v>0</v>
      </c>
      <c r="P238" s="2">
        <f t="shared" si="114"/>
        <v>0</v>
      </c>
      <c r="Q238" s="2">
        <f t="shared" si="114"/>
        <v>0</v>
      </c>
      <c r="R238" s="151">
        <f t="shared" si="114"/>
        <v>0</v>
      </c>
    </row>
    <row r="239" spans="1:18" s="10" customFormat="1" ht="14.25" hidden="1" customHeight="1">
      <c r="A239" s="158"/>
      <c r="B239" s="312"/>
      <c r="C239" s="280"/>
      <c r="D239" s="2"/>
      <c r="E239" s="151"/>
      <c r="F239" s="2"/>
      <c r="G239" s="2"/>
      <c r="H239" s="151"/>
      <c r="I239" s="244"/>
      <c r="J239" s="114"/>
      <c r="K239" s="114"/>
      <c r="L239" s="114"/>
      <c r="M239" s="280"/>
      <c r="N239" s="2"/>
      <c r="O239" s="151"/>
      <c r="P239" s="2"/>
      <c r="Q239" s="2"/>
      <c r="R239" s="151"/>
    </row>
    <row r="240" spans="1:18" s="10" customFormat="1" ht="14.25" hidden="1" customHeight="1">
      <c r="A240" s="232" t="s">
        <v>323</v>
      </c>
      <c r="B240" s="162"/>
      <c r="C240" s="279">
        <f t="shared" ref="C240:R240" si="115">SUM(C241:C242)</f>
        <v>0</v>
      </c>
      <c r="D240" s="231">
        <f t="shared" si="115"/>
        <v>0</v>
      </c>
      <c r="E240" s="230">
        <f t="shared" si="115"/>
        <v>0</v>
      </c>
      <c r="F240" s="231">
        <f t="shared" si="115"/>
        <v>0</v>
      </c>
      <c r="G240" s="231">
        <f t="shared" si="115"/>
        <v>0</v>
      </c>
      <c r="H240" s="230">
        <f t="shared" si="115"/>
        <v>0</v>
      </c>
      <c r="I240" s="227">
        <f t="shared" si="115"/>
        <v>0</v>
      </c>
      <c r="J240" s="228">
        <f t="shared" si="115"/>
        <v>0</v>
      </c>
      <c r="K240" s="228">
        <f t="shared" si="115"/>
        <v>0</v>
      </c>
      <c r="L240" s="228">
        <f t="shared" si="115"/>
        <v>0</v>
      </c>
      <c r="M240" s="279">
        <f t="shared" si="115"/>
        <v>0</v>
      </c>
      <c r="N240" s="231">
        <f t="shared" si="115"/>
        <v>0</v>
      </c>
      <c r="O240" s="230">
        <f t="shared" si="115"/>
        <v>0</v>
      </c>
      <c r="P240" s="231">
        <f t="shared" si="115"/>
        <v>0</v>
      </c>
      <c r="Q240" s="231">
        <f t="shared" si="115"/>
        <v>0</v>
      </c>
      <c r="R240" s="230">
        <f t="shared" si="115"/>
        <v>0</v>
      </c>
    </row>
    <row r="241" spans="1:18" s="10" customFormat="1" ht="14.25" hidden="1" customHeight="1">
      <c r="A241" s="158"/>
      <c r="B241" s="312"/>
      <c r="C241" s="280">
        <f>SUM(F241:H241)</f>
        <v>0</v>
      </c>
      <c r="D241" s="2">
        <f>SUM(C241)/1.27</f>
        <v>0</v>
      </c>
      <c r="E241" s="151">
        <f>SUM(D241)*0.27</f>
        <v>0</v>
      </c>
      <c r="F241" s="2">
        <v>0</v>
      </c>
      <c r="G241" s="2">
        <v>0</v>
      </c>
      <c r="H241" s="151">
        <v>0</v>
      </c>
      <c r="I241" s="233">
        <f>SUM(J241:L241)</f>
        <v>0</v>
      </c>
      <c r="J241" s="234"/>
      <c r="K241" s="234"/>
      <c r="L241" s="234"/>
      <c r="M241" s="280">
        <f>SUM(P241:S241)</f>
        <v>0</v>
      </c>
      <c r="N241" s="2">
        <f>SUM(M241)/1.27</f>
        <v>0</v>
      </c>
      <c r="O241" s="151">
        <f>SUM(N241)*0.27</f>
        <v>0</v>
      </c>
      <c r="P241" s="2">
        <f t="shared" ref="P241:R242" si="116">SUM(F241+J241)</f>
        <v>0</v>
      </c>
      <c r="Q241" s="260">
        <f t="shared" si="116"/>
        <v>0</v>
      </c>
      <c r="R241" s="430">
        <f t="shared" si="116"/>
        <v>0</v>
      </c>
    </row>
    <row r="242" spans="1:18" s="10" customFormat="1" ht="14.25" hidden="1" customHeight="1">
      <c r="A242" s="158"/>
      <c r="B242" s="312"/>
      <c r="C242" s="280">
        <f>SUM(F242:H242)</f>
        <v>0</v>
      </c>
      <c r="D242" s="2">
        <f>SUM(C242)/1.27</f>
        <v>0</v>
      </c>
      <c r="E242" s="151">
        <f>SUM(D242)*0.27</f>
        <v>0</v>
      </c>
      <c r="F242" s="2">
        <v>0</v>
      </c>
      <c r="G242" s="2">
        <v>0</v>
      </c>
      <c r="H242" s="151">
        <v>0</v>
      </c>
      <c r="I242" s="233">
        <f>SUM(J242:L242)</f>
        <v>0</v>
      </c>
      <c r="J242" s="234"/>
      <c r="K242" s="234"/>
      <c r="L242" s="234"/>
      <c r="M242" s="280">
        <f>SUM(P242:S242)</f>
        <v>0</v>
      </c>
      <c r="N242" s="2">
        <f>SUM(M242)/1.27</f>
        <v>0</v>
      </c>
      <c r="O242" s="151">
        <f>SUM(N242)*0.27</f>
        <v>0</v>
      </c>
      <c r="P242" s="2">
        <f t="shared" si="116"/>
        <v>0</v>
      </c>
      <c r="Q242" s="2">
        <f t="shared" si="116"/>
        <v>0</v>
      </c>
      <c r="R242" s="151">
        <f t="shared" si="116"/>
        <v>0</v>
      </c>
    </row>
    <row r="243" spans="1:18" s="10" customFormat="1" ht="14.25" hidden="1" customHeight="1">
      <c r="A243" s="158"/>
      <c r="B243" s="312"/>
      <c r="C243" s="280"/>
      <c r="D243" s="2"/>
      <c r="E243" s="151"/>
      <c r="F243" s="2"/>
      <c r="G243" s="2"/>
      <c r="H243" s="151"/>
      <c r="I243" s="244"/>
      <c r="J243" s="114"/>
      <c r="K243" s="114"/>
      <c r="L243" s="114"/>
      <c r="M243" s="280"/>
      <c r="N243" s="2"/>
      <c r="O243" s="151"/>
      <c r="P243" s="2"/>
      <c r="Q243" s="2"/>
      <c r="R243" s="151"/>
    </row>
    <row r="244" spans="1:18" s="10" customFormat="1" ht="14.25" hidden="1" customHeight="1">
      <c r="A244" s="232" t="s">
        <v>93</v>
      </c>
      <c r="B244" s="162"/>
      <c r="C244" s="279">
        <f t="shared" ref="C244:R244" si="117">SUM(C245:C247)</f>
        <v>0</v>
      </c>
      <c r="D244" s="231">
        <f t="shared" si="117"/>
        <v>0</v>
      </c>
      <c r="E244" s="230">
        <f t="shared" si="117"/>
        <v>0</v>
      </c>
      <c r="F244" s="231">
        <f t="shared" si="117"/>
        <v>0</v>
      </c>
      <c r="G244" s="231">
        <f t="shared" si="117"/>
        <v>0</v>
      </c>
      <c r="H244" s="230">
        <f t="shared" si="117"/>
        <v>0</v>
      </c>
      <c r="I244" s="227">
        <f t="shared" si="117"/>
        <v>0</v>
      </c>
      <c r="J244" s="228">
        <f t="shared" si="117"/>
        <v>0</v>
      </c>
      <c r="K244" s="228">
        <f t="shared" si="117"/>
        <v>0</v>
      </c>
      <c r="L244" s="228">
        <f t="shared" si="117"/>
        <v>0</v>
      </c>
      <c r="M244" s="279">
        <f t="shared" si="117"/>
        <v>0</v>
      </c>
      <c r="N244" s="381">
        <f t="shared" si="117"/>
        <v>0</v>
      </c>
      <c r="O244" s="382">
        <f t="shared" si="117"/>
        <v>0</v>
      </c>
      <c r="P244" s="231">
        <f t="shared" si="117"/>
        <v>0</v>
      </c>
      <c r="Q244" s="231">
        <f t="shared" si="117"/>
        <v>0</v>
      </c>
      <c r="R244" s="230">
        <f t="shared" si="117"/>
        <v>0</v>
      </c>
    </row>
    <row r="245" spans="1:18" s="10" customFormat="1" ht="14.25" hidden="1" customHeight="1">
      <c r="A245" s="383"/>
      <c r="B245" s="312"/>
      <c r="C245" s="280">
        <f>SUM(F245:H245)</f>
        <v>0</v>
      </c>
      <c r="D245" s="2">
        <f>SUM(C245)/1.27</f>
        <v>0</v>
      </c>
      <c r="E245" s="151">
        <f>SUM(D245)*0.27</f>
        <v>0</v>
      </c>
      <c r="F245" s="2">
        <v>0</v>
      </c>
      <c r="G245" s="2">
        <v>0</v>
      </c>
      <c r="H245" s="151">
        <v>0</v>
      </c>
      <c r="I245" s="233">
        <f>SUM(J245:L245)</f>
        <v>0</v>
      </c>
      <c r="J245" s="243"/>
      <c r="K245" s="243"/>
      <c r="L245" s="243"/>
      <c r="M245" s="280">
        <f>SUM(P245:T245)</f>
        <v>0</v>
      </c>
      <c r="N245" s="2">
        <f>SUM(M245)/1.27</f>
        <v>0</v>
      </c>
      <c r="O245" s="151">
        <f>SUM(N245)*0.27</f>
        <v>0</v>
      </c>
      <c r="P245" s="2">
        <f t="shared" ref="P245:R247" si="118">SUM(F245+J245)</f>
        <v>0</v>
      </c>
      <c r="Q245" s="2">
        <f t="shared" si="118"/>
        <v>0</v>
      </c>
      <c r="R245" s="151">
        <f t="shared" si="118"/>
        <v>0</v>
      </c>
    </row>
    <row r="246" spans="1:18" s="10" customFormat="1" ht="14.25" hidden="1" customHeight="1">
      <c r="A246" s="383"/>
      <c r="B246" s="312"/>
      <c r="C246" s="280">
        <f>SUM(F246:H246)</f>
        <v>0</v>
      </c>
      <c r="D246" s="2">
        <f>SUM(C246)/1.27</f>
        <v>0</v>
      </c>
      <c r="E246" s="151">
        <f>SUM(D246)*0.27</f>
        <v>0</v>
      </c>
      <c r="F246" s="2">
        <v>0</v>
      </c>
      <c r="G246" s="2">
        <v>0</v>
      </c>
      <c r="H246" s="151">
        <v>0</v>
      </c>
      <c r="I246" s="233">
        <f>SUM(J246:L246)</f>
        <v>0</v>
      </c>
      <c r="J246" s="243"/>
      <c r="K246" s="243"/>
      <c r="L246" s="243"/>
      <c r="M246" s="280">
        <f>SUM(P246:S246)</f>
        <v>0</v>
      </c>
      <c r="N246" s="2">
        <f>SUM(M246)/1.27</f>
        <v>0</v>
      </c>
      <c r="O246" s="151">
        <f>SUM(N246)*0.27</f>
        <v>0</v>
      </c>
      <c r="P246" s="2">
        <f t="shared" si="118"/>
        <v>0</v>
      </c>
      <c r="Q246" s="2">
        <f t="shared" si="118"/>
        <v>0</v>
      </c>
      <c r="R246" s="151">
        <f t="shared" si="118"/>
        <v>0</v>
      </c>
    </row>
    <row r="247" spans="1:18" s="10" customFormat="1" ht="14.25" hidden="1" customHeight="1">
      <c r="A247" s="159"/>
      <c r="B247" s="312"/>
      <c r="C247" s="280">
        <f>SUM(F247:H247)</f>
        <v>0</v>
      </c>
      <c r="D247" s="2">
        <f>SUM(C247)/1.27</f>
        <v>0</v>
      </c>
      <c r="E247" s="151">
        <f>SUM(D247)*0.27</f>
        <v>0</v>
      </c>
      <c r="F247" s="2">
        <v>0</v>
      </c>
      <c r="G247" s="2">
        <v>0</v>
      </c>
      <c r="H247" s="151">
        <v>0</v>
      </c>
      <c r="I247" s="233">
        <f>SUM(J247:L247)</f>
        <v>0</v>
      </c>
      <c r="J247" s="234"/>
      <c r="K247" s="234"/>
      <c r="L247" s="234"/>
      <c r="M247" s="280">
        <f>SUM(P247:S247)</f>
        <v>0</v>
      </c>
      <c r="N247" s="2">
        <f>SUM(M247)/1.27</f>
        <v>0</v>
      </c>
      <c r="O247" s="151">
        <f>SUM(N247)*0.27</f>
        <v>0</v>
      </c>
      <c r="P247" s="2">
        <f t="shared" si="118"/>
        <v>0</v>
      </c>
      <c r="Q247" s="2">
        <f t="shared" si="118"/>
        <v>0</v>
      </c>
      <c r="R247" s="151">
        <f t="shared" si="118"/>
        <v>0</v>
      </c>
    </row>
    <row r="248" spans="1:18" s="10" customFormat="1" ht="13.5" hidden="1" customHeight="1">
      <c r="A248" s="159"/>
      <c r="B248" s="312"/>
      <c r="C248" s="280"/>
      <c r="D248" s="2"/>
      <c r="E248" s="151"/>
      <c r="F248" s="2"/>
      <c r="G248" s="2"/>
      <c r="H248" s="151"/>
      <c r="I248" s="244"/>
      <c r="J248" s="114"/>
      <c r="K248" s="114"/>
      <c r="L248" s="114"/>
      <c r="M248" s="280"/>
      <c r="N248" s="2"/>
      <c r="O248" s="151"/>
      <c r="P248" s="2"/>
      <c r="Q248" s="2"/>
      <c r="R248" s="151"/>
    </row>
    <row r="249" spans="1:18" ht="9.75" customHeight="1" thickBot="1">
      <c r="A249" s="194"/>
      <c r="B249" s="312"/>
      <c r="C249" s="357"/>
      <c r="D249" s="263"/>
      <c r="E249" s="264"/>
      <c r="F249" s="2"/>
      <c r="G249" s="2"/>
      <c r="H249" s="151"/>
      <c r="I249" s="384"/>
      <c r="J249" s="263"/>
      <c r="K249" s="263"/>
      <c r="L249" s="263"/>
      <c r="M249" s="357"/>
      <c r="N249" s="2"/>
      <c r="O249" s="151"/>
      <c r="P249" s="2"/>
      <c r="Q249" s="2"/>
      <c r="R249" s="151"/>
    </row>
    <row r="250" spans="1:18" s="174" customFormat="1" ht="19.5" customHeight="1" thickBot="1">
      <c r="A250" s="169" t="s">
        <v>263</v>
      </c>
      <c r="B250" s="386"/>
      <c r="C250" s="272">
        <f t="shared" ref="C250:R250" si="119">SUM(C9:C249)/2</f>
        <v>309852825</v>
      </c>
      <c r="D250" s="347">
        <f t="shared" si="119"/>
        <v>244263518</v>
      </c>
      <c r="E250" s="1804">
        <f t="shared" si="119"/>
        <v>65589307</v>
      </c>
      <c r="F250" s="272">
        <f t="shared" si="119"/>
        <v>299064635</v>
      </c>
      <c r="G250" s="268">
        <f t="shared" si="119"/>
        <v>7271190</v>
      </c>
      <c r="H250" s="269">
        <f t="shared" si="119"/>
        <v>3517000</v>
      </c>
      <c r="I250" s="272">
        <f t="shared" si="119"/>
        <v>6797338</v>
      </c>
      <c r="J250" s="268">
        <f t="shared" si="119"/>
        <v>6899934</v>
      </c>
      <c r="K250" s="268">
        <f t="shared" si="119"/>
        <v>-102596</v>
      </c>
      <c r="L250" s="269">
        <f t="shared" si="119"/>
        <v>0</v>
      </c>
      <c r="M250" s="358">
        <f t="shared" si="119"/>
        <v>316650163</v>
      </c>
      <c r="N250" s="271">
        <f t="shared" si="119"/>
        <v>249710697</v>
      </c>
      <c r="O250" s="270">
        <f t="shared" si="119"/>
        <v>66939466</v>
      </c>
      <c r="P250" s="267">
        <f t="shared" si="119"/>
        <v>305964569</v>
      </c>
      <c r="Q250" s="1633">
        <f t="shared" si="119"/>
        <v>7168594</v>
      </c>
      <c r="R250" s="269">
        <f t="shared" si="119"/>
        <v>3517000</v>
      </c>
    </row>
    <row r="251" spans="1:18" ht="12" customHeight="1">
      <c r="A251" s="175"/>
      <c r="B251" s="387"/>
      <c r="C251" s="275"/>
      <c r="D251" s="276"/>
      <c r="E251" s="275"/>
      <c r="F251" s="274"/>
      <c r="G251" s="274"/>
      <c r="H251" s="275"/>
      <c r="I251" s="388"/>
      <c r="J251" s="389"/>
      <c r="K251" s="274"/>
      <c r="L251" s="274"/>
      <c r="M251" s="359"/>
      <c r="N251" s="274"/>
      <c r="O251" s="275"/>
      <c r="P251" s="274"/>
      <c r="Q251" s="274"/>
      <c r="R251" s="275"/>
    </row>
    <row r="252" spans="1:18" s="10" customFormat="1" ht="15" customHeight="1">
      <c r="A252" s="143" t="s">
        <v>599</v>
      </c>
      <c r="B252" s="390"/>
      <c r="C252" s="230">
        <f t="shared" ref="C252:I252" si="120">SUM(C253:C272)</f>
        <v>85961169</v>
      </c>
      <c r="D252" s="232">
        <f t="shared" si="120"/>
        <v>67728178</v>
      </c>
      <c r="E252" s="230">
        <f t="shared" si="120"/>
        <v>18232991</v>
      </c>
      <c r="F252" s="231">
        <f t="shared" si="120"/>
        <v>85961169</v>
      </c>
      <c r="G252" s="231">
        <f t="shared" si="120"/>
        <v>0</v>
      </c>
      <c r="H252" s="230">
        <f t="shared" si="120"/>
        <v>0</v>
      </c>
      <c r="I252" s="227">
        <f t="shared" si="120"/>
        <v>-568781</v>
      </c>
      <c r="J252" s="228">
        <f t="shared" ref="J252:R252" si="121">SUM(J253:J272)</f>
        <v>-568781</v>
      </c>
      <c r="K252" s="228">
        <f>SUM(K253:K272)</f>
        <v>0</v>
      </c>
      <c r="L252" s="228">
        <f>SUM(L253:L272)</f>
        <v>0</v>
      </c>
      <c r="M252" s="279">
        <f t="shared" si="121"/>
        <v>85392388</v>
      </c>
      <c r="N252" s="231">
        <f t="shared" si="121"/>
        <v>67280319</v>
      </c>
      <c r="O252" s="230">
        <f t="shared" si="121"/>
        <v>18112070</v>
      </c>
      <c r="P252" s="231">
        <f t="shared" si="121"/>
        <v>85392388</v>
      </c>
      <c r="Q252" s="231">
        <f t="shared" si="121"/>
        <v>0</v>
      </c>
      <c r="R252" s="230">
        <f t="shared" si="121"/>
        <v>0</v>
      </c>
    </row>
    <row r="253" spans="1:18" s="10" customFormat="1" ht="18" customHeight="1">
      <c r="A253" s="159"/>
      <c r="B253" s="148" t="s">
        <v>662</v>
      </c>
      <c r="C253" s="151">
        <f t="shared" ref="C253:C272" si="122">SUM(F253:H253)</f>
        <v>1325000</v>
      </c>
      <c r="D253" s="1506">
        <v>1043260</v>
      </c>
      <c r="E253" s="1575">
        <v>281740</v>
      </c>
      <c r="F253" s="2">
        <v>1325000</v>
      </c>
      <c r="G253" s="2">
        <v>0</v>
      </c>
      <c r="H253" s="151">
        <v>0</v>
      </c>
      <c r="I253" s="233">
        <f t="shared" ref="I253:I272" si="123">SUM(J253:L253)</f>
        <v>0</v>
      </c>
      <c r="J253" s="234"/>
      <c r="K253" s="234"/>
      <c r="L253" s="234"/>
      <c r="M253" s="280">
        <f t="shared" ref="M253:M269" si="124">SUM(P253:T253)</f>
        <v>1325000</v>
      </c>
      <c r="N253" s="1506">
        <v>1043260</v>
      </c>
      <c r="O253" s="1575">
        <v>281740</v>
      </c>
      <c r="P253" s="2">
        <f t="shared" ref="P253:P272" si="125">SUM(F253+J253)</f>
        <v>1325000</v>
      </c>
      <c r="Q253" s="2">
        <f t="shared" ref="Q253:Q272" si="126">SUM(G253+K253)</f>
        <v>0</v>
      </c>
      <c r="R253" s="151">
        <f t="shared" ref="R253:R272" si="127">SUM(H253+L253)</f>
        <v>0</v>
      </c>
    </row>
    <row r="254" spans="1:18" s="10" customFormat="1" ht="12.75" customHeight="1">
      <c r="A254" s="391"/>
      <c r="B254" s="148" t="s">
        <v>983</v>
      </c>
      <c r="C254" s="151">
        <f t="shared" si="122"/>
        <v>3937000</v>
      </c>
      <c r="D254" s="236">
        <f>SUM(C254)/1.27</f>
        <v>3100000</v>
      </c>
      <c r="E254" s="151">
        <f>SUM(D254)*0.27</f>
        <v>837000</v>
      </c>
      <c r="F254" s="2">
        <v>3937000</v>
      </c>
      <c r="G254" s="2">
        <v>0</v>
      </c>
      <c r="H254" s="151">
        <v>0</v>
      </c>
      <c r="I254" s="233">
        <f t="shared" si="123"/>
        <v>0</v>
      </c>
      <c r="J254" s="234"/>
      <c r="K254" s="234"/>
      <c r="L254" s="234"/>
      <c r="M254" s="280">
        <f t="shared" si="124"/>
        <v>3937000</v>
      </c>
      <c r="N254" s="2">
        <f>SUM(M254)/1.27</f>
        <v>3100000</v>
      </c>
      <c r="O254" s="151">
        <f>SUM(N254)*0.27</f>
        <v>837000</v>
      </c>
      <c r="P254" s="2">
        <f t="shared" si="125"/>
        <v>3937000</v>
      </c>
      <c r="Q254" s="2">
        <f t="shared" si="126"/>
        <v>0</v>
      </c>
      <c r="R254" s="151">
        <f t="shared" si="127"/>
        <v>0</v>
      </c>
    </row>
    <row r="255" spans="1:18" s="10" customFormat="1" ht="12.75" customHeight="1">
      <c r="A255" s="391"/>
      <c r="B255" s="148" t="s">
        <v>984</v>
      </c>
      <c r="C255" s="151">
        <f t="shared" si="122"/>
        <v>4826000</v>
      </c>
      <c r="D255" s="236">
        <f>SUM(C255)/1.27</f>
        <v>3800000</v>
      </c>
      <c r="E255" s="151">
        <f>SUM(D255)*0.27</f>
        <v>1026000</v>
      </c>
      <c r="F255" s="2">
        <v>4826000</v>
      </c>
      <c r="G255" s="2">
        <v>0</v>
      </c>
      <c r="H255" s="151">
        <v>0</v>
      </c>
      <c r="I255" s="233">
        <f t="shared" si="123"/>
        <v>0</v>
      </c>
      <c r="J255" s="234"/>
      <c r="K255" s="234"/>
      <c r="L255" s="234"/>
      <c r="M255" s="280">
        <f t="shared" si="124"/>
        <v>4826000</v>
      </c>
      <c r="N255" s="2">
        <f>SUM(M255)/1.27</f>
        <v>3800000</v>
      </c>
      <c r="O255" s="151">
        <f>SUM(N255)*0.27</f>
        <v>1026000</v>
      </c>
      <c r="P255" s="2">
        <f t="shared" si="125"/>
        <v>4826000</v>
      </c>
      <c r="Q255" s="2">
        <f t="shared" si="126"/>
        <v>0</v>
      </c>
      <c r="R255" s="151">
        <f t="shared" si="127"/>
        <v>0</v>
      </c>
    </row>
    <row r="256" spans="1:18" s="10" customFormat="1" ht="12.75" customHeight="1">
      <c r="A256" s="391"/>
      <c r="B256" s="148" t="s">
        <v>582</v>
      </c>
      <c r="C256" s="151">
        <f t="shared" si="122"/>
        <v>152000</v>
      </c>
      <c r="D256" s="277">
        <v>120000</v>
      </c>
      <c r="E256" s="245">
        <v>32000</v>
      </c>
      <c r="F256" s="2">
        <v>152000</v>
      </c>
      <c r="G256" s="2">
        <v>0</v>
      </c>
      <c r="H256" s="151">
        <v>0</v>
      </c>
      <c r="I256" s="233">
        <f t="shared" si="123"/>
        <v>0</v>
      </c>
      <c r="J256" s="234"/>
      <c r="K256" s="234"/>
      <c r="L256" s="234"/>
      <c r="M256" s="280">
        <f t="shared" si="124"/>
        <v>152000</v>
      </c>
      <c r="N256" s="2">
        <v>120000</v>
      </c>
      <c r="O256" s="151">
        <v>32000</v>
      </c>
      <c r="P256" s="2">
        <f t="shared" si="125"/>
        <v>152000</v>
      </c>
      <c r="Q256" s="2">
        <f t="shared" si="126"/>
        <v>0</v>
      </c>
      <c r="R256" s="151">
        <f t="shared" si="127"/>
        <v>0</v>
      </c>
    </row>
    <row r="257" spans="1:18" s="10" customFormat="1" ht="12.75" customHeight="1">
      <c r="A257" s="391"/>
      <c r="B257" s="148" t="s">
        <v>985</v>
      </c>
      <c r="C257" s="151">
        <f t="shared" si="122"/>
        <v>3493000</v>
      </c>
      <c r="D257" s="277">
        <v>2750000</v>
      </c>
      <c r="E257" s="245">
        <v>743000</v>
      </c>
      <c r="F257" s="2">
        <v>3493000</v>
      </c>
      <c r="G257" s="2">
        <v>0</v>
      </c>
      <c r="H257" s="151">
        <v>0</v>
      </c>
      <c r="I257" s="233">
        <f t="shared" si="123"/>
        <v>0</v>
      </c>
      <c r="J257" s="234"/>
      <c r="K257" s="234"/>
      <c r="L257" s="234"/>
      <c r="M257" s="280">
        <f t="shared" si="124"/>
        <v>3493000</v>
      </c>
      <c r="N257" s="2">
        <v>2750000</v>
      </c>
      <c r="O257" s="151">
        <v>743000</v>
      </c>
      <c r="P257" s="2">
        <f t="shared" si="125"/>
        <v>3493000</v>
      </c>
      <c r="Q257" s="2">
        <f t="shared" si="126"/>
        <v>0</v>
      </c>
      <c r="R257" s="151">
        <f t="shared" si="127"/>
        <v>0</v>
      </c>
    </row>
    <row r="258" spans="1:18" s="10" customFormat="1" ht="12.75" customHeight="1">
      <c r="A258" s="391"/>
      <c r="B258" s="148" t="s">
        <v>986</v>
      </c>
      <c r="C258" s="151">
        <f t="shared" si="122"/>
        <v>9208000</v>
      </c>
      <c r="D258" s="277">
        <v>7250000</v>
      </c>
      <c r="E258" s="245">
        <v>1958000</v>
      </c>
      <c r="F258" s="2">
        <v>9208000</v>
      </c>
      <c r="G258" s="2">
        <v>0</v>
      </c>
      <c r="H258" s="151">
        <v>0</v>
      </c>
      <c r="I258" s="233">
        <f t="shared" si="123"/>
        <v>0</v>
      </c>
      <c r="J258" s="234"/>
      <c r="K258" s="234"/>
      <c r="L258" s="234"/>
      <c r="M258" s="280">
        <f t="shared" si="124"/>
        <v>9208000</v>
      </c>
      <c r="N258" s="2">
        <v>7250000</v>
      </c>
      <c r="O258" s="151">
        <v>1958000</v>
      </c>
      <c r="P258" s="2">
        <f t="shared" si="125"/>
        <v>9208000</v>
      </c>
      <c r="Q258" s="2">
        <f t="shared" si="126"/>
        <v>0</v>
      </c>
      <c r="R258" s="151">
        <f t="shared" si="127"/>
        <v>0</v>
      </c>
    </row>
    <row r="259" spans="1:18" s="10" customFormat="1" ht="12.75" customHeight="1">
      <c r="A259" s="391"/>
      <c r="B259" s="148" t="s">
        <v>987</v>
      </c>
      <c r="C259" s="151">
        <f t="shared" si="122"/>
        <v>6096000</v>
      </c>
      <c r="D259" s="277">
        <f t="shared" ref="D259:D264" si="128">SUM(C259)/1.27</f>
        <v>4800000</v>
      </c>
      <c r="E259" s="245">
        <f t="shared" ref="E259:E264" si="129">SUM(D259)*0.27</f>
        <v>1296000</v>
      </c>
      <c r="F259" s="2">
        <v>6096000</v>
      </c>
      <c r="G259" s="2">
        <v>0</v>
      </c>
      <c r="H259" s="151">
        <v>0</v>
      </c>
      <c r="I259" s="233">
        <f t="shared" si="123"/>
        <v>0</v>
      </c>
      <c r="J259" s="234"/>
      <c r="K259" s="234"/>
      <c r="L259" s="234"/>
      <c r="M259" s="280">
        <f t="shared" si="124"/>
        <v>6096000</v>
      </c>
      <c r="N259" s="2">
        <f t="shared" ref="N259:N264" si="130">SUM(M259)/1.27</f>
        <v>4800000</v>
      </c>
      <c r="O259" s="151">
        <f t="shared" ref="O259:O264" si="131">SUM(N259)*0.27</f>
        <v>1296000</v>
      </c>
      <c r="P259" s="2">
        <f t="shared" si="125"/>
        <v>6096000</v>
      </c>
      <c r="Q259" s="2">
        <f t="shared" si="126"/>
        <v>0</v>
      </c>
      <c r="R259" s="151">
        <f t="shared" si="127"/>
        <v>0</v>
      </c>
    </row>
    <row r="260" spans="1:18" s="10" customFormat="1" ht="12.75" customHeight="1">
      <c r="A260" s="391"/>
      <c r="B260" s="148" t="s">
        <v>988</v>
      </c>
      <c r="C260" s="151">
        <f t="shared" si="122"/>
        <v>8168000</v>
      </c>
      <c r="D260" s="277">
        <f t="shared" si="128"/>
        <v>6431496</v>
      </c>
      <c r="E260" s="245">
        <f t="shared" si="129"/>
        <v>1736504</v>
      </c>
      <c r="F260" s="2">
        <v>8168000</v>
      </c>
      <c r="G260" s="2">
        <v>0</v>
      </c>
      <c r="H260" s="151">
        <v>0</v>
      </c>
      <c r="I260" s="233">
        <f t="shared" si="123"/>
        <v>0</v>
      </c>
      <c r="J260" s="234"/>
      <c r="K260" s="234"/>
      <c r="L260" s="234"/>
      <c r="M260" s="280">
        <f t="shared" si="124"/>
        <v>8168000</v>
      </c>
      <c r="N260" s="2">
        <f t="shared" si="130"/>
        <v>6431496</v>
      </c>
      <c r="O260" s="151">
        <f t="shared" si="131"/>
        <v>1736504</v>
      </c>
      <c r="P260" s="2">
        <f t="shared" si="125"/>
        <v>8168000</v>
      </c>
      <c r="Q260" s="2">
        <f t="shared" si="126"/>
        <v>0</v>
      </c>
      <c r="R260" s="151">
        <f t="shared" si="127"/>
        <v>0</v>
      </c>
    </row>
    <row r="261" spans="1:18" s="10" customFormat="1" ht="12.75" customHeight="1">
      <c r="A261" s="391"/>
      <c r="B261" s="148" t="s">
        <v>580</v>
      </c>
      <c r="C261" s="151">
        <f t="shared" si="122"/>
        <v>15748000</v>
      </c>
      <c r="D261" s="277">
        <f t="shared" si="128"/>
        <v>12400000</v>
      </c>
      <c r="E261" s="245">
        <f t="shared" si="129"/>
        <v>3348000</v>
      </c>
      <c r="F261" s="2">
        <v>15748000</v>
      </c>
      <c r="G261" s="2">
        <v>0</v>
      </c>
      <c r="H261" s="151">
        <v>0</v>
      </c>
      <c r="I261" s="233">
        <f t="shared" si="123"/>
        <v>0</v>
      </c>
      <c r="J261" s="234"/>
      <c r="K261" s="234"/>
      <c r="L261" s="234"/>
      <c r="M261" s="280">
        <f t="shared" si="124"/>
        <v>15748000</v>
      </c>
      <c r="N261" s="2">
        <f t="shared" si="130"/>
        <v>12400000</v>
      </c>
      <c r="O261" s="151">
        <f t="shared" si="131"/>
        <v>3348000</v>
      </c>
      <c r="P261" s="2">
        <f t="shared" si="125"/>
        <v>15748000</v>
      </c>
      <c r="Q261" s="2">
        <f t="shared" si="126"/>
        <v>0</v>
      </c>
      <c r="R261" s="151">
        <f t="shared" si="127"/>
        <v>0</v>
      </c>
    </row>
    <row r="262" spans="1:18" s="10" customFormat="1" ht="12.75" customHeight="1">
      <c r="A262" s="391"/>
      <c r="B262" s="148" t="s">
        <v>76</v>
      </c>
      <c r="C262" s="151">
        <f t="shared" si="122"/>
        <v>1270000</v>
      </c>
      <c r="D262" s="277">
        <f t="shared" si="128"/>
        <v>1000000</v>
      </c>
      <c r="E262" s="245">
        <f t="shared" si="129"/>
        <v>270000</v>
      </c>
      <c r="F262" s="2">
        <v>1270000</v>
      </c>
      <c r="G262" s="2">
        <v>0</v>
      </c>
      <c r="H262" s="151">
        <v>0</v>
      </c>
      <c r="I262" s="233">
        <f t="shared" si="123"/>
        <v>0</v>
      </c>
      <c r="J262" s="234"/>
      <c r="K262" s="234"/>
      <c r="L262" s="234"/>
      <c r="M262" s="280">
        <f t="shared" si="124"/>
        <v>1270000</v>
      </c>
      <c r="N262" s="2">
        <f t="shared" si="130"/>
        <v>1000000</v>
      </c>
      <c r="O262" s="151">
        <f t="shared" si="131"/>
        <v>270000</v>
      </c>
      <c r="P262" s="2">
        <f t="shared" si="125"/>
        <v>1270000</v>
      </c>
      <c r="Q262" s="2">
        <f t="shared" si="126"/>
        <v>0</v>
      </c>
      <c r="R262" s="151">
        <f t="shared" si="127"/>
        <v>0</v>
      </c>
    </row>
    <row r="263" spans="1:18" s="10" customFormat="1" ht="12.75" customHeight="1">
      <c r="A263" s="391"/>
      <c r="B263" s="148" t="s">
        <v>75</v>
      </c>
      <c r="C263" s="151">
        <f t="shared" si="122"/>
        <v>12446000</v>
      </c>
      <c r="D263" s="277">
        <f t="shared" si="128"/>
        <v>9800000</v>
      </c>
      <c r="E263" s="245">
        <f t="shared" si="129"/>
        <v>2646000</v>
      </c>
      <c r="F263" s="2">
        <v>12446000</v>
      </c>
      <c r="G263" s="2">
        <v>0</v>
      </c>
      <c r="H263" s="151">
        <v>0</v>
      </c>
      <c r="I263" s="233">
        <f t="shared" si="123"/>
        <v>-7366000</v>
      </c>
      <c r="J263" s="234">
        <v>-7366000</v>
      </c>
      <c r="K263" s="234"/>
      <c r="L263" s="234"/>
      <c r="M263" s="280">
        <f t="shared" si="124"/>
        <v>5080000</v>
      </c>
      <c r="N263" s="2">
        <f t="shared" si="130"/>
        <v>4000000</v>
      </c>
      <c r="O263" s="151">
        <f t="shared" si="131"/>
        <v>1080000</v>
      </c>
      <c r="P263" s="2">
        <f t="shared" si="125"/>
        <v>5080000</v>
      </c>
      <c r="Q263" s="2">
        <f t="shared" si="126"/>
        <v>0</v>
      </c>
      <c r="R263" s="151">
        <f t="shared" si="127"/>
        <v>0</v>
      </c>
    </row>
    <row r="264" spans="1:18" s="10" customFormat="1" ht="12.75" customHeight="1">
      <c r="A264" s="391"/>
      <c r="B264" s="148" t="s">
        <v>581</v>
      </c>
      <c r="C264" s="151">
        <f t="shared" si="122"/>
        <v>13843000</v>
      </c>
      <c r="D264" s="277">
        <f t="shared" si="128"/>
        <v>10900000</v>
      </c>
      <c r="E264" s="245">
        <f t="shared" si="129"/>
        <v>2943000</v>
      </c>
      <c r="F264" s="2">
        <v>13843000</v>
      </c>
      <c r="G264" s="2">
        <v>0</v>
      </c>
      <c r="H264" s="151">
        <v>0</v>
      </c>
      <c r="I264" s="233">
        <f t="shared" si="123"/>
        <v>7366000</v>
      </c>
      <c r="J264" s="234">
        <v>7366000</v>
      </c>
      <c r="K264" s="234"/>
      <c r="L264" s="234"/>
      <c r="M264" s="280">
        <f>SUM(P264:T264)</f>
        <v>21209000</v>
      </c>
      <c r="N264" s="2">
        <f t="shared" si="130"/>
        <v>16700000</v>
      </c>
      <c r="O264" s="151">
        <f t="shared" si="131"/>
        <v>4509000</v>
      </c>
      <c r="P264" s="2">
        <f t="shared" si="125"/>
        <v>21209000</v>
      </c>
      <c r="Q264" s="2">
        <f t="shared" si="126"/>
        <v>0</v>
      </c>
      <c r="R264" s="151">
        <f t="shared" si="127"/>
        <v>0</v>
      </c>
    </row>
    <row r="265" spans="1:18" s="10" customFormat="1" ht="12.75" customHeight="1">
      <c r="A265" s="161"/>
      <c r="B265" s="1503" t="s">
        <v>1108</v>
      </c>
      <c r="C265" s="151">
        <f t="shared" si="122"/>
        <v>3087000</v>
      </c>
      <c r="D265" s="277">
        <v>2431000</v>
      </c>
      <c r="E265" s="245">
        <v>656000</v>
      </c>
      <c r="F265" s="2">
        <v>3087000</v>
      </c>
      <c r="G265" s="2">
        <v>0</v>
      </c>
      <c r="H265" s="151">
        <v>0</v>
      </c>
      <c r="I265" s="233">
        <f t="shared" si="123"/>
        <v>0</v>
      </c>
      <c r="J265" s="234"/>
      <c r="K265" s="234"/>
      <c r="L265" s="234"/>
      <c r="M265" s="280">
        <f t="shared" si="124"/>
        <v>3087000</v>
      </c>
      <c r="N265" s="2">
        <v>2431000</v>
      </c>
      <c r="O265" s="151">
        <v>656000</v>
      </c>
      <c r="P265" s="2">
        <f t="shared" si="125"/>
        <v>3087000</v>
      </c>
      <c r="Q265" s="2">
        <f t="shared" si="126"/>
        <v>0</v>
      </c>
      <c r="R265" s="151">
        <f t="shared" si="127"/>
        <v>0</v>
      </c>
    </row>
    <row r="266" spans="1:18" s="10" customFormat="1" ht="12.75" customHeight="1">
      <c r="A266" s="161"/>
      <c r="B266" s="1504" t="s">
        <v>1109</v>
      </c>
      <c r="C266" s="151">
        <f t="shared" si="122"/>
        <v>904000</v>
      </c>
      <c r="D266" s="277">
        <v>712000</v>
      </c>
      <c r="E266" s="245">
        <v>192000</v>
      </c>
      <c r="F266" s="2">
        <v>904000</v>
      </c>
      <c r="G266" s="2">
        <v>0</v>
      </c>
      <c r="H266" s="151">
        <v>0</v>
      </c>
      <c r="I266" s="233">
        <f t="shared" si="123"/>
        <v>0</v>
      </c>
      <c r="J266" s="234"/>
      <c r="K266" s="234"/>
      <c r="L266" s="234"/>
      <c r="M266" s="280">
        <f t="shared" si="124"/>
        <v>904000</v>
      </c>
      <c r="N266" s="2">
        <v>712000</v>
      </c>
      <c r="O266" s="151">
        <v>192000</v>
      </c>
      <c r="P266" s="2">
        <f t="shared" si="125"/>
        <v>904000</v>
      </c>
      <c r="Q266" s="2">
        <f t="shared" si="126"/>
        <v>0</v>
      </c>
      <c r="R266" s="151">
        <f t="shared" si="127"/>
        <v>0</v>
      </c>
    </row>
    <row r="267" spans="1:18" s="10" customFormat="1" ht="15" customHeight="1">
      <c r="A267" s="161"/>
      <c r="B267" s="148" t="s">
        <v>1074</v>
      </c>
      <c r="C267" s="151">
        <f t="shared" si="122"/>
        <v>99000</v>
      </c>
      <c r="D267" s="277">
        <f>SUM(C267)/1</f>
        <v>99000</v>
      </c>
      <c r="E267" s="151">
        <f>SUM(D267)*0</f>
        <v>0</v>
      </c>
      <c r="F267" s="2">
        <v>99000</v>
      </c>
      <c r="G267" s="2">
        <v>0</v>
      </c>
      <c r="H267" s="151">
        <v>0</v>
      </c>
      <c r="I267" s="233">
        <f t="shared" si="123"/>
        <v>0</v>
      </c>
      <c r="J267" s="234"/>
      <c r="K267" s="234"/>
      <c r="L267" s="234"/>
      <c r="M267" s="280">
        <f t="shared" si="124"/>
        <v>99000</v>
      </c>
      <c r="N267" s="2">
        <f>SUM(M267)/1</f>
        <v>99000</v>
      </c>
      <c r="O267" s="151">
        <f>SUM(N267)*0</f>
        <v>0</v>
      </c>
      <c r="P267" s="2">
        <f t="shared" si="125"/>
        <v>99000</v>
      </c>
      <c r="Q267" s="2">
        <f t="shared" si="126"/>
        <v>0</v>
      </c>
      <c r="R267" s="151">
        <f t="shared" si="127"/>
        <v>0</v>
      </c>
    </row>
    <row r="268" spans="1:18" s="10" customFormat="1" ht="12.75" customHeight="1">
      <c r="A268" s="161"/>
      <c r="B268" s="148" t="s">
        <v>1075</v>
      </c>
      <c r="C268" s="151">
        <f t="shared" si="122"/>
        <v>100000</v>
      </c>
      <c r="D268" s="277">
        <f>SUM(C268)/1</f>
        <v>100000</v>
      </c>
      <c r="E268" s="151">
        <f>SUM(D268)*0</f>
        <v>0</v>
      </c>
      <c r="F268" s="2">
        <v>100000</v>
      </c>
      <c r="G268" s="2">
        <v>0</v>
      </c>
      <c r="H268" s="151">
        <v>0</v>
      </c>
      <c r="I268" s="233">
        <f t="shared" si="123"/>
        <v>0</v>
      </c>
      <c r="J268" s="234"/>
      <c r="K268" s="234"/>
      <c r="L268" s="234"/>
      <c r="M268" s="280">
        <f t="shared" si="124"/>
        <v>100000</v>
      </c>
      <c r="N268" s="2">
        <f>SUM(M268)/1</f>
        <v>100000</v>
      </c>
      <c r="O268" s="151">
        <f>SUM(N268)*0</f>
        <v>0</v>
      </c>
      <c r="P268" s="2">
        <f t="shared" si="125"/>
        <v>100000</v>
      </c>
      <c r="Q268" s="2">
        <f t="shared" si="126"/>
        <v>0</v>
      </c>
      <c r="R268" s="151">
        <f t="shared" si="127"/>
        <v>0</v>
      </c>
    </row>
    <row r="269" spans="1:18" s="10" customFormat="1" ht="14.25" customHeight="1">
      <c r="A269" s="161"/>
      <c r="B269" s="148" t="s">
        <v>1076</v>
      </c>
      <c r="C269" s="151">
        <f t="shared" si="122"/>
        <v>508000</v>
      </c>
      <c r="D269" s="1506">
        <v>399950</v>
      </c>
      <c r="E269" s="1575">
        <v>108050</v>
      </c>
      <c r="F269" s="2">
        <v>508000</v>
      </c>
      <c r="G269" s="2">
        <v>0</v>
      </c>
      <c r="H269" s="151">
        <v>0</v>
      </c>
      <c r="I269" s="233">
        <f t="shared" si="123"/>
        <v>0</v>
      </c>
      <c r="J269" s="234"/>
      <c r="K269" s="234"/>
      <c r="L269" s="234"/>
      <c r="M269" s="280">
        <f t="shared" si="124"/>
        <v>508000</v>
      </c>
      <c r="N269" s="1506">
        <v>399950</v>
      </c>
      <c r="O269" s="1575">
        <v>108050</v>
      </c>
      <c r="P269" s="2">
        <f t="shared" si="125"/>
        <v>508000</v>
      </c>
      <c r="Q269" s="2">
        <f t="shared" si="126"/>
        <v>0</v>
      </c>
      <c r="R269" s="151">
        <f t="shared" si="127"/>
        <v>0</v>
      </c>
    </row>
    <row r="270" spans="1:18" s="10" customFormat="1" ht="15" customHeight="1">
      <c r="A270" s="161"/>
      <c r="B270" s="148" t="s">
        <v>1299</v>
      </c>
      <c r="C270" s="151">
        <f t="shared" si="122"/>
        <v>247650</v>
      </c>
      <c r="D270" s="236">
        <f>SUM(C270)/1.27</f>
        <v>195000</v>
      </c>
      <c r="E270" s="151">
        <f>SUM(D270)*0.27</f>
        <v>52650</v>
      </c>
      <c r="F270" s="2">
        <v>247650</v>
      </c>
      <c r="G270" s="2"/>
      <c r="H270" s="151"/>
      <c r="I270" s="233">
        <f t="shared" si="123"/>
        <v>-65262</v>
      </c>
      <c r="J270" s="234">
        <v>-65262</v>
      </c>
      <c r="K270" s="234"/>
      <c r="L270" s="234"/>
      <c r="M270" s="280">
        <f>SUM(P270:S270)</f>
        <v>182388</v>
      </c>
      <c r="N270" s="2">
        <f>SUM(M270)/1.27</f>
        <v>143613</v>
      </c>
      <c r="O270" s="151">
        <f>SUM(N270)*0.27</f>
        <v>38776</v>
      </c>
      <c r="P270" s="2">
        <f t="shared" si="125"/>
        <v>182388</v>
      </c>
      <c r="Q270" s="2">
        <f t="shared" si="126"/>
        <v>0</v>
      </c>
      <c r="R270" s="151">
        <f t="shared" si="127"/>
        <v>0</v>
      </c>
    </row>
    <row r="271" spans="1:18" s="10" customFormat="1" ht="15" customHeight="1">
      <c r="A271" s="161"/>
      <c r="B271" s="148" t="s">
        <v>1300</v>
      </c>
      <c r="C271" s="151">
        <f t="shared" si="122"/>
        <v>503519</v>
      </c>
      <c r="D271" s="236">
        <f>SUM(C271)/1.27</f>
        <v>396472</v>
      </c>
      <c r="E271" s="151">
        <f>SUM(D271)*0.27</f>
        <v>107047</v>
      </c>
      <c r="F271" s="2">
        <v>503519</v>
      </c>
      <c r="G271" s="2"/>
      <c r="H271" s="151"/>
      <c r="I271" s="233">
        <f t="shared" si="123"/>
        <v>-503519</v>
      </c>
      <c r="J271" s="234">
        <v>-503519</v>
      </c>
      <c r="K271" s="234"/>
      <c r="L271" s="234"/>
      <c r="M271" s="280">
        <f>SUM(P271:S271)</f>
        <v>0</v>
      </c>
      <c r="N271" s="2">
        <f>SUM(M271)/1.27</f>
        <v>0</v>
      </c>
      <c r="O271" s="151">
        <f>SUM(N271)*0.27</f>
        <v>0</v>
      </c>
      <c r="P271" s="2">
        <f t="shared" si="125"/>
        <v>0</v>
      </c>
      <c r="Q271" s="2">
        <f t="shared" si="126"/>
        <v>0</v>
      </c>
      <c r="R271" s="151">
        <f t="shared" si="127"/>
        <v>0</v>
      </c>
    </row>
    <row r="272" spans="1:18" s="10" customFormat="1" ht="15" hidden="1" customHeight="1">
      <c r="A272" s="161"/>
      <c r="B272" s="148"/>
      <c r="C272" s="151">
        <f t="shared" si="122"/>
        <v>0</v>
      </c>
      <c r="D272" s="236">
        <f>SUM(C272)/1.25</f>
        <v>0</v>
      </c>
      <c r="E272" s="151">
        <f>SUM(D272)*0.25</f>
        <v>0</v>
      </c>
      <c r="F272" s="2"/>
      <c r="G272" s="2"/>
      <c r="H272" s="151"/>
      <c r="I272" s="233">
        <f t="shared" si="123"/>
        <v>0</v>
      </c>
      <c r="J272" s="234"/>
      <c r="K272" s="234"/>
      <c r="L272" s="234"/>
      <c r="M272" s="280">
        <f>SUM(P272:S272)</f>
        <v>0</v>
      </c>
      <c r="N272" s="2">
        <f>SUM(M272)/1.27</f>
        <v>0</v>
      </c>
      <c r="O272" s="151">
        <f>SUM(N272)*0.27</f>
        <v>0</v>
      </c>
      <c r="P272" s="2">
        <f t="shared" si="125"/>
        <v>0</v>
      </c>
      <c r="Q272" s="2">
        <f t="shared" si="126"/>
        <v>0</v>
      </c>
      <c r="R272" s="151">
        <f t="shared" si="127"/>
        <v>0</v>
      </c>
    </row>
    <row r="273" spans="1:18" s="10" customFormat="1" ht="10.5" customHeight="1" thickBot="1">
      <c r="A273" s="161"/>
      <c r="B273" s="148"/>
      <c r="C273" s="151"/>
      <c r="D273" s="265"/>
      <c r="E273" s="264"/>
      <c r="F273" s="2"/>
      <c r="G273" s="2"/>
      <c r="H273" s="151"/>
      <c r="I273" s="392"/>
      <c r="J273" s="393"/>
      <c r="K273" s="393"/>
      <c r="L273" s="393"/>
      <c r="M273" s="280"/>
      <c r="N273" s="2"/>
      <c r="O273" s="151"/>
      <c r="P273" s="2"/>
      <c r="Q273" s="2"/>
      <c r="R273" s="151"/>
    </row>
    <row r="274" spans="1:18" s="174" customFormat="1" ht="22.5" customHeight="1" thickBot="1">
      <c r="A274" s="169" t="s">
        <v>601</v>
      </c>
      <c r="B274" s="394"/>
      <c r="C274" s="270">
        <f>SUM(C251:C273)/2</f>
        <v>85961169</v>
      </c>
      <c r="D274" s="266">
        <f t="shared" ref="D274:R274" si="132">SUM(D251:D273)/2</f>
        <v>67728178</v>
      </c>
      <c r="E274" s="270">
        <f t="shared" si="132"/>
        <v>18232991</v>
      </c>
      <c r="F274" s="272">
        <f t="shared" si="132"/>
        <v>85961169</v>
      </c>
      <c r="G274" s="268">
        <f t="shared" si="132"/>
        <v>0</v>
      </c>
      <c r="H274" s="269">
        <f t="shared" si="132"/>
        <v>0</v>
      </c>
      <c r="I274" s="272">
        <f t="shared" si="132"/>
        <v>-568781</v>
      </c>
      <c r="J274" s="268">
        <f t="shared" si="132"/>
        <v>-568781</v>
      </c>
      <c r="K274" s="268">
        <f t="shared" si="132"/>
        <v>0</v>
      </c>
      <c r="L274" s="269">
        <f t="shared" si="132"/>
        <v>0</v>
      </c>
      <c r="M274" s="358">
        <f t="shared" si="132"/>
        <v>85392388</v>
      </c>
      <c r="N274" s="266">
        <f t="shared" si="132"/>
        <v>67280319</v>
      </c>
      <c r="O274" s="270">
        <f t="shared" si="132"/>
        <v>18112070</v>
      </c>
      <c r="P274" s="267">
        <f t="shared" si="132"/>
        <v>85392388</v>
      </c>
      <c r="Q274" s="268">
        <f t="shared" si="132"/>
        <v>0</v>
      </c>
      <c r="R274" s="269">
        <f t="shared" si="132"/>
        <v>0</v>
      </c>
    </row>
    <row r="275" spans="1:18" s="10" customFormat="1" ht="10.5" customHeight="1">
      <c r="A275" s="161"/>
      <c r="B275" s="148"/>
      <c r="C275" s="236"/>
      <c r="D275" s="395"/>
      <c r="E275" s="397"/>
      <c r="F275" s="396"/>
      <c r="G275" s="396"/>
      <c r="H275" s="397"/>
      <c r="I275" s="398"/>
      <c r="J275" s="114"/>
      <c r="K275" s="114"/>
      <c r="L275" s="114"/>
      <c r="M275" s="236"/>
      <c r="N275" s="395"/>
      <c r="O275" s="397"/>
      <c r="P275" s="2"/>
      <c r="Q275" s="2"/>
      <c r="R275" s="151"/>
    </row>
    <row r="276" spans="1:18" s="10" customFormat="1" ht="15" customHeight="1">
      <c r="A276" s="143" t="s">
        <v>484</v>
      </c>
      <c r="B276" s="371"/>
      <c r="C276" s="232">
        <f>SUM(C277:C369)</f>
        <v>1618430993</v>
      </c>
      <c r="D276" s="232">
        <f>SUM(D277:D363)</f>
        <v>1395051695</v>
      </c>
      <c r="E276" s="230">
        <f t="shared" ref="E276:R276" si="133">SUM(E277:E369)</f>
        <v>223379298</v>
      </c>
      <c r="F276" s="231">
        <f t="shared" si="133"/>
        <v>1618430993</v>
      </c>
      <c r="G276" s="231">
        <f t="shared" si="133"/>
        <v>0</v>
      </c>
      <c r="H276" s="230">
        <f t="shared" si="133"/>
        <v>0</v>
      </c>
      <c r="I276" s="399">
        <f t="shared" si="133"/>
        <v>-123895776</v>
      </c>
      <c r="J276" s="228">
        <f t="shared" si="133"/>
        <v>-127895776</v>
      </c>
      <c r="K276" s="228">
        <f t="shared" si="133"/>
        <v>4000000</v>
      </c>
      <c r="L276" s="228">
        <f t="shared" si="133"/>
        <v>0</v>
      </c>
      <c r="M276" s="232">
        <f t="shared" si="133"/>
        <v>1494535217</v>
      </c>
      <c r="N276" s="232">
        <f>SUM(N277:N363)</f>
        <v>1399051695</v>
      </c>
      <c r="O276" s="230">
        <f t="shared" si="133"/>
        <v>223379298</v>
      </c>
      <c r="P276" s="231">
        <f t="shared" si="133"/>
        <v>1490535217</v>
      </c>
      <c r="Q276" s="231">
        <f t="shared" si="133"/>
        <v>4000000</v>
      </c>
      <c r="R276" s="230">
        <f t="shared" si="133"/>
        <v>0</v>
      </c>
    </row>
    <row r="277" spans="1:18" s="10" customFormat="1" ht="14.25" hidden="1" customHeight="1">
      <c r="A277" s="159"/>
      <c r="B277" s="148" t="s">
        <v>989</v>
      </c>
      <c r="C277" s="236">
        <f t="shared" ref="C277:C308" si="134">SUM(F277:H277)</f>
        <v>0</v>
      </c>
      <c r="D277" s="236">
        <f>SUM(C277)/1.27</f>
        <v>0</v>
      </c>
      <c r="E277" s="151">
        <f>SUM(D277)*0.27</f>
        <v>0</v>
      </c>
      <c r="F277" s="2">
        <v>0</v>
      </c>
      <c r="G277" s="2"/>
      <c r="H277" s="151"/>
      <c r="I277" s="400">
        <f t="shared" ref="I277:I308" si="135">SUM(J277:L277)</f>
        <v>0</v>
      </c>
      <c r="J277" s="234"/>
      <c r="K277" s="234"/>
      <c r="L277" s="234"/>
      <c r="M277" s="236">
        <f t="shared" ref="M277:M343" si="136">SUM(P277:T277)</f>
        <v>0</v>
      </c>
      <c r="N277" s="236">
        <f>SUM(M277)/1.27</f>
        <v>0</v>
      </c>
      <c r="O277" s="151">
        <f>SUM(N277)*0.27</f>
        <v>0</v>
      </c>
      <c r="P277" s="2">
        <f t="shared" ref="P277:P308" si="137">SUM(F277+J277)</f>
        <v>0</v>
      </c>
      <c r="Q277" s="2">
        <f t="shared" ref="Q277:Q308" si="138">SUM(G277+K277)</f>
        <v>0</v>
      </c>
      <c r="R277" s="151">
        <f t="shared" ref="R277:R308" si="139">SUM(H277+L277)</f>
        <v>0</v>
      </c>
    </row>
    <row r="278" spans="1:18" s="10" customFormat="1" ht="14.25" customHeight="1">
      <c r="A278" s="159"/>
      <c r="B278" s="148" t="s">
        <v>503</v>
      </c>
      <c r="C278" s="236">
        <f t="shared" si="134"/>
        <v>254000</v>
      </c>
      <c r="D278" s="236">
        <f t="shared" ref="D278:D304" si="140">SUM(C278)/1.27</f>
        <v>200000</v>
      </c>
      <c r="E278" s="151">
        <f t="shared" ref="E278:E304" si="141">SUM(D278)*0.27</f>
        <v>54000</v>
      </c>
      <c r="F278" s="2">
        <v>254000</v>
      </c>
      <c r="G278" s="2"/>
      <c r="H278" s="151"/>
      <c r="I278" s="400">
        <f t="shared" si="135"/>
        <v>0</v>
      </c>
      <c r="J278" s="234"/>
      <c r="K278" s="234"/>
      <c r="L278" s="234"/>
      <c r="M278" s="236">
        <f t="shared" si="136"/>
        <v>254000</v>
      </c>
      <c r="N278" s="236">
        <f t="shared" ref="N278:N304" si="142">SUM(M278)/1.27</f>
        <v>200000</v>
      </c>
      <c r="O278" s="151">
        <f t="shared" ref="O278:O304" si="143">SUM(N278)*0.27</f>
        <v>54000</v>
      </c>
      <c r="P278" s="2">
        <f t="shared" si="137"/>
        <v>254000</v>
      </c>
      <c r="Q278" s="2">
        <f t="shared" si="138"/>
        <v>0</v>
      </c>
      <c r="R278" s="151">
        <f t="shared" si="139"/>
        <v>0</v>
      </c>
    </row>
    <row r="279" spans="1:18" s="10" customFormat="1" ht="14.25" customHeight="1">
      <c r="A279" s="159"/>
      <c r="B279" s="148" t="s">
        <v>990</v>
      </c>
      <c r="C279" s="236">
        <f t="shared" si="134"/>
        <v>6718300</v>
      </c>
      <c r="D279" s="236">
        <f t="shared" si="140"/>
        <v>5290000</v>
      </c>
      <c r="E279" s="151">
        <f t="shared" si="141"/>
        <v>1428300</v>
      </c>
      <c r="F279" s="2">
        <v>6718300</v>
      </c>
      <c r="G279" s="2"/>
      <c r="H279" s="151"/>
      <c r="I279" s="400">
        <f t="shared" si="135"/>
        <v>0</v>
      </c>
      <c r="J279" s="234"/>
      <c r="K279" s="234"/>
      <c r="L279" s="234"/>
      <c r="M279" s="236">
        <f t="shared" si="136"/>
        <v>6718300</v>
      </c>
      <c r="N279" s="236">
        <f t="shared" si="142"/>
        <v>5290000</v>
      </c>
      <c r="O279" s="151">
        <f t="shared" si="143"/>
        <v>1428300</v>
      </c>
      <c r="P279" s="2">
        <f t="shared" si="137"/>
        <v>6718300</v>
      </c>
      <c r="Q279" s="2">
        <f t="shared" si="138"/>
        <v>0</v>
      </c>
      <c r="R279" s="151">
        <f t="shared" si="139"/>
        <v>0</v>
      </c>
    </row>
    <row r="280" spans="1:18" s="10" customFormat="1" ht="14.25" customHeight="1">
      <c r="A280" s="159"/>
      <c r="B280" s="148" t="s">
        <v>991</v>
      </c>
      <c r="C280" s="236">
        <f t="shared" si="134"/>
        <v>5943600</v>
      </c>
      <c r="D280" s="236">
        <f t="shared" si="140"/>
        <v>4680000</v>
      </c>
      <c r="E280" s="151">
        <f t="shared" si="141"/>
        <v>1263600</v>
      </c>
      <c r="F280" s="2">
        <v>5943600</v>
      </c>
      <c r="G280" s="2"/>
      <c r="H280" s="151"/>
      <c r="I280" s="400">
        <f t="shared" si="135"/>
        <v>0</v>
      </c>
      <c r="J280" s="234"/>
      <c r="K280" s="234"/>
      <c r="L280" s="234"/>
      <c r="M280" s="236">
        <f t="shared" si="136"/>
        <v>5943600</v>
      </c>
      <c r="N280" s="236">
        <f t="shared" si="142"/>
        <v>4680000</v>
      </c>
      <c r="O280" s="151">
        <f t="shared" si="143"/>
        <v>1263600</v>
      </c>
      <c r="P280" s="2">
        <f t="shared" si="137"/>
        <v>5943600</v>
      </c>
      <c r="Q280" s="2">
        <f t="shared" si="138"/>
        <v>0</v>
      </c>
      <c r="R280" s="151">
        <f t="shared" si="139"/>
        <v>0</v>
      </c>
    </row>
    <row r="281" spans="1:18" s="10" customFormat="1" ht="14.25" customHeight="1">
      <c r="A281" s="159"/>
      <c r="B281" s="148" t="s">
        <v>992</v>
      </c>
      <c r="C281" s="236">
        <f t="shared" si="134"/>
        <v>9256240</v>
      </c>
      <c r="D281" s="236">
        <f t="shared" si="140"/>
        <v>7288378</v>
      </c>
      <c r="E281" s="151">
        <f t="shared" si="141"/>
        <v>1967862</v>
      </c>
      <c r="F281" s="2">
        <v>9256240</v>
      </c>
      <c r="G281" s="2"/>
      <c r="H281" s="151"/>
      <c r="I281" s="400">
        <f t="shared" si="135"/>
        <v>0</v>
      </c>
      <c r="J281" s="234"/>
      <c r="K281" s="234"/>
      <c r="L281" s="234"/>
      <c r="M281" s="236">
        <f t="shared" si="136"/>
        <v>9256240</v>
      </c>
      <c r="N281" s="236">
        <f t="shared" si="142"/>
        <v>7288378</v>
      </c>
      <c r="O281" s="151">
        <f t="shared" si="143"/>
        <v>1967862</v>
      </c>
      <c r="P281" s="2">
        <f t="shared" si="137"/>
        <v>9256240</v>
      </c>
      <c r="Q281" s="2">
        <f t="shared" si="138"/>
        <v>0</v>
      </c>
      <c r="R281" s="151">
        <f t="shared" si="139"/>
        <v>0</v>
      </c>
    </row>
    <row r="282" spans="1:18" s="10" customFormat="1" ht="14.25" customHeight="1">
      <c r="A282" s="159"/>
      <c r="B282" s="148" t="s">
        <v>663</v>
      </c>
      <c r="C282" s="236">
        <f t="shared" si="134"/>
        <v>35000000</v>
      </c>
      <c r="D282" s="236">
        <f>SUM(C282)/1</f>
        <v>35000000</v>
      </c>
      <c r="E282" s="151">
        <f>SUM(D282)*0</f>
        <v>0</v>
      </c>
      <c r="F282" s="2">
        <v>35000000</v>
      </c>
      <c r="G282" s="2"/>
      <c r="H282" s="151"/>
      <c r="I282" s="400">
        <f t="shared" si="135"/>
        <v>0</v>
      </c>
      <c r="J282" s="234"/>
      <c r="K282" s="234"/>
      <c r="L282" s="234"/>
      <c r="M282" s="236">
        <f t="shared" si="136"/>
        <v>35000000</v>
      </c>
      <c r="N282" s="236">
        <f>SUM(M282)/1</f>
        <v>35000000</v>
      </c>
      <c r="O282" s="151">
        <f>SUM(N282)*0</f>
        <v>0</v>
      </c>
      <c r="P282" s="2">
        <f t="shared" si="137"/>
        <v>35000000</v>
      </c>
      <c r="Q282" s="2">
        <f t="shared" si="138"/>
        <v>0</v>
      </c>
      <c r="R282" s="151">
        <f t="shared" si="139"/>
        <v>0</v>
      </c>
    </row>
    <row r="283" spans="1:18" s="10" customFormat="1" ht="14.25" customHeight="1">
      <c r="A283" s="159"/>
      <c r="B283" s="148" t="s">
        <v>993</v>
      </c>
      <c r="C283" s="236">
        <f t="shared" si="134"/>
        <v>0</v>
      </c>
      <c r="D283" s="236">
        <f t="shared" si="140"/>
        <v>0</v>
      </c>
      <c r="E283" s="151">
        <f t="shared" si="141"/>
        <v>0</v>
      </c>
      <c r="F283" s="2">
        <v>0</v>
      </c>
      <c r="G283" s="2"/>
      <c r="H283" s="151"/>
      <c r="I283" s="400">
        <f t="shared" si="135"/>
        <v>0</v>
      </c>
      <c r="J283" s="234"/>
      <c r="K283" s="234"/>
      <c r="L283" s="234"/>
      <c r="M283" s="236">
        <f t="shared" si="136"/>
        <v>0</v>
      </c>
      <c r="N283" s="236">
        <f t="shared" si="142"/>
        <v>0</v>
      </c>
      <c r="O283" s="151">
        <f t="shared" si="143"/>
        <v>0</v>
      </c>
      <c r="P283" s="2">
        <f t="shared" si="137"/>
        <v>0</v>
      </c>
      <c r="Q283" s="2">
        <f t="shared" si="138"/>
        <v>0</v>
      </c>
      <c r="R283" s="151">
        <f t="shared" si="139"/>
        <v>0</v>
      </c>
    </row>
    <row r="284" spans="1:18" s="10" customFormat="1" ht="14.25" customHeight="1">
      <c r="A284" s="159"/>
      <c r="B284" s="148" t="s">
        <v>994</v>
      </c>
      <c r="C284" s="236">
        <f t="shared" si="134"/>
        <v>0</v>
      </c>
      <c r="D284" s="236">
        <f t="shared" si="140"/>
        <v>0</v>
      </c>
      <c r="E284" s="151">
        <f t="shared" si="141"/>
        <v>0</v>
      </c>
      <c r="F284" s="2">
        <v>0</v>
      </c>
      <c r="G284" s="2"/>
      <c r="H284" s="151"/>
      <c r="I284" s="400">
        <f t="shared" si="135"/>
        <v>0</v>
      </c>
      <c r="J284" s="234"/>
      <c r="K284" s="234"/>
      <c r="L284" s="234"/>
      <c r="M284" s="236">
        <f t="shared" si="136"/>
        <v>0</v>
      </c>
      <c r="N284" s="236">
        <f t="shared" si="142"/>
        <v>0</v>
      </c>
      <c r="O284" s="151">
        <f t="shared" si="143"/>
        <v>0</v>
      </c>
      <c r="P284" s="2">
        <f t="shared" si="137"/>
        <v>0</v>
      </c>
      <c r="Q284" s="2">
        <f t="shared" si="138"/>
        <v>0</v>
      </c>
      <c r="R284" s="151">
        <f t="shared" si="139"/>
        <v>0</v>
      </c>
    </row>
    <row r="285" spans="1:18" s="10" customFormat="1" ht="14.25" customHeight="1">
      <c r="A285" s="159"/>
      <c r="B285" s="148" t="s">
        <v>995</v>
      </c>
      <c r="C285" s="236">
        <f t="shared" si="134"/>
        <v>6350000</v>
      </c>
      <c r="D285" s="236">
        <f t="shared" si="140"/>
        <v>5000000</v>
      </c>
      <c r="E285" s="151">
        <f t="shared" si="141"/>
        <v>1350000</v>
      </c>
      <c r="F285" s="2">
        <v>6350000</v>
      </c>
      <c r="G285" s="2"/>
      <c r="H285" s="151"/>
      <c r="I285" s="400">
        <f t="shared" si="135"/>
        <v>0</v>
      </c>
      <c r="J285" s="234"/>
      <c r="K285" s="234"/>
      <c r="L285" s="234"/>
      <c r="M285" s="236">
        <f t="shared" si="136"/>
        <v>6350000</v>
      </c>
      <c r="N285" s="236">
        <f t="shared" si="142"/>
        <v>5000000</v>
      </c>
      <c r="O285" s="151">
        <f t="shared" si="143"/>
        <v>1350000</v>
      </c>
      <c r="P285" s="2">
        <f t="shared" si="137"/>
        <v>6350000</v>
      </c>
      <c r="Q285" s="2">
        <f t="shared" si="138"/>
        <v>0</v>
      </c>
      <c r="R285" s="151">
        <f t="shared" si="139"/>
        <v>0</v>
      </c>
    </row>
    <row r="286" spans="1:18" s="10" customFormat="1" ht="14.25" customHeight="1">
      <c r="A286" s="159"/>
      <c r="B286" s="148" t="s">
        <v>996</v>
      </c>
      <c r="C286" s="236">
        <f t="shared" si="134"/>
        <v>5715000</v>
      </c>
      <c r="D286" s="236">
        <f t="shared" si="140"/>
        <v>4500000</v>
      </c>
      <c r="E286" s="151">
        <f t="shared" si="141"/>
        <v>1215000</v>
      </c>
      <c r="F286" s="2">
        <v>5715000</v>
      </c>
      <c r="G286" s="2"/>
      <c r="H286" s="151"/>
      <c r="I286" s="400">
        <f t="shared" si="135"/>
        <v>0</v>
      </c>
      <c r="J286" s="234"/>
      <c r="K286" s="234"/>
      <c r="L286" s="234"/>
      <c r="M286" s="236">
        <f t="shared" si="136"/>
        <v>5715000</v>
      </c>
      <c r="N286" s="236">
        <f t="shared" si="142"/>
        <v>4500000</v>
      </c>
      <c r="O286" s="151">
        <f t="shared" si="143"/>
        <v>1215000</v>
      </c>
      <c r="P286" s="2">
        <f t="shared" si="137"/>
        <v>5715000</v>
      </c>
      <c r="Q286" s="2">
        <f t="shared" si="138"/>
        <v>0</v>
      </c>
      <c r="R286" s="151">
        <f t="shared" si="139"/>
        <v>0</v>
      </c>
    </row>
    <row r="287" spans="1:18" s="10" customFormat="1" ht="14.25" customHeight="1">
      <c r="A287" s="159"/>
      <c r="B287" s="148" t="s">
        <v>997</v>
      </c>
      <c r="C287" s="236">
        <f t="shared" si="134"/>
        <v>1270000</v>
      </c>
      <c r="D287" s="236">
        <f t="shared" si="140"/>
        <v>1000000</v>
      </c>
      <c r="E287" s="151">
        <f t="shared" si="141"/>
        <v>270000</v>
      </c>
      <c r="F287" s="2">
        <v>1270000</v>
      </c>
      <c r="G287" s="2"/>
      <c r="H287" s="151"/>
      <c r="I287" s="400">
        <f t="shared" si="135"/>
        <v>0</v>
      </c>
      <c r="J287" s="234"/>
      <c r="K287" s="234"/>
      <c r="L287" s="234"/>
      <c r="M287" s="236">
        <f t="shared" si="136"/>
        <v>1270000</v>
      </c>
      <c r="N287" s="236">
        <f t="shared" si="142"/>
        <v>1000000</v>
      </c>
      <c r="O287" s="151">
        <f t="shared" si="143"/>
        <v>270000</v>
      </c>
      <c r="P287" s="2">
        <f t="shared" si="137"/>
        <v>1270000</v>
      </c>
      <c r="Q287" s="2">
        <f t="shared" si="138"/>
        <v>0</v>
      </c>
      <c r="R287" s="151">
        <f t="shared" si="139"/>
        <v>0</v>
      </c>
    </row>
    <row r="288" spans="1:18" s="10" customFormat="1" ht="14.25" customHeight="1">
      <c r="A288" s="159"/>
      <c r="B288" s="148" t="s">
        <v>998</v>
      </c>
      <c r="C288" s="236">
        <f t="shared" si="134"/>
        <v>1270000</v>
      </c>
      <c r="D288" s="236">
        <f t="shared" si="140"/>
        <v>1000000</v>
      </c>
      <c r="E288" s="151">
        <f t="shared" si="141"/>
        <v>270000</v>
      </c>
      <c r="F288" s="2">
        <v>1270000</v>
      </c>
      <c r="G288" s="2"/>
      <c r="H288" s="151"/>
      <c r="I288" s="400">
        <f t="shared" si="135"/>
        <v>0</v>
      </c>
      <c r="J288" s="234"/>
      <c r="K288" s="234"/>
      <c r="L288" s="234"/>
      <c r="M288" s="236">
        <f t="shared" si="136"/>
        <v>1270000</v>
      </c>
      <c r="N288" s="236">
        <f t="shared" si="142"/>
        <v>1000000</v>
      </c>
      <c r="O288" s="151">
        <f t="shared" si="143"/>
        <v>270000</v>
      </c>
      <c r="P288" s="2">
        <f t="shared" si="137"/>
        <v>1270000</v>
      </c>
      <c r="Q288" s="2">
        <f t="shared" si="138"/>
        <v>0</v>
      </c>
      <c r="R288" s="151">
        <f t="shared" si="139"/>
        <v>0</v>
      </c>
    </row>
    <row r="289" spans="1:18" s="10" customFormat="1" ht="14.25" customHeight="1">
      <c r="A289" s="159"/>
      <c r="B289" s="148" t="s">
        <v>999</v>
      </c>
      <c r="C289" s="236">
        <f t="shared" si="134"/>
        <v>4405565</v>
      </c>
      <c r="D289" s="236">
        <f>SUM(C289)/1</f>
        <v>4405565</v>
      </c>
      <c r="E289" s="151">
        <f>SUM(D289)*0</f>
        <v>0</v>
      </c>
      <c r="F289" s="2">
        <v>4405565</v>
      </c>
      <c r="G289" s="2"/>
      <c r="H289" s="151"/>
      <c r="I289" s="400">
        <f t="shared" si="135"/>
        <v>0</v>
      </c>
      <c r="J289" s="234"/>
      <c r="K289" s="234"/>
      <c r="L289" s="234"/>
      <c r="M289" s="236">
        <f t="shared" si="136"/>
        <v>4405565</v>
      </c>
      <c r="N289" s="236">
        <f>SUM(M289)/1</f>
        <v>4405565</v>
      </c>
      <c r="O289" s="151">
        <f>SUM(N289)*0</f>
        <v>0</v>
      </c>
      <c r="P289" s="2">
        <f t="shared" si="137"/>
        <v>4405565</v>
      </c>
      <c r="Q289" s="2">
        <f t="shared" si="138"/>
        <v>0</v>
      </c>
      <c r="R289" s="151">
        <f t="shared" si="139"/>
        <v>0</v>
      </c>
    </row>
    <row r="290" spans="1:18" s="10" customFormat="1" ht="14.25" customHeight="1">
      <c r="A290" s="159"/>
      <c r="B290" s="148" t="s">
        <v>1000</v>
      </c>
      <c r="C290" s="236">
        <f t="shared" si="134"/>
        <v>12700000</v>
      </c>
      <c r="D290" s="277">
        <f t="shared" si="140"/>
        <v>10000000</v>
      </c>
      <c r="E290" s="151">
        <f t="shared" si="141"/>
        <v>2700000</v>
      </c>
      <c r="F290" s="2">
        <v>12700000</v>
      </c>
      <c r="G290" s="2"/>
      <c r="H290" s="151"/>
      <c r="I290" s="400">
        <f t="shared" si="135"/>
        <v>0</v>
      </c>
      <c r="J290" s="234"/>
      <c r="K290" s="234"/>
      <c r="L290" s="234"/>
      <c r="M290" s="236">
        <f t="shared" si="136"/>
        <v>12700000</v>
      </c>
      <c r="N290" s="236">
        <f t="shared" si="142"/>
        <v>10000000</v>
      </c>
      <c r="O290" s="151">
        <f t="shared" si="143"/>
        <v>2700000</v>
      </c>
      <c r="P290" s="2">
        <f t="shared" si="137"/>
        <v>12700000</v>
      </c>
      <c r="Q290" s="2">
        <f t="shared" si="138"/>
        <v>0</v>
      </c>
      <c r="R290" s="151">
        <f t="shared" si="139"/>
        <v>0</v>
      </c>
    </row>
    <row r="291" spans="1:18" s="10" customFormat="1" ht="14.25" customHeight="1">
      <c r="A291" s="159"/>
      <c r="B291" s="148" t="s">
        <v>1001</v>
      </c>
      <c r="C291" s="236">
        <f t="shared" si="134"/>
        <v>38100000</v>
      </c>
      <c r="D291" s="277">
        <f t="shared" si="140"/>
        <v>30000000</v>
      </c>
      <c r="E291" s="151">
        <f t="shared" si="141"/>
        <v>8100000</v>
      </c>
      <c r="F291" s="2">
        <v>38100000</v>
      </c>
      <c r="G291" s="2"/>
      <c r="H291" s="151"/>
      <c r="I291" s="400">
        <f t="shared" si="135"/>
        <v>0</v>
      </c>
      <c r="J291" s="234"/>
      <c r="K291" s="234"/>
      <c r="L291" s="234"/>
      <c r="M291" s="236">
        <f>SUM(P291:T291)</f>
        <v>38100000</v>
      </c>
      <c r="N291" s="236">
        <f t="shared" si="142"/>
        <v>30000000</v>
      </c>
      <c r="O291" s="151">
        <f t="shared" si="143"/>
        <v>8100000</v>
      </c>
      <c r="P291" s="2">
        <f t="shared" si="137"/>
        <v>38100000</v>
      </c>
      <c r="Q291" s="2">
        <f t="shared" si="138"/>
        <v>0</v>
      </c>
      <c r="R291" s="151">
        <f t="shared" si="139"/>
        <v>0</v>
      </c>
    </row>
    <row r="292" spans="1:18" s="10" customFormat="1" ht="14.25" customHeight="1">
      <c r="A292" s="159"/>
      <c r="B292" s="148" t="s">
        <v>1002</v>
      </c>
      <c r="C292" s="236">
        <f t="shared" si="134"/>
        <v>42106000</v>
      </c>
      <c r="D292" s="277">
        <v>40000000</v>
      </c>
      <c r="E292" s="1575">
        <v>2106000</v>
      </c>
      <c r="F292" s="114">
        <v>42106000</v>
      </c>
      <c r="G292" s="2"/>
      <c r="H292" s="151"/>
      <c r="I292" s="400">
        <f t="shared" si="135"/>
        <v>0</v>
      </c>
      <c r="J292" s="234"/>
      <c r="K292" s="234"/>
      <c r="L292" s="234"/>
      <c r="M292" s="236">
        <f t="shared" si="136"/>
        <v>42106000</v>
      </c>
      <c r="N292" s="1505">
        <v>40000000</v>
      </c>
      <c r="O292" s="1575">
        <v>2106000</v>
      </c>
      <c r="P292" s="114">
        <f t="shared" si="137"/>
        <v>42106000</v>
      </c>
      <c r="Q292" s="2">
        <f t="shared" si="138"/>
        <v>0</v>
      </c>
      <c r="R292" s="151">
        <f t="shared" si="139"/>
        <v>0</v>
      </c>
    </row>
    <row r="293" spans="1:18" s="10" customFormat="1" ht="14.25" customHeight="1">
      <c r="A293" s="159"/>
      <c r="B293" s="148" t="s">
        <v>1003</v>
      </c>
      <c r="C293" s="236">
        <f t="shared" si="134"/>
        <v>25400000</v>
      </c>
      <c r="D293" s="277">
        <f t="shared" si="140"/>
        <v>20000000</v>
      </c>
      <c r="E293" s="151">
        <f t="shared" si="141"/>
        <v>5400000</v>
      </c>
      <c r="F293" s="2">
        <v>25400000</v>
      </c>
      <c r="G293" s="2"/>
      <c r="H293" s="151"/>
      <c r="I293" s="400">
        <f t="shared" si="135"/>
        <v>0</v>
      </c>
      <c r="J293" s="234"/>
      <c r="K293" s="234"/>
      <c r="L293" s="234"/>
      <c r="M293" s="236">
        <f t="shared" si="136"/>
        <v>25400000</v>
      </c>
      <c r="N293" s="236">
        <f t="shared" si="142"/>
        <v>20000000</v>
      </c>
      <c r="O293" s="151">
        <f t="shared" si="143"/>
        <v>5400000</v>
      </c>
      <c r="P293" s="114">
        <f t="shared" si="137"/>
        <v>25400000</v>
      </c>
      <c r="Q293" s="2">
        <f t="shared" si="138"/>
        <v>0</v>
      </c>
      <c r="R293" s="151">
        <f t="shared" si="139"/>
        <v>0</v>
      </c>
    </row>
    <row r="294" spans="1:18" s="10" customFormat="1" ht="14.25" customHeight="1">
      <c r="A294" s="159"/>
      <c r="B294" s="148" t="s">
        <v>1004</v>
      </c>
      <c r="C294" s="236">
        <f t="shared" si="134"/>
        <v>6350000</v>
      </c>
      <c r="D294" s="277">
        <f t="shared" si="140"/>
        <v>5000000</v>
      </c>
      <c r="E294" s="151">
        <f t="shared" si="141"/>
        <v>1350000</v>
      </c>
      <c r="F294" s="2">
        <v>6350000</v>
      </c>
      <c r="G294" s="2"/>
      <c r="H294" s="151"/>
      <c r="I294" s="400">
        <f t="shared" si="135"/>
        <v>0</v>
      </c>
      <c r="J294" s="234"/>
      <c r="K294" s="234"/>
      <c r="L294" s="234"/>
      <c r="M294" s="236">
        <f t="shared" si="136"/>
        <v>6350000</v>
      </c>
      <c r="N294" s="236">
        <f t="shared" si="142"/>
        <v>5000000</v>
      </c>
      <c r="O294" s="151">
        <f t="shared" si="143"/>
        <v>1350000</v>
      </c>
      <c r="P294" s="2">
        <f t="shared" si="137"/>
        <v>6350000</v>
      </c>
      <c r="Q294" s="2">
        <f t="shared" si="138"/>
        <v>0</v>
      </c>
      <c r="R294" s="151">
        <f t="shared" si="139"/>
        <v>0</v>
      </c>
    </row>
    <row r="295" spans="1:18" s="10" customFormat="1" ht="14.25" customHeight="1">
      <c r="A295" s="159"/>
      <c r="B295" s="148" t="s">
        <v>1005</v>
      </c>
      <c r="C295" s="236">
        <f t="shared" si="134"/>
        <v>18415000</v>
      </c>
      <c r="D295" s="277">
        <f t="shared" si="140"/>
        <v>14500000</v>
      </c>
      <c r="E295" s="151">
        <f t="shared" si="141"/>
        <v>3915000</v>
      </c>
      <c r="F295" s="2">
        <v>18415000</v>
      </c>
      <c r="G295" s="2"/>
      <c r="H295" s="151"/>
      <c r="I295" s="400">
        <f t="shared" si="135"/>
        <v>0</v>
      </c>
      <c r="J295" s="234"/>
      <c r="K295" s="234"/>
      <c r="L295" s="234"/>
      <c r="M295" s="236">
        <f t="shared" si="136"/>
        <v>18415000</v>
      </c>
      <c r="N295" s="236">
        <f t="shared" si="142"/>
        <v>14500000</v>
      </c>
      <c r="O295" s="151">
        <f t="shared" si="143"/>
        <v>3915000</v>
      </c>
      <c r="P295" s="2">
        <f t="shared" si="137"/>
        <v>18415000</v>
      </c>
      <c r="Q295" s="2">
        <f t="shared" si="138"/>
        <v>0</v>
      </c>
      <c r="R295" s="151">
        <f t="shared" si="139"/>
        <v>0</v>
      </c>
    </row>
    <row r="296" spans="1:18" s="10" customFormat="1" ht="14.25" customHeight="1">
      <c r="A296" s="159"/>
      <c r="B296" s="148" t="s">
        <v>1006</v>
      </c>
      <c r="C296" s="236">
        <f t="shared" si="134"/>
        <v>2540000</v>
      </c>
      <c r="D296" s="277">
        <f t="shared" si="140"/>
        <v>2000000</v>
      </c>
      <c r="E296" s="151">
        <f t="shared" si="141"/>
        <v>540000</v>
      </c>
      <c r="F296" s="2">
        <v>2540000</v>
      </c>
      <c r="G296" s="2"/>
      <c r="H296" s="151"/>
      <c r="I296" s="400">
        <f t="shared" si="135"/>
        <v>0</v>
      </c>
      <c r="J296" s="234"/>
      <c r="K296" s="234"/>
      <c r="L296" s="234"/>
      <c r="M296" s="236">
        <f t="shared" si="136"/>
        <v>2540000</v>
      </c>
      <c r="N296" s="236">
        <f t="shared" si="142"/>
        <v>2000000</v>
      </c>
      <c r="O296" s="151">
        <f t="shared" si="143"/>
        <v>540000</v>
      </c>
      <c r="P296" s="2">
        <f t="shared" si="137"/>
        <v>2540000</v>
      </c>
      <c r="Q296" s="2">
        <f t="shared" si="138"/>
        <v>0</v>
      </c>
      <c r="R296" s="151">
        <f t="shared" si="139"/>
        <v>0</v>
      </c>
    </row>
    <row r="297" spans="1:18" s="10" customFormat="1" ht="14.25" customHeight="1">
      <c r="A297" s="159"/>
      <c r="B297" s="148" t="s">
        <v>1007</v>
      </c>
      <c r="C297" s="236">
        <f t="shared" si="134"/>
        <v>25400000</v>
      </c>
      <c r="D297" s="277">
        <f t="shared" si="140"/>
        <v>20000000</v>
      </c>
      <c r="E297" s="151">
        <f t="shared" si="141"/>
        <v>5400000</v>
      </c>
      <c r="F297" s="2">
        <v>25400000</v>
      </c>
      <c r="G297" s="2"/>
      <c r="H297" s="151"/>
      <c r="I297" s="400">
        <f t="shared" si="135"/>
        <v>0</v>
      </c>
      <c r="J297" s="234"/>
      <c r="K297" s="234"/>
      <c r="L297" s="234"/>
      <c r="M297" s="236">
        <f t="shared" si="136"/>
        <v>25400000</v>
      </c>
      <c r="N297" s="236">
        <f t="shared" si="142"/>
        <v>20000000</v>
      </c>
      <c r="O297" s="151">
        <f t="shared" si="143"/>
        <v>5400000</v>
      </c>
      <c r="P297" s="2">
        <f t="shared" si="137"/>
        <v>25400000</v>
      </c>
      <c r="Q297" s="2">
        <f t="shared" si="138"/>
        <v>0</v>
      </c>
      <c r="R297" s="151">
        <f t="shared" si="139"/>
        <v>0</v>
      </c>
    </row>
    <row r="298" spans="1:18" s="10" customFormat="1" ht="14.25" customHeight="1">
      <c r="A298" s="159"/>
      <c r="B298" s="148" t="s">
        <v>1008</v>
      </c>
      <c r="C298" s="236">
        <f t="shared" si="134"/>
        <v>25400000</v>
      </c>
      <c r="D298" s="277">
        <f t="shared" si="140"/>
        <v>20000000</v>
      </c>
      <c r="E298" s="151">
        <f t="shared" si="141"/>
        <v>5400000</v>
      </c>
      <c r="F298" s="2">
        <v>25400000</v>
      </c>
      <c r="G298" s="2"/>
      <c r="H298" s="151"/>
      <c r="I298" s="400">
        <f t="shared" si="135"/>
        <v>0</v>
      </c>
      <c r="J298" s="234"/>
      <c r="K298" s="234"/>
      <c r="L298" s="234"/>
      <c r="M298" s="236">
        <f t="shared" si="136"/>
        <v>25400000</v>
      </c>
      <c r="N298" s="236">
        <f t="shared" si="142"/>
        <v>20000000</v>
      </c>
      <c r="O298" s="151">
        <f t="shared" si="143"/>
        <v>5400000</v>
      </c>
      <c r="P298" s="2">
        <f t="shared" si="137"/>
        <v>25400000</v>
      </c>
      <c r="Q298" s="2">
        <f t="shared" si="138"/>
        <v>0</v>
      </c>
      <c r="R298" s="151">
        <f t="shared" si="139"/>
        <v>0</v>
      </c>
    </row>
    <row r="299" spans="1:18" s="10" customFormat="1" ht="14.25" customHeight="1">
      <c r="A299" s="159"/>
      <c r="B299" s="148" t="s">
        <v>1009</v>
      </c>
      <c r="C299" s="236">
        <f t="shared" si="134"/>
        <v>19812000</v>
      </c>
      <c r="D299" s="277">
        <f t="shared" si="140"/>
        <v>15600000</v>
      </c>
      <c r="E299" s="151">
        <f t="shared" si="141"/>
        <v>4212000</v>
      </c>
      <c r="F299" s="2">
        <v>19812000</v>
      </c>
      <c r="G299" s="2"/>
      <c r="H299" s="151"/>
      <c r="I299" s="400">
        <f t="shared" si="135"/>
        <v>0</v>
      </c>
      <c r="J299" s="234"/>
      <c r="K299" s="234"/>
      <c r="L299" s="234"/>
      <c r="M299" s="236">
        <f>SUM(P299:T299)</f>
        <v>19812000</v>
      </c>
      <c r="N299" s="236">
        <f t="shared" si="142"/>
        <v>15600000</v>
      </c>
      <c r="O299" s="151">
        <f t="shared" si="143"/>
        <v>4212000</v>
      </c>
      <c r="P299" s="2">
        <f t="shared" si="137"/>
        <v>19812000</v>
      </c>
      <c r="Q299" s="2">
        <f t="shared" si="138"/>
        <v>0</v>
      </c>
      <c r="R299" s="151">
        <f t="shared" si="139"/>
        <v>0</v>
      </c>
    </row>
    <row r="300" spans="1:18" s="10" customFormat="1" ht="14.25" customHeight="1">
      <c r="A300" s="159"/>
      <c r="B300" s="148" t="s">
        <v>1077</v>
      </c>
      <c r="C300" s="236">
        <f t="shared" si="134"/>
        <v>7620000</v>
      </c>
      <c r="D300" s="277">
        <f t="shared" si="140"/>
        <v>6000000</v>
      </c>
      <c r="E300" s="151">
        <f t="shared" si="141"/>
        <v>1620000</v>
      </c>
      <c r="F300" s="2">
        <v>7620000</v>
      </c>
      <c r="G300" s="2"/>
      <c r="H300" s="151"/>
      <c r="I300" s="400">
        <f t="shared" si="135"/>
        <v>0</v>
      </c>
      <c r="J300" s="234"/>
      <c r="K300" s="234"/>
      <c r="L300" s="234"/>
      <c r="M300" s="236">
        <f t="shared" si="136"/>
        <v>7620000</v>
      </c>
      <c r="N300" s="236">
        <f t="shared" si="142"/>
        <v>6000000</v>
      </c>
      <c r="O300" s="151">
        <f t="shared" si="143"/>
        <v>1620000</v>
      </c>
      <c r="P300" s="2">
        <f t="shared" si="137"/>
        <v>7620000</v>
      </c>
      <c r="Q300" s="2">
        <f t="shared" si="138"/>
        <v>0</v>
      </c>
      <c r="R300" s="151">
        <f t="shared" si="139"/>
        <v>0</v>
      </c>
    </row>
    <row r="301" spans="1:18" s="10" customFormat="1" ht="29.25" customHeight="1">
      <c r="A301" s="159"/>
      <c r="B301" s="148" t="s">
        <v>1287</v>
      </c>
      <c r="C301" s="236">
        <f t="shared" si="134"/>
        <v>22860000</v>
      </c>
      <c r="D301" s="277">
        <f t="shared" si="140"/>
        <v>18000000</v>
      </c>
      <c r="E301" s="151">
        <f t="shared" si="141"/>
        <v>4860000</v>
      </c>
      <c r="F301" s="2">
        <v>22860000</v>
      </c>
      <c r="G301" s="2"/>
      <c r="H301" s="151"/>
      <c r="I301" s="400">
        <f t="shared" si="135"/>
        <v>0</v>
      </c>
      <c r="J301" s="234"/>
      <c r="K301" s="234"/>
      <c r="L301" s="234"/>
      <c r="M301" s="236">
        <f t="shared" si="136"/>
        <v>22860000</v>
      </c>
      <c r="N301" s="236">
        <f t="shared" si="142"/>
        <v>18000000</v>
      </c>
      <c r="O301" s="151">
        <f t="shared" si="143"/>
        <v>4860000</v>
      </c>
      <c r="P301" s="2">
        <f t="shared" si="137"/>
        <v>22860000</v>
      </c>
      <c r="Q301" s="2">
        <f t="shared" si="138"/>
        <v>0</v>
      </c>
      <c r="R301" s="151">
        <f t="shared" si="139"/>
        <v>0</v>
      </c>
    </row>
    <row r="302" spans="1:18" s="10" customFormat="1" ht="14.25" customHeight="1">
      <c r="A302" s="159"/>
      <c r="B302" s="148" t="s">
        <v>1010</v>
      </c>
      <c r="C302" s="236">
        <f t="shared" si="134"/>
        <v>76200000</v>
      </c>
      <c r="D302" s="277">
        <f t="shared" si="140"/>
        <v>60000000</v>
      </c>
      <c r="E302" s="151">
        <f t="shared" si="141"/>
        <v>16200000</v>
      </c>
      <c r="F302" s="2">
        <v>76200000</v>
      </c>
      <c r="G302" s="2"/>
      <c r="H302" s="151"/>
      <c r="I302" s="400">
        <f t="shared" si="135"/>
        <v>0</v>
      </c>
      <c r="J302" s="234"/>
      <c r="K302" s="234"/>
      <c r="L302" s="234"/>
      <c r="M302" s="236">
        <f t="shared" si="136"/>
        <v>76200000</v>
      </c>
      <c r="N302" s="236">
        <f t="shared" si="142"/>
        <v>60000000</v>
      </c>
      <c r="O302" s="151">
        <f t="shared" si="143"/>
        <v>16200000</v>
      </c>
      <c r="P302" s="2">
        <f t="shared" si="137"/>
        <v>76200000</v>
      </c>
      <c r="Q302" s="2">
        <f t="shared" si="138"/>
        <v>0</v>
      </c>
      <c r="R302" s="151">
        <f t="shared" si="139"/>
        <v>0</v>
      </c>
    </row>
    <row r="303" spans="1:18" s="10" customFormat="1" ht="14.25" customHeight="1">
      <c r="A303" s="159"/>
      <c r="B303" s="148" t="s">
        <v>1011</v>
      </c>
      <c r="C303" s="236">
        <f t="shared" si="134"/>
        <v>7620000</v>
      </c>
      <c r="D303" s="277">
        <f t="shared" si="140"/>
        <v>6000000</v>
      </c>
      <c r="E303" s="151">
        <f t="shared" si="141"/>
        <v>1620000</v>
      </c>
      <c r="F303" s="2">
        <v>7620000</v>
      </c>
      <c r="G303" s="2"/>
      <c r="H303" s="151"/>
      <c r="I303" s="400">
        <f t="shared" si="135"/>
        <v>0</v>
      </c>
      <c r="J303" s="234"/>
      <c r="K303" s="234"/>
      <c r="L303" s="234"/>
      <c r="M303" s="236">
        <f t="shared" si="136"/>
        <v>7620000</v>
      </c>
      <c r="N303" s="236">
        <f t="shared" si="142"/>
        <v>6000000</v>
      </c>
      <c r="O303" s="151">
        <f t="shared" si="143"/>
        <v>1620000</v>
      </c>
      <c r="P303" s="2">
        <f t="shared" si="137"/>
        <v>7620000</v>
      </c>
      <c r="Q303" s="2">
        <f t="shared" si="138"/>
        <v>0</v>
      </c>
      <c r="R303" s="151">
        <f t="shared" si="139"/>
        <v>0</v>
      </c>
    </row>
    <row r="304" spans="1:18" s="10" customFormat="1" ht="14.25" customHeight="1">
      <c r="A304" s="159"/>
      <c r="B304" s="148" t="s">
        <v>1012</v>
      </c>
      <c r="C304" s="236">
        <f t="shared" si="134"/>
        <v>2735580</v>
      </c>
      <c r="D304" s="277">
        <f t="shared" si="140"/>
        <v>2154000</v>
      </c>
      <c r="E304" s="151">
        <f t="shared" si="141"/>
        <v>581580</v>
      </c>
      <c r="F304" s="2">
        <v>2735580</v>
      </c>
      <c r="G304" s="2"/>
      <c r="H304" s="151"/>
      <c r="I304" s="400">
        <f t="shared" si="135"/>
        <v>0</v>
      </c>
      <c r="J304" s="234"/>
      <c r="K304" s="234"/>
      <c r="L304" s="234"/>
      <c r="M304" s="236">
        <f t="shared" si="136"/>
        <v>2735580</v>
      </c>
      <c r="N304" s="236">
        <f t="shared" si="142"/>
        <v>2154000</v>
      </c>
      <c r="O304" s="151">
        <f t="shared" si="143"/>
        <v>581580</v>
      </c>
      <c r="P304" s="2">
        <f t="shared" si="137"/>
        <v>2735580</v>
      </c>
      <c r="Q304" s="2">
        <f t="shared" si="138"/>
        <v>0</v>
      </c>
      <c r="R304" s="151">
        <f t="shared" si="139"/>
        <v>0</v>
      </c>
    </row>
    <row r="305" spans="1:18" s="10" customFormat="1" ht="14.25" customHeight="1">
      <c r="A305" s="161"/>
      <c r="B305" s="1500" t="s">
        <v>1092</v>
      </c>
      <c r="C305" s="150">
        <f t="shared" si="134"/>
        <v>353000</v>
      </c>
      <c r="D305" s="277">
        <v>278000</v>
      </c>
      <c r="E305" s="245">
        <v>75000</v>
      </c>
      <c r="F305" s="2">
        <v>353000</v>
      </c>
      <c r="G305" s="2"/>
      <c r="H305" s="151"/>
      <c r="I305" s="400">
        <f t="shared" si="135"/>
        <v>0</v>
      </c>
      <c r="J305" s="234"/>
      <c r="K305" s="234"/>
      <c r="L305" s="234"/>
      <c r="M305" s="236">
        <f t="shared" si="136"/>
        <v>353000</v>
      </c>
      <c r="N305" s="236">
        <v>278000</v>
      </c>
      <c r="O305" s="151">
        <v>75000</v>
      </c>
      <c r="P305" s="2">
        <f t="shared" si="137"/>
        <v>353000</v>
      </c>
      <c r="Q305" s="2">
        <f t="shared" si="138"/>
        <v>0</v>
      </c>
      <c r="R305" s="151">
        <f t="shared" si="139"/>
        <v>0</v>
      </c>
    </row>
    <row r="306" spans="1:18" s="10" customFormat="1" ht="14.25" customHeight="1">
      <c r="A306" s="159"/>
      <c r="B306" s="1504" t="s">
        <v>1093</v>
      </c>
      <c r="C306" s="236">
        <f t="shared" si="134"/>
        <v>366000</v>
      </c>
      <c r="D306" s="277">
        <v>288000</v>
      </c>
      <c r="E306" s="245">
        <v>78000</v>
      </c>
      <c r="F306" s="2">
        <v>366000</v>
      </c>
      <c r="G306" s="2"/>
      <c r="H306" s="151"/>
      <c r="I306" s="400">
        <f t="shared" si="135"/>
        <v>0</v>
      </c>
      <c r="J306" s="234"/>
      <c r="K306" s="234"/>
      <c r="L306" s="234"/>
      <c r="M306" s="236">
        <f t="shared" si="136"/>
        <v>366000</v>
      </c>
      <c r="N306" s="236">
        <v>288000</v>
      </c>
      <c r="O306" s="151">
        <v>78000</v>
      </c>
      <c r="P306" s="2">
        <f t="shared" si="137"/>
        <v>366000</v>
      </c>
      <c r="Q306" s="2">
        <f t="shared" si="138"/>
        <v>0</v>
      </c>
      <c r="R306" s="151">
        <f t="shared" si="139"/>
        <v>0</v>
      </c>
    </row>
    <row r="307" spans="1:18" s="10" customFormat="1" ht="14.25" customHeight="1">
      <c r="A307" s="159"/>
      <c r="B307" s="1504" t="s">
        <v>1094</v>
      </c>
      <c r="C307" s="236">
        <f t="shared" si="134"/>
        <v>1591000</v>
      </c>
      <c r="D307" s="277">
        <v>1253000</v>
      </c>
      <c r="E307" s="245">
        <v>338000</v>
      </c>
      <c r="F307" s="2">
        <v>1591000</v>
      </c>
      <c r="G307" s="2"/>
      <c r="H307" s="151"/>
      <c r="I307" s="400">
        <f t="shared" si="135"/>
        <v>0</v>
      </c>
      <c r="J307" s="234"/>
      <c r="K307" s="234"/>
      <c r="L307" s="234"/>
      <c r="M307" s="236">
        <f t="shared" si="136"/>
        <v>1591000</v>
      </c>
      <c r="N307" s="236">
        <v>1253000</v>
      </c>
      <c r="O307" s="151">
        <v>338000</v>
      </c>
      <c r="P307" s="2">
        <f t="shared" si="137"/>
        <v>1591000</v>
      </c>
      <c r="Q307" s="2">
        <f t="shared" si="138"/>
        <v>0</v>
      </c>
      <c r="R307" s="151">
        <f t="shared" si="139"/>
        <v>0</v>
      </c>
    </row>
    <row r="308" spans="1:18" s="10" customFormat="1" ht="14.25" customHeight="1">
      <c r="A308" s="159"/>
      <c r="B308" s="1504" t="s">
        <v>1095</v>
      </c>
      <c r="C308" s="236">
        <f t="shared" si="134"/>
        <v>563000</v>
      </c>
      <c r="D308" s="277">
        <v>443000</v>
      </c>
      <c r="E308" s="245">
        <v>120000</v>
      </c>
      <c r="F308" s="2">
        <v>563000</v>
      </c>
      <c r="G308" s="2"/>
      <c r="H308" s="151"/>
      <c r="I308" s="400">
        <f t="shared" si="135"/>
        <v>0</v>
      </c>
      <c r="J308" s="234"/>
      <c r="K308" s="234"/>
      <c r="L308" s="234"/>
      <c r="M308" s="236">
        <f t="shared" si="136"/>
        <v>563000</v>
      </c>
      <c r="N308" s="236">
        <v>443000</v>
      </c>
      <c r="O308" s="151">
        <v>120000</v>
      </c>
      <c r="P308" s="2">
        <f t="shared" si="137"/>
        <v>563000</v>
      </c>
      <c r="Q308" s="2">
        <f t="shared" si="138"/>
        <v>0</v>
      </c>
      <c r="R308" s="151">
        <f t="shared" si="139"/>
        <v>0</v>
      </c>
    </row>
    <row r="309" spans="1:18" s="10" customFormat="1" ht="14.25" customHeight="1">
      <c r="A309" s="159"/>
      <c r="B309" s="1504" t="s">
        <v>1096</v>
      </c>
      <c r="C309" s="236">
        <f t="shared" ref="C309:C341" si="144">SUM(F309:H309)</f>
        <v>26448000</v>
      </c>
      <c r="D309" s="277">
        <v>20825000</v>
      </c>
      <c r="E309" s="245">
        <v>5623000</v>
      </c>
      <c r="F309" s="2">
        <v>26448000</v>
      </c>
      <c r="G309" s="2"/>
      <c r="H309" s="151"/>
      <c r="I309" s="400">
        <f t="shared" ref="I309:I341" si="145">SUM(J309:L309)</f>
        <v>-26448000</v>
      </c>
      <c r="J309" s="234">
        <v>-26448000</v>
      </c>
      <c r="K309" s="234"/>
      <c r="L309" s="234"/>
      <c r="M309" s="236">
        <f t="shared" si="136"/>
        <v>0</v>
      </c>
      <c r="N309" s="236">
        <v>20825000</v>
      </c>
      <c r="O309" s="151">
        <v>5623000</v>
      </c>
      <c r="P309" s="2">
        <f t="shared" ref="P309:P341" si="146">SUM(F309+J309)</f>
        <v>0</v>
      </c>
      <c r="Q309" s="2">
        <f t="shared" ref="Q309:Q341" si="147">SUM(G309+K309)</f>
        <v>0</v>
      </c>
      <c r="R309" s="151">
        <f t="shared" ref="R309:R341" si="148">SUM(H309+L309)</f>
        <v>0</v>
      </c>
    </row>
    <row r="310" spans="1:18" s="10" customFormat="1" ht="14.25" customHeight="1">
      <c r="A310" s="159"/>
      <c r="B310" s="1504" t="s">
        <v>1097</v>
      </c>
      <c r="C310" s="236">
        <f t="shared" si="144"/>
        <v>42291000</v>
      </c>
      <c r="D310" s="277">
        <f t="shared" ref="D310:D333" si="149">SUM(C310)/1.27</f>
        <v>33300000</v>
      </c>
      <c r="E310" s="245">
        <f t="shared" ref="E310:E333" si="150">SUM(D310)*0.27</f>
        <v>8991000</v>
      </c>
      <c r="F310" s="2">
        <v>42291000</v>
      </c>
      <c r="G310" s="2"/>
      <c r="H310" s="151"/>
      <c r="I310" s="400">
        <f t="shared" si="145"/>
        <v>0</v>
      </c>
      <c r="J310" s="234"/>
      <c r="K310" s="234"/>
      <c r="L310" s="234"/>
      <c r="M310" s="236">
        <f t="shared" si="136"/>
        <v>42291000</v>
      </c>
      <c r="N310" s="236">
        <f>SUM(M310)/1.27</f>
        <v>33300000</v>
      </c>
      <c r="O310" s="151">
        <f>SUM(N310)*0.27</f>
        <v>8991000</v>
      </c>
      <c r="P310" s="2">
        <f t="shared" si="146"/>
        <v>42291000</v>
      </c>
      <c r="Q310" s="2">
        <f t="shared" si="147"/>
        <v>0</v>
      </c>
      <c r="R310" s="151">
        <f t="shared" si="148"/>
        <v>0</v>
      </c>
    </row>
    <row r="311" spans="1:18" s="10" customFormat="1" ht="14.25" customHeight="1">
      <c r="A311" s="159"/>
      <c r="B311" s="1504" t="s">
        <v>1098</v>
      </c>
      <c r="C311" s="236">
        <f t="shared" si="144"/>
        <v>1130000</v>
      </c>
      <c r="D311" s="277">
        <v>890000</v>
      </c>
      <c r="E311" s="245">
        <v>240000</v>
      </c>
      <c r="F311" s="2">
        <v>1130000</v>
      </c>
      <c r="G311" s="2"/>
      <c r="H311" s="151"/>
      <c r="I311" s="400">
        <f t="shared" si="145"/>
        <v>0</v>
      </c>
      <c r="J311" s="234"/>
      <c r="K311" s="234"/>
      <c r="L311" s="234"/>
      <c r="M311" s="236">
        <f t="shared" si="136"/>
        <v>1130000</v>
      </c>
      <c r="N311" s="236">
        <v>890000</v>
      </c>
      <c r="O311" s="151">
        <v>240000</v>
      </c>
      <c r="P311" s="2">
        <f t="shared" si="146"/>
        <v>1130000</v>
      </c>
      <c r="Q311" s="2">
        <f t="shared" si="147"/>
        <v>0</v>
      </c>
      <c r="R311" s="151">
        <f t="shared" si="148"/>
        <v>0</v>
      </c>
    </row>
    <row r="312" spans="1:18" s="10" customFormat="1" ht="14.25" customHeight="1">
      <c r="A312" s="159"/>
      <c r="B312" s="1504" t="s">
        <v>1099</v>
      </c>
      <c r="C312" s="236">
        <f t="shared" si="144"/>
        <v>2371000</v>
      </c>
      <c r="D312" s="277">
        <v>1867000</v>
      </c>
      <c r="E312" s="245">
        <v>504000</v>
      </c>
      <c r="F312" s="2">
        <v>2371000</v>
      </c>
      <c r="G312" s="2"/>
      <c r="H312" s="151"/>
      <c r="I312" s="400">
        <f t="shared" si="145"/>
        <v>0</v>
      </c>
      <c r="J312" s="234"/>
      <c r="K312" s="234"/>
      <c r="L312" s="234"/>
      <c r="M312" s="236">
        <f t="shared" si="136"/>
        <v>2371000</v>
      </c>
      <c r="N312" s="236">
        <v>1867000</v>
      </c>
      <c r="O312" s="151">
        <v>504000</v>
      </c>
      <c r="P312" s="2">
        <f t="shared" si="146"/>
        <v>2371000</v>
      </c>
      <c r="Q312" s="2">
        <f t="shared" si="147"/>
        <v>0</v>
      </c>
      <c r="R312" s="151">
        <f t="shared" si="148"/>
        <v>0</v>
      </c>
    </row>
    <row r="313" spans="1:18" s="10" customFormat="1" ht="14.25" customHeight="1">
      <c r="A313" s="159"/>
      <c r="B313" s="1504" t="s">
        <v>1100</v>
      </c>
      <c r="C313" s="236">
        <f t="shared" si="144"/>
        <v>6160000</v>
      </c>
      <c r="D313" s="277">
        <v>4850000</v>
      </c>
      <c r="E313" s="245">
        <v>1310000</v>
      </c>
      <c r="F313" s="2">
        <v>6160000</v>
      </c>
      <c r="G313" s="2"/>
      <c r="H313" s="151"/>
      <c r="I313" s="400">
        <f t="shared" si="145"/>
        <v>0</v>
      </c>
      <c r="J313" s="234"/>
      <c r="K313" s="234"/>
      <c r="L313" s="234"/>
      <c r="M313" s="236">
        <f t="shared" si="136"/>
        <v>6160000</v>
      </c>
      <c r="N313" s="236">
        <v>4850000</v>
      </c>
      <c r="O313" s="151">
        <v>1310000</v>
      </c>
      <c r="P313" s="2">
        <f t="shared" si="146"/>
        <v>6160000</v>
      </c>
      <c r="Q313" s="2">
        <f t="shared" si="147"/>
        <v>0</v>
      </c>
      <c r="R313" s="151">
        <f t="shared" si="148"/>
        <v>0</v>
      </c>
    </row>
    <row r="314" spans="1:18" s="10" customFormat="1" ht="14.25" customHeight="1">
      <c r="A314" s="159"/>
      <c r="B314" s="1504" t="s">
        <v>1101</v>
      </c>
      <c r="C314" s="236">
        <f t="shared" si="144"/>
        <v>11833692</v>
      </c>
      <c r="D314" s="1785">
        <v>11683000</v>
      </c>
      <c r="E314" s="1502">
        <v>150692</v>
      </c>
      <c r="F314" s="2">
        <v>11833692</v>
      </c>
      <c r="G314" s="2"/>
      <c r="H314" s="151"/>
      <c r="I314" s="400">
        <f t="shared" si="145"/>
        <v>0</v>
      </c>
      <c r="J314" s="234"/>
      <c r="K314" s="234"/>
      <c r="L314" s="234"/>
      <c r="M314" s="236">
        <f t="shared" si="136"/>
        <v>11833692</v>
      </c>
      <c r="N314" s="1505">
        <v>11683000</v>
      </c>
      <c r="O314" s="1575">
        <v>150692</v>
      </c>
      <c r="P314" s="2">
        <f t="shared" si="146"/>
        <v>11833692</v>
      </c>
      <c r="Q314" s="2">
        <f t="shared" si="147"/>
        <v>0</v>
      </c>
      <c r="R314" s="151">
        <f t="shared" si="148"/>
        <v>0</v>
      </c>
    </row>
    <row r="315" spans="1:18" s="10" customFormat="1" ht="14.25" customHeight="1">
      <c r="A315" s="159"/>
      <c r="B315" s="1504" t="s">
        <v>1314</v>
      </c>
      <c r="C315" s="277">
        <f t="shared" si="144"/>
        <v>349000000</v>
      </c>
      <c r="D315" s="277">
        <f>SUM(C315)/1</f>
        <v>349000000</v>
      </c>
      <c r="E315" s="245">
        <f>SUM(D315)*0</f>
        <v>0</v>
      </c>
      <c r="F315" s="114">
        <v>349000000</v>
      </c>
      <c r="G315" s="114"/>
      <c r="H315" s="245"/>
      <c r="I315" s="400">
        <f t="shared" si="145"/>
        <v>0</v>
      </c>
      <c r="J315" s="234"/>
      <c r="K315" s="234"/>
      <c r="L315" s="234"/>
      <c r="M315" s="277">
        <f t="shared" si="136"/>
        <v>349000000</v>
      </c>
      <c r="N315" s="277">
        <f>SUM(M315)/1</f>
        <v>349000000</v>
      </c>
      <c r="O315" s="245">
        <f>SUM(N315)*0</f>
        <v>0</v>
      </c>
      <c r="P315" s="114">
        <f t="shared" si="146"/>
        <v>349000000</v>
      </c>
      <c r="Q315" s="114">
        <f t="shared" si="147"/>
        <v>0</v>
      </c>
      <c r="R315" s="245">
        <f t="shared" si="148"/>
        <v>0</v>
      </c>
    </row>
    <row r="316" spans="1:18" s="10" customFormat="1" ht="14.25" customHeight="1">
      <c r="A316" s="159"/>
      <c r="B316" s="1504" t="s">
        <v>1102</v>
      </c>
      <c r="C316" s="277">
        <f t="shared" si="144"/>
        <v>419000</v>
      </c>
      <c r="D316" s="277">
        <v>330000</v>
      </c>
      <c r="E316" s="245">
        <v>89000</v>
      </c>
      <c r="F316" s="114">
        <v>419000</v>
      </c>
      <c r="G316" s="114"/>
      <c r="H316" s="245"/>
      <c r="I316" s="400">
        <f t="shared" si="145"/>
        <v>0</v>
      </c>
      <c r="J316" s="234"/>
      <c r="K316" s="234"/>
      <c r="L316" s="234"/>
      <c r="M316" s="277">
        <f t="shared" si="136"/>
        <v>419000</v>
      </c>
      <c r="N316" s="277">
        <v>330000</v>
      </c>
      <c r="O316" s="245">
        <v>89000</v>
      </c>
      <c r="P316" s="114">
        <f t="shared" si="146"/>
        <v>419000</v>
      </c>
      <c r="Q316" s="114">
        <f t="shared" si="147"/>
        <v>0</v>
      </c>
      <c r="R316" s="245">
        <f t="shared" si="148"/>
        <v>0</v>
      </c>
    </row>
    <row r="317" spans="1:18" s="10" customFormat="1" ht="14.25" customHeight="1">
      <c r="A317" s="159"/>
      <c r="B317" s="1504" t="s">
        <v>1103</v>
      </c>
      <c r="C317" s="277">
        <f t="shared" si="144"/>
        <v>14000000</v>
      </c>
      <c r="D317" s="277">
        <f>SUM(C317)/1</f>
        <v>14000000</v>
      </c>
      <c r="E317" s="245">
        <f>SUM(D317)*0</f>
        <v>0</v>
      </c>
      <c r="F317" s="114">
        <v>14000000</v>
      </c>
      <c r="G317" s="114"/>
      <c r="H317" s="245"/>
      <c r="I317" s="400">
        <f t="shared" si="145"/>
        <v>0</v>
      </c>
      <c r="J317" s="234"/>
      <c r="K317" s="234"/>
      <c r="L317" s="234"/>
      <c r="M317" s="277">
        <f t="shared" si="136"/>
        <v>14000000</v>
      </c>
      <c r="N317" s="277">
        <f>SUM(M317)/1</f>
        <v>14000000</v>
      </c>
      <c r="O317" s="245">
        <f>SUM(N317)*0</f>
        <v>0</v>
      </c>
      <c r="P317" s="114">
        <f t="shared" si="146"/>
        <v>14000000</v>
      </c>
      <c r="Q317" s="114">
        <f t="shared" si="147"/>
        <v>0</v>
      </c>
      <c r="R317" s="245">
        <f t="shared" si="148"/>
        <v>0</v>
      </c>
    </row>
    <row r="318" spans="1:18" s="10" customFormat="1" ht="14.25" customHeight="1">
      <c r="A318" s="159"/>
      <c r="B318" s="1504" t="s">
        <v>1104</v>
      </c>
      <c r="C318" s="277">
        <f t="shared" si="144"/>
        <v>1270000</v>
      </c>
      <c r="D318" s="277">
        <f t="shared" si="149"/>
        <v>1000000</v>
      </c>
      <c r="E318" s="245">
        <f t="shared" si="150"/>
        <v>270000</v>
      </c>
      <c r="F318" s="114">
        <v>1270000</v>
      </c>
      <c r="G318" s="114"/>
      <c r="H318" s="245"/>
      <c r="I318" s="400">
        <f t="shared" si="145"/>
        <v>0</v>
      </c>
      <c r="J318" s="234"/>
      <c r="K318" s="234"/>
      <c r="L318" s="234"/>
      <c r="M318" s="277">
        <f t="shared" si="136"/>
        <v>1270000</v>
      </c>
      <c r="N318" s="277">
        <f>SUM(M318)/1.27</f>
        <v>1000000</v>
      </c>
      <c r="O318" s="245">
        <f>SUM(N318)*0.27</f>
        <v>270000</v>
      </c>
      <c r="P318" s="114">
        <f t="shared" si="146"/>
        <v>1270000</v>
      </c>
      <c r="Q318" s="114">
        <f t="shared" si="147"/>
        <v>0</v>
      </c>
      <c r="R318" s="245">
        <f t="shared" si="148"/>
        <v>0</v>
      </c>
    </row>
    <row r="319" spans="1:18" s="10" customFormat="1" ht="14.25" customHeight="1">
      <c r="A319" s="159"/>
      <c r="B319" s="1504" t="s">
        <v>1105</v>
      </c>
      <c r="C319" s="277">
        <f t="shared" si="144"/>
        <v>5000000</v>
      </c>
      <c r="D319" s="277">
        <v>3937000</v>
      </c>
      <c r="E319" s="245">
        <v>1063000</v>
      </c>
      <c r="F319" s="114">
        <v>5000000</v>
      </c>
      <c r="G319" s="114"/>
      <c r="H319" s="245"/>
      <c r="I319" s="400">
        <f t="shared" si="145"/>
        <v>0</v>
      </c>
      <c r="J319" s="234"/>
      <c r="K319" s="234"/>
      <c r="L319" s="234"/>
      <c r="M319" s="277">
        <f t="shared" si="136"/>
        <v>5000000</v>
      </c>
      <c r="N319" s="277">
        <v>3937000</v>
      </c>
      <c r="O319" s="245">
        <v>1063000</v>
      </c>
      <c r="P319" s="114">
        <f t="shared" si="146"/>
        <v>5000000</v>
      </c>
      <c r="Q319" s="114">
        <f t="shared" si="147"/>
        <v>0</v>
      </c>
      <c r="R319" s="245">
        <f t="shared" si="148"/>
        <v>0</v>
      </c>
    </row>
    <row r="320" spans="1:18" s="10" customFormat="1" ht="14.25" customHeight="1">
      <c r="A320" s="159"/>
      <c r="B320" s="1504" t="s">
        <v>1106</v>
      </c>
      <c r="C320" s="277">
        <f t="shared" si="144"/>
        <v>538987025</v>
      </c>
      <c r="D320" s="277">
        <v>433275000</v>
      </c>
      <c r="E320" s="1502">
        <v>105712025</v>
      </c>
      <c r="F320" s="114">
        <v>538987025</v>
      </c>
      <c r="G320" s="114"/>
      <c r="H320" s="245"/>
      <c r="I320" s="400">
        <f t="shared" si="145"/>
        <v>-101447776</v>
      </c>
      <c r="J320" s="234">
        <v>-101447776</v>
      </c>
      <c r="K320" s="234"/>
      <c r="L320" s="234"/>
      <c r="M320" s="277">
        <f t="shared" si="136"/>
        <v>437539249</v>
      </c>
      <c r="N320" s="277">
        <v>433275000</v>
      </c>
      <c r="O320" s="1502">
        <v>105712025</v>
      </c>
      <c r="P320" s="114">
        <f t="shared" si="146"/>
        <v>437539249</v>
      </c>
      <c r="Q320" s="114">
        <f t="shared" si="147"/>
        <v>0</v>
      </c>
      <c r="R320" s="245">
        <f t="shared" si="148"/>
        <v>0</v>
      </c>
    </row>
    <row r="321" spans="1:18" s="10" customFormat="1" ht="14.25" customHeight="1">
      <c r="A321" s="159"/>
      <c r="B321" s="148" t="s">
        <v>1031</v>
      </c>
      <c r="C321" s="277">
        <f t="shared" si="144"/>
        <v>5104140</v>
      </c>
      <c r="D321" s="1785">
        <v>4550504</v>
      </c>
      <c r="E321" s="1502">
        <v>553636</v>
      </c>
      <c r="F321" s="114">
        <v>5104140</v>
      </c>
      <c r="G321" s="114"/>
      <c r="H321" s="245"/>
      <c r="I321" s="400">
        <f t="shared" si="145"/>
        <v>0</v>
      </c>
      <c r="J321" s="234"/>
      <c r="K321" s="234"/>
      <c r="L321" s="234"/>
      <c r="M321" s="277">
        <f>SUM(P321:T321)</f>
        <v>5104140</v>
      </c>
      <c r="N321" s="1785">
        <v>4550504</v>
      </c>
      <c r="O321" s="1502">
        <v>553636</v>
      </c>
      <c r="P321" s="114">
        <f t="shared" si="146"/>
        <v>5104140</v>
      </c>
      <c r="Q321" s="114">
        <f t="shared" si="147"/>
        <v>0</v>
      </c>
      <c r="R321" s="245">
        <f t="shared" si="148"/>
        <v>0</v>
      </c>
    </row>
    <row r="322" spans="1:18" s="10" customFormat="1" ht="14.25" customHeight="1">
      <c r="A322" s="159"/>
      <c r="B322" s="148" t="s">
        <v>1032</v>
      </c>
      <c r="C322" s="236">
        <f t="shared" si="144"/>
        <v>20320000</v>
      </c>
      <c r="D322" s="277">
        <f t="shared" si="149"/>
        <v>16000000</v>
      </c>
      <c r="E322" s="151">
        <f t="shared" si="150"/>
        <v>4320000</v>
      </c>
      <c r="F322" s="2">
        <v>20320000</v>
      </c>
      <c r="G322" s="2"/>
      <c r="H322" s="151"/>
      <c r="I322" s="400">
        <f t="shared" si="145"/>
        <v>0</v>
      </c>
      <c r="J322" s="234"/>
      <c r="K322" s="234"/>
      <c r="L322" s="234"/>
      <c r="M322" s="236">
        <f t="shared" si="136"/>
        <v>20320000</v>
      </c>
      <c r="N322" s="236">
        <f t="shared" ref="N322:N328" si="151">SUM(M322)/1.27</f>
        <v>16000000</v>
      </c>
      <c r="O322" s="151">
        <f t="shared" ref="O322:O328" si="152">SUM(N322)*0.27</f>
        <v>4320000</v>
      </c>
      <c r="P322" s="2">
        <f t="shared" si="146"/>
        <v>20320000</v>
      </c>
      <c r="Q322" s="2">
        <f t="shared" si="147"/>
        <v>0</v>
      </c>
      <c r="R322" s="151">
        <f t="shared" si="148"/>
        <v>0</v>
      </c>
    </row>
    <row r="323" spans="1:18" s="10" customFormat="1" ht="14.25" hidden="1" customHeight="1">
      <c r="A323" s="159"/>
      <c r="B323" s="148" t="s">
        <v>1031</v>
      </c>
      <c r="C323" s="236">
        <f t="shared" si="144"/>
        <v>0</v>
      </c>
      <c r="D323" s="277">
        <f t="shared" si="149"/>
        <v>0</v>
      </c>
      <c r="E323" s="151">
        <f t="shared" si="150"/>
        <v>0</v>
      </c>
      <c r="F323" s="2"/>
      <c r="G323" s="2"/>
      <c r="H323" s="151"/>
      <c r="I323" s="400">
        <f t="shared" si="145"/>
        <v>0</v>
      </c>
      <c r="J323" s="234"/>
      <c r="K323" s="234"/>
      <c r="L323" s="234"/>
      <c r="M323" s="236">
        <f>SUM(P323:T323)</f>
        <v>0</v>
      </c>
      <c r="N323" s="236">
        <f t="shared" si="151"/>
        <v>0</v>
      </c>
      <c r="O323" s="151">
        <f t="shared" si="152"/>
        <v>0</v>
      </c>
      <c r="P323" s="2">
        <f t="shared" ref="P323:R325" si="153">SUM(F323+J323)</f>
        <v>0</v>
      </c>
      <c r="Q323" s="2">
        <f t="shared" si="153"/>
        <v>0</v>
      </c>
      <c r="R323" s="151">
        <f t="shared" si="153"/>
        <v>0</v>
      </c>
    </row>
    <row r="324" spans="1:18" s="10" customFormat="1" ht="14.25" hidden="1" customHeight="1">
      <c r="A324" s="159"/>
      <c r="B324" s="148" t="s">
        <v>1032</v>
      </c>
      <c r="C324" s="236">
        <f t="shared" si="144"/>
        <v>0</v>
      </c>
      <c r="D324" s="277">
        <f t="shared" si="149"/>
        <v>0</v>
      </c>
      <c r="E324" s="151">
        <f t="shared" si="150"/>
        <v>0</v>
      </c>
      <c r="F324" s="2"/>
      <c r="G324" s="2"/>
      <c r="H324" s="151"/>
      <c r="I324" s="400">
        <f t="shared" si="145"/>
        <v>0</v>
      </c>
      <c r="J324" s="234"/>
      <c r="K324" s="234"/>
      <c r="L324" s="234"/>
      <c r="M324" s="236">
        <f>SUM(P324:T324)</f>
        <v>0</v>
      </c>
      <c r="N324" s="236">
        <f t="shared" si="151"/>
        <v>0</v>
      </c>
      <c r="O324" s="151">
        <f t="shared" si="152"/>
        <v>0</v>
      </c>
      <c r="P324" s="2">
        <f t="shared" si="153"/>
        <v>0</v>
      </c>
      <c r="Q324" s="2">
        <f t="shared" si="153"/>
        <v>0</v>
      </c>
      <c r="R324" s="151">
        <f t="shared" si="153"/>
        <v>0</v>
      </c>
    </row>
    <row r="325" spans="1:18" s="10" customFormat="1" ht="16.5" customHeight="1">
      <c r="A325" s="159"/>
      <c r="B325" s="148" t="s">
        <v>1091</v>
      </c>
      <c r="C325" s="236">
        <f>SUM(F325:H325)</f>
        <v>327660</v>
      </c>
      <c r="D325" s="277">
        <f>SUM(C325)/1.27</f>
        <v>258000</v>
      </c>
      <c r="E325" s="151">
        <f>SUM(D325)*0.27</f>
        <v>69660</v>
      </c>
      <c r="F325" s="2">
        <v>327660</v>
      </c>
      <c r="G325" s="2"/>
      <c r="H325" s="151"/>
      <c r="I325" s="400">
        <f t="shared" si="145"/>
        <v>0</v>
      </c>
      <c r="J325" s="234"/>
      <c r="K325" s="234"/>
      <c r="L325" s="234"/>
      <c r="M325" s="236">
        <f>SUM(P325:T325)</f>
        <v>327660</v>
      </c>
      <c r="N325" s="236">
        <f t="shared" si="151"/>
        <v>258000</v>
      </c>
      <c r="O325" s="151">
        <f t="shared" si="152"/>
        <v>69660</v>
      </c>
      <c r="P325" s="2">
        <f t="shared" si="153"/>
        <v>327660</v>
      </c>
      <c r="Q325" s="2">
        <f t="shared" si="153"/>
        <v>0</v>
      </c>
      <c r="R325" s="151">
        <f t="shared" si="153"/>
        <v>0</v>
      </c>
    </row>
    <row r="326" spans="1:18" s="10" customFormat="1" ht="14.25" hidden="1" customHeight="1">
      <c r="A326" s="159"/>
      <c r="B326" s="148" t="s">
        <v>1078</v>
      </c>
      <c r="C326" s="236">
        <f t="shared" si="144"/>
        <v>0</v>
      </c>
      <c r="D326" s="277">
        <f t="shared" si="149"/>
        <v>0</v>
      </c>
      <c r="E326" s="151">
        <f t="shared" si="150"/>
        <v>0</v>
      </c>
      <c r="F326" s="2">
        <v>0</v>
      </c>
      <c r="G326" s="2"/>
      <c r="H326" s="151"/>
      <c r="I326" s="400">
        <f t="shared" si="145"/>
        <v>0</v>
      </c>
      <c r="J326" s="234"/>
      <c r="K326" s="234"/>
      <c r="L326" s="234"/>
      <c r="M326" s="236">
        <f t="shared" si="136"/>
        <v>0</v>
      </c>
      <c r="N326" s="236">
        <f t="shared" si="151"/>
        <v>0</v>
      </c>
      <c r="O326" s="151">
        <f t="shared" si="152"/>
        <v>0</v>
      </c>
      <c r="P326" s="2">
        <f t="shared" si="146"/>
        <v>0</v>
      </c>
      <c r="Q326" s="2">
        <f t="shared" si="147"/>
        <v>0</v>
      </c>
      <c r="R326" s="151">
        <f t="shared" si="148"/>
        <v>0</v>
      </c>
    </row>
    <row r="327" spans="1:18" s="10" customFormat="1" ht="15.75" customHeight="1">
      <c r="A327" s="159"/>
      <c r="B327" s="148" t="s">
        <v>1079</v>
      </c>
      <c r="C327" s="236">
        <f t="shared" si="144"/>
        <v>5080000</v>
      </c>
      <c r="D327" s="277">
        <f t="shared" si="149"/>
        <v>4000000</v>
      </c>
      <c r="E327" s="151">
        <f t="shared" si="150"/>
        <v>1080000</v>
      </c>
      <c r="F327" s="2">
        <v>5080000</v>
      </c>
      <c r="G327" s="2"/>
      <c r="H327" s="151"/>
      <c r="I327" s="400">
        <f t="shared" si="145"/>
        <v>0</v>
      </c>
      <c r="J327" s="234"/>
      <c r="K327" s="234"/>
      <c r="L327" s="234"/>
      <c r="M327" s="236">
        <f t="shared" si="136"/>
        <v>5080000</v>
      </c>
      <c r="N327" s="236">
        <f t="shared" si="151"/>
        <v>4000000</v>
      </c>
      <c r="O327" s="151">
        <f t="shared" si="152"/>
        <v>1080000</v>
      </c>
      <c r="P327" s="2">
        <f t="shared" si="146"/>
        <v>5080000</v>
      </c>
      <c r="Q327" s="2">
        <f t="shared" si="147"/>
        <v>0</v>
      </c>
      <c r="R327" s="151">
        <f t="shared" si="148"/>
        <v>0</v>
      </c>
    </row>
    <row r="328" spans="1:18" s="10" customFormat="1" ht="14.25" customHeight="1">
      <c r="A328" s="159"/>
      <c r="B328" s="148" t="s">
        <v>1080</v>
      </c>
      <c r="C328" s="236">
        <f t="shared" si="144"/>
        <v>5486400</v>
      </c>
      <c r="D328" s="277">
        <f t="shared" si="149"/>
        <v>4320000</v>
      </c>
      <c r="E328" s="151">
        <f t="shared" si="150"/>
        <v>1166400</v>
      </c>
      <c r="F328" s="2">
        <v>5486400</v>
      </c>
      <c r="G328" s="2"/>
      <c r="H328" s="151"/>
      <c r="I328" s="400">
        <f t="shared" si="145"/>
        <v>0</v>
      </c>
      <c r="J328" s="234"/>
      <c r="K328" s="234"/>
      <c r="L328" s="234"/>
      <c r="M328" s="236">
        <f t="shared" si="136"/>
        <v>5486400</v>
      </c>
      <c r="N328" s="236">
        <f t="shared" si="151"/>
        <v>4320000</v>
      </c>
      <c r="O328" s="151">
        <f t="shared" si="152"/>
        <v>1166400</v>
      </c>
      <c r="P328" s="2">
        <f t="shared" si="146"/>
        <v>5486400</v>
      </c>
      <c r="Q328" s="2">
        <f t="shared" si="147"/>
        <v>0</v>
      </c>
      <c r="R328" s="151">
        <f t="shared" si="148"/>
        <v>0</v>
      </c>
    </row>
    <row r="329" spans="1:18" s="10" customFormat="1" ht="14.25" customHeight="1">
      <c r="A329" s="159"/>
      <c r="B329" s="148" t="s">
        <v>1081</v>
      </c>
      <c r="C329" s="236">
        <f t="shared" si="144"/>
        <v>13827143</v>
      </c>
      <c r="D329" s="1505">
        <v>13827143</v>
      </c>
      <c r="E329" s="1575">
        <v>0</v>
      </c>
      <c r="F329" s="2">
        <v>13827143</v>
      </c>
      <c r="G329" s="2"/>
      <c r="H329" s="151"/>
      <c r="I329" s="400">
        <f t="shared" si="145"/>
        <v>0</v>
      </c>
      <c r="J329" s="234"/>
      <c r="K329" s="234"/>
      <c r="L329" s="234"/>
      <c r="M329" s="236">
        <f t="shared" si="136"/>
        <v>13827143</v>
      </c>
      <c r="N329" s="1505">
        <f>SUM(M329)/1</f>
        <v>13827143</v>
      </c>
      <c r="O329" s="1575">
        <f>SUM(N329)*0</f>
        <v>0</v>
      </c>
      <c r="P329" s="2">
        <f t="shared" si="146"/>
        <v>13827143</v>
      </c>
      <c r="Q329" s="2">
        <f t="shared" si="147"/>
        <v>0</v>
      </c>
      <c r="R329" s="151">
        <f t="shared" si="148"/>
        <v>0</v>
      </c>
    </row>
    <row r="330" spans="1:18" s="10" customFormat="1" ht="14.25" customHeight="1">
      <c r="A330" s="159"/>
      <c r="B330" s="148" t="s">
        <v>1082</v>
      </c>
      <c r="C330" s="236">
        <f t="shared" si="144"/>
        <v>8986835</v>
      </c>
      <c r="D330" s="277">
        <f t="shared" si="149"/>
        <v>7076248</v>
      </c>
      <c r="E330" s="151">
        <f t="shared" si="150"/>
        <v>1910587</v>
      </c>
      <c r="F330" s="2">
        <v>8986835</v>
      </c>
      <c r="G330" s="2"/>
      <c r="H330" s="151"/>
      <c r="I330" s="400">
        <f t="shared" si="145"/>
        <v>0</v>
      </c>
      <c r="J330" s="234"/>
      <c r="K330" s="234"/>
      <c r="L330" s="234"/>
      <c r="M330" s="236">
        <f t="shared" si="136"/>
        <v>8986835</v>
      </c>
      <c r="N330" s="236">
        <f>SUM(M330)/1.27</f>
        <v>7076248</v>
      </c>
      <c r="O330" s="151">
        <f>SUM(N330)*0.27</f>
        <v>1910587</v>
      </c>
      <c r="P330" s="2">
        <f t="shared" si="146"/>
        <v>8986835</v>
      </c>
      <c r="Q330" s="2">
        <f t="shared" si="147"/>
        <v>0</v>
      </c>
      <c r="R330" s="151">
        <f t="shared" si="148"/>
        <v>0</v>
      </c>
    </row>
    <row r="331" spans="1:18" s="10" customFormat="1" ht="14.25" customHeight="1">
      <c r="A331" s="159"/>
      <c r="B331" s="148" t="s">
        <v>1083</v>
      </c>
      <c r="C331" s="236">
        <f t="shared" si="144"/>
        <v>1905000</v>
      </c>
      <c r="D331" s="277">
        <f t="shared" si="149"/>
        <v>1500000</v>
      </c>
      <c r="E331" s="151">
        <f t="shared" si="150"/>
        <v>405000</v>
      </c>
      <c r="F331" s="2">
        <v>1905000</v>
      </c>
      <c r="G331" s="2"/>
      <c r="H331" s="151"/>
      <c r="I331" s="400">
        <f t="shared" si="145"/>
        <v>0</v>
      </c>
      <c r="J331" s="234"/>
      <c r="K331" s="234"/>
      <c r="L331" s="234"/>
      <c r="M331" s="236">
        <f t="shared" si="136"/>
        <v>1905000</v>
      </c>
      <c r="N331" s="236">
        <f>SUM(M331)/1.27</f>
        <v>1500000</v>
      </c>
      <c r="O331" s="151">
        <f>SUM(N331)*0.27</f>
        <v>405000</v>
      </c>
      <c r="P331" s="2">
        <f t="shared" si="146"/>
        <v>1905000</v>
      </c>
      <c r="Q331" s="2">
        <f t="shared" si="147"/>
        <v>0</v>
      </c>
      <c r="R331" s="151">
        <f t="shared" si="148"/>
        <v>0</v>
      </c>
    </row>
    <row r="332" spans="1:18" s="10" customFormat="1" ht="14.25" hidden="1" customHeight="1">
      <c r="A332" s="159"/>
      <c r="B332" s="148" t="s">
        <v>1084</v>
      </c>
      <c r="C332" s="236">
        <f t="shared" si="144"/>
        <v>0</v>
      </c>
      <c r="D332" s="277">
        <f t="shared" si="149"/>
        <v>0</v>
      </c>
      <c r="E332" s="151">
        <f t="shared" si="150"/>
        <v>0</v>
      </c>
      <c r="F332" s="2">
        <v>0</v>
      </c>
      <c r="G332" s="2"/>
      <c r="H332" s="151"/>
      <c r="I332" s="400">
        <f t="shared" si="145"/>
        <v>0</v>
      </c>
      <c r="J332" s="234"/>
      <c r="K332" s="234"/>
      <c r="L332" s="234"/>
      <c r="M332" s="236">
        <f t="shared" si="136"/>
        <v>0</v>
      </c>
      <c r="N332" s="236">
        <f>SUM(M332)/1.27</f>
        <v>0</v>
      </c>
      <c r="O332" s="151">
        <f>SUM(N332)*0.27</f>
        <v>0</v>
      </c>
      <c r="P332" s="2">
        <f t="shared" si="146"/>
        <v>0</v>
      </c>
      <c r="Q332" s="2">
        <f t="shared" si="147"/>
        <v>0</v>
      </c>
      <c r="R332" s="151">
        <f t="shared" si="148"/>
        <v>0</v>
      </c>
    </row>
    <row r="333" spans="1:18" s="10" customFormat="1" ht="14.25" customHeight="1">
      <c r="A333" s="159"/>
      <c r="B333" s="148" t="s">
        <v>1266</v>
      </c>
      <c r="C333" s="236">
        <f t="shared" si="144"/>
        <v>2540000</v>
      </c>
      <c r="D333" s="277">
        <f t="shared" si="149"/>
        <v>2000000</v>
      </c>
      <c r="E333" s="151">
        <f t="shared" si="150"/>
        <v>540000</v>
      </c>
      <c r="F333" s="2">
        <v>2540000</v>
      </c>
      <c r="G333" s="2"/>
      <c r="H333" s="151"/>
      <c r="I333" s="400">
        <f t="shared" si="145"/>
        <v>0</v>
      </c>
      <c r="J333" s="234"/>
      <c r="K333" s="234"/>
      <c r="L333" s="234"/>
      <c r="M333" s="236">
        <f t="shared" si="136"/>
        <v>2540000</v>
      </c>
      <c r="N333" s="236">
        <f>SUM(M333)/1.27</f>
        <v>2000000</v>
      </c>
      <c r="O333" s="151">
        <f>SUM(N333)*0.27</f>
        <v>540000</v>
      </c>
      <c r="P333" s="2">
        <f t="shared" si="146"/>
        <v>2540000</v>
      </c>
      <c r="Q333" s="2">
        <f t="shared" si="147"/>
        <v>0</v>
      </c>
      <c r="R333" s="151">
        <f t="shared" si="148"/>
        <v>0</v>
      </c>
    </row>
    <row r="334" spans="1:18" s="10" customFormat="1" ht="15" customHeight="1">
      <c r="A334" s="159"/>
      <c r="B334" s="148" t="s">
        <v>1085</v>
      </c>
      <c r="C334" s="236">
        <f t="shared" si="144"/>
        <v>34290000</v>
      </c>
      <c r="D334" s="236">
        <f t="shared" ref="D334:D363" si="154">SUM(C334)/1.27</f>
        <v>27000000</v>
      </c>
      <c r="E334" s="151">
        <f t="shared" ref="E334:E363" si="155">SUM(D334)*0.27</f>
        <v>7290000</v>
      </c>
      <c r="F334" s="2">
        <v>34290000</v>
      </c>
      <c r="G334" s="2"/>
      <c r="H334" s="151"/>
      <c r="I334" s="400">
        <f t="shared" si="145"/>
        <v>0</v>
      </c>
      <c r="J334" s="234"/>
      <c r="K334" s="234"/>
      <c r="L334" s="234"/>
      <c r="M334" s="236">
        <f t="shared" si="136"/>
        <v>34290000</v>
      </c>
      <c r="N334" s="236">
        <f t="shared" ref="N334:N363" si="156">SUM(M334)/1.27</f>
        <v>27000000</v>
      </c>
      <c r="O334" s="151">
        <f t="shared" ref="O334:O363" si="157">SUM(N334)*0.27</f>
        <v>7290000</v>
      </c>
      <c r="P334" s="2">
        <f t="shared" si="146"/>
        <v>34290000</v>
      </c>
      <c r="Q334" s="2">
        <f t="shared" si="147"/>
        <v>0</v>
      </c>
      <c r="R334" s="151">
        <f t="shared" si="148"/>
        <v>0</v>
      </c>
    </row>
    <row r="335" spans="1:18" s="10" customFormat="1" ht="15" customHeight="1">
      <c r="A335" s="159"/>
      <c r="B335" s="148" t="s">
        <v>1086</v>
      </c>
      <c r="C335" s="236">
        <f t="shared" si="144"/>
        <v>5080000</v>
      </c>
      <c r="D335" s="236">
        <f t="shared" si="154"/>
        <v>4000000</v>
      </c>
      <c r="E335" s="151">
        <f t="shared" si="155"/>
        <v>1080000</v>
      </c>
      <c r="F335" s="2">
        <v>5080000</v>
      </c>
      <c r="G335" s="2"/>
      <c r="H335" s="151"/>
      <c r="I335" s="400">
        <f t="shared" si="145"/>
        <v>0</v>
      </c>
      <c r="J335" s="234"/>
      <c r="K335" s="234"/>
      <c r="L335" s="234"/>
      <c r="M335" s="236">
        <f t="shared" si="136"/>
        <v>5080000</v>
      </c>
      <c r="N335" s="236">
        <f t="shared" si="156"/>
        <v>4000000</v>
      </c>
      <c r="O335" s="151">
        <f t="shared" si="157"/>
        <v>1080000</v>
      </c>
      <c r="P335" s="2">
        <f t="shared" si="146"/>
        <v>5080000</v>
      </c>
      <c r="Q335" s="2">
        <f t="shared" si="147"/>
        <v>0</v>
      </c>
      <c r="R335" s="151">
        <f t="shared" si="148"/>
        <v>0</v>
      </c>
    </row>
    <row r="336" spans="1:18" s="10" customFormat="1" ht="15" customHeight="1">
      <c r="A336" s="159"/>
      <c r="B336" s="148" t="s">
        <v>1087</v>
      </c>
      <c r="C336" s="236">
        <f t="shared" si="144"/>
        <v>3810000</v>
      </c>
      <c r="D336" s="236">
        <f t="shared" si="154"/>
        <v>3000000</v>
      </c>
      <c r="E336" s="151">
        <f t="shared" si="155"/>
        <v>810000</v>
      </c>
      <c r="F336" s="2">
        <v>3810000</v>
      </c>
      <c r="G336" s="2"/>
      <c r="H336" s="151"/>
      <c r="I336" s="400">
        <f t="shared" si="145"/>
        <v>0</v>
      </c>
      <c r="J336" s="234"/>
      <c r="K336" s="234"/>
      <c r="L336" s="234"/>
      <c r="M336" s="236">
        <f>SUM(P336:T336)</f>
        <v>3810000</v>
      </c>
      <c r="N336" s="236">
        <f t="shared" si="156"/>
        <v>3000000</v>
      </c>
      <c r="O336" s="151">
        <f t="shared" si="157"/>
        <v>810000</v>
      </c>
      <c r="P336" s="2">
        <f t="shared" si="146"/>
        <v>3810000</v>
      </c>
      <c r="Q336" s="2">
        <f t="shared" si="147"/>
        <v>0</v>
      </c>
      <c r="R336" s="151">
        <f t="shared" si="148"/>
        <v>0</v>
      </c>
    </row>
    <row r="337" spans="1:18" s="10" customFormat="1" ht="26.25" customHeight="1">
      <c r="A337" s="159"/>
      <c r="B337" s="148" t="s">
        <v>1088</v>
      </c>
      <c r="C337" s="236">
        <f t="shared" si="144"/>
        <v>2540000</v>
      </c>
      <c r="D337" s="236">
        <f t="shared" si="154"/>
        <v>2000000</v>
      </c>
      <c r="E337" s="151">
        <f t="shared" si="155"/>
        <v>540000</v>
      </c>
      <c r="F337" s="2">
        <v>2540000</v>
      </c>
      <c r="G337" s="2"/>
      <c r="H337" s="151"/>
      <c r="I337" s="400">
        <f t="shared" si="145"/>
        <v>0</v>
      </c>
      <c r="J337" s="234"/>
      <c r="K337" s="234"/>
      <c r="L337" s="234"/>
      <c r="M337" s="236">
        <f t="shared" si="136"/>
        <v>2540000</v>
      </c>
      <c r="N337" s="236">
        <f t="shared" si="156"/>
        <v>2000000</v>
      </c>
      <c r="O337" s="151">
        <f t="shared" si="157"/>
        <v>540000</v>
      </c>
      <c r="P337" s="2">
        <f t="shared" si="146"/>
        <v>2540000</v>
      </c>
      <c r="Q337" s="2">
        <f t="shared" si="147"/>
        <v>0</v>
      </c>
      <c r="R337" s="151">
        <f t="shared" si="148"/>
        <v>0</v>
      </c>
    </row>
    <row r="338" spans="1:18" s="10" customFormat="1" ht="26.25" customHeight="1">
      <c r="A338" s="159"/>
      <c r="B338" s="148" t="s">
        <v>1089</v>
      </c>
      <c r="C338" s="236">
        <f t="shared" si="144"/>
        <v>669290</v>
      </c>
      <c r="D338" s="236">
        <f t="shared" si="154"/>
        <v>527000</v>
      </c>
      <c r="E338" s="151">
        <f t="shared" si="155"/>
        <v>142290</v>
      </c>
      <c r="F338" s="2">
        <v>669290</v>
      </c>
      <c r="G338" s="2"/>
      <c r="H338" s="151"/>
      <c r="I338" s="400">
        <f t="shared" si="145"/>
        <v>0</v>
      </c>
      <c r="J338" s="234"/>
      <c r="K338" s="234"/>
      <c r="L338" s="234"/>
      <c r="M338" s="236">
        <f t="shared" si="136"/>
        <v>669290</v>
      </c>
      <c r="N338" s="236">
        <f t="shared" si="156"/>
        <v>527000</v>
      </c>
      <c r="O338" s="151">
        <f t="shared" si="157"/>
        <v>142290</v>
      </c>
      <c r="P338" s="114">
        <f t="shared" si="146"/>
        <v>669290</v>
      </c>
      <c r="Q338" s="114">
        <f t="shared" si="147"/>
        <v>0</v>
      </c>
      <c r="R338" s="245">
        <f t="shared" si="148"/>
        <v>0</v>
      </c>
    </row>
    <row r="339" spans="1:18" s="10" customFormat="1" ht="15" customHeight="1">
      <c r="A339" s="159"/>
      <c r="B339" s="148" t="s">
        <v>1090</v>
      </c>
      <c r="C339" s="236">
        <f t="shared" si="144"/>
        <v>6604000</v>
      </c>
      <c r="D339" s="236">
        <f t="shared" si="154"/>
        <v>5200000</v>
      </c>
      <c r="E339" s="151">
        <f t="shared" si="155"/>
        <v>1404000</v>
      </c>
      <c r="F339" s="2">
        <v>6604000</v>
      </c>
      <c r="G339" s="2"/>
      <c r="H339" s="151"/>
      <c r="I339" s="400">
        <f t="shared" si="145"/>
        <v>0</v>
      </c>
      <c r="J339" s="234"/>
      <c r="K339" s="234"/>
      <c r="L339" s="234"/>
      <c r="M339" s="236">
        <f t="shared" si="136"/>
        <v>6604000</v>
      </c>
      <c r="N339" s="236">
        <f t="shared" si="156"/>
        <v>5200000</v>
      </c>
      <c r="O339" s="151">
        <f t="shared" si="157"/>
        <v>1404000</v>
      </c>
      <c r="P339" s="114">
        <f t="shared" si="146"/>
        <v>6604000</v>
      </c>
      <c r="Q339" s="114">
        <f t="shared" si="147"/>
        <v>0</v>
      </c>
      <c r="R339" s="245">
        <f t="shared" si="148"/>
        <v>0</v>
      </c>
    </row>
    <row r="340" spans="1:18" s="10" customFormat="1" ht="15" customHeight="1">
      <c r="A340" s="159"/>
      <c r="B340" s="148" t="s">
        <v>1313</v>
      </c>
      <c r="C340" s="236">
        <f t="shared" si="144"/>
        <v>63916352</v>
      </c>
      <c r="D340" s="236">
        <f>SUM(C340)/1</f>
        <v>63916352</v>
      </c>
      <c r="E340" s="151">
        <f>SUM(D340)*0</f>
        <v>0</v>
      </c>
      <c r="F340" s="2">
        <v>63916352</v>
      </c>
      <c r="G340" s="2"/>
      <c r="H340" s="151"/>
      <c r="I340" s="400">
        <f t="shared" si="145"/>
        <v>0</v>
      </c>
      <c r="J340" s="234"/>
      <c r="K340" s="234"/>
      <c r="L340" s="234"/>
      <c r="M340" s="236">
        <f t="shared" si="136"/>
        <v>63916352</v>
      </c>
      <c r="N340" s="236">
        <f>SUM(M340)/1</f>
        <v>63916352</v>
      </c>
      <c r="O340" s="151">
        <f>SUM(N340)*0</f>
        <v>0</v>
      </c>
      <c r="P340" s="2">
        <f t="shared" si="146"/>
        <v>63916352</v>
      </c>
      <c r="Q340" s="2">
        <f t="shared" si="147"/>
        <v>0</v>
      </c>
      <c r="R340" s="151">
        <f t="shared" si="148"/>
        <v>0</v>
      </c>
    </row>
    <row r="341" spans="1:18" s="10" customFormat="1" ht="15" customHeight="1">
      <c r="A341" s="159"/>
      <c r="B341" s="148" t="s">
        <v>1220</v>
      </c>
      <c r="C341" s="236">
        <f t="shared" si="144"/>
        <v>6350000</v>
      </c>
      <c r="D341" s="236">
        <f t="shared" si="154"/>
        <v>5000000</v>
      </c>
      <c r="E341" s="151">
        <f t="shared" si="155"/>
        <v>1350000</v>
      </c>
      <c r="F341" s="2">
        <v>6350000</v>
      </c>
      <c r="G341" s="2"/>
      <c r="H341" s="151"/>
      <c r="I341" s="400">
        <f t="shared" si="145"/>
        <v>0</v>
      </c>
      <c r="J341" s="234"/>
      <c r="K341" s="234"/>
      <c r="L341" s="234"/>
      <c r="M341" s="236">
        <f t="shared" si="136"/>
        <v>6350000</v>
      </c>
      <c r="N341" s="236">
        <f t="shared" si="156"/>
        <v>5000000</v>
      </c>
      <c r="O341" s="151">
        <f t="shared" si="157"/>
        <v>1350000</v>
      </c>
      <c r="P341" s="2">
        <f t="shared" si="146"/>
        <v>6350000</v>
      </c>
      <c r="Q341" s="2">
        <f t="shared" si="147"/>
        <v>0</v>
      </c>
      <c r="R341" s="151">
        <f t="shared" si="148"/>
        <v>0</v>
      </c>
    </row>
    <row r="342" spans="1:18" s="10" customFormat="1" ht="15" customHeight="1">
      <c r="A342" s="159"/>
      <c r="B342" s="148" t="s">
        <v>1235</v>
      </c>
      <c r="C342" s="236">
        <f t="shared" ref="C342:C369" si="158">SUM(F342:H342)</f>
        <v>1229868</v>
      </c>
      <c r="D342" s="236">
        <f t="shared" si="154"/>
        <v>968400</v>
      </c>
      <c r="E342" s="151">
        <f t="shared" si="155"/>
        <v>261468</v>
      </c>
      <c r="F342" s="2">
        <v>1229868</v>
      </c>
      <c r="G342" s="2"/>
      <c r="H342" s="151"/>
      <c r="I342" s="400">
        <f t="shared" ref="I342:I369" si="159">SUM(J342:L342)</f>
        <v>0</v>
      </c>
      <c r="J342" s="234"/>
      <c r="K342" s="234"/>
      <c r="L342" s="234"/>
      <c r="M342" s="236">
        <f t="shared" si="136"/>
        <v>1229868</v>
      </c>
      <c r="N342" s="236">
        <f t="shared" si="156"/>
        <v>968400</v>
      </c>
      <c r="O342" s="151">
        <f t="shared" si="157"/>
        <v>261468</v>
      </c>
      <c r="P342" s="2">
        <f t="shared" ref="P342:P369" si="160">SUM(F342+J342)</f>
        <v>1229868</v>
      </c>
      <c r="Q342" s="2">
        <f t="shared" ref="Q342:Q369" si="161">SUM(G342+K342)</f>
        <v>0</v>
      </c>
      <c r="R342" s="151">
        <f t="shared" ref="R342:R369" si="162">SUM(H342+L342)</f>
        <v>0</v>
      </c>
    </row>
    <row r="343" spans="1:18" s="10" customFormat="1" ht="15" customHeight="1">
      <c r="A343" s="159"/>
      <c r="B343" s="148" t="s">
        <v>1236</v>
      </c>
      <c r="C343" s="236">
        <f t="shared" si="158"/>
        <v>635000</v>
      </c>
      <c r="D343" s="236">
        <f t="shared" si="154"/>
        <v>500000</v>
      </c>
      <c r="E343" s="151">
        <f t="shared" si="155"/>
        <v>135000</v>
      </c>
      <c r="F343" s="2">
        <v>635000</v>
      </c>
      <c r="G343" s="2"/>
      <c r="H343" s="151"/>
      <c r="I343" s="400">
        <f t="shared" si="159"/>
        <v>0</v>
      </c>
      <c r="J343" s="234"/>
      <c r="K343" s="234"/>
      <c r="L343" s="234"/>
      <c r="M343" s="236">
        <f t="shared" si="136"/>
        <v>635000</v>
      </c>
      <c r="N343" s="236">
        <f t="shared" si="156"/>
        <v>500000</v>
      </c>
      <c r="O343" s="151">
        <f t="shared" si="157"/>
        <v>135000</v>
      </c>
      <c r="P343" s="2">
        <f t="shared" si="160"/>
        <v>635000</v>
      </c>
      <c r="Q343" s="2">
        <f t="shared" si="161"/>
        <v>0</v>
      </c>
      <c r="R343" s="151">
        <f t="shared" si="162"/>
        <v>0</v>
      </c>
    </row>
    <row r="344" spans="1:18" s="10" customFormat="1" ht="30" customHeight="1">
      <c r="A344" s="159"/>
      <c r="B344" s="148" t="s">
        <v>1237</v>
      </c>
      <c r="C344" s="236">
        <f t="shared" si="158"/>
        <v>2000000</v>
      </c>
      <c r="D344" s="236">
        <f t="shared" si="154"/>
        <v>1574803</v>
      </c>
      <c r="E344" s="151">
        <f t="shared" si="155"/>
        <v>425197</v>
      </c>
      <c r="F344" s="2">
        <v>2000000</v>
      </c>
      <c r="G344" s="2"/>
      <c r="H344" s="151"/>
      <c r="I344" s="400">
        <f t="shared" si="159"/>
        <v>0</v>
      </c>
      <c r="J344" s="234"/>
      <c r="K344" s="234"/>
      <c r="L344" s="234"/>
      <c r="M344" s="236">
        <f t="shared" ref="M344:M369" si="163">SUM(P344:T344)</f>
        <v>2000000</v>
      </c>
      <c r="N344" s="236">
        <f t="shared" si="156"/>
        <v>1574803</v>
      </c>
      <c r="O344" s="151">
        <f t="shared" si="157"/>
        <v>425197</v>
      </c>
      <c r="P344" s="2">
        <f t="shared" si="160"/>
        <v>2000000</v>
      </c>
      <c r="Q344" s="2">
        <f t="shared" si="161"/>
        <v>0</v>
      </c>
      <c r="R344" s="151">
        <f t="shared" si="162"/>
        <v>0</v>
      </c>
    </row>
    <row r="345" spans="1:18" s="10" customFormat="1" ht="15" customHeight="1">
      <c r="A345" s="159"/>
      <c r="B345" s="148" t="s">
        <v>1238</v>
      </c>
      <c r="C345" s="236">
        <f t="shared" si="158"/>
        <v>7239000</v>
      </c>
      <c r="D345" s="236">
        <f t="shared" si="154"/>
        <v>5700000</v>
      </c>
      <c r="E345" s="151">
        <f t="shared" si="155"/>
        <v>1539000</v>
      </c>
      <c r="F345" s="2">
        <v>7239000</v>
      </c>
      <c r="G345" s="2"/>
      <c r="H345" s="151"/>
      <c r="I345" s="400">
        <f t="shared" si="159"/>
        <v>0</v>
      </c>
      <c r="J345" s="234"/>
      <c r="K345" s="234"/>
      <c r="L345" s="234"/>
      <c r="M345" s="236">
        <f t="shared" si="163"/>
        <v>7239000</v>
      </c>
      <c r="N345" s="236">
        <f t="shared" si="156"/>
        <v>5700000</v>
      </c>
      <c r="O345" s="151">
        <f t="shared" si="157"/>
        <v>1539000</v>
      </c>
      <c r="P345" s="2">
        <f t="shared" si="160"/>
        <v>7239000</v>
      </c>
      <c r="Q345" s="2">
        <f t="shared" si="161"/>
        <v>0</v>
      </c>
      <c r="R345" s="151">
        <f t="shared" si="162"/>
        <v>0</v>
      </c>
    </row>
    <row r="346" spans="1:18" s="10" customFormat="1" ht="27.75" customHeight="1">
      <c r="A346" s="159"/>
      <c r="B346" s="148" t="s">
        <v>1243</v>
      </c>
      <c r="C346" s="236">
        <f t="shared" si="158"/>
        <v>6086538</v>
      </c>
      <c r="D346" s="236">
        <f t="shared" si="154"/>
        <v>4792550</v>
      </c>
      <c r="E346" s="1575">
        <v>1293988</v>
      </c>
      <c r="F346" s="2">
        <v>6086538</v>
      </c>
      <c r="G346" s="2"/>
      <c r="H346" s="151"/>
      <c r="I346" s="400">
        <f t="shared" si="159"/>
        <v>0</v>
      </c>
      <c r="J346" s="234"/>
      <c r="K346" s="234"/>
      <c r="L346" s="234"/>
      <c r="M346" s="236">
        <f t="shared" si="163"/>
        <v>6086538</v>
      </c>
      <c r="N346" s="236">
        <f t="shared" si="156"/>
        <v>4792550</v>
      </c>
      <c r="O346" s="1575">
        <f>SUM(N346)*0.27-1</f>
        <v>1293988</v>
      </c>
      <c r="P346" s="2">
        <f t="shared" si="160"/>
        <v>6086538</v>
      </c>
      <c r="Q346" s="2">
        <f t="shared" si="161"/>
        <v>0</v>
      </c>
      <c r="R346" s="151">
        <f t="shared" si="162"/>
        <v>0</v>
      </c>
    </row>
    <row r="347" spans="1:18" s="10" customFormat="1" ht="15" customHeight="1">
      <c r="A347" s="159"/>
      <c r="B347" s="148" t="s">
        <v>1244</v>
      </c>
      <c r="C347" s="236">
        <f t="shared" si="158"/>
        <v>2006600</v>
      </c>
      <c r="D347" s="236">
        <f t="shared" si="154"/>
        <v>1580000</v>
      </c>
      <c r="E347" s="151">
        <f t="shared" si="155"/>
        <v>426600</v>
      </c>
      <c r="F347" s="2">
        <v>2006600</v>
      </c>
      <c r="G347" s="2"/>
      <c r="H347" s="151"/>
      <c r="I347" s="400">
        <f t="shared" si="159"/>
        <v>0</v>
      </c>
      <c r="J347" s="234"/>
      <c r="K347" s="234"/>
      <c r="L347" s="234"/>
      <c r="M347" s="236">
        <f t="shared" si="163"/>
        <v>2006600</v>
      </c>
      <c r="N347" s="236">
        <f t="shared" si="156"/>
        <v>1580000</v>
      </c>
      <c r="O347" s="151">
        <f t="shared" si="157"/>
        <v>426600</v>
      </c>
      <c r="P347" s="2">
        <f t="shared" si="160"/>
        <v>2006600</v>
      </c>
      <c r="Q347" s="2">
        <f t="shared" si="161"/>
        <v>0</v>
      </c>
      <c r="R347" s="151">
        <f t="shared" si="162"/>
        <v>0</v>
      </c>
    </row>
    <row r="348" spans="1:18" s="10" customFormat="1" ht="15" customHeight="1">
      <c r="A348" s="159"/>
      <c r="B348" s="148" t="s">
        <v>1301</v>
      </c>
      <c r="C348" s="236">
        <f t="shared" si="158"/>
        <v>1173165</v>
      </c>
      <c r="D348" s="236">
        <f t="shared" si="154"/>
        <v>923752</v>
      </c>
      <c r="E348" s="151">
        <f t="shared" si="155"/>
        <v>249413</v>
      </c>
      <c r="F348" s="2">
        <v>1173165</v>
      </c>
      <c r="G348" s="2"/>
      <c r="H348" s="151"/>
      <c r="I348" s="400">
        <f t="shared" si="159"/>
        <v>0</v>
      </c>
      <c r="J348" s="234"/>
      <c r="K348" s="234"/>
      <c r="L348" s="234"/>
      <c r="M348" s="236">
        <f t="shared" si="163"/>
        <v>1173165</v>
      </c>
      <c r="N348" s="236">
        <f t="shared" si="156"/>
        <v>923752</v>
      </c>
      <c r="O348" s="151">
        <f t="shared" si="157"/>
        <v>249413</v>
      </c>
      <c r="P348" s="2">
        <f t="shared" si="160"/>
        <v>1173165</v>
      </c>
      <c r="Q348" s="2">
        <f t="shared" si="161"/>
        <v>0</v>
      </c>
      <c r="R348" s="151">
        <f t="shared" si="162"/>
        <v>0</v>
      </c>
    </row>
    <row r="349" spans="1:18" s="10" customFormat="1" ht="15" customHeight="1">
      <c r="A349" s="159"/>
      <c r="B349" s="148" t="s">
        <v>1335</v>
      </c>
      <c r="C349" s="236">
        <f t="shared" si="158"/>
        <v>0</v>
      </c>
      <c r="D349" s="236">
        <f>SUM(C349)/1</f>
        <v>0</v>
      </c>
      <c r="E349" s="151">
        <f>SUM(D349)*0</f>
        <v>0</v>
      </c>
      <c r="F349" s="2"/>
      <c r="G349" s="2"/>
      <c r="H349" s="151"/>
      <c r="I349" s="400">
        <f t="shared" si="159"/>
        <v>4000000</v>
      </c>
      <c r="J349" s="234"/>
      <c r="K349" s="234">
        <v>4000000</v>
      </c>
      <c r="L349" s="234"/>
      <c r="M349" s="236">
        <f t="shared" si="163"/>
        <v>4000000</v>
      </c>
      <c r="N349" s="236">
        <f>SUM(M349)/1</f>
        <v>4000000</v>
      </c>
      <c r="O349" s="151">
        <f>SUM(N349)*0</f>
        <v>0</v>
      </c>
      <c r="P349" s="2">
        <f t="shared" si="160"/>
        <v>0</v>
      </c>
      <c r="Q349" s="2">
        <f t="shared" si="161"/>
        <v>4000000</v>
      </c>
      <c r="R349" s="151">
        <f t="shared" si="162"/>
        <v>0</v>
      </c>
    </row>
    <row r="350" spans="1:18" s="10" customFormat="1" ht="15" hidden="1" customHeight="1">
      <c r="A350" s="159"/>
      <c r="B350" s="148"/>
      <c r="C350" s="236">
        <f t="shared" si="158"/>
        <v>0</v>
      </c>
      <c r="D350" s="236">
        <f t="shared" si="154"/>
        <v>0</v>
      </c>
      <c r="E350" s="151">
        <f t="shared" si="155"/>
        <v>0</v>
      </c>
      <c r="F350" s="2"/>
      <c r="G350" s="2"/>
      <c r="H350" s="151"/>
      <c r="I350" s="400">
        <f t="shared" si="159"/>
        <v>0</v>
      </c>
      <c r="J350" s="234"/>
      <c r="K350" s="234"/>
      <c r="L350" s="234"/>
      <c r="M350" s="236">
        <f t="shared" si="163"/>
        <v>0</v>
      </c>
      <c r="N350" s="236">
        <f t="shared" si="156"/>
        <v>0</v>
      </c>
      <c r="O350" s="151">
        <f t="shared" si="157"/>
        <v>0</v>
      </c>
      <c r="P350" s="2">
        <f t="shared" si="160"/>
        <v>0</v>
      </c>
      <c r="Q350" s="2">
        <f t="shared" si="161"/>
        <v>0</v>
      </c>
      <c r="R350" s="151">
        <f t="shared" si="162"/>
        <v>0</v>
      </c>
    </row>
    <row r="351" spans="1:18" s="10" customFormat="1" ht="15" hidden="1" customHeight="1">
      <c r="A351" s="159"/>
      <c r="B351" s="148"/>
      <c r="C351" s="236">
        <f t="shared" si="158"/>
        <v>0</v>
      </c>
      <c r="D351" s="236">
        <f t="shared" si="154"/>
        <v>0</v>
      </c>
      <c r="E351" s="151">
        <f t="shared" si="155"/>
        <v>0</v>
      </c>
      <c r="F351" s="2"/>
      <c r="G351" s="2"/>
      <c r="H351" s="151"/>
      <c r="I351" s="400">
        <f t="shared" si="159"/>
        <v>0</v>
      </c>
      <c r="J351" s="234"/>
      <c r="K351" s="234"/>
      <c r="L351" s="234"/>
      <c r="M351" s="236">
        <f t="shared" si="163"/>
        <v>0</v>
      </c>
      <c r="N351" s="236">
        <f t="shared" si="156"/>
        <v>0</v>
      </c>
      <c r="O351" s="151">
        <f t="shared" si="157"/>
        <v>0</v>
      </c>
      <c r="P351" s="2">
        <f t="shared" si="160"/>
        <v>0</v>
      </c>
      <c r="Q351" s="2">
        <f t="shared" si="161"/>
        <v>0</v>
      </c>
      <c r="R351" s="151">
        <f t="shared" si="162"/>
        <v>0</v>
      </c>
    </row>
    <row r="352" spans="1:18" s="10" customFormat="1" ht="15" hidden="1" customHeight="1">
      <c r="A352" s="159"/>
      <c r="B352" s="148"/>
      <c r="C352" s="236">
        <f t="shared" si="158"/>
        <v>0</v>
      </c>
      <c r="D352" s="236">
        <f t="shared" si="154"/>
        <v>0</v>
      </c>
      <c r="E352" s="151">
        <f t="shared" si="155"/>
        <v>0</v>
      </c>
      <c r="F352" s="2"/>
      <c r="G352" s="2"/>
      <c r="H352" s="151"/>
      <c r="I352" s="400">
        <f t="shared" si="159"/>
        <v>0</v>
      </c>
      <c r="J352" s="234"/>
      <c r="K352" s="234"/>
      <c r="L352" s="234"/>
      <c r="M352" s="236">
        <f t="shared" si="163"/>
        <v>0</v>
      </c>
      <c r="N352" s="236">
        <f t="shared" si="156"/>
        <v>0</v>
      </c>
      <c r="O352" s="151">
        <f t="shared" si="157"/>
        <v>0</v>
      </c>
      <c r="P352" s="2">
        <f t="shared" si="160"/>
        <v>0</v>
      </c>
      <c r="Q352" s="2">
        <f t="shared" si="161"/>
        <v>0</v>
      </c>
      <c r="R352" s="151">
        <f t="shared" si="162"/>
        <v>0</v>
      </c>
    </row>
    <row r="353" spans="1:18" s="10" customFormat="1" ht="15" hidden="1" customHeight="1">
      <c r="A353" s="159"/>
      <c r="B353" s="148"/>
      <c r="C353" s="236">
        <f t="shared" si="158"/>
        <v>0</v>
      </c>
      <c r="D353" s="236">
        <f t="shared" si="154"/>
        <v>0</v>
      </c>
      <c r="E353" s="151">
        <f t="shared" si="155"/>
        <v>0</v>
      </c>
      <c r="F353" s="2"/>
      <c r="G353" s="2"/>
      <c r="H353" s="151"/>
      <c r="I353" s="400">
        <f t="shared" si="159"/>
        <v>0</v>
      </c>
      <c r="J353" s="234"/>
      <c r="K353" s="234"/>
      <c r="L353" s="234"/>
      <c r="M353" s="236">
        <f t="shared" si="163"/>
        <v>0</v>
      </c>
      <c r="N353" s="236">
        <f t="shared" si="156"/>
        <v>0</v>
      </c>
      <c r="O353" s="151">
        <f t="shared" si="157"/>
        <v>0</v>
      </c>
      <c r="P353" s="2">
        <f t="shared" si="160"/>
        <v>0</v>
      </c>
      <c r="Q353" s="2">
        <f t="shared" si="161"/>
        <v>0</v>
      </c>
      <c r="R353" s="151">
        <f t="shared" si="162"/>
        <v>0</v>
      </c>
    </row>
    <row r="354" spans="1:18" s="10" customFormat="1" ht="15" hidden="1" customHeight="1">
      <c r="A354" s="159"/>
      <c r="B354" s="148"/>
      <c r="C354" s="236">
        <f t="shared" si="158"/>
        <v>0</v>
      </c>
      <c r="D354" s="236">
        <f t="shared" si="154"/>
        <v>0</v>
      </c>
      <c r="E354" s="151">
        <f t="shared" si="155"/>
        <v>0</v>
      </c>
      <c r="F354" s="2"/>
      <c r="G354" s="2"/>
      <c r="H354" s="151"/>
      <c r="I354" s="400">
        <f t="shared" si="159"/>
        <v>0</v>
      </c>
      <c r="J354" s="234"/>
      <c r="K354" s="234"/>
      <c r="L354" s="234"/>
      <c r="M354" s="236">
        <f t="shared" si="163"/>
        <v>0</v>
      </c>
      <c r="N354" s="236">
        <f t="shared" si="156"/>
        <v>0</v>
      </c>
      <c r="O354" s="151">
        <f t="shared" si="157"/>
        <v>0</v>
      </c>
      <c r="P354" s="2">
        <f t="shared" si="160"/>
        <v>0</v>
      </c>
      <c r="Q354" s="2">
        <f t="shared" si="161"/>
        <v>0</v>
      </c>
      <c r="R354" s="151">
        <f t="shared" si="162"/>
        <v>0</v>
      </c>
    </row>
    <row r="355" spans="1:18" s="10" customFormat="1" ht="15" hidden="1" customHeight="1">
      <c r="A355" s="159"/>
      <c r="B355" s="148"/>
      <c r="C355" s="236">
        <f t="shared" si="158"/>
        <v>0</v>
      </c>
      <c r="D355" s="236">
        <f t="shared" si="154"/>
        <v>0</v>
      </c>
      <c r="E355" s="151">
        <f t="shared" si="155"/>
        <v>0</v>
      </c>
      <c r="F355" s="2"/>
      <c r="G355" s="2"/>
      <c r="H355" s="151"/>
      <c r="I355" s="400">
        <f t="shared" si="159"/>
        <v>0</v>
      </c>
      <c r="J355" s="234"/>
      <c r="K355" s="234"/>
      <c r="L355" s="234"/>
      <c r="M355" s="236">
        <f t="shared" si="163"/>
        <v>0</v>
      </c>
      <c r="N355" s="236">
        <f t="shared" si="156"/>
        <v>0</v>
      </c>
      <c r="O355" s="151">
        <f t="shared" si="157"/>
        <v>0</v>
      </c>
      <c r="P355" s="2">
        <f t="shared" si="160"/>
        <v>0</v>
      </c>
      <c r="Q355" s="2">
        <f t="shared" si="161"/>
        <v>0</v>
      </c>
      <c r="R355" s="151">
        <f t="shared" si="162"/>
        <v>0</v>
      </c>
    </row>
    <row r="356" spans="1:18" s="10" customFormat="1" ht="15" hidden="1" customHeight="1">
      <c r="A356" s="159"/>
      <c r="B356" s="148"/>
      <c r="C356" s="236">
        <f t="shared" si="158"/>
        <v>0</v>
      </c>
      <c r="D356" s="236">
        <f t="shared" si="154"/>
        <v>0</v>
      </c>
      <c r="E356" s="151">
        <f t="shared" si="155"/>
        <v>0</v>
      </c>
      <c r="F356" s="2"/>
      <c r="G356" s="2"/>
      <c r="H356" s="151"/>
      <c r="I356" s="400">
        <f t="shared" si="159"/>
        <v>0</v>
      </c>
      <c r="J356" s="234"/>
      <c r="K356" s="234"/>
      <c r="L356" s="234"/>
      <c r="M356" s="236">
        <f t="shared" si="163"/>
        <v>0</v>
      </c>
      <c r="N356" s="236">
        <f t="shared" si="156"/>
        <v>0</v>
      </c>
      <c r="O356" s="151">
        <f t="shared" si="157"/>
        <v>0</v>
      </c>
      <c r="P356" s="2">
        <f t="shared" si="160"/>
        <v>0</v>
      </c>
      <c r="Q356" s="2">
        <f t="shared" si="161"/>
        <v>0</v>
      </c>
      <c r="R356" s="151">
        <f t="shared" si="162"/>
        <v>0</v>
      </c>
    </row>
    <row r="357" spans="1:18" s="10" customFormat="1" ht="15" hidden="1" customHeight="1">
      <c r="A357" s="159"/>
      <c r="B357" s="148"/>
      <c r="C357" s="236">
        <f t="shared" si="158"/>
        <v>0</v>
      </c>
      <c r="D357" s="236">
        <f t="shared" si="154"/>
        <v>0</v>
      </c>
      <c r="E357" s="151">
        <f t="shared" si="155"/>
        <v>0</v>
      </c>
      <c r="F357" s="2"/>
      <c r="G357" s="2"/>
      <c r="H357" s="151"/>
      <c r="I357" s="400">
        <f t="shared" si="159"/>
        <v>0</v>
      </c>
      <c r="J357" s="234"/>
      <c r="K357" s="234"/>
      <c r="L357" s="234"/>
      <c r="M357" s="236">
        <f t="shared" si="163"/>
        <v>0</v>
      </c>
      <c r="N357" s="236">
        <f t="shared" si="156"/>
        <v>0</v>
      </c>
      <c r="O357" s="151">
        <f t="shared" si="157"/>
        <v>0</v>
      </c>
      <c r="P357" s="2">
        <f t="shared" si="160"/>
        <v>0</v>
      </c>
      <c r="Q357" s="2">
        <f t="shared" si="161"/>
        <v>0</v>
      </c>
      <c r="R357" s="151">
        <f t="shared" si="162"/>
        <v>0</v>
      </c>
    </row>
    <row r="358" spans="1:18" s="10" customFormat="1" ht="15" hidden="1" customHeight="1">
      <c r="A358" s="159"/>
      <c r="B358" s="148"/>
      <c r="C358" s="236">
        <f t="shared" si="158"/>
        <v>0</v>
      </c>
      <c r="D358" s="236">
        <f t="shared" si="154"/>
        <v>0</v>
      </c>
      <c r="E358" s="151">
        <f t="shared" si="155"/>
        <v>0</v>
      </c>
      <c r="F358" s="2"/>
      <c r="G358" s="2"/>
      <c r="H358" s="151"/>
      <c r="I358" s="400">
        <f t="shared" si="159"/>
        <v>0</v>
      </c>
      <c r="J358" s="234"/>
      <c r="K358" s="234"/>
      <c r="L358" s="234"/>
      <c r="M358" s="236">
        <f t="shared" si="163"/>
        <v>0</v>
      </c>
      <c r="N358" s="236">
        <f t="shared" si="156"/>
        <v>0</v>
      </c>
      <c r="O358" s="151">
        <f t="shared" si="157"/>
        <v>0</v>
      </c>
      <c r="P358" s="2">
        <f t="shared" si="160"/>
        <v>0</v>
      </c>
      <c r="Q358" s="2">
        <f t="shared" si="161"/>
        <v>0</v>
      </c>
      <c r="R358" s="151">
        <f t="shared" si="162"/>
        <v>0</v>
      </c>
    </row>
    <row r="359" spans="1:18" s="10" customFormat="1" ht="15" hidden="1" customHeight="1">
      <c r="A359" s="159"/>
      <c r="B359" s="148"/>
      <c r="C359" s="236">
        <f t="shared" si="158"/>
        <v>0</v>
      </c>
      <c r="D359" s="236">
        <f t="shared" si="154"/>
        <v>0</v>
      </c>
      <c r="E359" s="151">
        <f t="shared" si="155"/>
        <v>0</v>
      </c>
      <c r="F359" s="2"/>
      <c r="G359" s="2"/>
      <c r="H359" s="151"/>
      <c r="I359" s="400">
        <f t="shared" si="159"/>
        <v>0</v>
      </c>
      <c r="J359" s="234"/>
      <c r="K359" s="234"/>
      <c r="L359" s="234"/>
      <c r="M359" s="236">
        <f t="shared" si="163"/>
        <v>0</v>
      </c>
      <c r="N359" s="236">
        <f t="shared" si="156"/>
        <v>0</v>
      </c>
      <c r="O359" s="151">
        <f t="shared" si="157"/>
        <v>0</v>
      </c>
      <c r="P359" s="2">
        <f t="shared" si="160"/>
        <v>0</v>
      </c>
      <c r="Q359" s="2">
        <f t="shared" si="161"/>
        <v>0</v>
      </c>
      <c r="R359" s="151">
        <f t="shared" si="162"/>
        <v>0</v>
      </c>
    </row>
    <row r="360" spans="1:18" s="10" customFormat="1" ht="15" hidden="1" customHeight="1">
      <c r="A360" s="159"/>
      <c r="B360" s="148"/>
      <c r="C360" s="236">
        <f t="shared" si="158"/>
        <v>0</v>
      </c>
      <c r="D360" s="236">
        <f t="shared" si="154"/>
        <v>0</v>
      </c>
      <c r="E360" s="151">
        <f t="shared" si="155"/>
        <v>0</v>
      </c>
      <c r="F360" s="2"/>
      <c r="G360" s="2"/>
      <c r="H360" s="151"/>
      <c r="I360" s="400">
        <f t="shared" si="159"/>
        <v>0</v>
      </c>
      <c r="J360" s="234"/>
      <c r="K360" s="234"/>
      <c r="L360" s="234"/>
      <c r="M360" s="236">
        <f t="shared" si="163"/>
        <v>0</v>
      </c>
      <c r="N360" s="236">
        <f t="shared" si="156"/>
        <v>0</v>
      </c>
      <c r="O360" s="151">
        <f t="shared" si="157"/>
        <v>0</v>
      </c>
      <c r="P360" s="2">
        <f t="shared" si="160"/>
        <v>0</v>
      </c>
      <c r="Q360" s="2">
        <f t="shared" si="161"/>
        <v>0</v>
      </c>
      <c r="R360" s="151">
        <f t="shared" si="162"/>
        <v>0</v>
      </c>
    </row>
    <row r="361" spans="1:18" s="10" customFormat="1" ht="15" hidden="1" customHeight="1">
      <c r="A361" s="159"/>
      <c r="B361" s="148"/>
      <c r="C361" s="236">
        <f t="shared" si="158"/>
        <v>0</v>
      </c>
      <c r="D361" s="236">
        <f t="shared" si="154"/>
        <v>0</v>
      </c>
      <c r="E361" s="151">
        <f t="shared" si="155"/>
        <v>0</v>
      </c>
      <c r="F361" s="2"/>
      <c r="G361" s="2"/>
      <c r="H361" s="151"/>
      <c r="I361" s="400">
        <f t="shared" si="159"/>
        <v>0</v>
      </c>
      <c r="J361" s="234"/>
      <c r="K361" s="234"/>
      <c r="L361" s="234"/>
      <c r="M361" s="236">
        <f t="shared" si="163"/>
        <v>0</v>
      </c>
      <c r="N361" s="236">
        <f t="shared" si="156"/>
        <v>0</v>
      </c>
      <c r="O361" s="151">
        <f t="shared" si="157"/>
        <v>0</v>
      </c>
      <c r="P361" s="2">
        <f t="shared" si="160"/>
        <v>0</v>
      </c>
      <c r="Q361" s="2">
        <f t="shared" si="161"/>
        <v>0</v>
      </c>
      <c r="R361" s="151">
        <f t="shared" si="162"/>
        <v>0</v>
      </c>
    </row>
    <row r="362" spans="1:18" s="10" customFormat="1" ht="15" hidden="1" customHeight="1">
      <c r="A362" s="159"/>
      <c r="B362" s="148"/>
      <c r="C362" s="236">
        <f t="shared" si="158"/>
        <v>0</v>
      </c>
      <c r="D362" s="236">
        <f t="shared" si="154"/>
        <v>0</v>
      </c>
      <c r="E362" s="151">
        <f t="shared" si="155"/>
        <v>0</v>
      </c>
      <c r="F362" s="2"/>
      <c r="G362" s="2"/>
      <c r="H362" s="151"/>
      <c r="I362" s="400">
        <f t="shared" si="159"/>
        <v>0</v>
      </c>
      <c r="J362" s="234"/>
      <c r="K362" s="234"/>
      <c r="L362" s="234"/>
      <c r="M362" s="236">
        <f t="shared" si="163"/>
        <v>0</v>
      </c>
      <c r="N362" s="236">
        <f t="shared" si="156"/>
        <v>0</v>
      </c>
      <c r="O362" s="151">
        <f t="shared" si="157"/>
        <v>0</v>
      </c>
      <c r="P362" s="2">
        <f t="shared" si="160"/>
        <v>0</v>
      </c>
      <c r="Q362" s="2">
        <f t="shared" si="161"/>
        <v>0</v>
      </c>
      <c r="R362" s="151">
        <f t="shared" si="162"/>
        <v>0</v>
      </c>
    </row>
    <row r="363" spans="1:18" s="10" customFormat="1" ht="15" hidden="1" customHeight="1">
      <c r="A363" s="159"/>
      <c r="B363" s="148"/>
      <c r="C363" s="236">
        <f t="shared" si="158"/>
        <v>0</v>
      </c>
      <c r="D363" s="236">
        <f t="shared" si="154"/>
        <v>0</v>
      </c>
      <c r="E363" s="151">
        <f t="shared" si="155"/>
        <v>0</v>
      </c>
      <c r="F363" s="2"/>
      <c r="G363" s="2"/>
      <c r="H363" s="151"/>
      <c r="I363" s="400">
        <f t="shared" si="159"/>
        <v>0</v>
      </c>
      <c r="J363" s="234"/>
      <c r="K363" s="234"/>
      <c r="L363" s="234"/>
      <c r="M363" s="236">
        <f t="shared" si="163"/>
        <v>0</v>
      </c>
      <c r="N363" s="236">
        <f t="shared" si="156"/>
        <v>0</v>
      </c>
      <c r="O363" s="151">
        <f t="shared" si="157"/>
        <v>0</v>
      </c>
      <c r="P363" s="2">
        <f t="shared" si="160"/>
        <v>0</v>
      </c>
      <c r="Q363" s="2">
        <f t="shared" si="161"/>
        <v>0</v>
      </c>
      <c r="R363" s="151">
        <f t="shared" si="162"/>
        <v>0</v>
      </c>
    </row>
    <row r="364" spans="1:18" s="10" customFormat="1" ht="15" hidden="1" customHeight="1">
      <c r="A364" s="159"/>
      <c r="B364" s="148"/>
      <c r="C364" s="236">
        <f t="shared" si="158"/>
        <v>0</v>
      </c>
      <c r="D364" s="236">
        <f t="shared" ref="D364:D369" si="164">SUM(C364)/1.25</f>
        <v>0</v>
      </c>
      <c r="E364" s="151">
        <f t="shared" ref="E364:E369" si="165">SUM(D364)*0.25</f>
        <v>0</v>
      </c>
      <c r="F364" s="2"/>
      <c r="G364" s="2"/>
      <c r="H364" s="151"/>
      <c r="I364" s="400">
        <f t="shared" si="159"/>
        <v>0</v>
      </c>
      <c r="J364" s="234"/>
      <c r="K364" s="234"/>
      <c r="L364" s="234"/>
      <c r="M364" s="236">
        <f t="shared" si="163"/>
        <v>0</v>
      </c>
      <c r="N364" s="236">
        <f t="shared" ref="N364:N369" si="166">SUM(M364)/1.25</f>
        <v>0</v>
      </c>
      <c r="O364" s="151">
        <f t="shared" ref="O364:O369" si="167">SUM(N364)*0.25</f>
        <v>0</v>
      </c>
      <c r="P364" s="2">
        <f t="shared" si="160"/>
        <v>0</v>
      </c>
      <c r="Q364" s="2">
        <f t="shared" si="161"/>
        <v>0</v>
      </c>
      <c r="R364" s="151">
        <f t="shared" si="162"/>
        <v>0</v>
      </c>
    </row>
    <row r="365" spans="1:18" s="10" customFormat="1" ht="15" hidden="1" customHeight="1">
      <c r="A365" s="159"/>
      <c r="B365" s="148"/>
      <c r="C365" s="236">
        <f t="shared" si="158"/>
        <v>0</v>
      </c>
      <c r="D365" s="236">
        <f t="shared" si="164"/>
        <v>0</v>
      </c>
      <c r="E365" s="151">
        <f t="shared" si="165"/>
        <v>0</v>
      </c>
      <c r="F365" s="2"/>
      <c r="G365" s="2"/>
      <c r="H365" s="151"/>
      <c r="I365" s="400">
        <f t="shared" si="159"/>
        <v>0</v>
      </c>
      <c r="J365" s="234"/>
      <c r="K365" s="234"/>
      <c r="L365" s="234"/>
      <c r="M365" s="236">
        <f t="shared" si="163"/>
        <v>0</v>
      </c>
      <c r="N365" s="236">
        <f t="shared" si="166"/>
        <v>0</v>
      </c>
      <c r="O365" s="151">
        <f t="shared" si="167"/>
        <v>0</v>
      </c>
      <c r="P365" s="2">
        <f t="shared" si="160"/>
        <v>0</v>
      </c>
      <c r="Q365" s="2">
        <f t="shared" si="161"/>
        <v>0</v>
      </c>
      <c r="R365" s="151">
        <f t="shared" si="162"/>
        <v>0</v>
      </c>
    </row>
    <row r="366" spans="1:18" s="10" customFormat="1" ht="15" hidden="1" customHeight="1">
      <c r="A366" s="159"/>
      <c r="B366" s="148"/>
      <c r="C366" s="236">
        <f t="shared" si="158"/>
        <v>0</v>
      </c>
      <c r="D366" s="236">
        <f t="shared" si="164"/>
        <v>0</v>
      </c>
      <c r="E366" s="151">
        <f t="shared" si="165"/>
        <v>0</v>
      </c>
      <c r="F366" s="2"/>
      <c r="G366" s="2"/>
      <c r="H366" s="151"/>
      <c r="I366" s="400">
        <f t="shared" si="159"/>
        <v>0</v>
      </c>
      <c r="J366" s="234"/>
      <c r="K366" s="234"/>
      <c r="L366" s="234"/>
      <c r="M366" s="236">
        <f t="shared" si="163"/>
        <v>0</v>
      </c>
      <c r="N366" s="236">
        <f t="shared" si="166"/>
        <v>0</v>
      </c>
      <c r="O366" s="151">
        <f t="shared" si="167"/>
        <v>0</v>
      </c>
      <c r="P366" s="2">
        <f t="shared" si="160"/>
        <v>0</v>
      </c>
      <c r="Q366" s="2">
        <f t="shared" si="161"/>
        <v>0</v>
      </c>
      <c r="R366" s="151">
        <f t="shared" si="162"/>
        <v>0</v>
      </c>
    </row>
    <row r="367" spans="1:18" s="10" customFormat="1" ht="15" hidden="1" customHeight="1">
      <c r="A367" s="159"/>
      <c r="B367" s="148"/>
      <c r="C367" s="236">
        <f t="shared" si="158"/>
        <v>0</v>
      </c>
      <c r="D367" s="236">
        <f t="shared" si="164"/>
        <v>0</v>
      </c>
      <c r="E367" s="151">
        <f t="shared" si="165"/>
        <v>0</v>
      </c>
      <c r="F367" s="2"/>
      <c r="G367" s="2"/>
      <c r="H367" s="151"/>
      <c r="I367" s="400">
        <f t="shared" si="159"/>
        <v>0</v>
      </c>
      <c r="J367" s="234"/>
      <c r="K367" s="234"/>
      <c r="L367" s="234"/>
      <c r="M367" s="236">
        <f t="shared" si="163"/>
        <v>0</v>
      </c>
      <c r="N367" s="236">
        <f t="shared" si="166"/>
        <v>0</v>
      </c>
      <c r="O367" s="151">
        <f t="shared" si="167"/>
        <v>0</v>
      </c>
      <c r="P367" s="2">
        <f t="shared" si="160"/>
        <v>0</v>
      </c>
      <c r="Q367" s="2">
        <f t="shared" si="161"/>
        <v>0</v>
      </c>
      <c r="R367" s="151">
        <f t="shared" si="162"/>
        <v>0</v>
      </c>
    </row>
    <row r="368" spans="1:18" s="10" customFormat="1" ht="15" hidden="1" customHeight="1">
      <c r="A368" s="159"/>
      <c r="B368" s="148"/>
      <c r="C368" s="236">
        <f t="shared" si="158"/>
        <v>0</v>
      </c>
      <c r="D368" s="236">
        <f t="shared" si="164"/>
        <v>0</v>
      </c>
      <c r="E368" s="151">
        <f t="shared" si="165"/>
        <v>0</v>
      </c>
      <c r="F368" s="2"/>
      <c r="G368" s="2"/>
      <c r="H368" s="151"/>
      <c r="I368" s="400">
        <f t="shared" si="159"/>
        <v>0</v>
      </c>
      <c r="J368" s="234"/>
      <c r="K368" s="234"/>
      <c r="L368" s="234"/>
      <c r="M368" s="236">
        <f t="shared" si="163"/>
        <v>0</v>
      </c>
      <c r="N368" s="236">
        <f t="shared" si="166"/>
        <v>0</v>
      </c>
      <c r="O368" s="151">
        <f t="shared" si="167"/>
        <v>0</v>
      </c>
      <c r="P368" s="2">
        <f t="shared" si="160"/>
        <v>0</v>
      </c>
      <c r="Q368" s="2">
        <f t="shared" si="161"/>
        <v>0</v>
      </c>
      <c r="R368" s="151">
        <f t="shared" si="162"/>
        <v>0</v>
      </c>
    </row>
    <row r="369" spans="1:18" s="10" customFormat="1" ht="15" hidden="1" customHeight="1">
      <c r="A369" s="159"/>
      <c r="B369" s="148"/>
      <c r="C369" s="236">
        <f t="shared" si="158"/>
        <v>0</v>
      </c>
      <c r="D369" s="236">
        <f t="shared" si="164"/>
        <v>0</v>
      </c>
      <c r="E369" s="151">
        <f t="shared" si="165"/>
        <v>0</v>
      </c>
      <c r="F369" s="2"/>
      <c r="G369" s="2"/>
      <c r="H369" s="151"/>
      <c r="I369" s="400">
        <f t="shared" si="159"/>
        <v>0</v>
      </c>
      <c r="J369" s="234"/>
      <c r="K369" s="234"/>
      <c r="L369" s="234"/>
      <c r="M369" s="236">
        <f t="shared" si="163"/>
        <v>0</v>
      </c>
      <c r="N369" s="236">
        <f t="shared" si="166"/>
        <v>0</v>
      </c>
      <c r="O369" s="151">
        <f t="shared" si="167"/>
        <v>0</v>
      </c>
      <c r="P369" s="2">
        <f t="shared" si="160"/>
        <v>0</v>
      </c>
      <c r="Q369" s="2">
        <f t="shared" si="161"/>
        <v>0</v>
      </c>
      <c r="R369" s="151">
        <f t="shared" si="162"/>
        <v>0</v>
      </c>
    </row>
    <row r="370" spans="1:18" s="10" customFormat="1" ht="12" customHeight="1">
      <c r="A370" s="161"/>
      <c r="B370" s="148"/>
      <c r="C370" s="236"/>
      <c r="D370" s="236"/>
      <c r="E370" s="151"/>
      <c r="F370" s="2"/>
      <c r="G370" s="2"/>
      <c r="H370" s="151"/>
      <c r="I370" s="398"/>
      <c r="J370" s="114"/>
      <c r="K370" s="114"/>
      <c r="L370" s="114"/>
      <c r="M370" s="277"/>
      <c r="N370" s="277"/>
      <c r="O370" s="245"/>
      <c r="P370" s="114"/>
      <c r="Q370" s="114"/>
      <c r="R370" s="245"/>
    </row>
    <row r="371" spans="1:18" s="10" customFormat="1" ht="15" customHeight="1">
      <c r="A371" s="401" t="s">
        <v>480</v>
      </c>
      <c r="B371" s="402"/>
      <c r="C371" s="232">
        <f t="shared" ref="C371:R371" si="168">SUM(C372:C377)</f>
        <v>786000</v>
      </c>
      <c r="D371" s="232">
        <f t="shared" si="168"/>
        <v>619000</v>
      </c>
      <c r="E371" s="230">
        <f t="shared" si="168"/>
        <v>167000</v>
      </c>
      <c r="F371" s="231">
        <f t="shared" si="168"/>
        <v>786000</v>
      </c>
      <c r="G371" s="231">
        <f t="shared" si="168"/>
        <v>0</v>
      </c>
      <c r="H371" s="230">
        <f t="shared" si="168"/>
        <v>0</v>
      </c>
      <c r="I371" s="399">
        <f t="shared" si="168"/>
        <v>0</v>
      </c>
      <c r="J371" s="228">
        <f t="shared" si="168"/>
        <v>0</v>
      </c>
      <c r="K371" s="228">
        <f t="shared" si="168"/>
        <v>0</v>
      </c>
      <c r="L371" s="228">
        <f t="shared" si="168"/>
        <v>0</v>
      </c>
      <c r="M371" s="232">
        <f t="shared" si="168"/>
        <v>786000</v>
      </c>
      <c r="N371" s="232">
        <f t="shared" si="168"/>
        <v>619000</v>
      </c>
      <c r="O371" s="230">
        <f t="shared" si="168"/>
        <v>167000</v>
      </c>
      <c r="P371" s="231">
        <f t="shared" si="168"/>
        <v>786000</v>
      </c>
      <c r="Q371" s="231">
        <f t="shared" si="168"/>
        <v>0</v>
      </c>
      <c r="R371" s="230">
        <f t="shared" si="168"/>
        <v>0</v>
      </c>
    </row>
    <row r="372" spans="1:18" s="10" customFormat="1" ht="15" customHeight="1">
      <c r="A372" s="161"/>
      <c r="B372" s="1504" t="s">
        <v>1107</v>
      </c>
      <c r="C372" s="236">
        <f t="shared" ref="C372:C377" si="169">SUM(F372:H372)</f>
        <v>786000</v>
      </c>
      <c r="D372" s="277">
        <v>619000</v>
      </c>
      <c r="E372" s="245">
        <v>167000</v>
      </c>
      <c r="F372" s="2">
        <v>786000</v>
      </c>
      <c r="G372" s="2"/>
      <c r="H372" s="151"/>
      <c r="I372" s="400">
        <f t="shared" ref="I372:I377" si="170">SUM(J372:L372)</f>
        <v>0</v>
      </c>
      <c r="J372" s="234"/>
      <c r="K372" s="234"/>
      <c r="L372" s="234"/>
      <c r="M372" s="236">
        <f t="shared" ref="M372:M377" si="171">SUM(P372:T372)</f>
        <v>786000</v>
      </c>
      <c r="N372" s="236">
        <v>619000</v>
      </c>
      <c r="O372" s="151">
        <v>167000</v>
      </c>
      <c r="P372" s="2">
        <f t="shared" ref="P372:R377" si="172">SUM(F372+J372)</f>
        <v>786000</v>
      </c>
      <c r="Q372" s="2">
        <f t="shared" si="172"/>
        <v>0</v>
      </c>
      <c r="R372" s="151">
        <f t="shared" si="172"/>
        <v>0</v>
      </c>
    </row>
    <row r="373" spans="1:18" s="10" customFormat="1" ht="14.25" hidden="1" customHeight="1">
      <c r="A373" s="161"/>
      <c r="B373" s="403"/>
      <c r="C373" s="236">
        <f t="shared" si="169"/>
        <v>0</v>
      </c>
      <c r="D373" s="236">
        <f>SUM(C373)/1.27</f>
        <v>0</v>
      </c>
      <c r="E373" s="151">
        <f>SUM(D373)*0.27</f>
        <v>0</v>
      </c>
      <c r="F373" s="2"/>
      <c r="G373" s="2"/>
      <c r="H373" s="151"/>
      <c r="I373" s="400">
        <f t="shared" si="170"/>
        <v>0</v>
      </c>
      <c r="J373" s="234"/>
      <c r="K373" s="234"/>
      <c r="L373" s="234"/>
      <c r="M373" s="236">
        <f t="shared" si="171"/>
        <v>0</v>
      </c>
      <c r="N373" s="236">
        <f>SUM(M373)/1.27</f>
        <v>0</v>
      </c>
      <c r="O373" s="151">
        <f>SUM(N373)*0.27</f>
        <v>0</v>
      </c>
      <c r="P373" s="2">
        <f t="shared" si="172"/>
        <v>0</v>
      </c>
      <c r="Q373" s="2">
        <f t="shared" si="172"/>
        <v>0</v>
      </c>
      <c r="R373" s="151">
        <f t="shared" si="172"/>
        <v>0</v>
      </c>
    </row>
    <row r="374" spans="1:18" s="10" customFormat="1" ht="14.25" hidden="1" customHeight="1">
      <c r="A374" s="161"/>
      <c r="B374" s="403"/>
      <c r="C374" s="236">
        <f t="shared" si="169"/>
        <v>0</v>
      </c>
      <c r="D374" s="236">
        <f>SUM(C374)/1.27</f>
        <v>0</v>
      </c>
      <c r="E374" s="151">
        <f>SUM(D374)*0.27</f>
        <v>0</v>
      </c>
      <c r="F374" s="2"/>
      <c r="G374" s="2"/>
      <c r="H374" s="151"/>
      <c r="I374" s="400">
        <f t="shared" si="170"/>
        <v>0</v>
      </c>
      <c r="J374" s="234"/>
      <c r="K374" s="234"/>
      <c r="L374" s="234"/>
      <c r="M374" s="236">
        <f t="shared" si="171"/>
        <v>0</v>
      </c>
      <c r="N374" s="236">
        <f>SUM(M374)/1.27</f>
        <v>0</v>
      </c>
      <c r="O374" s="151">
        <f>SUM(N374)*0.27</f>
        <v>0</v>
      </c>
      <c r="P374" s="2">
        <f t="shared" si="172"/>
        <v>0</v>
      </c>
      <c r="Q374" s="2">
        <f t="shared" si="172"/>
        <v>0</v>
      </c>
      <c r="R374" s="151">
        <f t="shared" si="172"/>
        <v>0</v>
      </c>
    </row>
    <row r="375" spans="1:18" s="10" customFormat="1" ht="15" hidden="1" customHeight="1">
      <c r="A375" s="161"/>
      <c r="B375" s="403"/>
      <c r="C375" s="236">
        <f t="shared" si="169"/>
        <v>0</v>
      </c>
      <c r="D375" s="236">
        <f>SUM(C375)/1.27</f>
        <v>0</v>
      </c>
      <c r="E375" s="151">
        <f>SUM(D375)*0.27</f>
        <v>0</v>
      </c>
      <c r="F375" s="2"/>
      <c r="G375" s="2"/>
      <c r="H375" s="151"/>
      <c r="I375" s="400">
        <f t="shared" si="170"/>
        <v>0</v>
      </c>
      <c r="J375" s="234"/>
      <c r="K375" s="234"/>
      <c r="L375" s="234"/>
      <c r="M375" s="236">
        <f t="shared" si="171"/>
        <v>0</v>
      </c>
      <c r="N375" s="236">
        <f>SUM(M375)/1.27</f>
        <v>0</v>
      </c>
      <c r="O375" s="151">
        <f>SUM(N375)*0.27</f>
        <v>0</v>
      </c>
      <c r="P375" s="2">
        <f t="shared" si="172"/>
        <v>0</v>
      </c>
      <c r="Q375" s="2">
        <f t="shared" si="172"/>
        <v>0</v>
      </c>
      <c r="R375" s="151">
        <f t="shared" si="172"/>
        <v>0</v>
      </c>
    </row>
    <row r="376" spans="1:18" s="10" customFormat="1" ht="15.75" hidden="1" customHeight="1">
      <c r="A376" s="159"/>
      <c r="B376" s="148"/>
      <c r="C376" s="236">
        <f t="shared" si="169"/>
        <v>0</v>
      </c>
      <c r="D376" s="236">
        <f>SUM(C376)/1.27</f>
        <v>0</v>
      </c>
      <c r="E376" s="151">
        <f>SUM(D376)*0.27</f>
        <v>0</v>
      </c>
      <c r="F376" s="2"/>
      <c r="G376" s="2"/>
      <c r="H376" s="151"/>
      <c r="I376" s="400">
        <f t="shared" si="170"/>
        <v>0</v>
      </c>
      <c r="J376" s="234"/>
      <c r="K376" s="234"/>
      <c r="L376" s="234"/>
      <c r="M376" s="236">
        <f t="shared" si="171"/>
        <v>0</v>
      </c>
      <c r="N376" s="236">
        <f>SUM(M376)/1.27</f>
        <v>0</v>
      </c>
      <c r="O376" s="151">
        <f>SUM(N376)*0.27</f>
        <v>0</v>
      </c>
      <c r="P376" s="2">
        <f t="shared" si="172"/>
        <v>0</v>
      </c>
      <c r="Q376" s="2">
        <f t="shared" si="172"/>
        <v>0</v>
      </c>
      <c r="R376" s="151">
        <f t="shared" si="172"/>
        <v>0</v>
      </c>
    </row>
    <row r="377" spans="1:18" s="10" customFormat="1" ht="15" hidden="1" customHeight="1">
      <c r="A377" s="161"/>
      <c r="B377" s="403"/>
      <c r="C377" s="236">
        <f t="shared" si="169"/>
        <v>0</v>
      </c>
      <c r="D377" s="236">
        <f>SUM(C377)/1.27</f>
        <v>0</v>
      </c>
      <c r="E377" s="151">
        <f>SUM(D377)*0.27</f>
        <v>0</v>
      </c>
      <c r="F377" s="2"/>
      <c r="G377" s="2"/>
      <c r="H377" s="151"/>
      <c r="I377" s="400">
        <f t="shared" si="170"/>
        <v>0</v>
      </c>
      <c r="J377" s="234"/>
      <c r="K377" s="234"/>
      <c r="L377" s="234"/>
      <c r="M377" s="236">
        <f t="shared" si="171"/>
        <v>0</v>
      </c>
      <c r="N377" s="236">
        <f>SUM(M377)/1.27</f>
        <v>0</v>
      </c>
      <c r="O377" s="151">
        <f>SUM(N377)*0.27</f>
        <v>0</v>
      </c>
      <c r="P377" s="2">
        <f t="shared" si="172"/>
        <v>0</v>
      </c>
      <c r="Q377" s="2">
        <f t="shared" si="172"/>
        <v>0</v>
      </c>
      <c r="R377" s="151">
        <f t="shared" si="172"/>
        <v>0</v>
      </c>
    </row>
    <row r="378" spans="1:18" s="10" customFormat="1" ht="6.75" hidden="1" customHeight="1">
      <c r="A378" s="161"/>
      <c r="B378" s="148"/>
      <c r="C378" s="236"/>
      <c r="D378" s="236"/>
      <c r="E378" s="151"/>
      <c r="F378" s="2"/>
      <c r="G378" s="2"/>
      <c r="H378" s="151"/>
      <c r="I378" s="398"/>
      <c r="J378" s="114"/>
      <c r="K378" s="114"/>
      <c r="L378" s="114"/>
      <c r="M378" s="236"/>
      <c r="N378" s="236"/>
      <c r="O378" s="151"/>
      <c r="P378" s="2"/>
      <c r="Q378" s="2"/>
      <c r="R378" s="151"/>
    </row>
    <row r="379" spans="1:18" s="310" customFormat="1" ht="16.5" hidden="1" customHeight="1">
      <c r="A379" s="2010" t="s">
        <v>742</v>
      </c>
      <c r="B379" s="2011"/>
      <c r="C379" s="232">
        <f t="shared" ref="C379:R379" si="173">SUM(C380:C383)</f>
        <v>0</v>
      </c>
      <c r="D379" s="232">
        <f t="shared" si="173"/>
        <v>0</v>
      </c>
      <c r="E379" s="230">
        <f t="shared" si="173"/>
        <v>0</v>
      </c>
      <c r="F379" s="231">
        <f t="shared" si="173"/>
        <v>0</v>
      </c>
      <c r="G379" s="231">
        <f t="shared" si="173"/>
        <v>0</v>
      </c>
      <c r="H379" s="230">
        <f t="shared" si="173"/>
        <v>0</v>
      </c>
      <c r="I379" s="399">
        <f t="shared" si="173"/>
        <v>0</v>
      </c>
      <c r="J379" s="228">
        <f t="shared" si="173"/>
        <v>0</v>
      </c>
      <c r="K379" s="228">
        <f t="shared" si="173"/>
        <v>0</v>
      </c>
      <c r="L379" s="228">
        <f t="shared" si="173"/>
        <v>0</v>
      </c>
      <c r="M379" s="232">
        <f t="shared" si="173"/>
        <v>0</v>
      </c>
      <c r="N379" s="232">
        <f t="shared" si="173"/>
        <v>0</v>
      </c>
      <c r="O379" s="230">
        <f t="shared" si="173"/>
        <v>0</v>
      </c>
      <c r="P379" s="231">
        <f t="shared" si="173"/>
        <v>0</v>
      </c>
      <c r="Q379" s="231">
        <f t="shared" si="173"/>
        <v>0</v>
      </c>
      <c r="R379" s="230">
        <f t="shared" si="173"/>
        <v>0</v>
      </c>
    </row>
    <row r="380" spans="1:18" s="10" customFormat="1" ht="15" hidden="1" customHeight="1">
      <c r="A380" s="161"/>
      <c r="B380" s="148"/>
      <c r="C380" s="236">
        <f>SUM(F380:H380)</f>
        <v>0</v>
      </c>
      <c r="D380" s="236">
        <f>SUM(C380)/1.27</f>
        <v>0</v>
      </c>
      <c r="E380" s="151">
        <f>SUM(D380)*0.27</f>
        <v>0</v>
      </c>
      <c r="F380" s="2"/>
      <c r="G380" s="2"/>
      <c r="H380" s="151"/>
      <c r="I380" s="400">
        <f>SUM(J380:L380)</f>
        <v>0</v>
      </c>
      <c r="J380" s="234"/>
      <c r="K380" s="234"/>
      <c r="L380" s="234"/>
      <c r="M380" s="236">
        <f>SUM(P380:S380)</f>
        <v>0</v>
      </c>
      <c r="N380" s="236">
        <f>SUM(M380)/1.27</f>
        <v>0</v>
      </c>
      <c r="O380" s="151">
        <f>SUM(N380)*0.27</f>
        <v>0</v>
      </c>
      <c r="P380" s="2">
        <f t="shared" ref="P380:R383" si="174">SUM(F380+J380)</f>
        <v>0</v>
      </c>
      <c r="Q380" s="2">
        <f t="shared" si="174"/>
        <v>0</v>
      </c>
      <c r="R380" s="151">
        <f t="shared" si="174"/>
        <v>0</v>
      </c>
    </row>
    <row r="381" spans="1:18" s="10" customFormat="1" ht="15" hidden="1" customHeight="1">
      <c r="A381" s="161"/>
      <c r="B381" s="148"/>
      <c r="C381" s="236">
        <f>SUM(F381:H381)</f>
        <v>0</v>
      </c>
      <c r="D381" s="236">
        <f>SUM(C381)/1</f>
        <v>0</v>
      </c>
      <c r="E381" s="151">
        <f>SUM(D381)*0</f>
        <v>0</v>
      </c>
      <c r="F381" s="2"/>
      <c r="G381" s="2"/>
      <c r="H381" s="151"/>
      <c r="I381" s="400">
        <f>SUM(J381:L381)</f>
        <v>0</v>
      </c>
      <c r="J381" s="234"/>
      <c r="K381" s="234"/>
      <c r="L381" s="234"/>
      <c r="M381" s="236">
        <f>SUM(P381:S381)</f>
        <v>0</v>
      </c>
      <c r="N381" s="236">
        <f>SUM(M381)/1</f>
        <v>0</v>
      </c>
      <c r="O381" s="151">
        <f>SUM(N381)*0</f>
        <v>0</v>
      </c>
      <c r="P381" s="2">
        <f t="shared" si="174"/>
        <v>0</v>
      </c>
      <c r="Q381" s="2">
        <f t="shared" si="174"/>
        <v>0</v>
      </c>
      <c r="R381" s="151">
        <f t="shared" si="174"/>
        <v>0</v>
      </c>
    </row>
    <row r="382" spans="1:18" s="10" customFormat="1" ht="15" hidden="1" customHeight="1">
      <c r="A382" s="161"/>
      <c r="B382" s="148"/>
      <c r="C382" s="236">
        <f>SUM(F382:H382)</f>
        <v>0</v>
      </c>
      <c r="D382" s="236">
        <f>SUM(C382)/1.25</f>
        <v>0</v>
      </c>
      <c r="E382" s="151">
        <f>SUM(D382)*0.25</f>
        <v>0</v>
      </c>
      <c r="F382" s="2"/>
      <c r="G382" s="2"/>
      <c r="H382" s="151"/>
      <c r="I382" s="400">
        <f>SUM(J382:L382)</f>
        <v>0</v>
      </c>
      <c r="J382" s="234"/>
      <c r="K382" s="234"/>
      <c r="L382" s="234"/>
      <c r="M382" s="236">
        <f>SUM(P382:S382)</f>
        <v>0</v>
      </c>
      <c r="N382" s="236">
        <f>SUM(M382)/1.25</f>
        <v>0</v>
      </c>
      <c r="O382" s="151">
        <f>SUM(N382)*0.25</f>
        <v>0</v>
      </c>
      <c r="P382" s="2">
        <f t="shared" si="174"/>
        <v>0</v>
      </c>
      <c r="Q382" s="2">
        <f t="shared" si="174"/>
        <v>0</v>
      </c>
      <c r="R382" s="151">
        <f t="shared" si="174"/>
        <v>0</v>
      </c>
    </row>
    <row r="383" spans="1:18" s="10" customFormat="1" ht="15" hidden="1" customHeight="1">
      <c r="A383" s="161"/>
      <c r="B383" s="404"/>
      <c r="C383" s="236">
        <f>SUM(F383:H383)</f>
        <v>0</v>
      </c>
      <c r="D383" s="236">
        <f>SUM(C383)/1.25</f>
        <v>0</v>
      </c>
      <c r="E383" s="151">
        <f>SUM(D383)*0.25</f>
        <v>0</v>
      </c>
      <c r="F383" s="2"/>
      <c r="G383" s="2"/>
      <c r="H383" s="151"/>
      <c r="I383" s="400">
        <f>SUM(J383:L383)</f>
        <v>0</v>
      </c>
      <c r="J383" s="234"/>
      <c r="K383" s="234"/>
      <c r="L383" s="234"/>
      <c r="M383" s="236">
        <f>SUM(P383:S383)</f>
        <v>0</v>
      </c>
      <c r="N383" s="236">
        <f>SUM(M383)/1.25</f>
        <v>0</v>
      </c>
      <c r="O383" s="151">
        <f>SUM(N383)*0.25</f>
        <v>0</v>
      </c>
      <c r="P383" s="2">
        <f t="shared" si="174"/>
        <v>0</v>
      </c>
      <c r="Q383" s="2">
        <f t="shared" si="174"/>
        <v>0</v>
      </c>
      <c r="R383" s="151">
        <f t="shared" si="174"/>
        <v>0</v>
      </c>
    </row>
    <row r="384" spans="1:18" s="10" customFormat="1" ht="12.75" hidden="1" customHeight="1">
      <c r="A384" s="161"/>
      <c r="B384" s="148"/>
      <c r="C384" s="236"/>
      <c r="D384" s="236"/>
      <c r="E384" s="151"/>
      <c r="F384" s="2"/>
      <c r="G384" s="2"/>
      <c r="H384" s="151"/>
      <c r="I384" s="398"/>
      <c r="J384" s="114"/>
      <c r="K384" s="114"/>
      <c r="L384" s="114"/>
      <c r="M384" s="236"/>
      <c r="N384" s="236"/>
      <c r="O384" s="151"/>
      <c r="P384" s="2"/>
      <c r="Q384" s="2"/>
      <c r="R384" s="151"/>
    </row>
    <row r="385" spans="1:44" s="310" customFormat="1" ht="16.5" hidden="1" customHeight="1">
      <c r="A385" s="2010" t="s">
        <v>743</v>
      </c>
      <c r="B385" s="2011"/>
      <c r="C385" s="232">
        <f t="shared" ref="C385:R385" si="175">SUM(C386:C389)</f>
        <v>0</v>
      </c>
      <c r="D385" s="232">
        <f t="shared" si="175"/>
        <v>0</v>
      </c>
      <c r="E385" s="230">
        <f t="shared" si="175"/>
        <v>0</v>
      </c>
      <c r="F385" s="231">
        <f t="shared" si="175"/>
        <v>0</v>
      </c>
      <c r="G385" s="231">
        <f t="shared" si="175"/>
        <v>0</v>
      </c>
      <c r="H385" s="230">
        <f t="shared" si="175"/>
        <v>0</v>
      </c>
      <c r="I385" s="399">
        <f t="shared" si="175"/>
        <v>0</v>
      </c>
      <c r="J385" s="228">
        <f t="shared" si="175"/>
        <v>0</v>
      </c>
      <c r="K385" s="228">
        <f t="shared" si="175"/>
        <v>0</v>
      </c>
      <c r="L385" s="228">
        <f t="shared" si="175"/>
        <v>0</v>
      </c>
      <c r="M385" s="232">
        <f t="shared" si="175"/>
        <v>0</v>
      </c>
      <c r="N385" s="232">
        <f t="shared" si="175"/>
        <v>0</v>
      </c>
      <c r="O385" s="230">
        <f t="shared" si="175"/>
        <v>0</v>
      </c>
      <c r="P385" s="231">
        <f t="shared" si="175"/>
        <v>0</v>
      </c>
      <c r="Q385" s="231">
        <f t="shared" si="175"/>
        <v>0</v>
      </c>
      <c r="R385" s="230">
        <f t="shared" si="175"/>
        <v>0</v>
      </c>
    </row>
    <row r="386" spans="1:44" s="10" customFormat="1" ht="15" hidden="1" customHeight="1">
      <c r="A386" s="161"/>
      <c r="B386" s="148"/>
      <c r="C386" s="236">
        <f>SUM(F386:H386)</f>
        <v>0</v>
      </c>
      <c r="D386" s="236">
        <f>SUM(C386)/1.27</f>
        <v>0</v>
      </c>
      <c r="E386" s="151">
        <f>SUM(D386)*0.27</f>
        <v>0</v>
      </c>
      <c r="F386" s="2"/>
      <c r="G386" s="2"/>
      <c r="H386" s="151"/>
      <c r="I386" s="400">
        <f>SUM(J386:L386)</f>
        <v>0</v>
      </c>
      <c r="J386" s="234"/>
      <c r="K386" s="234"/>
      <c r="L386" s="234"/>
      <c r="M386" s="236">
        <f>SUM(P386:S386)</f>
        <v>0</v>
      </c>
      <c r="N386" s="236">
        <f>SUM(M386)/1.27</f>
        <v>0</v>
      </c>
      <c r="O386" s="151">
        <f>SUM(N386)*0.27</f>
        <v>0</v>
      </c>
      <c r="P386" s="2">
        <f t="shared" ref="P386:R389" si="176">SUM(F386+J386)</f>
        <v>0</v>
      </c>
      <c r="Q386" s="2">
        <f t="shared" si="176"/>
        <v>0</v>
      </c>
      <c r="R386" s="151">
        <f t="shared" si="176"/>
        <v>0</v>
      </c>
    </row>
    <row r="387" spans="1:44" s="10" customFormat="1" ht="15" hidden="1" customHeight="1">
      <c r="A387" s="161"/>
      <c r="B387" s="148"/>
      <c r="C387" s="236">
        <f>SUM(F387:H387)</f>
        <v>0</v>
      </c>
      <c r="D387" s="236">
        <f>SUM(C387)/1</f>
        <v>0</v>
      </c>
      <c r="E387" s="151">
        <f>SUM(D387)*0</f>
        <v>0</v>
      </c>
      <c r="F387" s="2"/>
      <c r="G387" s="2"/>
      <c r="H387" s="151"/>
      <c r="I387" s="400">
        <f>SUM(J387:L387)</f>
        <v>0</v>
      </c>
      <c r="J387" s="234"/>
      <c r="K387" s="234"/>
      <c r="L387" s="234"/>
      <c r="M387" s="236">
        <f>SUM(P387:S387)</f>
        <v>0</v>
      </c>
      <c r="N387" s="236">
        <f>SUM(M387)/1</f>
        <v>0</v>
      </c>
      <c r="O387" s="151">
        <f>SUM(N387)*0</f>
        <v>0</v>
      </c>
      <c r="P387" s="2">
        <f t="shared" si="176"/>
        <v>0</v>
      </c>
      <c r="Q387" s="2">
        <f t="shared" si="176"/>
        <v>0</v>
      </c>
      <c r="R387" s="151">
        <f t="shared" si="176"/>
        <v>0</v>
      </c>
    </row>
    <row r="388" spans="1:44" s="10" customFormat="1" ht="15" hidden="1" customHeight="1">
      <c r="A388" s="161"/>
      <c r="B388" s="148"/>
      <c r="C388" s="236">
        <f>SUM(F388:H388)</f>
        <v>0</v>
      </c>
      <c r="D388" s="236">
        <f>SUM(C388)/1.25</f>
        <v>0</v>
      </c>
      <c r="E388" s="151">
        <f>SUM(D388)*0.25</f>
        <v>0</v>
      </c>
      <c r="F388" s="2"/>
      <c r="G388" s="2"/>
      <c r="H388" s="151"/>
      <c r="I388" s="400">
        <f>SUM(J388:L388)</f>
        <v>0</v>
      </c>
      <c r="J388" s="234"/>
      <c r="K388" s="234"/>
      <c r="L388" s="234"/>
      <c r="M388" s="236">
        <f>SUM(P388:S388)</f>
        <v>0</v>
      </c>
      <c r="N388" s="236">
        <f>SUM(M388)/1.25</f>
        <v>0</v>
      </c>
      <c r="O388" s="151">
        <f>SUM(N388)*0.25</f>
        <v>0</v>
      </c>
      <c r="P388" s="2">
        <f t="shared" si="176"/>
        <v>0</v>
      </c>
      <c r="Q388" s="2">
        <f t="shared" si="176"/>
        <v>0</v>
      </c>
      <c r="R388" s="151">
        <f t="shared" si="176"/>
        <v>0</v>
      </c>
    </row>
    <row r="389" spans="1:44" s="10" customFormat="1" ht="15" hidden="1" customHeight="1">
      <c r="A389" s="161"/>
      <c r="B389" s="404"/>
      <c r="C389" s="236">
        <f>SUM(F389:H389)</f>
        <v>0</v>
      </c>
      <c r="D389" s="236">
        <f>SUM(C389)/1.25</f>
        <v>0</v>
      </c>
      <c r="E389" s="151">
        <f>SUM(D389)*0.25</f>
        <v>0</v>
      </c>
      <c r="F389" s="2"/>
      <c r="G389" s="2"/>
      <c r="H389" s="151"/>
      <c r="I389" s="400">
        <f>SUM(J389:L389)</f>
        <v>0</v>
      </c>
      <c r="J389" s="234"/>
      <c r="K389" s="234"/>
      <c r="L389" s="234"/>
      <c r="M389" s="236">
        <f>SUM(P389:S389)</f>
        <v>0</v>
      </c>
      <c r="N389" s="236">
        <f>SUM(M389)/1.25</f>
        <v>0</v>
      </c>
      <c r="O389" s="151">
        <f>SUM(N389)*0.25</f>
        <v>0</v>
      </c>
      <c r="P389" s="2">
        <f t="shared" si="176"/>
        <v>0</v>
      </c>
      <c r="Q389" s="2">
        <f t="shared" si="176"/>
        <v>0</v>
      </c>
      <c r="R389" s="151">
        <f t="shared" si="176"/>
        <v>0</v>
      </c>
    </row>
    <row r="390" spans="1:44" s="10" customFormat="1" ht="14.25" customHeight="1" thickBot="1">
      <c r="A390" s="161"/>
      <c r="B390" s="405"/>
      <c r="C390" s="236"/>
      <c r="D390" s="265"/>
      <c r="E390" s="264"/>
      <c r="F390" s="263"/>
      <c r="G390" s="263"/>
      <c r="H390" s="264"/>
      <c r="I390" s="398"/>
      <c r="J390" s="2"/>
      <c r="K390" s="2"/>
      <c r="L390" s="2"/>
      <c r="M390" s="236"/>
      <c r="N390" s="236"/>
      <c r="O390" s="151"/>
      <c r="P390" s="2"/>
      <c r="Q390" s="2"/>
      <c r="R390" s="151"/>
    </row>
    <row r="391" spans="1:44" s="174" customFormat="1" ht="16.5" customHeight="1" thickBot="1">
      <c r="A391" s="169" t="s">
        <v>600</v>
      </c>
      <c r="B391" s="386"/>
      <c r="C391" s="272">
        <f t="shared" ref="C391:R391" si="177">SUM(C275:C390)/2</f>
        <v>1619216993</v>
      </c>
      <c r="D391" s="266">
        <f t="shared" si="177"/>
        <v>1395670695</v>
      </c>
      <c r="E391" s="270">
        <f t="shared" si="177"/>
        <v>223546298</v>
      </c>
      <c r="F391" s="267">
        <f t="shared" si="177"/>
        <v>1619216993</v>
      </c>
      <c r="G391" s="268">
        <f t="shared" si="177"/>
        <v>0</v>
      </c>
      <c r="H391" s="269">
        <f t="shared" si="177"/>
        <v>0</v>
      </c>
      <c r="I391" s="267">
        <f t="shared" si="177"/>
        <v>-123895776</v>
      </c>
      <c r="J391" s="268">
        <f t="shared" si="177"/>
        <v>-127895776</v>
      </c>
      <c r="K391" s="268">
        <f t="shared" si="177"/>
        <v>4000000</v>
      </c>
      <c r="L391" s="268">
        <f t="shared" si="177"/>
        <v>0</v>
      </c>
      <c r="M391" s="272">
        <f t="shared" si="177"/>
        <v>1495321217</v>
      </c>
      <c r="N391" s="266">
        <f t="shared" si="177"/>
        <v>1399670695</v>
      </c>
      <c r="O391" s="270">
        <f t="shared" si="177"/>
        <v>223546298</v>
      </c>
      <c r="P391" s="267">
        <f t="shared" si="177"/>
        <v>1491321217</v>
      </c>
      <c r="Q391" s="268">
        <f t="shared" si="177"/>
        <v>4000000</v>
      </c>
      <c r="R391" s="269">
        <f t="shared" si="177"/>
        <v>0</v>
      </c>
    </row>
    <row r="392" spans="1:44" s="414" customFormat="1" ht="9.75" customHeight="1" thickBot="1">
      <c r="A392" s="406"/>
      <c r="B392" s="407"/>
      <c r="C392" s="408"/>
      <c r="D392" s="408"/>
      <c r="E392" s="408"/>
      <c r="F392" s="409"/>
      <c r="G392" s="408"/>
      <c r="H392" s="410"/>
      <c r="I392" s="411"/>
      <c r="J392" s="412"/>
      <c r="K392" s="412"/>
      <c r="L392" s="412"/>
      <c r="M392" s="413"/>
      <c r="N392" s="408"/>
      <c r="O392" s="410"/>
      <c r="P392" s="408"/>
      <c r="Q392" s="408"/>
      <c r="R392" s="410"/>
    </row>
    <row r="393" spans="1:44" s="207" customFormat="1" ht="16.5" customHeight="1" thickBot="1">
      <c r="A393" s="199" t="s">
        <v>808</v>
      </c>
      <c r="B393" s="415"/>
      <c r="C393" s="412">
        <f t="shared" ref="C393:R393" si="178">C250+C274+C391</f>
        <v>2015030987</v>
      </c>
      <c r="D393" s="411">
        <f t="shared" si="178"/>
        <v>1707662391</v>
      </c>
      <c r="E393" s="411">
        <f t="shared" si="178"/>
        <v>307368596</v>
      </c>
      <c r="F393" s="411">
        <f t="shared" si="178"/>
        <v>2004242797</v>
      </c>
      <c r="G393" s="411">
        <f t="shared" si="178"/>
        <v>7271190</v>
      </c>
      <c r="H393" s="416">
        <f t="shared" si="178"/>
        <v>3517000</v>
      </c>
      <c r="I393" s="412">
        <f t="shared" si="178"/>
        <v>-117667219</v>
      </c>
      <c r="J393" s="411">
        <f t="shared" si="178"/>
        <v>-121564623</v>
      </c>
      <c r="K393" s="411">
        <f t="shared" si="178"/>
        <v>3897404</v>
      </c>
      <c r="L393" s="411">
        <f t="shared" si="178"/>
        <v>0</v>
      </c>
      <c r="M393" s="416">
        <f t="shared" si="178"/>
        <v>1897363768</v>
      </c>
      <c r="N393" s="412">
        <f t="shared" si="178"/>
        <v>1716661711</v>
      </c>
      <c r="O393" s="416">
        <f t="shared" si="178"/>
        <v>308597834</v>
      </c>
      <c r="P393" s="412">
        <f t="shared" si="178"/>
        <v>1882678174</v>
      </c>
      <c r="Q393" s="1634">
        <f t="shared" si="178"/>
        <v>11168594</v>
      </c>
      <c r="R393" s="416">
        <f t="shared" si="178"/>
        <v>3517000</v>
      </c>
      <c r="S393" s="206"/>
      <c r="T393" s="206"/>
      <c r="U393" s="206"/>
      <c r="V393" s="206"/>
      <c r="W393" s="206"/>
      <c r="X393" s="206"/>
      <c r="Y393" s="206"/>
      <c r="Z393" s="206"/>
      <c r="AA393" s="206"/>
      <c r="AB393" s="206"/>
      <c r="AC393" s="206"/>
      <c r="AD393" s="206"/>
      <c r="AE393" s="206"/>
      <c r="AF393" s="206"/>
      <c r="AG393" s="206"/>
      <c r="AH393" s="206"/>
      <c r="AI393" s="206"/>
      <c r="AJ393" s="206"/>
      <c r="AK393" s="206"/>
      <c r="AL393" s="206"/>
      <c r="AM393" s="206"/>
      <c r="AN393" s="206"/>
      <c r="AO393" s="206"/>
      <c r="AP393" s="206"/>
      <c r="AQ393" s="206"/>
      <c r="AR393" s="206"/>
    </row>
    <row r="394" spans="1:44" s="10" customFormat="1" ht="11.25" customHeight="1" thickBot="1">
      <c r="A394" s="161"/>
      <c r="B394" s="72"/>
      <c r="C394" s="2"/>
      <c r="D394" s="2"/>
      <c r="E394" s="2"/>
      <c r="F394" s="236"/>
      <c r="G394" s="2"/>
      <c r="H394" s="151"/>
      <c r="I394" s="417"/>
      <c r="J394" s="418"/>
      <c r="K394" s="418"/>
      <c r="L394" s="418"/>
      <c r="M394" s="280"/>
      <c r="N394" s="2"/>
      <c r="O394" s="151"/>
      <c r="P394" s="2"/>
      <c r="Q394" s="2"/>
      <c r="R394" s="151"/>
    </row>
    <row r="395" spans="1:44" s="310" customFormat="1" ht="15.75">
      <c r="A395" s="419" t="s">
        <v>141</v>
      </c>
      <c r="B395" s="420"/>
      <c r="C395" s="421">
        <f>SUM(C396:C423)</f>
        <v>1000000</v>
      </c>
      <c r="D395" s="422">
        <f t="shared" ref="D395:R395" si="179">SUM(D396:D423)</f>
        <v>1000000</v>
      </c>
      <c r="E395" s="422">
        <f t="shared" si="179"/>
        <v>0</v>
      </c>
      <c r="F395" s="423">
        <f t="shared" si="179"/>
        <v>1000000</v>
      </c>
      <c r="G395" s="422">
        <f t="shared" si="179"/>
        <v>0</v>
      </c>
      <c r="H395" s="424">
        <f t="shared" si="179"/>
        <v>0</v>
      </c>
      <c r="I395" s="425">
        <f t="shared" si="179"/>
        <v>0</v>
      </c>
      <c r="J395" s="426">
        <f t="shared" si="179"/>
        <v>0</v>
      </c>
      <c r="K395" s="426">
        <f t="shared" si="179"/>
        <v>0</v>
      </c>
      <c r="L395" s="426">
        <f t="shared" si="179"/>
        <v>0</v>
      </c>
      <c r="M395" s="421">
        <f t="shared" si="179"/>
        <v>1000000</v>
      </c>
      <c r="N395" s="422">
        <f t="shared" si="179"/>
        <v>1000000</v>
      </c>
      <c r="O395" s="424">
        <f t="shared" si="179"/>
        <v>0</v>
      </c>
      <c r="P395" s="422">
        <f t="shared" si="179"/>
        <v>1000000</v>
      </c>
      <c r="Q395" s="422">
        <f t="shared" si="179"/>
        <v>0</v>
      </c>
      <c r="R395" s="424">
        <f t="shared" si="179"/>
        <v>0</v>
      </c>
    </row>
    <row r="396" spans="1:44" s="310" customFormat="1" ht="15" hidden="1" customHeight="1">
      <c r="A396" s="307"/>
      <c r="B396" s="148" t="s">
        <v>71</v>
      </c>
      <c r="C396" s="280">
        <f t="shared" ref="C396:C421" si="180">SUM(F396:H396)</f>
        <v>0</v>
      </c>
      <c r="D396" s="2">
        <f>SUM(C396)/1</f>
        <v>0</v>
      </c>
      <c r="E396" s="2"/>
      <c r="F396" s="236">
        <v>0</v>
      </c>
      <c r="G396" s="2"/>
      <c r="H396" s="151"/>
      <c r="I396" s="400">
        <f t="shared" ref="I396:I422" si="181">SUM(J396:L396)</f>
        <v>0</v>
      </c>
      <c r="J396" s="234"/>
      <c r="K396" s="234"/>
      <c r="L396" s="234"/>
      <c r="M396" s="280">
        <f t="shared" ref="M396:M410" si="182">SUM(P396:T396)</f>
        <v>0</v>
      </c>
      <c r="N396" s="2">
        <f>SUM(M396)/1</f>
        <v>0</v>
      </c>
      <c r="O396" s="151"/>
      <c r="P396" s="2">
        <f t="shared" ref="P396:P421" si="183">SUM(F396+J396)</f>
        <v>0</v>
      </c>
      <c r="Q396" s="2">
        <f t="shared" ref="Q396:Q421" si="184">SUM(G396+K396)</f>
        <v>0</v>
      </c>
      <c r="R396" s="151">
        <f t="shared" ref="R396:R421" si="185">SUM(H396+L396)</f>
        <v>0</v>
      </c>
    </row>
    <row r="397" spans="1:44" s="310" customFormat="1" ht="15" hidden="1" customHeight="1">
      <c r="A397" s="307"/>
      <c r="B397" s="148" t="s">
        <v>970</v>
      </c>
      <c r="C397" s="280">
        <f t="shared" si="180"/>
        <v>0</v>
      </c>
      <c r="D397" s="2">
        <f>SUM(C397)/1</f>
        <v>0</v>
      </c>
      <c r="E397" s="2"/>
      <c r="F397" s="236">
        <v>0</v>
      </c>
      <c r="G397" s="2"/>
      <c r="H397" s="151"/>
      <c r="I397" s="400">
        <f t="shared" si="181"/>
        <v>0</v>
      </c>
      <c r="J397" s="234"/>
      <c r="K397" s="234"/>
      <c r="L397" s="234"/>
      <c r="M397" s="280">
        <f t="shared" si="182"/>
        <v>0</v>
      </c>
      <c r="N397" s="2">
        <f>SUM(M397)/1</f>
        <v>0</v>
      </c>
      <c r="O397" s="151"/>
      <c r="P397" s="2">
        <f t="shared" si="183"/>
        <v>0</v>
      </c>
      <c r="Q397" s="2">
        <f t="shared" si="184"/>
        <v>0</v>
      </c>
      <c r="R397" s="151">
        <f t="shared" si="185"/>
        <v>0</v>
      </c>
    </row>
    <row r="398" spans="1:44" s="310" customFormat="1" ht="14.25" customHeight="1">
      <c r="A398" s="307"/>
      <c r="B398" s="148" t="s">
        <v>72</v>
      </c>
      <c r="C398" s="280">
        <f t="shared" si="180"/>
        <v>1000000</v>
      </c>
      <c r="D398" s="2">
        <f>SUM(C398)/1</f>
        <v>1000000</v>
      </c>
      <c r="E398" s="2"/>
      <c r="F398" s="236">
        <v>1000000</v>
      </c>
      <c r="G398" s="2"/>
      <c r="H398" s="151"/>
      <c r="I398" s="400">
        <f t="shared" si="181"/>
        <v>0</v>
      </c>
      <c r="J398" s="234"/>
      <c r="K398" s="234"/>
      <c r="L398" s="234"/>
      <c r="M398" s="280">
        <f t="shared" si="182"/>
        <v>1000000</v>
      </c>
      <c r="N398" s="2">
        <f>SUM(M398)/1</f>
        <v>1000000</v>
      </c>
      <c r="O398" s="151"/>
      <c r="P398" s="2">
        <f t="shared" si="183"/>
        <v>1000000</v>
      </c>
      <c r="Q398" s="2">
        <f t="shared" si="184"/>
        <v>0</v>
      </c>
      <c r="R398" s="151">
        <f t="shared" si="185"/>
        <v>0</v>
      </c>
    </row>
    <row r="399" spans="1:44" s="310" customFormat="1" ht="15.75" hidden="1" customHeight="1">
      <c r="A399" s="307"/>
      <c r="B399" s="148"/>
      <c r="C399" s="280">
        <f t="shared" si="180"/>
        <v>0</v>
      </c>
      <c r="D399" s="2">
        <f>SUM(C399)/1</f>
        <v>0</v>
      </c>
      <c r="E399" s="2"/>
      <c r="F399" s="236"/>
      <c r="G399" s="2"/>
      <c r="H399" s="151"/>
      <c r="I399" s="400">
        <f t="shared" si="181"/>
        <v>0</v>
      </c>
      <c r="J399" s="234"/>
      <c r="K399" s="234"/>
      <c r="L399" s="234"/>
      <c r="M399" s="280">
        <f t="shared" si="182"/>
        <v>0</v>
      </c>
      <c r="N399" s="2">
        <f>SUM(M399)/1</f>
        <v>0</v>
      </c>
      <c r="O399" s="151"/>
      <c r="P399" s="2">
        <f t="shared" si="183"/>
        <v>0</v>
      </c>
      <c r="Q399" s="2">
        <f t="shared" si="184"/>
        <v>0</v>
      </c>
      <c r="R399" s="151">
        <f t="shared" si="185"/>
        <v>0</v>
      </c>
    </row>
    <row r="400" spans="1:44" s="310" customFormat="1" ht="15.75" hidden="1">
      <c r="A400" s="307"/>
      <c r="B400" s="148" t="s">
        <v>786</v>
      </c>
      <c r="C400" s="280">
        <f t="shared" si="180"/>
        <v>0</v>
      </c>
      <c r="D400" s="2">
        <f>SUM(C400)/1</f>
        <v>0</v>
      </c>
      <c r="E400" s="2"/>
      <c r="F400" s="236">
        <v>0</v>
      </c>
      <c r="G400" s="2"/>
      <c r="H400" s="151"/>
      <c r="I400" s="400">
        <f t="shared" si="181"/>
        <v>0</v>
      </c>
      <c r="J400" s="234"/>
      <c r="K400" s="234"/>
      <c r="L400" s="234"/>
      <c r="M400" s="280">
        <f t="shared" si="182"/>
        <v>0</v>
      </c>
      <c r="N400" s="2">
        <f>SUM(M400)/1</f>
        <v>0</v>
      </c>
      <c r="O400" s="151"/>
      <c r="P400" s="2">
        <f t="shared" si="183"/>
        <v>0</v>
      </c>
      <c r="Q400" s="2">
        <f t="shared" si="184"/>
        <v>0</v>
      </c>
      <c r="R400" s="151">
        <f t="shared" si="185"/>
        <v>0</v>
      </c>
    </row>
    <row r="401" spans="1:18" s="310" customFormat="1" ht="15.75" hidden="1">
      <c r="A401" s="307"/>
      <c r="B401" s="148"/>
      <c r="C401" s="280">
        <f t="shared" si="180"/>
        <v>0</v>
      </c>
      <c r="D401" s="2"/>
      <c r="E401" s="2"/>
      <c r="F401" s="236"/>
      <c r="G401" s="2"/>
      <c r="H401" s="151"/>
      <c r="I401" s="400">
        <f t="shared" si="181"/>
        <v>0</v>
      </c>
      <c r="J401" s="234"/>
      <c r="K401" s="234"/>
      <c r="L401" s="234"/>
      <c r="M401" s="280">
        <f t="shared" si="182"/>
        <v>0</v>
      </c>
      <c r="N401" s="2"/>
      <c r="O401" s="151"/>
      <c r="P401" s="2">
        <f t="shared" si="183"/>
        <v>0</v>
      </c>
      <c r="Q401" s="2">
        <f t="shared" si="184"/>
        <v>0</v>
      </c>
      <c r="R401" s="151">
        <f t="shared" si="185"/>
        <v>0</v>
      </c>
    </row>
    <row r="402" spans="1:18" s="310" customFormat="1" ht="15.75" hidden="1">
      <c r="A402" s="307"/>
      <c r="B402" s="148"/>
      <c r="C402" s="280">
        <f t="shared" si="180"/>
        <v>0</v>
      </c>
      <c r="D402" s="2"/>
      <c r="E402" s="2"/>
      <c r="F402" s="236"/>
      <c r="G402" s="2"/>
      <c r="H402" s="151"/>
      <c r="I402" s="400">
        <f t="shared" si="181"/>
        <v>0</v>
      </c>
      <c r="J402" s="234"/>
      <c r="K402" s="234"/>
      <c r="L402" s="234"/>
      <c r="M402" s="280">
        <f t="shared" si="182"/>
        <v>0</v>
      </c>
      <c r="N402" s="2"/>
      <c r="O402" s="151"/>
      <c r="P402" s="2">
        <f t="shared" si="183"/>
        <v>0</v>
      </c>
      <c r="Q402" s="2">
        <f t="shared" si="184"/>
        <v>0</v>
      </c>
      <c r="R402" s="151">
        <f t="shared" si="185"/>
        <v>0</v>
      </c>
    </row>
    <row r="403" spans="1:18" s="310" customFormat="1" ht="15.75" hidden="1">
      <c r="A403" s="307"/>
      <c r="B403" s="148"/>
      <c r="C403" s="280">
        <f t="shared" si="180"/>
        <v>0</v>
      </c>
      <c r="D403" s="2"/>
      <c r="E403" s="2"/>
      <c r="F403" s="236"/>
      <c r="G403" s="2"/>
      <c r="H403" s="151"/>
      <c r="I403" s="400">
        <f t="shared" si="181"/>
        <v>0</v>
      </c>
      <c r="J403" s="234"/>
      <c r="K403" s="234"/>
      <c r="L403" s="234"/>
      <c r="M403" s="280">
        <f t="shared" si="182"/>
        <v>0</v>
      </c>
      <c r="N403" s="2"/>
      <c r="O403" s="151"/>
      <c r="P403" s="2">
        <f t="shared" si="183"/>
        <v>0</v>
      </c>
      <c r="Q403" s="2">
        <f t="shared" si="184"/>
        <v>0</v>
      </c>
      <c r="R403" s="151">
        <f t="shared" si="185"/>
        <v>0</v>
      </c>
    </row>
    <row r="404" spans="1:18" s="310" customFormat="1" ht="15.75" hidden="1">
      <c r="A404" s="307"/>
      <c r="B404" s="148"/>
      <c r="C404" s="280">
        <f t="shared" si="180"/>
        <v>0</v>
      </c>
      <c r="D404" s="2"/>
      <c r="E404" s="2"/>
      <c r="F404" s="236"/>
      <c r="G404" s="2"/>
      <c r="H404" s="151"/>
      <c r="I404" s="400">
        <f t="shared" si="181"/>
        <v>0</v>
      </c>
      <c r="J404" s="234"/>
      <c r="K404" s="234"/>
      <c r="L404" s="234"/>
      <c r="M404" s="280">
        <f t="shared" si="182"/>
        <v>0</v>
      </c>
      <c r="N404" s="2"/>
      <c r="O404" s="151"/>
      <c r="P404" s="2">
        <f t="shared" si="183"/>
        <v>0</v>
      </c>
      <c r="Q404" s="2">
        <f t="shared" si="184"/>
        <v>0</v>
      </c>
      <c r="R404" s="151">
        <f t="shared" si="185"/>
        <v>0</v>
      </c>
    </row>
    <row r="405" spans="1:18" s="310" customFormat="1" ht="17.25" hidden="1" customHeight="1">
      <c r="A405" s="307"/>
      <c r="B405" s="148"/>
      <c r="C405" s="280">
        <f t="shared" si="180"/>
        <v>0</v>
      </c>
      <c r="D405" s="2"/>
      <c r="E405" s="2"/>
      <c r="F405" s="236"/>
      <c r="G405" s="2"/>
      <c r="H405" s="151"/>
      <c r="I405" s="400">
        <f t="shared" si="181"/>
        <v>0</v>
      </c>
      <c r="J405" s="234"/>
      <c r="K405" s="234"/>
      <c r="L405" s="234"/>
      <c r="M405" s="280">
        <f t="shared" si="182"/>
        <v>0</v>
      </c>
      <c r="N405" s="2"/>
      <c r="O405" s="151"/>
      <c r="P405" s="2">
        <f t="shared" si="183"/>
        <v>0</v>
      </c>
      <c r="Q405" s="2">
        <f t="shared" si="184"/>
        <v>0</v>
      </c>
      <c r="R405" s="151">
        <f t="shared" si="185"/>
        <v>0</v>
      </c>
    </row>
    <row r="406" spans="1:18" s="310" customFormat="1" ht="15.75" hidden="1">
      <c r="A406" s="307"/>
      <c r="B406" s="148"/>
      <c r="C406" s="280">
        <f t="shared" si="180"/>
        <v>0</v>
      </c>
      <c r="D406" s="2"/>
      <c r="E406" s="2"/>
      <c r="F406" s="236"/>
      <c r="G406" s="2"/>
      <c r="H406" s="151"/>
      <c r="I406" s="400">
        <f t="shared" si="181"/>
        <v>0</v>
      </c>
      <c r="J406" s="234"/>
      <c r="K406" s="234"/>
      <c r="L406" s="234"/>
      <c r="M406" s="280">
        <f t="shared" si="182"/>
        <v>0</v>
      </c>
      <c r="N406" s="2"/>
      <c r="O406" s="151"/>
      <c r="P406" s="2">
        <f t="shared" si="183"/>
        <v>0</v>
      </c>
      <c r="Q406" s="2">
        <f t="shared" si="184"/>
        <v>0</v>
      </c>
      <c r="R406" s="151">
        <f t="shared" si="185"/>
        <v>0</v>
      </c>
    </row>
    <row r="407" spans="1:18" s="310" customFormat="1" ht="15.75" hidden="1">
      <c r="A407" s="307"/>
      <c r="B407" s="148"/>
      <c r="C407" s="280">
        <f t="shared" si="180"/>
        <v>0</v>
      </c>
      <c r="D407" s="2"/>
      <c r="E407" s="2"/>
      <c r="F407" s="236"/>
      <c r="G407" s="2"/>
      <c r="H407" s="151"/>
      <c r="I407" s="400">
        <f t="shared" si="181"/>
        <v>0</v>
      </c>
      <c r="J407" s="234"/>
      <c r="K407" s="234"/>
      <c r="L407" s="234"/>
      <c r="M407" s="280">
        <f t="shared" si="182"/>
        <v>0</v>
      </c>
      <c r="N407" s="2"/>
      <c r="O407" s="151"/>
      <c r="P407" s="2">
        <f t="shared" si="183"/>
        <v>0</v>
      </c>
      <c r="Q407" s="2">
        <f t="shared" si="184"/>
        <v>0</v>
      </c>
      <c r="R407" s="151">
        <f t="shared" si="185"/>
        <v>0</v>
      </c>
    </row>
    <row r="408" spans="1:18" s="310" customFormat="1" ht="15.75" hidden="1">
      <c r="A408" s="307"/>
      <c r="B408" s="148"/>
      <c r="C408" s="280">
        <f t="shared" si="180"/>
        <v>0</v>
      </c>
      <c r="D408" s="2"/>
      <c r="E408" s="2"/>
      <c r="F408" s="236"/>
      <c r="G408" s="2"/>
      <c r="H408" s="151"/>
      <c r="I408" s="400">
        <f t="shared" si="181"/>
        <v>0</v>
      </c>
      <c r="J408" s="234"/>
      <c r="K408" s="234"/>
      <c r="L408" s="234"/>
      <c r="M408" s="280">
        <f t="shared" si="182"/>
        <v>0</v>
      </c>
      <c r="N408" s="2"/>
      <c r="O408" s="151"/>
      <c r="P408" s="2">
        <f t="shared" si="183"/>
        <v>0</v>
      </c>
      <c r="Q408" s="2">
        <f t="shared" si="184"/>
        <v>0</v>
      </c>
      <c r="R408" s="151">
        <f t="shared" si="185"/>
        <v>0</v>
      </c>
    </row>
    <row r="409" spans="1:18" s="310" customFormat="1" ht="15.75" hidden="1">
      <c r="A409" s="307"/>
      <c r="B409" s="148"/>
      <c r="C409" s="280">
        <f t="shared" si="180"/>
        <v>0</v>
      </c>
      <c r="D409" s="2"/>
      <c r="E409" s="2"/>
      <c r="F409" s="236"/>
      <c r="G409" s="2"/>
      <c r="H409" s="151"/>
      <c r="I409" s="400">
        <f t="shared" si="181"/>
        <v>0</v>
      </c>
      <c r="J409" s="234"/>
      <c r="K409" s="234"/>
      <c r="L409" s="234"/>
      <c r="M409" s="280">
        <f t="shared" si="182"/>
        <v>0</v>
      </c>
      <c r="N409" s="2"/>
      <c r="O409" s="151"/>
      <c r="P409" s="2">
        <f t="shared" si="183"/>
        <v>0</v>
      </c>
      <c r="Q409" s="2">
        <f t="shared" si="184"/>
        <v>0</v>
      </c>
      <c r="R409" s="151">
        <f t="shared" si="185"/>
        <v>0</v>
      </c>
    </row>
    <row r="410" spans="1:18" s="310" customFormat="1" ht="15.75" hidden="1">
      <c r="A410" s="307"/>
      <c r="B410" s="148"/>
      <c r="C410" s="280">
        <f t="shared" si="180"/>
        <v>0</v>
      </c>
      <c r="D410" s="2"/>
      <c r="E410" s="2"/>
      <c r="F410" s="236"/>
      <c r="G410" s="2"/>
      <c r="H410" s="151"/>
      <c r="I410" s="400">
        <f t="shared" si="181"/>
        <v>0</v>
      </c>
      <c r="J410" s="234"/>
      <c r="K410" s="234"/>
      <c r="L410" s="234"/>
      <c r="M410" s="280">
        <f t="shared" si="182"/>
        <v>0</v>
      </c>
      <c r="N410" s="2"/>
      <c r="O410" s="151"/>
      <c r="P410" s="2">
        <f t="shared" si="183"/>
        <v>0</v>
      </c>
      <c r="Q410" s="2">
        <f t="shared" si="184"/>
        <v>0</v>
      </c>
      <c r="R410" s="151">
        <f t="shared" si="185"/>
        <v>0</v>
      </c>
    </row>
    <row r="411" spans="1:18" s="310" customFormat="1" ht="15.75" hidden="1">
      <c r="A411" s="307"/>
      <c r="B411" s="148"/>
      <c r="C411" s="280">
        <f t="shared" si="180"/>
        <v>0</v>
      </c>
      <c r="D411" s="2"/>
      <c r="E411" s="2"/>
      <c r="F411" s="236"/>
      <c r="G411" s="2"/>
      <c r="H411" s="151"/>
      <c r="I411" s="400">
        <f t="shared" si="181"/>
        <v>0</v>
      </c>
      <c r="J411" s="234"/>
      <c r="K411" s="234"/>
      <c r="L411" s="234"/>
      <c r="M411" s="280">
        <f>SUM(P411:T411)</f>
        <v>0</v>
      </c>
      <c r="N411" s="2"/>
      <c r="O411" s="151"/>
      <c r="P411" s="2">
        <f t="shared" si="183"/>
        <v>0</v>
      </c>
      <c r="Q411" s="2">
        <f t="shared" si="184"/>
        <v>0</v>
      </c>
      <c r="R411" s="151">
        <f t="shared" si="185"/>
        <v>0</v>
      </c>
    </row>
    <row r="412" spans="1:18" s="310" customFormat="1" ht="15.75" hidden="1">
      <c r="A412" s="307"/>
      <c r="B412" s="91"/>
      <c r="C412" s="280">
        <f t="shared" si="180"/>
        <v>0</v>
      </c>
      <c r="D412" s="2"/>
      <c r="E412" s="2"/>
      <c r="F412" s="236"/>
      <c r="G412" s="2"/>
      <c r="H412" s="151"/>
      <c r="I412" s="400">
        <f t="shared" si="181"/>
        <v>0</v>
      </c>
      <c r="J412" s="234"/>
      <c r="K412" s="234"/>
      <c r="L412" s="234"/>
      <c r="M412" s="280">
        <f t="shared" ref="M412:M421" si="186">SUM(P412:T412)</f>
        <v>0</v>
      </c>
      <c r="N412" s="2"/>
      <c r="O412" s="151"/>
      <c r="P412" s="2">
        <f t="shared" si="183"/>
        <v>0</v>
      </c>
      <c r="Q412" s="2">
        <f t="shared" si="184"/>
        <v>0</v>
      </c>
      <c r="R412" s="151">
        <f t="shared" si="185"/>
        <v>0</v>
      </c>
    </row>
    <row r="413" spans="1:18" s="310" customFormat="1" ht="16.5" hidden="1" customHeight="1">
      <c r="A413" s="307"/>
      <c r="B413" s="148"/>
      <c r="C413" s="280">
        <f t="shared" si="180"/>
        <v>0</v>
      </c>
      <c r="D413" s="2"/>
      <c r="E413" s="2"/>
      <c r="F413" s="236"/>
      <c r="G413" s="2"/>
      <c r="H413" s="151"/>
      <c r="I413" s="400">
        <f t="shared" si="181"/>
        <v>0</v>
      </c>
      <c r="J413" s="234"/>
      <c r="K413" s="234"/>
      <c r="L413" s="234"/>
      <c r="M413" s="280">
        <f t="shared" si="186"/>
        <v>0</v>
      </c>
      <c r="N413" s="2"/>
      <c r="O413" s="151"/>
      <c r="P413" s="2">
        <f t="shared" si="183"/>
        <v>0</v>
      </c>
      <c r="Q413" s="2">
        <f t="shared" si="184"/>
        <v>0</v>
      </c>
      <c r="R413" s="151">
        <f t="shared" si="185"/>
        <v>0</v>
      </c>
    </row>
    <row r="414" spans="1:18" s="310" customFormat="1" ht="15.75" hidden="1">
      <c r="A414" s="307"/>
      <c r="B414" s="427"/>
      <c r="C414" s="280">
        <f t="shared" si="180"/>
        <v>0</v>
      </c>
      <c r="D414" s="2"/>
      <c r="E414" s="2"/>
      <c r="F414" s="236"/>
      <c r="G414" s="2"/>
      <c r="H414" s="151"/>
      <c r="I414" s="400">
        <f t="shared" si="181"/>
        <v>0</v>
      </c>
      <c r="J414" s="234"/>
      <c r="K414" s="234"/>
      <c r="L414" s="234"/>
      <c r="M414" s="280">
        <f t="shared" si="186"/>
        <v>0</v>
      </c>
      <c r="N414" s="2"/>
      <c r="O414" s="151"/>
      <c r="P414" s="2">
        <f t="shared" si="183"/>
        <v>0</v>
      </c>
      <c r="Q414" s="2">
        <f t="shared" si="184"/>
        <v>0</v>
      </c>
      <c r="R414" s="151">
        <f t="shared" si="185"/>
        <v>0</v>
      </c>
    </row>
    <row r="415" spans="1:18" s="310" customFormat="1" ht="15.75" hidden="1">
      <c r="A415" s="307"/>
      <c r="B415" s="427"/>
      <c r="C415" s="280">
        <f t="shared" si="180"/>
        <v>0</v>
      </c>
      <c r="D415" s="2"/>
      <c r="E415" s="2"/>
      <c r="F415" s="236"/>
      <c r="G415" s="2"/>
      <c r="H415" s="151"/>
      <c r="I415" s="400">
        <f t="shared" si="181"/>
        <v>0</v>
      </c>
      <c r="J415" s="234"/>
      <c r="K415" s="234"/>
      <c r="L415" s="234"/>
      <c r="M415" s="280">
        <f t="shared" si="186"/>
        <v>0</v>
      </c>
      <c r="N415" s="2"/>
      <c r="O415" s="151"/>
      <c r="P415" s="2">
        <f t="shared" si="183"/>
        <v>0</v>
      </c>
      <c r="Q415" s="2">
        <f t="shared" si="184"/>
        <v>0</v>
      </c>
      <c r="R415" s="151">
        <f t="shared" si="185"/>
        <v>0</v>
      </c>
    </row>
    <row r="416" spans="1:18" s="310" customFormat="1" ht="15.75" hidden="1">
      <c r="A416" s="307"/>
      <c r="B416" s="427"/>
      <c r="C416" s="280">
        <f t="shared" si="180"/>
        <v>0</v>
      </c>
      <c r="D416" s="2"/>
      <c r="E416" s="2"/>
      <c r="F416" s="236"/>
      <c r="G416" s="2"/>
      <c r="H416" s="151"/>
      <c r="I416" s="400">
        <f t="shared" si="181"/>
        <v>0</v>
      </c>
      <c r="J416" s="234"/>
      <c r="K416" s="234"/>
      <c r="L416" s="234"/>
      <c r="M416" s="280">
        <f t="shared" si="186"/>
        <v>0</v>
      </c>
      <c r="N416" s="2"/>
      <c r="O416" s="151"/>
      <c r="P416" s="2">
        <f t="shared" si="183"/>
        <v>0</v>
      </c>
      <c r="Q416" s="2">
        <f t="shared" si="184"/>
        <v>0</v>
      </c>
      <c r="R416" s="151">
        <f t="shared" si="185"/>
        <v>0</v>
      </c>
    </row>
    <row r="417" spans="1:18" s="310" customFormat="1" ht="15.75" hidden="1">
      <c r="A417" s="307"/>
      <c r="B417" s="427"/>
      <c r="C417" s="280">
        <f t="shared" si="180"/>
        <v>0</v>
      </c>
      <c r="D417" s="2"/>
      <c r="E417" s="2"/>
      <c r="F417" s="236"/>
      <c r="G417" s="2"/>
      <c r="H417" s="151"/>
      <c r="I417" s="400">
        <f t="shared" si="181"/>
        <v>0</v>
      </c>
      <c r="J417" s="234"/>
      <c r="K417" s="234"/>
      <c r="L417" s="234"/>
      <c r="M417" s="280">
        <f t="shared" si="186"/>
        <v>0</v>
      </c>
      <c r="N417" s="2"/>
      <c r="O417" s="151"/>
      <c r="P417" s="2">
        <f t="shared" si="183"/>
        <v>0</v>
      </c>
      <c r="Q417" s="2">
        <f t="shared" si="184"/>
        <v>0</v>
      </c>
      <c r="R417" s="151">
        <f t="shared" si="185"/>
        <v>0</v>
      </c>
    </row>
    <row r="418" spans="1:18" s="310" customFormat="1" ht="15.75" hidden="1">
      <c r="A418" s="307"/>
      <c r="B418" s="427"/>
      <c r="C418" s="280">
        <f t="shared" si="180"/>
        <v>0</v>
      </c>
      <c r="D418" s="2"/>
      <c r="E418" s="2"/>
      <c r="F418" s="236"/>
      <c r="G418" s="2"/>
      <c r="H418" s="151"/>
      <c r="I418" s="400">
        <f t="shared" si="181"/>
        <v>0</v>
      </c>
      <c r="J418" s="234"/>
      <c r="K418" s="234"/>
      <c r="L418" s="234"/>
      <c r="M418" s="280">
        <f t="shared" si="186"/>
        <v>0</v>
      </c>
      <c r="N418" s="2"/>
      <c r="O418" s="151"/>
      <c r="P418" s="2">
        <f t="shared" si="183"/>
        <v>0</v>
      </c>
      <c r="Q418" s="2">
        <f t="shared" si="184"/>
        <v>0</v>
      </c>
      <c r="R418" s="151">
        <f t="shared" si="185"/>
        <v>0</v>
      </c>
    </row>
    <row r="419" spans="1:18" s="310" customFormat="1" ht="15.75" hidden="1">
      <c r="A419" s="307"/>
      <c r="B419" s="427"/>
      <c r="C419" s="280">
        <f t="shared" si="180"/>
        <v>0</v>
      </c>
      <c r="D419" s="2"/>
      <c r="E419" s="2"/>
      <c r="F419" s="236"/>
      <c r="G419" s="2"/>
      <c r="H419" s="151"/>
      <c r="I419" s="400">
        <f t="shared" si="181"/>
        <v>0</v>
      </c>
      <c r="J419" s="234"/>
      <c r="K419" s="234"/>
      <c r="L419" s="234"/>
      <c r="M419" s="280">
        <f t="shared" si="186"/>
        <v>0</v>
      </c>
      <c r="N419" s="2"/>
      <c r="O419" s="151"/>
      <c r="P419" s="2">
        <f t="shared" si="183"/>
        <v>0</v>
      </c>
      <c r="Q419" s="2">
        <f t="shared" si="184"/>
        <v>0</v>
      </c>
      <c r="R419" s="151">
        <f t="shared" si="185"/>
        <v>0</v>
      </c>
    </row>
    <row r="420" spans="1:18" s="310" customFormat="1" ht="15.75" hidden="1">
      <c r="A420" s="307"/>
      <c r="B420" s="427"/>
      <c r="C420" s="280">
        <f t="shared" si="180"/>
        <v>0</v>
      </c>
      <c r="D420" s="2"/>
      <c r="E420" s="2"/>
      <c r="F420" s="236"/>
      <c r="G420" s="2"/>
      <c r="H420" s="151"/>
      <c r="I420" s="400">
        <f t="shared" si="181"/>
        <v>0</v>
      </c>
      <c r="J420" s="234"/>
      <c r="K420" s="234"/>
      <c r="L420" s="234"/>
      <c r="M420" s="280">
        <f t="shared" si="186"/>
        <v>0</v>
      </c>
      <c r="N420" s="2"/>
      <c r="O420" s="151"/>
      <c r="P420" s="2">
        <f t="shared" si="183"/>
        <v>0</v>
      </c>
      <c r="Q420" s="2">
        <f t="shared" si="184"/>
        <v>0</v>
      </c>
      <c r="R420" s="151">
        <f t="shared" si="185"/>
        <v>0</v>
      </c>
    </row>
    <row r="421" spans="1:18" s="310" customFormat="1" ht="15.75" hidden="1">
      <c r="A421" s="307"/>
      <c r="B421" s="427"/>
      <c r="C421" s="280">
        <f t="shared" si="180"/>
        <v>0</v>
      </c>
      <c r="D421" s="2"/>
      <c r="E421" s="2"/>
      <c r="F421" s="236"/>
      <c r="G421" s="2"/>
      <c r="H421" s="151"/>
      <c r="I421" s="400">
        <f t="shared" si="181"/>
        <v>0</v>
      </c>
      <c r="J421" s="234"/>
      <c r="K421" s="234"/>
      <c r="L421" s="234"/>
      <c r="M421" s="280">
        <f t="shared" si="186"/>
        <v>0</v>
      </c>
      <c r="N421" s="2"/>
      <c r="O421" s="151"/>
      <c r="P421" s="2">
        <f t="shared" si="183"/>
        <v>0</v>
      </c>
      <c r="Q421" s="2">
        <f t="shared" si="184"/>
        <v>0</v>
      </c>
      <c r="R421" s="151">
        <f t="shared" si="185"/>
        <v>0</v>
      </c>
    </row>
    <row r="422" spans="1:18" s="310" customFormat="1" ht="15.75" hidden="1">
      <c r="A422" s="307"/>
      <c r="B422" s="427"/>
      <c r="C422" s="280"/>
      <c r="D422" s="2"/>
      <c r="E422" s="2"/>
      <c r="F422" s="236"/>
      <c r="G422" s="2"/>
      <c r="H422" s="151"/>
      <c r="I422" s="400">
        <f t="shared" si="181"/>
        <v>0</v>
      </c>
      <c r="J422" s="234"/>
      <c r="K422" s="234"/>
      <c r="L422" s="234"/>
      <c r="M422" s="280"/>
      <c r="N422" s="2"/>
      <c r="O422" s="151"/>
      <c r="P422" s="2"/>
      <c r="Q422" s="2"/>
      <c r="R422" s="151"/>
    </row>
    <row r="423" spans="1:18" s="310" customFormat="1" ht="11.25" customHeight="1" thickBot="1">
      <c r="A423" s="307"/>
      <c r="B423" s="427"/>
      <c r="C423" s="280"/>
      <c r="D423" s="2"/>
      <c r="E423" s="2"/>
      <c r="F423" s="265"/>
      <c r="G423" s="263"/>
      <c r="H423" s="264"/>
      <c r="I423" s="398"/>
      <c r="J423" s="114"/>
      <c r="K423" s="114"/>
      <c r="L423" s="114"/>
      <c r="M423" s="280"/>
      <c r="N423" s="2"/>
      <c r="O423" s="151"/>
      <c r="P423" s="263"/>
      <c r="Q423" s="263"/>
      <c r="R423" s="264"/>
    </row>
    <row r="424" spans="1:18" ht="17.25" customHeight="1" thickBot="1">
      <c r="A424" s="169" t="s">
        <v>143</v>
      </c>
      <c r="B424" s="193"/>
      <c r="C424" s="358">
        <f t="shared" ref="C424:R424" si="187">SUM(C395:C423)/2</f>
        <v>1000000</v>
      </c>
      <c r="D424" s="271">
        <f t="shared" si="187"/>
        <v>1000000</v>
      </c>
      <c r="E424" s="267">
        <f t="shared" si="187"/>
        <v>0</v>
      </c>
      <c r="F424" s="272">
        <f t="shared" si="187"/>
        <v>1000000</v>
      </c>
      <c r="G424" s="268">
        <f t="shared" si="187"/>
        <v>0</v>
      </c>
      <c r="H424" s="269">
        <f t="shared" si="187"/>
        <v>0</v>
      </c>
      <c r="I424" s="271">
        <f t="shared" si="187"/>
        <v>0</v>
      </c>
      <c r="J424" s="267">
        <f t="shared" si="187"/>
        <v>0</v>
      </c>
      <c r="K424" s="268">
        <f t="shared" si="187"/>
        <v>0</v>
      </c>
      <c r="L424" s="268">
        <f t="shared" si="187"/>
        <v>0</v>
      </c>
      <c r="M424" s="358">
        <f t="shared" si="187"/>
        <v>1000000</v>
      </c>
      <c r="N424" s="271">
        <f t="shared" si="187"/>
        <v>1000000</v>
      </c>
      <c r="O424" s="270">
        <f t="shared" si="187"/>
        <v>0</v>
      </c>
      <c r="P424" s="267">
        <f t="shared" si="187"/>
        <v>1000000</v>
      </c>
      <c r="Q424" s="268">
        <f t="shared" si="187"/>
        <v>0</v>
      </c>
      <c r="R424" s="269">
        <f t="shared" si="187"/>
        <v>0</v>
      </c>
    </row>
    <row r="425" spans="1:18">
      <c r="C425" s="428"/>
      <c r="D425" s="428"/>
      <c r="E425" s="12"/>
      <c r="F425" s="12"/>
      <c r="G425" s="12"/>
      <c r="H425" s="12"/>
      <c r="I425" s="286"/>
    </row>
    <row r="426" spans="1:18">
      <c r="C426" s="428"/>
      <c r="D426" s="428"/>
      <c r="E426" s="12"/>
      <c r="F426" s="12"/>
      <c r="G426" s="12"/>
      <c r="H426" s="12"/>
      <c r="I426" s="286"/>
    </row>
    <row r="427" spans="1:18">
      <c r="B427" s="1"/>
      <c r="C427" s="428"/>
      <c r="D427" s="428"/>
      <c r="E427" s="12"/>
      <c r="F427" s="12"/>
      <c r="G427" s="12"/>
      <c r="H427" s="12"/>
      <c r="I427" s="286"/>
      <c r="J427" s="1"/>
      <c r="K427" s="1"/>
      <c r="L427" s="1"/>
      <c r="M427" s="1"/>
      <c r="N427" s="1"/>
      <c r="O427" s="1"/>
      <c r="P427" s="1"/>
      <c r="Q427" s="1"/>
      <c r="R427" s="1"/>
    </row>
    <row r="428" spans="1:18">
      <c r="B428" s="1"/>
      <c r="C428" s="428"/>
      <c r="D428" s="428"/>
      <c r="E428" s="12"/>
      <c r="F428" s="12"/>
      <c r="G428" s="12"/>
      <c r="H428" s="12"/>
      <c r="I428" s="286"/>
      <c r="J428" s="1"/>
      <c r="K428" s="1"/>
      <c r="L428" s="1"/>
      <c r="M428" s="1"/>
      <c r="N428" s="1"/>
      <c r="O428" s="1"/>
      <c r="P428" s="1"/>
      <c r="Q428" s="1"/>
      <c r="R428" s="1"/>
    </row>
    <row r="429" spans="1:18">
      <c r="B429" s="1"/>
      <c r="C429" s="428"/>
      <c r="D429" s="428"/>
      <c r="E429" s="12"/>
      <c r="F429" s="12"/>
      <c r="G429" s="12"/>
      <c r="H429" s="12"/>
      <c r="I429" s="286"/>
      <c r="J429" s="1"/>
      <c r="K429" s="1"/>
      <c r="L429" s="1"/>
      <c r="M429" s="1"/>
      <c r="N429" s="1"/>
      <c r="O429" s="1"/>
      <c r="P429" s="1"/>
      <c r="Q429" s="1"/>
      <c r="R429" s="1"/>
    </row>
    <row r="430" spans="1:18">
      <c r="B430" s="1"/>
      <c r="C430" s="428"/>
      <c r="D430" s="428"/>
      <c r="E430" s="12"/>
      <c r="F430" s="12"/>
      <c r="G430" s="12"/>
      <c r="H430" s="12"/>
      <c r="I430" s="286"/>
      <c r="J430" s="1"/>
      <c r="K430" s="1"/>
      <c r="L430" s="1"/>
      <c r="M430" s="1"/>
      <c r="N430" s="1"/>
      <c r="O430" s="1"/>
      <c r="P430" s="1"/>
      <c r="Q430" s="1"/>
      <c r="R430" s="1"/>
    </row>
    <row r="431" spans="1:18">
      <c r="B431" s="1"/>
      <c r="C431" s="428"/>
      <c r="D431" s="428"/>
      <c r="E431" s="12"/>
      <c r="F431" s="12"/>
      <c r="G431" s="12"/>
      <c r="H431" s="12"/>
      <c r="I431" s="286"/>
      <c r="J431" s="1"/>
      <c r="K431" s="1"/>
      <c r="L431" s="1"/>
      <c r="M431" s="1"/>
      <c r="N431" s="1"/>
      <c r="O431" s="1"/>
      <c r="P431" s="1"/>
      <c r="Q431" s="1"/>
      <c r="R431" s="1"/>
    </row>
    <row r="432" spans="1:18">
      <c r="B432" s="1"/>
      <c r="C432" s="428"/>
      <c r="D432" s="428"/>
      <c r="E432" s="12"/>
      <c r="F432" s="12"/>
      <c r="G432" s="12"/>
      <c r="H432" s="12"/>
      <c r="I432" s="286"/>
      <c r="J432" s="1"/>
      <c r="K432" s="1"/>
      <c r="L432" s="1"/>
      <c r="M432" s="1"/>
      <c r="N432" s="1"/>
      <c r="O432" s="1"/>
      <c r="P432" s="1"/>
      <c r="Q432" s="1"/>
      <c r="R432" s="1"/>
    </row>
    <row r="433" spans="2:18">
      <c r="B433" s="1"/>
      <c r="C433" s="428"/>
      <c r="D433" s="428"/>
      <c r="E433" s="12"/>
      <c r="F433" s="12"/>
      <c r="G433" s="12"/>
      <c r="H433" s="12"/>
      <c r="I433" s="286"/>
      <c r="J433" s="1"/>
      <c r="K433" s="1"/>
      <c r="L433" s="1"/>
      <c r="M433" s="1"/>
      <c r="N433" s="1"/>
      <c r="O433" s="1"/>
      <c r="P433" s="1"/>
      <c r="Q433" s="1"/>
      <c r="R433" s="1"/>
    </row>
    <row r="434" spans="2:18">
      <c r="B434" s="1"/>
      <c r="C434" s="428"/>
      <c r="D434" s="428"/>
      <c r="E434" s="12"/>
      <c r="F434" s="12"/>
      <c r="G434" s="12"/>
      <c r="H434" s="12"/>
      <c r="I434" s="286"/>
      <c r="J434" s="1"/>
      <c r="K434" s="1"/>
      <c r="L434" s="1"/>
      <c r="M434" s="1"/>
      <c r="N434" s="1"/>
      <c r="O434" s="1"/>
      <c r="P434" s="1"/>
      <c r="Q434" s="1"/>
      <c r="R434" s="1"/>
    </row>
    <row r="435" spans="2:18">
      <c r="B435" s="1"/>
      <c r="C435" s="428"/>
      <c r="D435" s="428"/>
      <c r="E435" s="12"/>
      <c r="F435" s="12"/>
      <c r="G435" s="12"/>
      <c r="H435" s="12"/>
      <c r="I435" s="286"/>
      <c r="J435" s="1"/>
      <c r="K435" s="1"/>
      <c r="L435" s="1"/>
      <c r="M435" s="1"/>
      <c r="N435" s="1"/>
      <c r="O435" s="1"/>
      <c r="P435" s="1"/>
      <c r="Q435" s="1"/>
      <c r="R435" s="1"/>
    </row>
    <row r="436" spans="2:18">
      <c r="B436" s="1"/>
      <c r="C436" s="428"/>
      <c r="D436" s="428"/>
      <c r="E436" s="12"/>
      <c r="F436" s="12"/>
      <c r="G436" s="12"/>
      <c r="H436" s="12"/>
      <c r="I436" s="286"/>
      <c r="J436" s="1"/>
      <c r="K436" s="1"/>
      <c r="L436" s="1"/>
      <c r="M436" s="1"/>
      <c r="N436" s="1"/>
      <c r="O436" s="1"/>
      <c r="P436" s="1"/>
      <c r="Q436" s="1"/>
      <c r="R436" s="1"/>
    </row>
    <row r="437" spans="2:18">
      <c r="B437" s="1"/>
      <c r="C437" s="428"/>
      <c r="D437" s="428"/>
      <c r="E437" s="12"/>
      <c r="F437" s="12"/>
      <c r="G437" s="12"/>
      <c r="H437" s="12"/>
      <c r="I437" s="286"/>
      <c r="J437" s="1"/>
      <c r="K437" s="1"/>
      <c r="L437" s="1"/>
      <c r="M437" s="1"/>
      <c r="N437" s="1"/>
      <c r="O437" s="1"/>
      <c r="P437" s="1"/>
      <c r="Q437" s="1"/>
      <c r="R437" s="1"/>
    </row>
    <row r="438" spans="2:18">
      <c r="B438" s="1"/>
      <c r="C438" s="428"/>
      <c r="D438" s="428"/>
      <c r="E438" s="12"/>
      <c r="F438" s="12"/>
      <c r="G438" s="12"/>
      <c r="H438" s="12"/>
      <c r="I438" s="286"/>
      <c r="J438" s="1"/>
      <c r="K438" s="1"/>
      <c r="L438" s="1"/>
      <c r="M438" s="1"/>
      <c r="N438" s="1"/>
      <c r="O438" s="1"/>
      <c r="P438" s="1"/>
      <c r="Q438" s="1"/>
      <c r="R438" s="1"/>
    </row>
    <row r="439" spans="2:18">
      <c r="B439" s="1"/>
      <c r="C439" s="428"/>
      <c r="D439" s="428"/>
      <c r="E439" s="12"/>
      <c r="F439" s="12"/>
      <c r="G439" s="12"/>
      <c r="H439" s="12"/>
      <c r="I439" s="286"/>
      <c r="J439" s="1"/>
      <c r="K439" s="1"/>
      <c r="L439" s="1"/>
      <c r="M439" s="1"/>
      <c r="N439" s="1"/>
      <c r="O439" s="1"/>
      <c r="P439" s="1"/>
      <c r="Q439" s="1"/>
      <c r="R439" s="1"/>
    </row>
    <row r="440" spans="2:18">
      <c r="B440" s="1"/>
      <c r="C440" s="428"/>
      <c r="D440" s="428"/>
      <c r="E440" s="12"/>
      <c r="F440" s="12"/>
      <c r="G440" s="12"/>
      <c r="H440" s="12"/>
      <c r="I440" s="286"/>
      <c r="J440" s="1"/>
      <c r="K440" s="1"/>
      <c r="L440" s="1"/>
      <c r="M440" s="1"/>
      <c r="N440" s="1"/>
      <c r="O440" s="1"/>
      <c r="P440" s="1"/>
      <c r="Q440" s="1"/>
      <c r="R440" s="1"/>
    </row>
    <row r="441" spans="2:18">
      <c r="B441" s="1"/>
      <c r="C441" s="428"/>
      <c r="D441" s="428"/>
      <c r="E441" s="12"/>
      <c r="F441" s="12"/>
      <c r="G441" s="12"/>
      <c r="H441" s="12"/>
      <c r="I441" s="286"/>
      <c r="J441" s="1"/>
      <c r="K441" s="1"/>
      <c r="L441" s="1"/>
      <c r="M441" s="1"/>
      <c r="N441" s="1"/>
      <c r="O441" s="1"/>
      <c r="P441" s="1"/>
      <c r="Q441" s="1"/>
      <c r="R441" s="1"/>
    </row>
    <row r="442" spans="2:18">
      <c r="B442" s="1"/>
      <c r="C442" s="428"/>
      <c r="D442" s="428"/>
      <c r="E442" s="12"/>
      <c r="F442" s="12"/>
      <c r="G442" s="12"/>
      <c r="H442" s="12"/>
      <c r="I442" s="286"/>
      <c r="J442" s="1"/>
      <c r="K442" s="1"/>
      <c r="L442" s="1"/>
      <c r="M442" s="1"/>
      <c r="N442" s="1"/>
      <c r="O442" s="1"/>
      <c r="P442" s="1"/>
      <c r="Q442" s="1"/>
      <c r="R442" s="1"/>
    </row>
    <row r="443" spans="2:18">
      <c r="B443" s="1"/>
      <c r="C443" s="428"/>
      <c r="D443" s="428"/>
      <c r="E443" s="12"/>
      <c r="F443" s="12"/>
      <c r="G443" s="12"/>
      <c r="H443" s="12"/>
      <c r="I443" s="286"/>
      <c r="J443" s="1"/>
      <c r="K443" s="1"/>
      <c r="L443" s="1"/>
      <c r="M443" s="1"/>
      <c r="N443" s="1"/>
      <c r="O443" s="1"/>
      <c r="P443" s="1"/>
      <c r="Q443" s="1"/>
      <c r="R443" s="1"/>
    </row>
    <row r="444" spans="2:18">
      <c r="B444" s="1"/>
      <c r="C444" s="428"/>
      <c r="D444" s="428"/>
      <c r="E444" s="12"/>
      <c r="F444" s="12"/>
      <c r="G444" s="12"/>
      <c r="H444" s="12"/>
      <c r="I444" s="286"/>
      <c r="J444" s="1"/>
      <c r="K444" s="1"/>
      <c r="L444" s="1"/>
      <c r="M444" s="1"/>
      <c r="N444" s="1"/>
      <c r="O444" s="1"/>
      <c r="P444" s="1"/>
      <c r="Q444" s="1"/>
      <c r="R444" s="1"/>
    </row>
    <row r="445" spans="2:18">
      <c r="B445" s="1"/>
      <c r="C445" s="428"/>
      <c r="D445" s="428"/>
      <c r="E445" s="12"/>
      <c r="F445" s="12"/>
      <c r="G445" s="12"/>
      <c r="H445" s="12"/>
      <c r="I445" s="286"/>
      <c r="J445" s="1"/>
      <c r="K445" s="1"/>
      <c r="L445" s="1"/>
      <c r="M445" s="1"/>
      <c r="N445" s="1"/>
      <c r="O445" s="1"/>
      <c r="P445" s="1"/>
      <c r="Q445" s="1"/>
      <c r="R445" s="1"/>
    </row>
    <row r="446" spans="2:18">
      <c r="B446" s="1"/>
      <c r="C446" s="428"/>
      <c r="D446" s="428"/>
      <c r="E446" s="12"/>
      <c r="F446" s="12"/>
      <c r="G446" s="12"/>
      <c r="H446" s="12"/>
      <c r="I446" s="286"/>
      <c r="J446" s="1"/>
      <c r="K446" s="1"/>
      <c r="L446" s="1"/>
      <c r="M446" s="1"/>
      <c r="N446" s="1"/>
      <c r="O446" s="1"/>
      <c r="P446" s="1"/>
      <c r="Q446" s="1"/>
      <c r="R446" s="1"/>
    </row>
    <row r="447" spans="2:18">
      <c r="B447" s="1"/>
      <c r="C447" s="428"/>
      <c r="D447" s="428"/>
      <c r="E447" s="12"/>
      <c r="F447" s="12"/>
      <c r="G447" s="12"/>
      <c r="H447" s="12"/>
      <c r="I447" s="286"/>
      <c r="J447" s="1"/>
      <c r="K447" s="1"/>
      <c r="L447" s="1"/>
      <c r="M447" s="1"/>
      <c r="N447" s="1"/>
      <c r="O447" s="1"/>
      <c r="P447" s="1"/>
      <c r="Q447" s="1"/>
      <c r="R447" s="1"/>
    </row>
    <row r="448" spans="2:18">
      <c r="B448" s="1"/>
      <c r="C448" s="428"/>
      <c r="D448" s="428"/>
      <c r="E448" s="12"/>
      <c r="F448" s="12"/>
      <c r="G448" s="12"/>
      <c r="H448" s="12"/>
      <c r="I448" s="286"/>
      <c r="J448" s="1"/>
      <c r="K448" s="1"/>
      <c r="L448" s="1"/>
      <c r="M448" s="1"/>
      <c r="N448" s="1"/>
      <c r="O448" s="1"/>
      <c r="P448" s="1"/>
      <c r="Q448" s="1"/>
      <c r="R448" s="1"/>
    </row>
    <row r="449" spans="2:18">
      <c r="B449" s="1"/>
      <c r="C449" s="428"/>
      <c r="D449" s="428"/>
      <c r="E449" s="12"/>
      <c r="F449" s="12"/>
      <c r="G449" s="12"/>
      <c r="H449" s="12"/>
      <c r="I449" s="286"/>
      <c r="J449" s="1"/>
      <c r="K449" s="1"/>
      <c r="L449" s="1"/>
      <c r="M449" s="1"/>
      <c r="N449" s="1"/>
      <c r="O449" s="1"/>
      <c r="P449" s="1"/>
      <c r="Q449" s="1"/>
      <c r="R449" s="1"/>
    </row>
    <row r="450" spans="2:18">
      <c r="B450" s="1"/>
      <c r="C450" s="428"/>
      <c r="D450" s="428"/>
      <c r="E450" s="12"/>
      <c r="F450" s="12"/>
      <c r="G450" s="12"/>
      <c r="H450" s="12"/>
      <c r="I450" s="286"/>
      <c r="J450" s="1"/>
      <c r="K450" s="1"/>
      <c r="L450" s="1"/>
      <c r="M450" s="1"/>
      <c r="N450" s="1"/>
      <c r="O450" s="1"/>
      <c r="P450" s="1"/>
      <c r="Q450" s="1"/>
      <c r="R450" s="1"/>
    </row>
    <row r="451" spans="2:18">
      <c r="B451" s="1"/>
      <c r="C451" s="428"/>
      <c r="D451" s="428"/>
      <c r="E451" s="12"/>
      <c r="F451" s="12"/>
      <c r="G451" s="12"/>
      <c r="H451" s="12"/>
      <c r="I451" s="286"/>
      <c r="J451" s="1"/>
      <c r="K451" s="1"/>
      <c r="L451" s="1"/>
      <c r="M451" s="1"/>
      <c r="N451" s="1"/>
      <c r="O451" s="1"/>
      <c r="P451" s="1"/>
      <c r="Q451" s="1"/>
      <c r="R451" s="1"/>
    </row>
    <row r="452" spans="2:18">
      <c r="B452" s="1"/>
      <c r="C452" s="428"/>
      <c r="D452" s="428"/>
      <c r="E452" s="12"/>
      <c r="F452" s="12"/>
      <c r="G452" s="12"/>
      <c r="H452" s="12"/>
      <c r="I452" s="286"/>
      <c r="J452" s="1"/>
      <c r="K452" s="1"/>
      <c r="L452" s="1"/>
      <c r="M452" s="1"/>
      <c r="N452" s="1"/>
      <c r="O452" s="1"/>
      <c r="P452" s="1"/>
      <c r="Q452" s="1"/>
      <c r="R452" s="1"/>
    </row>
    <row r="453" spans="2:18">
      <c r="B453" s="1"/>
      <c r="C453" s="428"/>
      <c r="D453" s="428"/>
      <c r="E453" s="12"/>
      <c r="F453" s="12"/>
      <c r="G453" s="12"/>
      <c r="H453" s="12"/>
      <c r="I453" s="286"/>
      <c r="J453" s="1"/>
      <c r="K453" s="1"/>
      <c r="L453" s="1"/>
      <c r="M453" s="1"/>
      <c r="N453" s="1"/>
      <c r="O453" s="1"/>
      <c r="P453" s="1"/>
      <c r="Q453" s="1"/>
      <c r="R453" s="1"/>
    </row>
    <row r="454" spans="2:18">
      <c r="B454" s="1"/>
      <c r="C454" s="428"/>
      <c r="D454" s="428"/>
      <c r="E454" s="12"/>
      <c r="F454" s="12"/>
      <c r="G454" s="12"/>
      <c r="H454" s="12"/>
      <c r="I454" s="286"/>
      <c r="J454" s="1"/>
      <c r="K454" s="1"/>
      <c r="L454" s="1"/>
      <c r="M454" s="1"/>
      <c r="N454" s="1"/>
      <c r="O454" s="1"/>
      <c r="P454" s="1"/>
      <c r="Q454" s="1"/>
      <c r="R454" s="1"/>
    </row>
    <row r="455" spans="2:18">
      <c r="B455" s="1"/>
      <c r="C455" s="428"/>
      <c r="D455" s="428"/>
      <c r="E455" s="12"/>
      <c r="F455" s="12"/>
      <c r="G455" s="12"/>
      <c r="H455" s="12"/>
      <c r="I455" s="286"/>
      <c r="J455" s="1"/>
      <c r="K455" s="1"/>
      <c r="L455" s="1"/>
      <c r="M455" s="1"/>
      <c r="N455" s="1"/>
      <c r="O455" s="1"/>
      <c r="P455" s="1"/>
      <c r="Q455" s="1"/>
      <c r="R455" s="1"/>
    </row>
    <row r="456" spans="2:18">
      <c r="B456" s="1"/>
      <c r="C456" s="428"/>
      <c r="D456" s="428"/>
      <c r="E456" s="12"/>
      <c r="F456" s="12"/>
      <c r="G456" s="12"/>
      <c r="H456" s="12"/>
      <c r="I456" s="286"/>
      <c r="J456" s="1"/>
      <c r="K456" s="1"/>
      <c r="L456" s="1"/>
      <c r="M456" s="1"/>
      <c r="N456" s="1"/>
      <c r="O456" s="1"/>
      <c r="P456" s="1"/>
      <c r="Q456" s="1"/>
      <c r="R456" s="1"/>
    </row>
    <row r="457" spans="2:18">
      <c r="B457" s="1"/>
      <c r="C457" s="428"/>
      <c r="D457" s="428"/>
      <c r="E457" s="12"/>
      <c r="F457" s="12"/>
      <c r="G457" s="12"/>
      <c r="H457" s="12"/>
      <c r="I457" s="286"/>
      <c r="J457" s="1"/>
      <c r="K457" s="1"/>
      <c r="L457" s="1"/>
      <c r="M457" s="1"/>
      <c r="N457" s="1"/>
      <c r="O457" s="1"/>
      <c r="P457" s="1"/>
      <c r="Q457" s="1"/>
      <c r="R457" s="1"/>
    </row>
    <row r="458" spans="2:18">
      <c r="B458" s="1"/>
      <c r="C458" s="428"/>
      <c r="D458" s="428"/>
      <c r="E458" s="12"/>
      <c r="F458" s="12"/>
      <c r="G458" s="12"/>
      <c r="H458" s="12"/>
      <c r="I458" s="286"/>
      <c r="J458" s="1"/>
      <c r="K458" s="1"/>
      <c r="L458" s="1"/>
      <c r="M458" s="1"/>
      <c r="N458" s="1"/>
      <c r="O458" s="1"/>
      <c r="P458" s="1"/>
      <c r="Q458" s="1"/>
      <c r="R458" s="1"/>
    </row>
    <row r="459" spans="2:18">
      <c r="B459" s="1"/>
      <c r="C459" s="428"/>
      <c r="D459" s="428"/>
      <c r="E459" s="12"/>
      <c r="F459" s="12"/>
      <c r="G459" s="12"/>
      <c r="H459" s="12"/>
      <c r="I459" s="286"/>
      <c r="J459" s="1"/>
      <c r="K459" s="1"/>
      <c r="L459" s="1"/>
      <c r="M459" s="1"/>
      <c r="N459" s="1"/>
      <c r="O459" s="1"/>
      <c r="P459" s="1"/>
      <c r="Q459" s="1"/>
      <c r="R459" s="1"/>
    </row>
    <row r="460" spans="2:18">
      <c r="B460" s="1"/>
      <c r="C460" s="428"/>
      <c r="D460" s="428"/>
      <c r="E460" s="12"/>
      <c r="F460" s="12"/>
      <c r="G460" s="12"/>
      <c r="H460" s="12"/>
      <c r="I460" s="286"/>
      <c r="J460" s="1"/>
      <c r="K460" s="1"/>
      <c r="L460" s="1"/>
      <c r="M460" s="1"/>
      <c r="N460" s="1"/>
      <c r="O460" s="1"/>
      <c r="P460" s="1"/>
      <c r="Q460" s="1"/>
      <c r="R460" s="1"/>
    </row>
    <row r="461" spans="2:18">
      <c r="B461" s="1"/>
      <c r="C461" s="428"/>
      <c r="D461" s="428"/>
      <c r="E461" s="12"/>
      <c r="F461" s="12"/>
      <c r="G461" s="12"/>
      <c r="H461" s="12"/>
      <c r="I461" s="286"/>
      <c r="J461" s="1"/>
      <c r="K461" s="1"/>
      <c r="L461" s="1"/>
      <c r="M461" s="1"/>
      <c r="N461" s="1"/>
      <c r="O461" s="1"/>
      <c r="P461" s="1"/>
      <c r="Q461" s="1"/>
      <c r="R461" s="1"/>
    </row>
    <row r="462" spans="2:18">
      <c r="B462" s="1"/>
      <c r="C462" s="428"/>
      <c r="D462" s="428"/>
      <c r="E462" s="12"/>
      <c r="F462" s="12"/>
      <c r="G462" s="12"/>
      <c r="H462" s="12"/>
      <c r="I462" s="286"/>
      <c r="J462" s="1"/>
      <c r="K462" s="1"/>
      <c r="L462" s="1"/>
      <c r="M462" s="1"/>
      <c r="N462" s="1"/>
      <c r="O462" s="1"/>
      <c r="P462" s="1"/>
      <c r="Q462" s="1"/>
      <c r="R462" s="1"/>
    </row>
    <row r="463" spans="2:18">
      <c r="B463" s="1"/>
      <c r="C463" s="428"/>
      <c r="D463" s="428"/>
      <c r="E463" s="12"/>
      <c r="F463" s="12"/>
      <c r="G463" s="12"/>
      <c r="H463" s="12"/>
      <c r="I463" s="286"/>
      <c r="J463" s="1"/>
      <c r="K463" s="1"/>
      <c r="L463" s="1"/>
      <c r="M463" s="1"/>
      <c r="N463" s="1"/>
      <c r="O463" s="1"/>
      <c r="P463" s="1"/>
      <c r="Q463" s="1"/>
      <c r="R463" s="1"/>
    </row>
    <row r="464" spans="2:18">
      <c r="B464" s="1"/>
      <c r="C464" s="428"/>
      <c r="D464" s="428"/>
      <c r="E464" s="12"/>
      <c r="F464" s="12"/>
      <c r="G464" s="12"/>
      <c r="H464" s="12"/>
      <c r="I464" s="286"/>
      <c r="J464" s="1"/>
      <c r="K464" s="1"/>
      <c r="L464" s="1"/>
      <c r="M464" s="1"/>
      <c r="N464" s="1"/>
      <c r="O464" s="1"/>
      <c r="P464" s="1"/>
      <c r="Q464" s="1"/>
      <c r="R464" s="1"/>
    </row>
    <row r="465" spans="2:18">
      <c r="B465" s="1"/>
      <c r="C465" s="428"/>
      <c r="D465" s="428"/>
      <c r="E465" s="12"/>
      <c r="F465" s="12"/>
      <c r="G465" s="12"/>
      <c r="H465" s="12"/>
      <c r="I465" s="286"/>
      <c r="J465" s="1"/>
      <c r="K465" s="1"/>
      <c r="L465" s="1"/>
      <c r="M465" s="1"/>
      <c r="N465" s="1"/>
      <c r="O465" s="1"/>
      <c r="P465" s="1"/>
      <c r="Q465" s="1"/>
      <c r="R465" s="1"/>
    </row>
    <row r="466" spans="2:18">
      <c r="B466" s="1"/>
      <c r="C466" s="428"/>
      <c r="D466" s="428"/>
      <c r="E466" s="12"/>
      <c r="F466" s="12"/>
      <c r="G466" s="12"/>
      <c r="H466" s="12"/>
      <c r="I466" s="286"/>
      <c r="J466" s="1"/>
      <c r="K466" s="1"/>
      <c r="L466" s="1"/>
      <c r="M466" s="1"/>
      <c r="N466" s="1"/>
      <c r="O466" s="1"/>
      <c r="P466" s="1"/>
      <c r="Q466" s="1"/>
      <c r="R466" s="1"/>
    </row>
    <row r="467" spans="2:18">
      <c r="B467" s="1"/>
      <c r="C467" s="428"/>
      <c r="D467" s="428"/>
      <c r="E467" s="12"/>
      <c r="F467" s="12"/>
      <c r="G467" s="12"/>
      <c r="H467" s="12"/>
      <c r="I467" s="286"/>
      <c r="J467" s="1"/>
      <c r="K467" s="1"/>
      <c r="L467" s="1"/>
      <c r="M467" s="1"/>
      <c r="N467" s="1"/>
      <c r="O467" s="1"/>
      <c r="P467" s="1"/>
      <c r="Q467" s="1"/>
      <c r="R467" s="1"/>
    </row>
    <row r="468" spans="2:18">
      <c r="B468" s="1"/>
      <c r="C468" s="428"/>
      <c r="D468" s="428"/>
      <c r="E468" s="12"/>
      <c r="F468" s="12"/>
      <c r="G468" s="12"/>
      <c r="H468" s="12"/>
      <c r="I468" s="286"/>
      <c r="J468" s="1"/>
      <c r="K468" s="1"/>
      <c r="L468" s="1"/>
      <c r="M468" s="1"/>
      <c r="N468" s="1"/>
      <c r="O468" s="1"/>
      <c r="P468" s="1"/>
      <c r="Q468" s="1"/>
      <c r="R468" s="1"/>
    </row>
    <row r="469" spans="2:18">
      <c r="B469" s="1"/>
      <c r="C469" s="428"/>
      <c r="D469" s="428"/>
      <c r="E469" s="12"/>
      <c r="F469" s="12"/>
      <c r="G469" s="12"/>
      <c r="H469" s="12"/>
      <c r="I469" s="286"/>
      <c r="J469" s="1"/>
      <c r="K469" s="1"/>
      <c r="L469" s="1"/>
      <c r="M469" s="1"/>
      <c r="N469" s="1"/>
      <c r="O469" s="1"/>
      <c r="P469" s="1"/>
      <c r="Q469" s="1"/>
      <c r="R469" s="1"/>
    </row>
    <row r="470" spans="2:18">
      <c r="B470" s="1"/>
      <c r="C470" s="428"/>
      <c r="D470" s="428"/>
      <c r="E470" s="12"/>
      <c r="F470" s="12"/>
      <c r="G470" s="12"/>
      <c r="H470" s="12"/>
      <c r="I470" s="286"/>
      <c r="J470" s="1"/>
      <c r="K470" s="1"/>
      <c r="L470" s="1"/>
      <c r="M470" s="1"/>
      <c r="N470" s="1"/>
      <c r="O470" s="1"/>
      <c r="P470" s="1"/>
      <c r="Q470" s="1"/>
      <c r="R470" s="1"/>
    </row>
    <row r="471" spans="2:18">
      <c r="B471" s="1"/>
      <c r="C471" s="428"/>
      <c r="D471" s="428"/>
      <c r="E471" s="12"/>
      <c r="F471" s="12"/>
      <c r="G471" s="12"/>
      <c r="H471" s="12"/>
      <c r="I471" s="286"/>
      <c r="J471" s="1"/>
      <c r="K471" s="1"/>
      <c r="L471" s="1"/>
      <c r="M471" s="1"/>
      <c r="N471" s="1"/>
      <c r="O471" s="1"/>
      <c r="P471" s="1"/>
      <c r="Q471" s="1"/>
      <c r="R471" s="1"/>
    </row>
    <row r="472" spans="2:18">
      <c r="B472" s="1"/>
      <c r="C472" s="428"/>
      <c r="D472" s="428"/>
      <c r="E472" s="12"/>
      <c r="F472" s="12"/>
      <c r="G472" s="12"/>
      <c r="H472" s="12"/>
      <c r="I472" s="286"/>
      <c r="J472" s="1"/>
      <c r="K472" s="1"/>
      <c r="L472" s="1"/>
      <c r="M472" s="1"/>
      <c r="N472" s="1"/>
      <c r="O472" s="1"/>
      <c r="P472" s="1"/>
      <c r="Q472" s="1"/>
      <c r="R472" s="1"/>
    </row>
    <row r="473" spans="2:18">
      <c r="B473" s="1"/>
      <c r="C473" s="428"/>
      <c r="D473" s="428"/>
      <c r="E473" s="12"/>
      <c r="F473" s="12"/>
      <c r="G473" s="12"/>
      <c r="H473" s="12"/>
      <c r="I473" s="286"/>
      <c r="J473" s="1"/>
      <c r="K473" s="1"/>
      <c r="L473" s="1"/>
      <c r="M473" s="1"/>
      <c r="N473" s="1"/>
      <c r="O473" s="1"/>
      <c r="P473" s="1"/>
      <c r="Q473" s="1"/>
      <c r="R473" s="1"/>
    </row>
    <row r="474" spans="2:18">
      <c r="B474" s="1"/>
      <c r="C474" s="428"/>
      <c r="D474" s="428"/>
      <c r="E474" s="12"/>
      <c r="F474" s="12"/>
      <c r="G474" s="12"/>
      <c r="H474" s="12"/>
      <c r="I474" s="286"/>
      <c r="J474" s="1"/>
      <c r="K474" s="1"/>
      <c r="L474" s="1"/>
      <c r="M474" s="1"/>
      <c r="N474" s="1"/>
      <c r="O474" s="1"/>
      <c r="P474" s="1"/>
      <c r="Q474" s="1"/>
      <c r="R474" s="1"/>
    </row>
    <row r="475" spans="2:18">
      <c r="B475" s="1"/>
      <c r="C475" s="428"/>
      <c r="D475" s="428"/>
      <c r="E475" s="12"/>
      <c r="F475" s="12"/>
      <c r="G475" s="12"/>
      <c r="H475" s="12"/>
      <c r="I475" s="286"/>
      <c r="J475" s="1"/>
      <c r="K475" s="1"/>
      <c r="L475" s="1"/>
      <c r="M475" s="1"/>
      <c r="N475" s="1"/>
      <c r="O475" s="1"/>
      <c r="P475" s="1"/>
      <c r="Q475" s="1"/>
      <c r="R475" s="1"/>
    </row>
    <row r="476" spans="2:18">
      <c r="B476" s="1"/>
      <c r="C476" s="428"/>
      <c r="D476" s="428"/>
      <c r="E476" s="12"/>
      <c r="F476" s="12"/>
      <c r="G476" s="12"/>
      <c r="H476" s="12"/>
      <c r="I476" s="286"/>
      <c r="J476" s="1"/>
      <c r="K476" s="1"/>
      <c r="L476" s="1"/>
      <c r="M476" s="1"/>
      <c r="N476" s="1"/>
      <c r="O476" s="1"/>
      <c r="P476" s="1"/>
      <c r="Q476" s="1"/>
      <c r="R476" s="1"/>
    </row>
    <row r="477" spans="2:18">
      <c r="B477" s="1"/>
      <c r="C477" s="428"/>
      <c r="D477" s="428"/>
      <c r="E477" s="12"/>
      <c r="F477" s="12"/>
      <c r="G477" s="12"/>
      <c r="H477" s="12"/>
      <c r="I477" s="286"/>
      <c r="J477" s="1"/>
      <c r="K477" s="1"/>
      <c r="L477" s="1"/>
      <c r="M477" s="1"/>
      <c r="N477" s="1"/>
      <c r="O477" s="1"/>
      <c r="P477" s="1"/>
      <c r="Q477" s="1"/>
      <c r="R477" s="1"/>
    </row>
    <row r="478" spans="2:18">
      <c r="B478" s="1"/>
      <c r="C478" s="428"/>
      <c r="D478" s="428"/>
      <c r="E478" s="12"/>
      <c r="F478" s="12"/>
      <c r="G478" s="12"/>
      <c r="H478" s="12"/>
      <c r="I478" s="286"/>
      <c r="J478" s="1"/>
      <c r="K478" s="1"/>
      <c r="L478" s="1"/>
      <c r="M478" s="1"/>
      <c r="N478" s="1"/>
      <c r="O478" s="1"/>
      <c r="P478" s="1"/>
      <c r="Q478" s="1"/>
      <c r="R478" s="1"/>
    </row>
    <row r="479" spans="2:18">
      <c r="B479" s="1"/>
      <c r="C479" s="428"/>
      <c r="D479" s="428"/>
      <c r="E479" s="12"/>
      <c r="F479" s="12"/>
      <c r="G479" s="12"/>
      <c r="H479" s="12"/>
      <c r="I479" s="286"/>
      <c r="J479" s="1"/>
      <c r="K479" s="1"/>
      <c r="L479" s="1"/>
      <c r="M479" s="1"/>
      <c r="N479" s="1"/>
      <c r="O479" s="1"/>
      <c r="P479" s="1"/>
      <c r="Q479" s="1"/>
      <c r="R479" s="1"/>
    </row>
    <row r="480" spans="2:18">
      <c r="B480" s="1"/>
      <c r="C480" s="428"/>
      <c r="D480" s="428"/>
      <c r="E480" s="12"/>
      <c r="F480" s="12"/>
      <c r="G480" s="12"/>
      <c r="H480" s="12"/>
      <c r="I480" s="286"/>
      <c r="J480" s="1"/>
      <c r="K480" s="1"/>
      <c r="L480" s="1"/>
      <c r="M480" s="1"/>
      <c r="N480" s="1"/>
      <c r="O480" s="1"/>
      <c r="P480" s="1"/>
      <c r="Q480" s="1"/>
      <c r="R480" s="1"/>
    </row>
    <row r="481" spans="2:18">
      <c r="B481" s="1"/>
      <c r="C481" s="428"/>
      <c r="D481" s="428"/>
      <c r="E481" s="12"/>
      <c r="F481" s="12"/>
      <c r="G481" s="12"/>
      <c r="H481" s="12"/>
      <c r="I481" s="286"/>
      <c r="J481" s="1"/>
      <c r="K481" s="1"/>
      <c r="L481" s="1"/>
      <c r="M481" s="1"/>
      <c r="N481" s="1"/>
      <c r="O481" s="1"/>
      <c r="P481" s="1"/>
      <c r="Q481" s="1"/>
      <c r="R481" s="1"/>
    </row>
    <row r="482" spans="2:18">
      <c r="B482" s="1"/>
      <c r="C482" s="428"/>
      <c r="D482" s="428"/>
      <c r="E482" s="12"/>
      <c r="F482" s="12"/>
      <c r="G482" s="12"/>
      <c r="H482" s="12"/>
      <c r="I482" s="286"/>
      <c r="J482" s="1"/>
      <c r="K482" s="1"/>
      <c r="L482" s="1"/>
      <c r="M482" s="1"/>
      <c r="N482" s="1"/>
      <c r="O482" s="1"/>
      <c r="P482" s="1"/>
      <c r="Q482" s="1"/>
      <c r="R482" s="1"/>
    </row>
    <row r="483" spans="2:18">
      <c r="B483" s="1"/>
      <c r="C483" s="428"/>
      <c r="D483" s="428"/>
      <c r="E483" s="12"/>
      <c r="F483" s="12"/>
      <c r="G483" s="12"/>
      <c r="H483" s="12"/>
      <c r="I483" s="286"/>
      <c r="J483" s="1"/>
      <c r="K483" s="1"/>
      <c r="L483" s="1"/>
      <c r="M483" s="1"/>
      <c r="N483" s="1"/>
      <c r="O483" s="1"/>
      <c r="P483" s="1"/>
      <c r="Q483" s="1"/>
      <c r="R483" s="1"/>
    </row>
    <row r="484" spans="2:18">
      <c r="B484" s="1"/>
      <c r="C484" s="428"/>
      <c r="D484" s="428"/>
      <c r="E484" s="12"/>
      <c r="F484" s="12"/>
      <c r="G484" s="12"/>
      <c r="H484" s="12"/>
      <c r="I484" s="286"/>
      <c r="J484" s="1"/>
      <c r="K484" s="1"/>
      <c r="L484" s="1"/>
      <c r="M484" s="1"/>
      <c r="N484" s="1"/>
      <c r="O484" s="1"/>
      <c r="P484" s="1"/>
      <c r="Q484" s="1"/>
      <c r="R484" s="1"/>
    </row>
    <row r="485" spans="2:18">
      <c r="B485" s="1"/>
      <c r="C485" s="428"/>
      <c r="D485" s="428"/>
      <c r="E485" s="12"/>
      <c r="F485" s="12"/>
      <c r="G485" s="12"/>
      <c r="H485" s="12"/>
      <c r="I485" s="286"/>
      <c r="J485" s="1"/>
      <c r="K485" s="1"/>
      <c r="L485" s="1"/>
      <c r="M485" s="1"/>
      <c r="N485" s="1"/>
      <c r="O485" s="1"/>
      <c r="P485" s="1"/>
      <c r="Q485" s="1"/>
      <c r="R485" s="1"/>
    </row>
    <row r="486" spans="2:18">
      <c r="B486" s="1"/>
      <c r="C486" s="428"/>
      <c r="D486" s="428"/>
      <c r="E486" s="12"/>
      <c r="F486" s="12"/>
      <c r="G486" s="12"/>
      <c r="H486" s="12"/>
      <c r="I486" s="286"/>
      <c r="J486" s="1"/>
      <c r="K486" s="1"/>
      <c r="L486" s="1"/>
      <c r="M486" s="1"/>
      <c r="N486" s="1"/>
      <c r="O486" s="1"/>
      <c r="P486" s="1"/>
      <c r="Q486" s="1"/>
      <c r="R486" s="1"/>
    </row>
    <row r="487" spans="2:18">
      <c r="B487" s="1"/>
      <c r="C487" s="428"/>
      <c r="D487" s="428"/>
      <c r="E487" s="12"/>
      <c r="F487" s="12"/>
      <c r="G487" s="12"/>
      <c r="H487" s="12"/>
      <c r="I487" s="286"/>
      <c r="J487" s="1"/>
      <c r="K487" s="1"/>
      <c r="L487" s="1"/>
      <c r="M487" s="1"/>
      <c r="N487" s="1"/>
      <c r="O487" s="1"/>
      <c r="P487" s="1"/>
      <c r="Q487" s="1"/>
      <c r="R487" s="1"/>
    </row>
    <row r="488" spans="2:18">
      <c r="B488" s="1"/>
      <c r="C488" s="428"/>
      <c r="D488" s="428"/>
      <c r="E488" s="12"/>
      <c r="F488" s="12"/>
      <c r="G488" s="12"/>
      <c r="H488" s="12"/>
      <c r="I488" s="286"/>
      <c r="J488" s="1"/>
      <c r="K488" s="1"/>
      <c r="L488" s="1"/>
      <c r="M488" s="1"/>
      <c r="N488" s="1"/>
      <c r="O488" s="1"/>
      <c r="P488" s="1"/>
      <c r="Q488" s="1"/>
      <c r="R488" s="1"/>
    </row>
    <row r="489" spans="2:18">
      <c r="B489" s="1"/>
      <c r="C489" s="428"/>
      <c r="D489" s="428"/>
      <c r="E489" s="12"/>
      <c r="F489" s="12"/>
      <c r="G489" s="12"/>
      <c r="H489" s="12"/>
      <c r="I489" s="286"/>
      <c r="J489" s="1"/>
      <c r="K489" s="1"/>
      <c r="L489" s="1"/>
      <c r="M489" s="1"/>
      <c r="N489" s="1"/>
      <c r="O489" s="1"/>
      <c r="P489" s="1"/>
      <c r="Q489" s="1"/>
      <c r="R489" s="1"/>
    </row>
    <row r="490" spans="2:18">
      <c r="B490" s="1"/>
      <c r="C490" s="428"/>
      <c r="D490" s="428"/>
      <c r="E490" s="12"/>
      <c r="F490" s="12"/>
      <c r="G490" s="12"/>
      <c r="H490" s="12"/>
      <c r="I490" s="286"/>
      <c r="J490" s="1"/>
      <c r="K490" s="1"/>
      <c r="L490" s="1"/>
      <c r="M490" s="1"/>
      <c r="N490" s="1"/>
      <c r="O490" s="1"/>
      <c r="P490" s="1"/>
      <c r="Q490" s="1"/>
      <c r="R490" s="1"/>
    </row>
    <row r="491" spans="2:18">
      <c r="B491" s="1"/>
      <c r="C491" s="428"/>
      <c r="D491" s="428"/>
      <c r="E491" s="12"/>
      <c r="F491" s="12"/>
      <c r="G491" s="12"/>
      <c r="H491" s="12"/>
      <c r="I491" s="286"/>
      <c r="J491" s="1"/>
      <c r="K491" s="1"/>
      <c r="L491" s="1"/>
      <c r="M491" s="1"/>
      <c r="N491" s="1"/>
      <c r="O491" s="1"/>
      <c r="P491" s="1"/>
      <c r="Q491" s="1"/>
      <c r="R491" s="1"/>
    </row>
    <row r="492" spans="2:18">
      <c r="B492" s="1"/>
      <c r="C492" s="428"/>
      <c r="D492" s="428"/>
      <c r="E492" s="12"/>
      <c r="F492" s="12"/>
      <c r="G492" s="12"/>
      <c r="H492" s="12"/>
      <c r="I492" s="286"/>
      <c r="J492" s="1"/>
      <c r="K492" s="1"/>
      <c r="L492" s="1"/>
      <c r="M492" s="1"/>
      <c r="N492" s="1"/>
      <c r="O492" s="1"/>
      <c r="P492" s="1"/>
      <c r="Q492" s="1"/>
      <c r="R492" s="1"/>
    </row>
    <row r="493" spans="2:18">
      <c r="B493" s="1"/>
      <c r="C493" s="428"/>
      <c r="D493" s="428"/>
      <c r="E493" s="12"/>
      <c r="F493" s="12"/>
      <c r="G493" s="12"/>
      <c r="H493" s="12"/>
      <c r="I493" s="286"/>
      <c r="J493" s="1"/>
      <c r="K493" s="1"/>
      <c r="L493" s="1"/>
      <c r="M493" s="1"/>
      <c r="N493" s="1"/>
      <c r="O493" s="1"/>
      <c r="P493" s="1"/>
      <c r="Q493" s="1"/>
      <c r="R493" s="1"/>
    </row>
    <row r="494" spans="2:18">
      <c r="B494" s="1"/>
      <c r="C494" s="428"/>
      <c r="D494" s="428"/>
      <c r="E494" s="12"/>
      <c r="F494" s="12"/>
      <c r="G494" s="12"/>
      <c r="H494" s="12"/>
      <c r="I494" s="286"/>
      <c r="J494" s="1"/>
      <c r="K494" s="1"/>
      <c r="L494" s="1"/>
      <c r="M494" s="1"/>
      <c r="N494" s="1"/>
      <c r="O494" s="1"/>
      <c r="P494" s="1"/>
      <c r="Q494" s="1"/>
      <c r="R494" s="1"/>
    </row>
    <row r="495" spans="2:18">
      <c r="B495" s="1"/>
      <c r="C495" s="428"/>
      <c r="D495" s="428"/>
      <c r="E495" s="12"/>
      <c r="F495" s="12"/>
      <c r="G495" s="12"/>
      <c r="H495" s="12"/>
      <c r="I495" s="286"/>
      <c r="J495" s="1"/>
      <c r="K495" s="1"/>
      <c r="L495" s="1"/>
      <c r="M495" s="1"/>
      <c r="N495" s="1"/>
      <c r="O495" s="1"/>
      <c r="P495" s="1"/>
      <c r="Q495" s="1"/>
      <c r="R495" s="1"/>
    </row>
    <row r="496" spans="2:18">
      <c r="B496" s="1"/>
      <c r="C496" s="428"/>
      <c r="D496" s="428"/>
      <c r="E496" s="12"/>
      <c r="F496" s="12"/>
      <c r="G496" s="12"/>
      <c r="H496" s="12"/>
      <c r="I496" s="286"/>
      <c r="J496" s="1"/>
      <c r="K496" s="1"/>
      <c r="L496" s="1"/>
      <c r="M496" s="1"/>
      <c r="N496" s="1"/>
      <c r="O496" s="1"/>
      <c r="P496" s="1"/>
      <c r="Q496" s="1"/>
      <c r="R496" s="1"/>
    </row>
    <row r="497" spans="2:18">
      <c r="B497" s="1"/>
      <c r="C497" s="428"/>
      <c r="D497" s="428"/>
      <c r="E497" s="12"/>
      <c r="F497" s="12"/>
      <c r="G497" s="12"/>
      <c r="H497" s="12"/>
      <c r="I497" s="286"/>
      <c r="J497" s="1"/>
      <c r="K497" s="1"/>
      <c r="L497" s="1"/>
      <c r="M497" s="1"/>
      <c r="N497" s="1"/>
      <c r="O497" s="1"/>
      <c r="P497" s="1"/>
      <c r="Q497" s="1"/>
      <c r="R497" s="1"/>
    </row>
    <row r="498" spans="2:18">
      <c r="B498" s="1"/>
      <c r="C498" s="428"/>
      <c r="D498" s="428"/>
      <c r="E498" s="12"/>
      <c r="F498" s="12"/>
      <c r="G498" s="12"/>
      <c r="H498" s="12"/>
      <c r="I498" s="286"/>
      <c r="J498" s="1"/>
      <c r="K498" s="1"/>
      <c r="L498" s="1"/>
      <c r="M498" s="1"/>
      <c r="N498" s="1"/>
      <c r="O498" s="1"/>
      <c r="P498" s="1"/>
      <c r="Q498" s="1"/>
      <c r="R498" s="1"/>
    </row>
    <row r="499" spans="2:18">
      <c r="B499" s="1"/>
      <c r="C499" s="428"/>
      <c r="D499" s="428"/>
      <c r="E499" s="12"/>
      <c r="F499" s="12"/>
      <c r="G499" s="12"/>
      <c r="H499" s="12"/>
      <c r="I499" s="286"/>
      <c r="J499" s="1"/>
      <c r="K499" s="1"/>
      <c r="L499" s="1"/>
      <c r="M499" s="1"/>
      <c r="N499" s="1"/>
      <c r="O499" s="1"/>
      <c r="P499" s="1"/>
      <c r="Q499" s="1"/>
      <c r="R499" s="1"/>
    </row>
    <row r="500" spans="2:18">
      <c r="B500" s="1"/>
      <c r="C500" s="428"/>
      <c r="D500" s="428"/>
      <c r="E500" s="12"/>
      <c r="F500" s="12"/>
      <c r="G500" s="12"/>
      <c r="H500" s="12"/>
      <c r="I500" s="286"/>
      <c r="J500" s="1"/>
      <c r="K500" s="1"/>
      <c r="L500" s="1"/>
      <c r="M500" s="1"/>
      <c r="N500" s="1"/>
      <c r="O500" s="1"/>
      <c r="P500" s="1"/>
      <c r="Q500" s="1"/>
      <c r="R500" s="1"/>
    </row>
    <row r="501" spans="2:18">
      <c r="B501" s="1"/>
      <c r="C501" s="428"/>
      <c r="D501" s="428"/>
      <c r="E501" s="12"/>
      <c r="F501" s="12"/>
      <c r="G501" s="12"/>
      <c r="H501" s="12"/>
      <c r="I501" s="286"/>
      <c r="J501" s="1"/>
      <c r="K501" s="1"/>
      <c r="L501" s="1"/>
      <c r="M501" s="1"/>
      <c r="N501" s="1"/>
      <c r="O501" s="1"/>
      <c r="P501" s="1"/>
      <c r="Q501" s="1"/>
      <c r="R501" s="1"/>
    </row>
    <row r="502" spans="2:18">
      <c r="B502" s="1"/>
      <c r="C502" s="428"/>
      <c r="D502" s="428"/>
      <c r="E502" s="12"/>
      <c r="F502" s="12"/>
      <c r="G502" s="12"/>
      <c r="H502" s="12"/>
      <c r="I502" s="286"/>
      <c r="J502" s="1"/>
      <c r="K502" s="1"/>
      <c r="L502" s="1"/>
      <c r="M502" s="1"/>
      <c r="N502" s="1"/>
      <c r="O502" s="1"/>
      <c r="P502" s="1"/>
      <c r="Q502" s="1"/>
      <c r="R502" s="1"/>
    </row>
    <row r="503" spans="2:18">
      <c r="B503" s="1"/>
      <c r="C503" s="428"/>
      <c r="D503" s="428"/>
      <c r="E503" s="12"/>
      <c r="F503" s="12"/>
      <c r="G503" s="12"/>
      <c r="H503" s="12"/>
      <c r="I503" s="286"/>
      <c r="J503" s="1"/>
      <c r="K503" s="1"/>
      <c r="L503" s="1"/>
      <c r="M503" s="1"/>
      <c r="N503" s="1"/>
      <c r="O503" s="1"/>
      <c r="P503" s="1"/>
      <c r="Q503" s="1"/>
      <c r="R503" s="1"/>
    </row>
    <row r="504" spans="2:18">
      <c r="B504" s="1"/>
      <c r="C504" s="428"/>
      <c r="D504" s="428"/>
      <c r="E504" s="12"/>
      <c r="F504" s="12"/>
      <c r="G504" s="12"/>
      <c r="H504" s="12"/>
      <c r="I504" s="286"/>
      <c r="J504" s="1"/>
      <c r="K504" s="1"/>
      <c r="L504" s="1"/>
      <c r="M504" s="1"/>
      <c r="N504" s="1"/>
      <c r="O504" s="1"/>
      <c r="P504" s="1"/>
      <c r="Q504" s="1"/>
      <c r="R504" s="1"/>
    </row>
    <row r="505" spans="2:18">
      <c r="B505" s="1"/>
      <c r="C505" s="428"/>
      <c r="D505" s="428"/>
      <c r="E505" s="12"/>
      <c r="F505" s="12"/>
      <c r="G505" s="12"/>
      <c r="H505" s="12"/>
      <c r="I505" s="286"/>
      <c r="J505" s="1"/>
      <c r="K505" s="1"/>
      <c r="L505" s="1"/>
      <c r="M505" s="1"/>
      <c r="N505" s="1"/>
      <c r="O505" s="1"/>
      <c r="P505" s="1"/>
      <c r="Q505" s="1"/>
      <c r="R505" s="1"/>
    </row>
    <row r="506" spans="2:18">
      <c r="B506" s="1"/>
      <c r="C506" s="428"/>
      <c r="D506" s="428"/>
      <c r="E506" s="12"/>
      <c r="F506" s="12"/>
      <c r="G506" s="12"/>
      <c r="H506" s="12"/>
      <c r="I506" s="286"/>
      <c r="J506" s="1"/>
      <c r="K506" s="1"/>
      <c r="L506" s="1"/>
      <c r="M506" s="1"/>
      <c r="N506" s="1"/>
      <c r="O506" s="1"/>
      <c r="P506" s="1"/>
      <c r="Q506" s="1"/>
      <c r="R506" s="1"/>
    </row>
    <row r="507" spans="2:18">
      <c r="B507" s="1"/>
      <c r="C507" s="428"/>
      <c r="D507" s="428"/>
      <c r="E507" s="12"/>
      <c r="F507" s="12"/>
      <c r="G507" s="12"/>
      <c r="H507" s="12"/>
      <c r="I507" s="286"/>
      <c r="J507" s="1"/>
      <c r="K507" s="1"/>
      <c r="L507" s="1"/>
      <c r="M507" s="1"/>
      <c r="N507" s="1"/>
      <c r="O507" s="1"/>
      <c r="P507" s="1"/>
      <c r="Q507" s="1"/>
      <c r="R507" s="1"/>
    </row>
    <row r="508" spans="2:18">
      <c r="B508" s="1"/>
      <c r="C508" s="428"/>
      <c r="D508" s="428"/>
      <c r="E508" s="12"/>
      <c r="F508" s="12"/>
      <c r="G508" s="12"/>
      <c r="H508" s="12"/>
      <c r="I508" s="286"/>
      <c r="J508" s="1"/>
      <c r="K508" s="1"/>
      <c r="L508" s="1"/>
      <c r="M508" s="1"/>
      <c r="N508" s="1"/>
      <c r="O508" s="1"/>
      <c r="P508" s="1"/>
      <c r="Q508" s="1"/>
      <c r="R508" s="1"/>
    </row>
    <row r="509" spans="2:18">
      <c r="B509" s="1"/>
      <c r="C509" s="428"/>
      <c r="D509" s="428"/>
      <c r="E509" s="12"/>
      <c r="F509" s="12"/>
      <c r="G509" s="12"/>
      <c r="H509" s="12"/>
      <c r="I509" s="286"/>
      <c r="J509" s="1"/>
      <c r="K509" s="1"/>
      <c r="L509" s="1"/>
      <c r="M509" s="1"/>
      <c r="N509" s="1"/>
      <c r="O509" s="1"/>
      <c r="P509" s="1"/>
      <c r="Q509" s="1"/>
      <c r="R509" s="1"/>
    </row>
    <row r="510" spans="2:18">
      <c r="B510" s="1"/>
      <c r="C510" s="428"/>
      <c r="D510" s="428"/>
      <c r="E510" s="12"/>
      <c r="F510" s="12"/>
      <c r="G510" s="12"/>
      <c r="H510" s="12"/>
      <c r="I510" s="286"/>
      <c r="J510" s="1"/>
      <c r="K510" s="1"/>
      <c r="L510" s="1"/>
      <c r="M510" s="1"/>
      <c r="N510" s="1"/>
      <c r="O510" s="1"/>
      <c r="P510" s="1"/>
      <c r="Q510" s="1"/>
      <c r="R510" s="1"/>
    </row>
    <row r="511" spans="2:18">
      <c r="B511" s="1"/>
      <c r="C511" s="428"/>
      <c r="D511" s="428"/>
      <c r="E511" s="12"/>
      <c r="F511" s="12"/>
      <c r="G511" s="12"/>
      <c r="H511" s="12"/>
      <c r="I511" s="286"/>
      <c r="J511" s="1"/>
      <c r="K511" s="1"/>
      <c r="L511" s="1"/>
      <c r="M511" s="1"/>
      <c r="N511" s="1"/>
      <c r="O511" s="1"/>
      <c r="P511" s="1"/>
      <c r="Q511" s="1"/>
      <c r="R511" s="1"/>
    </row>
    <row r="512" spans="2:18">
      <c r="B512" s="1"/>
      <c r="C512" s="428"/>
      <c r="D512" s="428"/>
      <c r="E512" s="12"/>
      <c r="F512" s="12"/>
      <c r="G512" s="12"/>
      <c r="H512" s="12"/>
      <c r="I512" s="286"/>
      <c r="J512" s="1"/>
      <c r="K512" s="1"/>
      <c r="L512" s="1"/>
      <c r="M512" s="1"/>
      <c r="N512" s="1"/>
      <c r="O512" s="1"/>
      <c r="P512" s="1"/>
      <c r="Q512" s="1"/>
      <c r="R512" s="1"/>
    </row>
    <row r="513" spans="2:18">
      <c r="B513" s="1"/>
      <c r="C513" s="428"/>
      <c r="D513" s="428"/>
      <c r="E513" s="12"/>
      <c r="F513" s="12"/>
      <c r="G513" s="12"/>
      <c r="H513" s="12"/>
      <c r="I513" s="286"/>
      <c r="J513" s="1"/>
      <c r="K513" s="1"/>
      <c r="L513" s="1"/>
      <c r="M513" s="1"/>
      <c r="N513" s="1"/>
      <c r="O513" s="1"/>
      <c r="P513" s="1"/>
      <c r="Q513" s="1"/>
      <c r="R513" s="1"/>
    </row>
    <row r="514" spans="2:18">
      <c r="B514" s="1"/>
      <c r="C514" s="428"/>
      <c r="D514" s="428"/>
      <c r="E514" s="12"/>
      <c r="F514" s="12"/>
      <c r="G514" s="12"/>
      <c r="H514" s="12"/>
      <c r="I514" s="286"/>
      <c r="J514" s="1"/>
      <c r="K514" s="1"/>
      <c r="L514" s="1"/>
      <c r="M514" s="1"/>
      <c r="N514" s="1"/>
      <c r="O514" s="1"/>
      <c r="P514" s="1"/>
      <c r="Q514" s="1"/>
      <c r="R514" s="1"/>
    </row>
    <row r="515" spans="2:18">
      <c r="B515" s="1"/>
      <c r="C515" s="428"/>
      <c r="D515" s="428"/>
      <c r="E515" s="12"/>
      <c r="F515" s="12"/>
      <c r="G515" s="12"/>
      <c r="H515" s="12"/>
      <c r="I515" s="286"/>
      <c r="J515" s="1"/>
      <c r="K515" s="1"/>
      <c r="L515" s="1"/>
      <c r="M515" s="1"/>
      <c r="N515" s="1"/>
      <c r="O515" s="1"/>
      <c r="P515" s="1"/>
      <c r="Q515" s="1"/>
      <c r="R515" s="1"/>
    </row>
    <row r="516" spans="2:18">
      <c r="B516" s="1"/>
      <c r="C516" s="428"/>
      <c r="D516" s="428"/>
      <c r="E516" s="12"/>
      <c r="F516" s="12"/>
      <c r="G516" s="12"/>
      <c r="H516" s="12"/>
      <c r="I516" s="286"/>
      <c r="J516" s="1"/>
      <c r="K516" s="1"/>
      <c r="L516" s="1"/>
      <c r="M516" s="1"/>
      <c r="N516" s="1"/>
      <c r="O516" s="1"/>
      <c r="P516" s="1"/>
      <c r="Q516" s="1"/>
      <c r="R516" s="1"/>
    </row>
    <row r="517" spans="2:18">
      <c r="B517" s="1"/>
      <c r="C517" s="428"/>
      <c r="D517" s="428"/>
      <c r="E517" s="12"/>
      <c r="F517" s="12"/>
      <c r="G517" s="12"/>
      <c r="H517" s="12"/>
      <c r="I517" s="286"/>
      <c r="J517" s="1"/>
      <c r="K517" s="1"/>
      <c r="L517" s="1"/>
      <c r="M517" s="1"/>
      <c r="N517" s="1"/>
      <c r="O517" s="1"/>
      <c r="P517" s="1"/>
      <c r="Q517" s="1"/>
      <c r="R517" s="1"/>
    </row>
    <row r="518" spans="2:18">
      <c r="B518" s="1"/>
      <c r="C518" s="428"/>
      <c r="D518" s="428"/>
      <c r="E518" s="12"/>
      <c r="F518" s="12"/>
      <c r="G518" s="12"/>
      <c r="H518" s="12"/>
      <c r="I518" s="286"/>
      <c r="J518" s="1"/>
      <c r="K518" s="1"/>
      <c r="L518" s="1"/>
      <c r="M518" s="1"/>
      <c r="N518" s="1"/>
      <c r="O518" s="1"/>
      <c r="P518" s="1"/>
      <c r="Q518" s="1"/>
      <c r="R518" s="1"/>
    </row>
    <row r="519" spans="2:18">
      <c r="B519" s="1"/>
      <c r="C519" s="428"/>
      <c r="D519" s="428"/>
      <c r="E519" s="12"/>
      <c r="F519" s="12"/>
      <c r="G519" s="12"/>
      <c r="H519" s="12"/>
      <c r="I519" s="286"/>
      <c r="J519" s="1"/>
      <c r="K519" s="1"/>
      <c r="L519" s="1"/>
      <c r="M519" s="1"/>
      <c r="N519" s="1"/>
      <c r="O519" s="1"/>
      <c r="P519" s="1"/>
      <c r="Q519" s="1"/>
      <c r="R519" s="1"/>
    </row>
    <row r="520" spans="2:18">
      <c r="B520" s="1"/>
      <c r="C520" s="428"/>
      <c r="D520" s="428"/>
      <c r="E520" s="12"/>
      <c r="F520" s="12"/>
      <c r="G520" s="12"/>
      <c r="H520" s="12"/>
      <c r="I520" s="286"/>
      <c r="J520" s="1"/>
      <c r="K520" s="1"/>
      <c r="L520" s="1"/>
      <c r="M520" s="1"/>
      <c r="N520" s="1"/>
      <c r="O520" s="1"/>
      <c r="P520" s="1"/>
      <c r="Q520" s="1"/>
      <c r="R520" s="1"/>
    </row>
    <row r="521" spans="2:18">
      <c r="B521" s="1"/>
      <c r="C521" s="428"/>
      <c r="D521" s="428"/>
      <c r="E521" s="12"/>
      <c r="F521" s="12"/>
      <c r="G521" s="12"/>
      <c r="H521" s="12"/>
      <c r="I521" s="286"/>
      <c r="J521" s="1"/>
      <c r="K521" s="1"/>
      <c r="L521" s="1"/>
      <c r="M521" s="1"/>
      <c r="N521" s="1"/>
      <c r="O521" s="1"/>
      <c r="P521" s="1"/>
      <c r="Q521" s="1"/>
      <c r="R521" s="1"/>
    </row>
    <row r="522" spans="2:18">
      <c r="B522" s="1"/>
      <c r="C522" s="428"/>
      <c r="D522" s="428"/>
      <c r="E522" s="12"/>
      <c r="F522" s="12"/>
      <c r="G522" s="12"/>
      <c r="H522" s="12"/>
      <c r="I522" s="286"/>
      <c r="J522" s="1"/>
      <c r="K522" s="1"/>
      <c r="L522" s="1"/>
      <c r="M522" s="1"/>
      <c r="N522" s="1"/>
      <c r="O522" s="1"/>
      <c r="P522" s="1"/>
      <c r="Q522" s="1"/>
      <c r="R522" s="1"/>
    </row>
    <row r="523" spans="2:18">
      <c r="B523" s="1"/>
      <c r="C523" s="428"/>
      <c r="D523" s="428"/>
      <c r="E523" s="12"/>
      <c r="F523" s="12"/>
      <c r="G523" s="12"/>
      <c r="H523" s="12"/>
      <c r="I523" s="286"/>
      <c r="J523" s="1"/>
      <c r="K523" s="1"/>
      <c r="L523" s="1"/>
      <c r="M523" s="1"/>
      <c r="N523" s="1"/>
      <c r="O523" s="1"/>
      <c r="P523" s="1"/>
      <c r="Q523" s="1"/>
      <c r="R523" s="1"/>
    </row>
    <row r="524" spans="2:18">
      <c r="B524" s="1"/>
      <c r="C524" s="428"/>
      <c r="D524" s="428"/>
      <c r="E524" s="12"/>
      <c r="F524" s="12"/>
      <c r="G524" s="12"/>
      <c r="H524" s="12"/>
      <c r="I524" s="286"/>
      <c r="J524" s="1"/>
      <c r="K524" s="1"/>
      <c r="L524" s="1"/>
      <c r="M524" s="1"/>
      <c r="N524" s="1"/>
      <c r="O524" s="1"/>
      <c r="P524" s="1"/>
      <c r="Q524" s="1"/>
      <c r="R524" s="1"/>
    </row>
    <row r="525" spans="2:18">
      <c r="B525" s="1"/>
      <c r="C525" s="428"/>
      <c r="D525" s="428"/>
      <c r="E525" s="12"/>
      <c r="F525" s="12"/>
      <c r="G525" s="12"/>
      <c r="H525" s="12"/>
      <c r="I525" s="286"/>
      <c r="J525" s="1"/>
      <c r="K525" s="1"/>
      <c r="L525" s="1"/>
      <c r="M525" s="1"/>
      <c r="N525" s="1"/>
      <c r="O525" s="1"/>
      <c r="P525" s="1"/>
      <c r="Q525" s="1"/>
      <c r="R525" s="1"/>
    </row>
    <row r="526" spans="2:18">
      <c r="B526" s="1"/>
      <c r="C526" s="428"/>
      <c r="D526" s="428"/>
      <c r="E526" s="12"/>
      <c r="F526" s="12"/>
      <c r="G526" s="12"/>
      <c r="H526" s="12"/>
      <c r="I526" s="286"/>
      <c r="J526" s="1"/>
      <c r="K526" s="1"/>
      <c r="L526" s="1"/>
      <c r="M526" s="1"/>
      <c r="N526" s="1"/>
      <c r="O526" s="1"/>
      <c r="P526" s="1"/>
      <c r="Q526" s="1"/>
      <c r="R526" s="1"/>
    </row>
    <row r="527" spans="2:18">
      <c r="B527" s="1"/>
      <c r="C527" s="428"/>
      <c r="D527" s="428"/>
      <c r="E527" s="12"/>
      <c r="F527" s="12"/>
      <c r="G527" s="12"/>
      <c r="H527" s="12"/>
      <c r="I527" s="286"/>
      <c r="J527" s="1"/>
      <c r="K527" s="1"/>
      <c r="L527" s="1"/>
      <c r="M527" s="1"/>
      <c r="N527" s="1"/>
      <c r="O527" s="1"/>
      <c r="P527" s="1"/>
      <c r="Q527" s="1"/>
      <c r="R527" s="1"/>
    </row>
    <row r="528" spans="2:18">
      <c r="B528" s="1"/>
      <c r="C528" s="428"/>
      <c r="D528" s="428"/>
      <c r="E528" s="12"/>
      <c r="F528" s="12"/>
      <c r="G528" s="12"/>
      <c r="H528" s="12"/>
      <c r="I528" s="286"/>
      <c r="J528" s="1"/>
      <c r="K528" s="1"/>
      <c r="L528" s="1"/>
      <c r="M528" s="1"/>
      <c r="N528" s="1"/>
      <c r="O528" s="1"/>
      <c r="P528" s="1"/>
      <c r="Q528" s="1"/>
      <c r="R528" s="1"/>
    </row>
    <row r="529" spans="2:18">
      <c r="B529" s="1"/>
      <c r="C529" s="428"/>
      <c r="D529" s="428"/>
      <c r="E529" s="12"/>
      <c r="F529" s="12"/>
      <c r="G529" s="12"/>
      <c r="H529" s="12"/>
      <c r="I529" s="286"/>
      <c r="J529" s="1"/>
      <c r="K529" s="1"/>
      <c r="L529" s="1"/>
      <c r="M529" s="1"/>
      <c r="N529" s="1"/>
      <c r="O529" s="1"/>
      <c r="P529" s="1"/>
      <c r="Q529" s="1"/>
      <c r="R529" s="1"/>
    </row>
    <row r="530" spans="2:18">
      <c r="B530" s="1"/>
      <c r="C530" s="428"/>
      <c r="D530" s="428"/>
      <c r="E530" s="12"/>
      <c r="F530" s="12"/>
      <c r="G530" s="12"/>
      <c r="H530" s="12"/>
      <c r="I530" s="286"/>
      <c r="J530" s="1"/>
      <c r="K530" s="1"/>
      <c r="L530" s="1"/>
      <c r="M530" s="1"/>
      <c r="N530" s="1"/>
      <c r="O530" s="1"/>
      <c r="P530" s="1"/>
      <c r="Q530" s="1"/>
      <c r="R530" s="1"/>
    </row>
    <row r="531" spans="2:18">
      <c r="B531" s="1"/>
      <c r="C531" s="428"/>
      <c r="D531" s="428"/>
      <c r="E531" s="12"/>
      <c r="F531" s="12"/>
      <c r="G531" s="12"/>
      <c r="H531" s="12"/>
      <c r="I531" s="286"/>
      <c r="J531" s="1"/>
      <c r="K531" s="1"/>
      <c r="L531" s="1"/>
      <c r="M531" s="1"/>
      <c r="N531" s="1"/>
      <c r="O531" s="1"/>
      <c r="P531" s="1"/>
      <c r="Q531" s="1"/>
      <c r="R531" s="1"/>
    </row>
    <row r="532" spans="2:18">
      <c r="B532" s="1"/>
      <c r="C532" s="428"/>
      <c r="D532" s="428"/>
      <c r="E532" s="12"/>
      <c r="F532" s="12"/>
      <c r="G532" s="12"/>
      <c r="H532" s="12"/>
      <c r="I532" s="286"/>
      <c r="J532" s="1"/>
      <c r="K532" s="1"/>
      <c r="L532" s="1"/>
      <c r="M532" s="1"/>
      <c r="N532" s="1"/>
      <c r="O532" s="1"/>
      <c r="P532" s="1"/>
      <c r="Q532" s="1"/>
      <c r="R532" s="1"/>
    </row>
    <row r="533" spans="2:18">
      <c r="B533" s="1"/>
      <c r="C533" s="428"/>
      <c r="D533" s="428"/>
      <c r="E533" s="12"/>
      <c r="F533" s="12"/>
      <c r="G533" s="12"/>
      <c r="H533" s="12"/>
      <c r="I533" s="286"/>
      <c r="J533" s="1"/>
      <c r="K533" s="1"/>
      <c r="L533" s="1"/>
      <c r="M533" s="1"/>
      <c r="N533" s="1"/>
      <c r="O533" s="1"/>
      <c r="P533" s="1"/>
      <c r="Q533" s="1"/>
      <c r="R533" s="1"/>
    </row>
    <row r="534" spans="2:18">
      <c r="B534" s="1"/>
      <c r="C534" s="428"/>
      <c r="D534" s="428"/>
      <c r="E534" s="12"/>
      <c r="F534" s="12"/>
      <c r="G534" s="12"/>
      <c r="H534" s="12"/>
      <c r="I534" s="286"/>
      <c r="J534" s="1"/>
      <c r="K534" s="1"/>
      <c r="L534" s="1"/>
      <c r="M534" s="1"/>
      <c r="N534" s="1"/>
      <c r="O534" s="1"/>
      <c r="P534" s="1"/>
      <c r="Q534" s="1"/>
      <c r="R534" s="1"/>
    </row>
    <row r="535" spans="2:18">
      <c r="B535" s="1"/>
      <c r="C535" s="428"/>
      <c r="D535" s="428"/>
      <c r="E535" s="12"/>
      <c r="F535" s="12"/>
      <c r="G535" s="12"/>
      <c r="H535" s="12"/>
      <c r="I535" s="286"/>
      <c r="J535" s="1"/>
      <c r="K535" s="1"/>
      <c r="L535" s="1"/>
      <c r="M535" s="1"/>
      <c r="N535" s="1"/>
      <c r="O535" s="1"/>
      <c r="P535" s="1"/>
      <c r="Q535" s="1"/>
      <c r="R535" s="1"/>
    </row>
    <row r="536" spans="2:18">
      <c r="B536" s="1"/>
      <c r="C536" s="428"/>
      <c r="D536" s="428"/>
      <c r="E536" s="12"/>
      <c r="F536" s="12"/>
      <c r="G536" s="12"/>
      <c r="H536" s="12"/>
      <c r="I536" s="286"/>
      <c r="J536" s="1"/>
      <c r="K536" s="1"/>
      <c r="L536" s="1"/>
      <c r="M536" s="1"/>
      <c r="N536" s="1"/>
      <c r="O536" s="1"/>
      <c r="P536" s="1"/>
      <c r="Q536" s="1"/>
      <c r="R536" s="1"/>
    </row>
    <row r="537" spans="2:18">
      <c r="B537" s="1"/>
      <c r="C537" s="428"/>
      <c r="D537" s="428"/>
      <c r="E537" s="12"/>
      <c r="F537" s="12"/>
      <c r="G537" s="12"/>
      <c r="H537" s="12"/>
      <c r="I537" s="286"/>
      <c r="J537" s="1"/>
      <c r="K537" s="1"/>
      <c r="L537" s="1"/>
      <c r="M537" s="1"/>
      <c r="N537" s="1"/>
      <c r="O537" s="1"/>
      <c r="P537" s="1"/>
      <c r="Q537" s="1"/>
      <c r="R537" s="1"/>
    </row>
    <row r="538" spans="2:18">
      <c r="B538" s="1"/>
      <c r="C538" s="428"/>
      <c r="D538" s="428"/>
      <c r="E538" s="12"/>
      <c r="F538" s="12"/>
      <c r="G538" s="12"/>
      <c r="H538" s="12"/>
      <c r="I538" s="286"/>
      <c r="J538" s="1"/>
      <c r="K538" s="1"/>
      <c r="L538" s="1"/>
      <c r="M538" s="1"/>
      <c r="N538" s="1"/>
      <c r="O538" s="1"/>
      <c r="P538" s="1"/>
      <c r="Q538" s="1"/>
      <c r="R538" s="1"/>
    </row>
    <row r="539" spans="2:18">
      <c r="B539" s="1"/>
      <c r="C539" s="428"/>
      <c r="D539" s="428"/>
      <c r="E539" s="12"/>
      <c r="F539" s="12"/>
      <c r="G539" s="12"/>
      <c r="H539" s="12"/>
      <c r="I539" s="286"/>
      <c r="J539" s="1"/>
      <c r="K539" s="1"/>
      <c r="L539" s="1"/>
      <c r="M539" s="1"/>
      <c r="N539" s="1"/>
      <c r="O539" s="1"/>
      <c r="P539" s="1"/>
      <c r="Q539" s="1"/>
      <c r="R539" s="1"/>
    </row>
    <row r="540" spans="2:18">
      <c r="B540" s="1"/>
      <c r="C540" s="428"/>
      <c r="D540" s="428"/>
      <c r="E540" s="12"/>
      <c r="F540" s="12"/>
      <c r="G540" s="12"/>
      <c r="H540" s="12"/>
      <c r="I540" s="286"/>
      <c r="J540" s="1"/>
      <c r="K540" s="1"/>
      <c r="L540" s="1"/>
      <c r="M540" s="1"/>
      <c r="N540" s="1"/>
      <c r="O540" s="1"/>
      <c r="P540" s="1"/>
      <c r="Q540" s="1"/>
      <c r="R540" s="1"/>
    </row>
    <row r="541" spans="2:18">
      <c r="B541" s="1"/>
      <c r="C541" s="428"/>
      <c r="D541" s="428"/>
      <c r="E541" s="12"/>
      <c r="F541" s="12"/>
      <c r="G541" s="12"/>
      <c r="H541" s="12"/>
      <c r="I541" s="286"/>
      <c r="J541" s="1"/>
      <c r="K541" s="1"/>
      <c r="L541" s="1"/>
      <c r="M541" s="1"/>
      <c r="N541" s="1"/>
      <c r="O541" s="1"/>
      <c r="P541" s="1"/>
      <c r="Q541" s="1"/>
      <c r="R541" s="1"/>
    </row>
    <row r="542" spans="2:18">
      <c r="B542" s="1"/>
      <c r="C542" s="428"/>
      <c r="D542" s="428"/>
      <c r="E542" s="12"/>
      <c r="F542" s="12"/>
      <c r="G542" s="12"/>
      <c r="H542" s="12"/>
      <c r="I542" s="286"/>
      <c r="J542" s="1"/>
      <c r="K542" s="1"/>
      <c r="L542" s="1"/>
      <c r="M542" s="1"/>
      <c r="N542" s="1"/>
      <c r="O542" s="1"/>
      <c r="P542" s="1"/>
      <c r="Q542" s="1"/>
      <c r="R542" s="1"/>
    </row>
    <row r="543" spans="2:18">
      <c r="B543" s="1"/>
      <c r="C543" s="428"/>
      <c r="D543" s="428"/>
      <c r="E543" s="12"/>
      <c r="F543" s="12"/>
      <c r="G543" s="12"/>
      <c r="H543" s="12"/>
      <c r="I543" s="286"/>
      <c r="J543" s="1"/>
      <c r="K543" s="1"/>
      <c r="L543" s="1"/>
      <c r="M543" s="1"/>
      <c r="N543" s="1"/>
      <c r="O543" s="1"/>
      <c r="P543" s="1"/>
      <c r="Q543" s="1"/>
      <c r="R543" s="1"/>
    </row>
    <row r="544" spans="2:18">
      <c r="B544" s="1"/>
      <c r="C544" s="428"/>
      <c r="D544" s="428"/>
      <c r="E544" s="12"/>
      <c r="F544" s="12"/>
      <c r="G544" s="12"/>
      <c r="H544" s="12"/>
      <c r="I544" s="286"/>
      <c r="J544" s="1"/>
      <c r="K544" s="1"/>
      <c r="L544" s="1"/>
      <c r="M544" s="1"/>
      <c r="N544" s="1"/>
      <c r="O544" s="1"/>
      <c r="P544" s="1"/>
      <c r="Q544" s="1"/>
      <c r="R544" s="1"/>
    </row>
    <row r="545" spans="2:18">
      <c r="B545" s="1"/>
      <c r="C545" s="428"/>
      <c r="D545" s="428"/>
      <c r="E545" s="12"/>
      <c r="F545" s="12"/>
      <c r="G545" s="12"/>
      <c r="H545" s="12"/>
      <c r="I545" s="286"/>
      <c r="J545" s="1"/>
      <c r="K545" s="1"/>
      <c r="L545" s="1"/>
      <c r="M545" s="1"/>
      <c r="N545" s="1"/>
      <c r="O545" s="1"/>
      <c r="P545" s="1"/>
      <c r="Q545" s="1"/>
      <c r="R545" s="1"/>
    </row>
    <row r="546" spans="2:18">
      <c r="B546" s="1"/>
      <c r="C546" s="428"/>
      <c r="D546" s="428"/>
      <c r="E546" s="12"/>
      <c r="F546" s="12"/>
      <c r="G546" s="12"/>
      <c r="H546" s="12"/>
      <c r="I546" s="286"/>
      <c r="J546" s="1"/>
      <c r="K546" s="1"/>
      <c r="L546" s="1"/>
      <c r="M546" s="1"/>
      <c r="N546" s="1"/>
      <c r="O546" s="1"/>
      <c r="P546" s="1"/>
      <c r="Q546" s="1"/>
      <c r="R546" s="1"/>
    </row>
    <row r="547" spans="2:18">
      <c r="B547" s="1"/>
      <c r="C547" s="428"/>
      <c r="D547" s="428"/>
      <c r="E547" s="12"/>
      <c r="F547" s="12"/>
      <c r="G547" s="12"/>
      <c r="H547" s="12"/>
      <c r="I547" s="286"/>
      <c r="J547" s="1"/>
      <c r="K547" s="1"/>
      <c r="L547" s="1"/>
      <c r="M547" s="1"/>
      <c r="N547" s="1"/>
      <c r="O547" s="1"/>
      <c r="P547" s="1"/>
      <c r="Q547" s="1"/>
      <c r="R547" s="1"/>
    </row>
    <row r="548" spans="2:18">
      <c r="B548" s="1"/>
      <c r="C548" s="428"/>
      <c r="D548" s="428"/>
      <c r="E548" s="12"/>
      <c r="F548" s="12"/>
      <c r="G548" s="12"/>
      <c r="H548" s="12"/>
      <c r="I548" s="286"/>
      <c r="J548" s="1"/>
      <c r="K548" s="1"/>
      <c r="L548" s="1"/>
      <c r="M548" s="1"/>
      <c r="N548" s="1"/>
      <c r="O548" s="1"/>
      <c r="P548" s="1"/>
      <c r="Q548" s="1"/>
      <c r="R548" s="1"/>
    </row>
    <row r="549" spans="2:18">
      <c r="B549" s="1"/>
      <c r="C549" s="428"/>
      <c r="D549" s="428"/>
      <c r="E549" s="12"/>
      <c r="F549" s="12"/>
      <c r="G549" s="12"/>
      <c r="H549" s="12"/>
      <c r="I549" s="286"/>
      <c r="J549" s="1"/>
      <c r="K549" s="1"/>
      <c r="L549" s="1"/>
      <c r="M549" s="1"/>
      <c r="N549" s="1"/>
      <c r="O549" s="1"/>
      <c r="P549" s="1"/>
      <c r="Q549" s="1"/>
      <c r="R549" s="1"/>
    </row>
    <row r="550" spans="2:18">
      <c r="B550" s="1"/>
      <c r="C550" s="428"/>
      <c r="D550" s="428"/>
      <c r="E550" s="12"/>
      <c r="F550" s="12"/>
      <c r="G550" s="12"/>
      <c r="H550" s="12"/>
      <c r="I550" s="286"/>
      <c r="J550" s="1"/>
      <c r="K550" s="1"/>
      <c r="L550" s="1"/>
      <c r="M550" s="1"/>
      <c r="N550" s="1"/>
      <c r="O550" s="1"/>
      <c r="P550" s="1"/>
      <c r="Q550" s="1"/>
      <c r="R550" s="1"/>
    </row>
    <row r="551" spans="2:18">
      <c r="B551" s="1"/>
      <c r="C551" s="428"/>
      <c r="D551" s="428"/>
      <c r="E551" s="12"/>
      <c r="F551" s="12"/>
      <c r="G551" s="12"/>
      <c r="H551" s="12"/>
      <c r="I551" s="286"/>
      <c r="J551" s="1"/>
      <c r="K551" s="1"/>
      <c r="L551" s="1"/>
      <c r="M551" s="1"/>
      <c r="N551" s="1"/>
      <c r="O551" s="1"/>
      <c r="P551" s="1"/>
      <c r="Q551" s="1"/>
      <c r="R551" s="1"/>
    </row>
    <row r="552" spans="2:18">
      <c r="B552" s="1"/>
      <c r="C552" s="428"/>
      <c r="D552" s="428"/>
      <c r="E552" s="12"/>
      <c r="F552" s="12"/>
      <c r="G552" s="12"/>
      <c r="H552" s="12"/>
      <c r="I552" s="286"/>
      <c r="J552" s="1"/>
      <c r="K552" s="1"/>
      <c r="L552" s="1"/>
      <c r="M552" s="1"/>
      <c r="N552" s="1"/>
      <c r="O552" s="1"/>
      <c r="P552" s="1"/>
      <c r="Q552" s="1"/>
      <c r="R552" s="1"/>
    </row>
    <row r="553" spans="2:18">
      <c r="B553" s="1"/>
      <c r="C553" s="428"/>
      <c r="D553" s="428"/>
      <c r="E553" s="12"/>
      <c r="F553" s="12"/>
      <c r="G553" s="12"/>
      <c r="H553" s="12"/>
      <c r="I553" s="286"/>
      <c r="J553" s="1"/>
      <c r="K553" s="1"/>
      <c r="L553" s="1"/>
      <c r="M553" s="1"/>
      <c r="N553" s="1"/>
      <c r="O553" s="1"/>
      <c r="P553" s="1"/>
      <c r="Q553" s="1"/>
      <c r="R553" s="1"/>
    </row>
    <row r="554" spans="2:18">
      <c r="B554" s="1"/>
      <c r="C554" s="428"/>
      <c r="D554" s="428"/>
      <c r="E554" s="12"/>
      <c r="F554" s="12"/>
      <c r="G554" s="12"/>
      <c r="H554" s="12"/>
      <c r="I554" s="286"/>
      <c r="J554" s="1"/>
      <c r="K554" s="1"/>
      <c r="L554" s="1"/>
      <c r="M554" s="1"/>
      <c r="N554" s="1"/>
      <c r="O554" s="1"/>
      <c r="P554" s="1"/>
      <c r="Q554" s="1"/>
      <c r="R554" s="1"/>
    </row>
    <row r="555" spans="2:18">
      <c r="B555" s="1"/>
      <c r="C555" s="428"/>
      <c r="D555" s="428"/>
      <c r="E555" s="12"/>
      <c r="F555" s="12"/>
      <c r="G555" s="12"/>
      <c r="H555" s="12"/>
      <c r="I555" s="286"/>
      <c r="J555" s="1"/>
      <c r="K555" s="1"/>
      <c r="L555" s="1"/>
      <c r="M555" s="1"/>
      <c r="N555" s="1"/>
      <c r="O555" s="1"/>
      <c r="P555" s="1"/>
      <c r="Q555" s="1"/>
      <c r="R555" s="1"/>
    </row>
    <row r="556" spans="2:18">
      <c r="B556" s="1"/>
      <c r="C556" s="428"/>
      <c r="D556" s="428"/>
      <c r="E556" s="12"/>
      <c r="F556" s="12"/>
      <c r="G556" s="12"/>
      <c r="H556" s="12"/>
      <c r="I556" s="286"/>
      <c r="J556" s="1"/>
      <c r="K556" s="1"/>
      <c r="L556" s="1"/>
      <c r="M556" s="1"/>
      <c r="N556" s="1"/>
      <c r="O556" s="1"/>
      <c r="P556" s="1"/>
      <c r="Q556" s="1"/>
      <c r="R556" s="1"/>
    </row>
    <row r="557" spans="2:18">
      <c r="B557" s="1"/>
      <c r="C557" s="428"/>
      <c r="D557" s="428"/>
      <c r="E557" s="12"/>
      <c r="F557" s="12"/>
      <c r="G557" s="12"/>
      <c r="H557" s="12"/>
      <c r="I557" s="286"/>
      <c r="J557" s="1"/>
      <c r="K557" s="1"/>
      <c r="L557" s="1"/>
      <c r="M557" s="1"/>
      <c r="N557" s="1"/>
      <c r="O557" s="1"/>
      <c r="P557" s="1"/>
      <c r="Q557" s="1"/>
      <c r="R557" s="1"/>
    </row>
    <row r="558" spans="2:18">
      <c r="B558" s="1"/>
      <c r="C558" s="428"/>
      <c r="D558" s="428"/>
      <c r="E558" s="12"/>
      <c r="F558" s="12"/>
      <c r="G558" s="12"/>
      <c r="H558" s="12"/>
      <c r="I558" s="286"/>
      <c r="J558" s="1"/>
      <c r="K558" s="1"/>
      <c r="L558" s="1"/>
      <c r="M558" s="1"/>
      <c r="N558" s="1"/>
      <c r="O558" s="1"/>
      <c r="P558" s="1"/>
      <c r="Q558" s="1"/>
      <c r="R558" s="1"/>
    </row>
    <row r="559" spans="2:18">
      <c r="B559" s="1"/>
      <c r="C559" s="428"/>
      <c r="D559" s="428"/>
      <c r="E559" s="12"/>
      <c r="F559" s="12"/>
      <c r="G559" s="12"/>
      <c r="H559" s="12"/>
      <c r="I559" s="286"/>
      <c r="J559" s="1"/>
      <c r="K559" s="1"/>
      <c r="L559" s="1"/>
      <c r="M559" s="1"/>
      <c r="N559" s="1"/>
      <c r="O559" s="1"/>
      <c r="P559" s="1"/>
      <c r="Q559" s="1"/>
      <c r="R559" s="1"/>
    </row>
    <row r="560" spans="2:18">
      <c r="B560" s="1"/>
      <c r="C560" s="428"/>
      <c r="D560" s="428"/>
      <c r="E560" s="12"/>
      <c r="F560" s="12"/>
      <c r="G560" s="12"/>
      <c r="H560" s="12"/>
      <c r="I560" s="286"/>
      <c r="J560" s="1"/>
      <c r="K560" s="1"/>
      <c r="L560" s="1"/>
      <c r="M560" s="1"/>
      <c r="N560" s="1"/>
      <c r="O560" s="1"/>
      <c r="P560" s="1"/>
      <c r="Q560" s="1"/>
      <c r="R560" s="1"/>
    </row>
    <row r="561" spans="2:18">
      <c r="B561" s="1"/>
      <c r="C561" s="428"/>
      <c r="D561" s="428"/>
      <c r="E561" s="12"/>
      <c r="F561" s="12"/>
      <c r="G561" s="12"/>
      <c r="H561" s="12"/>
      <c r="I561" s="286"/>
      <c r="J561" s="1"/>
      <c r="K561" s="1"/>
      <c r="L561" s="1"/>
      <c r="M561" s="1"/>
      <c r="N561" s="1"/>
      <c r="O561" s="1"/>
      <c r="P561" s="1"/>
      <c r="Q561" s="1"/>
      <c r="R561" s="1"/>
    </row>
    <row r="562" spans="2:18">
      <c r="B562" s="1"/>
      <c r="C562" s="428"/>
      <c r="D562" s="428"/>
      <c r="E562" s="12"/>
      <c r="F562" s="12"/>
      <c r="G562" s="12"/>
      <c r="H562" s="12"/>
      <c r="I562" s="286"/>
      <c r="J562" s="1"/>
      <c r="K562" s="1"/>
      <c r="L562" s="1"/>
      <c r="M562" s="1"/>
      <c r="N562" s="1"/>
      <c r="O562" s="1"/>
      <c r="P562" s="1"/>
      <c r="Q562" s="1"/>
      <c r="R562" s="1"/>
    </row>
    <row r="563" spans="2:18">
      <c r="B563" s="1"/>
      <c r="C563" s="428"/>
      <c r="D563" s="428"/>
      <c r="E563" s="12"/>
      <c r="F563" s="12"/>
      <c r="G563" s="12"/>
      <c r="H563" s="12"/>
      <c r="I563" s="286"/>
      <c r="J563" s="1"/>
      <c r="K563" s="1"/>
      <c r="L563" s="1"/>
      <c r="M563" s="1"/>
      <c r="N563" s="1"/>
      <c r="O563" s="1"/>
      <c r="P563" s="1"/>
      <c r="Q563" s="1"/>
      <c r="R563" s="1"/>
    </row>
    <row r="564" spans="2:18">
      <c r="B564" s="1"/>
      <c r="C564" s="428"/>
      <c r="D564" s="428"/>
      <c r="E564" s="12"/>
      <c r="F564" s="12"/>
      <c r="G564" s="12"/>
      <c r="H564" s="12"/>
      <c r="I564" s="286"/>
      <c r="J564" s="1"/>
      <c r="K564" s="1"/>
      <c r="L564" s="1"/>
      <c r="M564" s="1"/>
      <c r="N564" s="1"/>
      <c r="O564" s="1"/>
      <c r="P564" s="1"/>
      <c r="Q564" s="1"/>
      <c r="R564" s="1"/>
    </row>
    <row r="565" spans="2:18">
      <c r="B565" s="1"/>
      <c r="C565" s="428"/>
      <c r="D565" s="428"/>
      <c r="E565" s="12"/>
      <c r="F565" s="12"/>
      <c r="G565" s="12"/>
      <c r="H565" s="12"/>
      <c r="I565" s="286"/>
      <c r="J565" s="1"/>
      <c r="K565" s="1"/>
      <c r="L565" s="1"/>
      <c r="M565" s="1"/>
      <c r="N565" s="1"/>
      <c r="O565" s="1"/>
      <c r="P565" s="1"/>
      <c r="Q565" s="1"/>
      <c r="R565" s="1"/>
    </row>
    <row r="566" spans="2:18">
      <c r="B566" s="1"/>
      <c r="C566" s="428"/>
      <c r="D566" s="428"/>
      <c r="E566" s="12"/>
      <c r="F566" s="12"/>
      <c r="G566" s="12"/>
      <c r="H566" s="12"/>
      <c r="I566" s="286"/>
      <c r="J566" s="1"/>
      <c r="K566" s="1"/>
      <c r="L566" s="1"/>
      <c r="M566" s="1"/>
      <c r="N566" s="1"/>
      <c r="O566" s="1"/>
      <c r="P566" s="1"/>
      <c r="Q566" s="1"/>
      <c r="R566" s="1"/>
    </row>
    <row r="567" spans="2:18">
      <c r="B567" s="1"/>
      <c r="C567" s="428"/>
      <c r="D567" s="428"/>
      <c r="E567" s="12"/>
      <c r="F567" s="12"/>
      <c r="G567" s="12"/>
      <c r="H567" s="12"/>
      <c r="I567" s="286"/>
      <c r="J567" s="1"/>
      <c r="K567" s="1"/>
      <c r="L567" s="1"/>
      <c r="M567" s="1"/>
      <c r="N567" s="1"/>
      <c r="O567" s="1"/>
      <c r="P567" s="1"/>
      <c r="Q567" s="1"/>
      <c r="R567" s="1"/>
    </row>
    <row r="568" spans="2:18">
      <c r="B568" s="1"/>
      <c r="C568" s="428"/>
      <c r="D568" s="428"/>
      <c r="E568" s="12"/>
      <c r="F568" s="12"/>
      <c r="G568" s="12"/>
      <c r="H568" s="12"/>
      <c r="I568" s="286"/>
      <c r="J568" s="1"/>
      <c r="K568" s="1"/>
      <c r="L568" s="1"/>
      <c r="M568" s="1"/>
      <c r="N568" s="1"/>
      <c r="O568" s="1"/>
      <c r="P568" s="1"/>
      <c r="Q568" s="1"/>
      <c r="R568" s="1"/>
    </row>
    <row r="569" spans="2:18">
      <c r="B569" s="1"/>
      <c r="C569" s="428"/>
      <c r="D569" s="428"/>
      <c r="E569" s="12"/>
      <c r="F569" s="12"/>
      <c r="G569" s="12"/>
      <c r="H569" s="12"/>
      <c r="I569" s="286"/>
      <c r="J569" s="1"/>
      <c r="K569" s="1"/>
      <c r="L569" s="1"/>
      <c r="M569" s="1"/>
      <c r="N569" s="1"/>
      <c r="O569" s="1"/>
      <c r="P569" s="1"/>
      <c r="Q569" s="1"/>
      <c r="R569" s="1"/>
    </row>
    <row r="570" spans="2:18">
      <c r="B570" s="1"/>
      <c r="C570" s="428"/>
      <c r="D570" s="428"/>
      <c r="E570" s="12"/>
      <c r="F570" s="12"/>
      <c r="G570" s="12"/>
      <c r="H570" s="12"/>
      <c r="I570" s="286"/>
      <c r="J570" s="1"/>
      <c r="K570" s="1"/>
      <c r="L570" s="1"/>
      <c r="M570" s="1"/>
      <c r="N570" s="1"/>
      <c r="O570" s="1"/>
      <c r="P570" s="1"/>
      <c r="Q570" s="1"/>
      <c r="R570" s="1"/>
    </row>
    <row r="571" spans="2:18">
      <c r="B571" s="1"/>
      <c r="C571" s="428"/>
      <c r="D571" s="428"/>
      <c r="E571" s="12"/>
      <c r="F571" s="12"/>
      <c r="G571" s="12"/>
      <c r="H571" s="12"/>
      <c r="I571" s="286"/>
      <c r="J571" s="1"/>
      <c r="K571" s="1"/>
      <c r="L571" s="1"/>
      <c r="M571" s="1"/>
      <c r="N571" s="1"/>
      <c r="O571" s="1"/>
      <c r="P571" s="1"/>
      <c r="Q571" s="1"/>
      <c r="R571" s="1"/>
    </row>
    <row r="572" spans="2:18">
      <c r="B572" s="1"/>
      <c r="C572" s="428"/>
      <c r="D572" s="428"/>
      <c r="E572" s="12"/>
      <c r="F572" s="12"/>
      <c r="G572" s="12"/>
      <c r="H572" s="12"/>
      <c r="I572" s="286"/>
      <c r="J572" s="1"/>
      <c r="K572" s="1"/>
      <c r="L572" s="1"/>
      <c r="M572" s="1"/>
      <c r="N572" s="1"/>
      <c r="O572" s="1"/>
      <c r="P572" s="1"/>
      <c r="Q572" s="1"/>
      <c r="R572" s="1"/>
    </row>
    <row r="573" spans="2:18">
      <c r="B573" s="1"/>
      <c r="C573" s="428"/>
      <c r="D573" s="428"/>
      <c r="E573" s="12"/>
      <c r="F573" s="12"/>
      <c r="G573" s="12"/>
      <c r="H573" s="12"/>
      <c r="I573" s="286"/>
      <c r="J573" s="1"/>
      <c r="K573" s="1"/>
      <c r="L573" s="1"/>
      <c r="M573" s="1"/>
      <c r="N573" s="1"/>
      <c r="O573" s="1"/>
      <c r="P573" s="1"/>
      <c r="Q573" s="1"/>
      <c r="R573" s="1"/>
    </row>
    <row r="574" spans="2:18">
      <c r="B574" s="1"/>
      <c r="C574" s="428"/>
      <c r="D574" s="428"/>
      <c r="E574" s="12"/>
      <c r="F574" s="12"/>
      <c r="G574" s="12"/>
      <c r="H574" s="12"/>
      <c r="I574" s="286"/>
      <c r="J574" s="1"/>
      <c r="K574" s="1"/>
      <c r="L574" s="1"/>
      <c r="M574" s="1"/>
      <c r="N574" s="1"/>
      <c r="O574" s="1"/>
      <c r="P574" s="1"/>
      <c r="Q574" s="1"/>
      <c r="R574" s="1"/>
    </row>
    <row r="575" spans="2:18">
      <c r="B575" s="1"/>
      <c r="C575" s="428"/>
      <c r="D575" s="428"/>
      <c r="E575" s="12"/>
      <c r="F575" s="12"/>
      <c r="G575" s="12"/>
      <c r="H575" s="12"/>
      <c r="I575" s="286"/>
      <c r="J575" s="1"/>
      <c r="K575" s="1"/>
      <c r="L575" s="1"/>
      <c r="M575" s="1"/>
      <c r="N575" s="1"/>
      <c r="O575" s="1"/>
      <c r="P575" s="1"/>
      <c r="Q575" s="1"/>
      <c r="R575" s="1"/>
    </row>
    <row r="576" spans="2:18">
      <c r="B576" s="1"/>
      <c r="C576" s="428"/>
      <c r="D576" s="428"/>
      <c r="E576" s="12"/>
      <c r="F576" s="12"/>
      <c r="G576" s="12"/>
      <c r="H576" s="12"/>
      <c r="I576" s="286"/>
      <c r="J576" s="1"/>
      <c r="K576" s="1"/>
      <c r="L576" s="1"/>
      <c r="M576" s="1"/>
      <c r="N576" s="1"/>
      <c r="O576" s="1"/>
      <c r="P576" s="1"/>
      <c r="Q576" s="1"/>
      <c r="R576" s="1"/>
    </row>
    <row r="577" spans="2:18">
      <c r="B577" s="1"/>
      <c r="C577" s="428"/>
      <c r="D577" s="428"/>
      <c r="E577" s="12"/>
      <c r="F577" s="12"/>
      <c r="G577" s="12"/>
      <c r="H577" s="12"/>
      <c r="I577" s="286"/>
      <c r="J577" s="1"/>
      <c r="K577" s="1"/>
      <c r="L577" s="1"/>
      <c r="M577" s="1"/>
      <c r="N577" s="1"/>
      <c r="O577" s="1"/>
      <c r="P577" s="1"/>
      <c r="Q577" s="1"/>
      <c r="R577" s="1"/>
    </row>
    <row r="578" spans="2:18">
      <c r="B578" s="1"/>
      <c r="C578" s="428"/>
      <c r="D578" s="428"/>
      <c r="E578" s="12"/>
      <c r="F578" s="12"/>
      <c r="G578" s="12"/>
      <c r="H578" s="12"/>
      <c r="I578" s="286"/>
      <c r="J578" s="1"/>
      <c r="K578" s="1"/>
      <c r="L578" s="1"/>
      <c r="M578" s="1"/>
      <c r="N578" s="1"/>
      <c r="O578" s="1"/>
      <c r="P578" s="1"/>
      <c r="Q578" s="1"/>
      <c r="R578" s="1"/>
    </row>
    <row r="579" spans="2:18">
      <c r="B579" s="1"/>
      <c r="C579" s="428"/>
      <c r="D579" s="428"/>
      <c r="E579" s="12"/>
      <c r="F579" s="12"/>
      <c r="G579" s="12"/>
      <c r="H579" s="12"/>
      <c r="I579" s="286"/>
      <c r="J579" s="1"/>
      <c r="K579" s="1"/>
      <c r="L579" s="1"/>
      <c r="M579" s="1"/>
      <c r="N579" s="1"/>
      <c r="O579" s="1"/>
      <c r="P579" s="1"/>
      <c r="Q579" s="1"/>
      <c r="R579" s="1"/>
    </row>
    <row r="580" spans="2:18">
      <c r="B580" s="1"/>
      <c r="C580" s="428"/>
      <c r="D580" s="428"/>
      <c r="E580" s="12"/>
      <c r="F580" s="12"/>
      <c r="G580" s="12"/>
      <c r="H580" s="12"/>
      <c r="I580" s="286"/>
      <c r="J580" s="1"/>
      <c r="K580" s="1"/>
      <c r="L580" s="1"/>
      <c r="M580" s="1"/>
      <c r="N580" s="1"/>
      <c r="O580" s="1"/>
      <c r="P580" s="1"/>
      <c r="Q580" s="1"/>
      <c r="R580" s="1"/>
    </row>
    <row r="581" spans="2:18">
      <c r="B581" s="1"/>
      <c r="C581" s="428"/>
      <c r="D581" s="428"/>
      <c r="E581" s="12"/>
      <c r="F581" s="12"/>
      <c r="G581" s="12"/>
      <c r="H581" s="12"/>
      <c r="I581" s="286"/>
      <c r="J581" s="1"/>
      <c r="K581" s="1"/>
      <c r="L581" s="1"/>
      <c r="M581" s="1"/>
      <c r="N581" s="1"/>
      <c r="O581" s="1"/>
      <c r="P581" s="1"/>
      <c r="Q581" s="1"/>
      <c r="R581" s="1"/>
    </row>
    <row r="582" spans="2:18">
      <c r="B582" s="1"/>
      <c r="C582" s="428"/>
      <c r="D582" s="428"/>
      <c r="E582" s="12"/>
      <c r="F582" s="12"/>
      <c r="G582" s="12"/>
      <c r="H582" s="12"/>
      <c r="I582" s="286"/>
      <c r="J582" s="1"/>
      <c r="K582" s="1"/>
      <c r="L582" s="1"/>
      <c r="M582" s="1"/>
      <c r="N582" s="1"/>
      <c r="O582" s="1"/>
      <c r="P582" s="1"/>
      <c r="Q582" s="1"/>
      <c r="R582" s="1"/>
    </row>
    <row r="583" spans="2:18">
      <c r="B583" s="1"/>
      <c r="C583" s="428"/>
      <c r="D583" s="428"/>
      <c r="E583" s="12"/>
      <c r="F583" s="12"/>
      <c r="G583" s="12"/>
      <c r="H583" s="12"/>
      <c r="I583" s="286"/>
      <c r="J583" s="1"/>
      <c r="K583" s="1"/>
      <c r="L583" s="1"/>
      <c r="M583" s="1"/>
      <c r="N583" s="1"/>
      <c r="O583" s="1"/>
      <c r="P583" s="1"/>
      <c r="Q583" s="1"/>
      <c r="R583" s="1"/>
    </row>
    <row r="584" spans="2:18">
      <c r="B584" s="1"/>
      <c r="C584" s="428"/>
      <c r="D584" s="428"/>
      <c r="E584" s="12"/>
      <c r="F584" s="12"/>
      <c r="G584" s="12"/>
      <c r="H584" s="12"/>
      <c r="I584" s="286"/>
      <c r="J584" s="1"/>
      <c r="K584" s="1"/>
      <c r="L584" s="1"/>
      <c r="M584" s="1"/>
      <c r="N584" s="1"/>
      <c r="O584" s="1"/>
      <c r="P584" s="1"/>
      <c r="Q584" s="1"/>
      <c r="R584" s="1"/>
    </row>
    <row r="585" spans="2:18">
      <c r="B585" s="1"/>
      <c r="C585" s="428"/>
      <c r="D585" s="428"/>
      <c r="E585" s="12"/>
      <c r="F585" s="12"/>
      <c r="G585" s="12"/>
      <c r="H585" s="12"/>
      <c r="I585" s="286"/>
      <c r="J585" s="1"/>
      <c r="K585" s="1"/>
      <c r="L585" s="1"/>
      <c r="M585" s="1"/>
      <c r="N585" s="1"/>
      <c r="O585" s="1"/>
      <c r="P585" s="1"/>
      <c r="Q585" s="1"/>
      <c r="R585" s="1"/>
    </row>
    <row r="586" spans="2:18">
      <c r="B586" s="1"/>
      <c r="C586" s="428"/>
      <c r="D586" s="428"/>
      <c r="E586" s="12"/>
      <c r="F586" s="12"/>
      <c r="G586" s="12"/>
      <c r="H586" s="12"/>
      <c r="I586" s="286"/>
      <c r="J586" s="1"/>
      <c r="K586" s="1"/>
      <c r="L586" s="1"/>
      <c r="M586" s="1"/>
      <c r="N586" s="1"/>
      <c r="O586" s="1"/>
      <c r="P586" s="1"/>
      <c r="Q586" s="1"/>
      <c r="R586" s="1"/>
    </row>
    <row r="587" spans="2:18">
      <c r="B587" s="1"/>
      <c r="C587" s="428"/>
      <c r="D587" s="428"/>
      <c r="E587" s="12"/>
      <c r="F587" s="12"/>
      <c r="G587" s="12"/>
      <c r="H587" s="12"/>
      <c r="I587" s="286"/>
      <c r="J587" s="1"/>
      <c r="K587" s="1"/>
      <c r="L587" s="1"/>
      <c r="M587" s="1"/>
      <c r="N587" s="1"/>
      <c r="O587" s="1"/>
      <c r="P587" s="1"/>
      <c r="Q587" s="1"/>
      <c r="R587" s="1"/>
    </row>
    <row r="588" spans="2:18">
      <c r="B588" s="1"/>
      <c r="C588" s="428"/>
      <c r="D588" s="428"/>
      <c r="E588" s="12"/>
      <c r="F588" s="12"/>
      <c r="G588" s="12"/>
      <c r="H588" s="12"/>
      <c r="I588" s="286"/>
      <c r="J588" s="1"/>
      <c r="K588" s="1"/>
      <c r="L588" s="1"/>
      <c r="M588" s="1"/>
      <c r="N588" s="1"/>
      <c r="O588" s="1"/>
      <c r="P588" s="1"/>
      <c r="Q588" s="1"/>
      <c r="R588" s="1"/>
    </row>
    <row r="589" spans="2:18">
      <c r="B589" s="1"/>
      <c r="C589" s="428"/>
      <c r="D589" s="428"/>
      <c r="E589" s="12"/>
      <c r="F589" s="12"/>
      <c r="G589" s="12"/>
      <c r="H589" s="12"/>
      <c r="I589" s="286"/>
      <c r="J589" s="1"/>
      <c r="K589" s="1"/>
      <c r="L589" s="1"/>
      <c r="M589" s="1"/>
      <c r="N589" s="1"/>
      <c r="O589" s="1"/>
      <c r="P589" s="1"/>
      <c r="Q589" s="1"/>
      <c r="R589" s="1"/>
    </row>
    <row r="590" spans="2:18">
      <c r="B590" s="1"/>
      <c r="C590" s="428"/>
      <c r="D590" s="428"/>
      <c r="E590" s="12"/>
      <c r="F590" s="12"/>
      <c r="G590" s="12"/>
      <c r="H590" s="12"/>
      <c r="I590" s="286"/>
      <c r="J590" s="1"/>
      <c r="K590" s="1"/>
      <c r="L590" s="1"/>
      <c r="M590" s="1"/>
      <c r="N590" s="1"/>
      <c r="O590" s="1"/>
      <c r="P590" s="1"/>
      <c r="Q590" s="1"/>
      <c r="R590" s="1"/>
    </row>
    <row r="591" spans="2:18">
      <c r="B591" s="1"/>
      <c r="C591" s="428"/>
      <c r="D591" s="428"/>
      <c r="E591" s="12"/>
      <c r="F591" s="12"/>
      <c r="G591" s="12"/>
      <c r="H591" s="12"/>
      <c r="I591" s="286"/>
      <c r="J591" s="1"/>
      <c r="K591" s="1"/>
      <c r="L591" s="1"/>
      <c r="M591" s="1"/>
      <c r="N591" s="1"/>
      <c r="O591" s="1"/>
      <c r="P591" s="1"/>
      <c r="Q591" s="1"/>
      <c r="R591" s="1"/>
    </row>
    <row r="592" spans="2:18">
      <c r="B592" s="1"/>
      <c r="C592" s="428"/>
      <c r="D592" s="428"/>
      <c r="E592" s="12"/>
      <c r="F592" s="12"/>
      <c r="G592" s="12"/>
      <c r="H592" s="12"/>
      <c r="I592" s="286"/>
      <c r="J592" s="1"/>
      <c r="K592" s="1"/>
      <c r="L592" s="1"/>
      <c r="M592" s="1"/>
      <c r="N592" s="1"/>
      <c r="O592" s="1"/>
      <c r="P592" s="1"/>
      <c r="Q592" s="1"/>
      <c r="R592" s="1"/>
    </row>
    <row r="593" spans="2:18">
      <c r="B593" s="1"/>
      <c r="C593" s="428"/>
      <c r="D593" s="428"/>
      <c r="E593" s="12"/>
      <c r="F593" s="12"/>
      <c r="G593" s="12"/>
      <c r="H593" s="12"/>
      <c r="I593" s="286"/>
      <c r="J593" s="1"/>
      <c r="K593" s="1"/>
      <c r="L593" s="1"/>
      <c r="M593" s="1"/>
      <c r="N593" s="1"/>
      <c r="O593" s="1"/>
      <c r="P593" s="1"/>
      <c r="Q593" s="1"/>
      <c r="R593" s="1"/>
    </row>
    <row r="594" spans="2:18">
      <c r="B594" s="1"/>
      <c r="C594" s="428"/>
      <c r="D594" s="428"/>
      <c r="E594" s="12"/>
      <c r="F594" s="12"/>
      <c r="G594" s="12"/>
      <c r="H594" s="12"/>
      <c r="I594" s="286"/>
      <c r="J594" s="1"/>
      <c r="K594" s="1"/>
      <c r="L594" s="1"/>
      <c r="M594" s="1"/>
      <c r="N594" s="1"/>
      <c r="O594" s="1"/>
      <c r="P594" s="1"/>
      <c r="Q594" s="1"/>
      <c r="R594" s="1"/>
    </row>
    <row r="595" spans="2:18">
      <c r="B595" s="1"/>
      <c r="C595" s="428"/>
      <c r="D595" s="428"/>
      <c r="E595" s="12"/>
      <c r="F595" s="12"/>
      <c r="G595" s="12"/>
      <c r="H595" s="12"/>
      <c r="I595" s="286"/>
      <c r="J595" s="1"/>
      <c r="K595" s="1"/>
      <c r="L595" s="1"/>
      <c r="M595" s="1"/>
      <c r="N595" s="1"/>
      <c r="O595" s="1"/>
      <c r="P595" s="1"/>
      <c r="Q595" s="1"/>
      <c r="R595" s="1"/>
    </row>
    <row r="596" spans="2:18">
      <c r="B596" s="1"/>
      <c r="C596" s="428"/>
      <c r="D596" s="428"/>
      <c r="E596" s="12"/>
      <c r="F596" s="12"/>
      <c r="G596" s="12"/>
      <c r="H596" s="12"/>
      <c r="I596" s="286"/>
      <c r="J596" s="1"/>
      <c r="K596" s="1"/>
      <c r="L596" s="1"/>
      <c r="M596" s="1"/>
      <c r="N596" s="1"/>
      <c r="O596" s="1"/>
      <c r="P596" s="1"/>
      <c r="Q596" s="1"/>
      <c r="R596" s="1"/>
    </row>
    <row r="597" spans="2:18">
      <c r="B597" s="1"/>
      <c r="C597" s="428"/>
      <c r="D597" s="428"/>
      <c r="E597" s="12"/>
      <c r="F597" s="12"/>
      <c r="G597" s="12"/>
      <c r="H597" s="12"/>
      <c r="I597" s="286"/>
      <c r="J597" s="1"/>
      <c r="K597" s="1"/>
      <c r="L597" s="1"/>
      <c r="M597" s="1"/>
      <c r="N597" s="1"/>
      <c r="O597" s="1"/>
      <c r="P597" s="1"/>
      <c r="Q597" s="1"/>
      <c r="R597" s="1"/>
    </row>
    <row r="598" spans="2:18">
      <c r="B598" s="1"/>
      <c r="C598" s="428"/>
      <c r="D598" s="428"/>
      <c r="E598" s="12"/>
      <c r="F598" s="12"/>
      <c r="G598" s="12"/>
      <c r="H598" s="12"/>
      <c r="I598" s="286"/>
      <c r="J598" s="1"/>
      <c r="K598" s="1"/>
      <c r="L598" s="1"/>
      <c r="M598" s="1"/>
      <c r="N598" s="1"/>
      <c r="O598" s="1"/>
      <c r="P598" s="1"/>
      <c r="Q598" s="1"/>
      <c r="R598" s="1"/>
    </row>
    <row r="599" spans="2:18">
      <c r="B599" s="1"/>
      <c r="C599" s="428"/>
      <c r="D599" s="428"/>
      <c r="E599" s="12"/>
      <c r="F599" s="12"/>
      <c r="G599" s="12"/>
      <c r="H599" s="12"/>
      <c r="I599" s="286"/>
      <c r="J599" s="1"/>
      <c r="K599" s="1"/>
      <c r="L599" s="1"/>
      <c r="M599" s="1"/>
      <c r="N599" s="1"/>
      <c r="O599" s="1"/>
      <c r="P599" s="1"/>
      <c r="Q599" s="1"/>
      <c r="R599" s="1"/>
    </row>
    <row r="600" spans="2:18">
      <c r="B600" s="1"/>
      <c r="C600" s="428"/>
      <c r="D600" s="428"/>
      <c r="E600" s="12"/>
      <c r="F600" s="12"/>
      <c r="G600" s="12"/>
      <c r="H600" s="12"/>
      <c r="I600" s="286"/>
      <c r="J600" s="1"/>
      <c r="K600" s="1"/>
      <c r="L600" s="1"/>
      <c r="M600" s="1"/>
      <c r="N600" s="1"/>
      <c r="O600" s="1"/>
      <c r="P600" s="1"/>
      <c r="Q600" s="1"/>
      <c r="R600" s="1"/>
    </row>
    <row r="601" spans="2:18">
      <c r="B601" s="1"/>
      <c r="C601" s="428"/>
      <c r="D601" s="428"/>
      <c r="E601" s="12"/>
      <c r="F601" s="12"/>
      <c r="G601" s="12"/>
      <c r="H601" s="12"/>
      <c r="I601" s="286"/>
      <c r="J601" s="1"/>
      <c r="K601" s="1"/>
      <c r="L601" s="1"/>
      <c r="M601" s="1"/>
      <c r="N601" s="1"/>
      <c r="O601" s="1"/>
      <c r="P601" s="1"/>
      <c r="Q601" s="1"/>
      <c r="R601" s="1"/>
    </row>
    <row r="602" spans="2:18">
      <c r="B602" s="1"/>
      <c r="C602" s="428"/>
      <c r="D602" s="428"/>
      <c r="E602" s="12"/>
      <c r="F602" s="12"/>
      <c r="G602" s="12"/>
      <c r="H602" s="12"/>
      <c r="I602" s="286"/>
      <c r="J602" s="1"/>
      <c r="K602" s="1"/>
      <c r="L602" s="1"/>
      <c r="M602" s="1"/>
      <c r="N602" s="1"/>
      <c r="O602" s="1"/>
      <c r="P602" s="1"/>
      <c r="Q602" s="1"/>
      <c r="R602" s="1"/>
    </row>
    <row r="603" spans="2:18">
      <c r="B603" s="1"/>
      <c r="C603" s="428"/>
      <c r="D603" s="428"/>
      <c r="E603" s="12"/>
      <c r="F603" s="12"/>
      <c r="G603" s="12"/>
      <c r="H603" s="12"/>
      <c r="I603" s="286"/>
      <c r="J603" s="1"/>
      <c r="K603" s="1"/>
      <c r="L603" s="1"/>
      <c r="M603" s="1"/>
      <c r="N603" s="1"/>
      <c r="O603" s="1"/>
      <c r="P603" s="1"/>
      <c r="Q603" s="1"/>
      <c r="R603" s="1"/>
    </row>
    <row r="604" spans="2:18">
      <c r="B604" s="1"/>
      <c r="C604" s="428"/>
      <c r="D604" s="428"/>
      <c r="E604" s="12"/>
      <c r="F604" s="12"/>
      <c r="G604" s="12"/>
      <c r="H604" s="12"/>
      <c r="I604" s="286"/>
      <c r="J604" s="1"/>
      <c r="K604" s="1"/>
      <c r="L604" s="1"/>
      <c r="M604" s="1"/>
      <c r="N604" s="1"/>
      <c r="O604" s="1"/>
      <c r="P604" s="1"/>
      <c r="Q604" s="1"/>
      <c r="R604" s="1"/>
    </row>
    <row r="605" spans="2:18">
      <c r="B605" s="1"/>
      <c r="C605" s="428"/>
      <c r="D605" s="428"/>
      <c r="E605" s="12"/>
      <c r="F605" s="12"/>
      <c r="G605" s="12"/>
      <c r="H605" s="12"/>
      <c r="I605" s="286"/>
      <c r="J605" s="1"/>
      <c r="K605" s="1"/>
      <c r="L605" s="1"/>
      <c r="M605" s="1"/>
      <c r="N605" s="1"/>
      <c r="O605" s="1"/>
      <c r="P605" s="1"/>
      <c r="Q605" s="1"/>
      <c r="R605" s="1"/>
    </row>
    <row r="606" spans="2:18">
      <c r="B606" s="1"/>
      <c r="C606" s="428"/>
      <c r="D606" s="428"/>
      <c r="E606" s="12"/>
      <c r="F606" s="12"/>
      <c r="G606" s="12"/>
      <c r="H606" s="12"/>
      <c r="I606" s="286"/>
      <c r="J606" s="1"/>
      <c r="K606" s="1"/>
      <c r="L606" s="1"/>
      <c r="M606" s="1"/>
      <c r="N606" s="1"/>
      <c r="O606" s="1"/>
      <c r="P606" s="1"/>
      <c r="Q606" s="1"/>
      <c r="R606" s="1"/>
    </row>
    <row r="607" spans="2:18">
      <c r="B607" s="1"/>
      <c r="C607" s="428"/>
      <c r="D607" s="428"/>
      <c r="E607" s="12"/>
      <c r="F607" s="12"/>
      <c r="G607" s="12"/>
      <c r="H607" s="12"/>
      <c r="I607" s="286"/>
      <c r="J607" s="1"/>
      <c r="K607" s="1"/>
      <c r="L607" s="1"/>
      <c r="M607" s="1"/>
      <c r="N607" s="1"/>
      <c r="O607" s="1"/>
      <c r="P607" s="1"/>
      <c r="Q607" s="1"/>
      <c r="R607" s="1"/>
    </row>
    <row r="608" spans="2:18">
      <c r="B608" s="1"/>
      <c r="C608" s="428"/>
      <c r="D608" s="428"/>
      <c r="E608" s="12"/>
      <c r="F608" s="12"/>
      <c r="G608" s="12"/>
      <c r="H608" s="12"/>
      <c r="I608" s="286"/>
      <c r="J608" s="1"/>
      <c r="K608" s="1"/>
      <c r="L608" s="1"/>
      <c r="M608" s="1"/>
      <c r="N608" s="1"/>
      <c r="O608" s="1"/>
      <c r="P608" s="1"/>
      <c r="Q608" s="1"/>
      <c r="R608" s="1"/>
    </row>
    <row r="609" spans="2:18">
      <c r="B609" s="1"/>
      <c r="C609" s="428"/>
      <c r="D609" s="428"/>
      <c r="E609" s="12"/>
      <c r="F609" s="12"/>
      <c r="G609" s="12"/>
      <c r="H609" s="12"/>
      <c r="I609" s="286"/>
      <c r="J609" s="1"/>
      <c r="K609" s="1"/>
      <c r="L609" s="1"/>
      <c r="M609" s="1"/>
      <c r="N609" s="1"/>
      <c r="O609" s="1"/>
      <c r="P609" s="1"/>
      <c r="Q609" s="1"/>
      <c r="R609" s="1"/>
    </row>
    <row r="610" spans="2:18">
      <c r="B610" s="1"/>
      <c r="C610" s="428"/>
      <c r="D610" s="428"/>
      <c r="E610" s="12"/>
      <c r="F610" s="12"/>
      <c r="G610" s="12"/>
      <c r="H610" s="12"/>
      <c r="I610" s="286"/>
      <c r="J610" s="1"/>
      <c r="K610" s="1"/>
      <c r="L610" s="1"/>
      <c r="M610" s="1"/>
      <c r="N610" s="1"/>
      <c r="O610" s="1"/>
      <c r="P610" s="1"/>
      <c r="Q610" s="1"/>
      <c r="R610" s="1"/>
    </row>
    <row r="611" spans="2:18">
      <c r="B611" s="1"/>
      <c r="C611" s="428"/>
      <c r="D611" s="428"/>
      <c r="E611" s="12"/>
      <c r="F611" s="12"/>
      <c r="G611" s="12"/>
      <c r="H611" s="12"/>
      <c r="I611" s="286"/>
      <c r="J611" s="1"/>
      <c r="K611" s="1"/>
      <c r="L611" s="1"/>
      <c r="M611" s="1"/>
      <c r="N611" s="1"/>
      <c r="O611" s="1"/>
      <c r="P611" s="1"/>
      <c r="Q611" s="1"/>
      <c r="R611" s="1"/>
    </row>
    <row r="612" spans="2:18">
      <c r="B612" s="1"/>
      <c r="C612" s="428"/>
      <c r="D612" s="428"/>
      <c r="E612" s="12"/>
      <c r="F612" s="12"/>
      <c r="G612" s="12"/>
      <c r="H612" s="12"/>
      <c r="I612" s="286"/>
      <c r="J612" s="1"/>
      <c r="K612" s="1"/>
      <c r="L612" s="1"/>
      <c r="M612" s="1"/>
      <c r="N612" s="1"/>
      <c r="O612" s="1"/>
      <c r="P612" s="1"/>
      <c r="Q612" s="1"/>
      <c r="R612" s="1"/>
    </row>
    <row r="613" spans="2:18">
      <c r="B613" s="1"/>
      <c r="C613" s="428"/>
      <c r="D613" s="428"/>
      <c r="E613" s="12"/>
      <c r="F613" s="12"/>
      <c r="G613" s="12"/>
      <c r="H613" s="12"/>
      <c r="I613" s="286"/>
      <c r="J613" s="1"/>
      <c r="K613" s="1"/>
      <c r="L613" s="1"/>
      <c r="M613" s="1"/>
      <c r="N613" s="1"/>
      <c r="O613" s="1"/>
      <c r="P613" s="1"/>
      <c r="Q613" s="1"/>
      <c r="R613" s="1"/>
    </row>
    <row r="614" spans="2:18">
      <c r="B614" s="1"/>
      <c r="C614" s="428"/>
      <c r="D614" s="428"/>
      <c r="E614" s="12"/>
      <c r="F614" s="12"/>
      <c r="G614" s="12"/>
      <c r="H614" s="12"/>
      <c r="I614" s="286"/>
      <c r="J614" s="1"/>
      <c r="K614" s="1"/>
      <c r="L614" s="1"/>
      <c r="M614" s="1"/>
      <c r="N614" s="1"/>
      <c r="O614" s="1"/>
      <c r="P614" s="1"/>
      <c r="Q614" s="1"/>
      <c r="R614" s="1"/>
    </row>
    <row r="615" spans="2:18">
      <c r="B615" s="1"/>
      <c r="C615" s="428"/>
      <c r="D615" s="428"/>
      <c r="E615" s="12"/>
      <c r="F615" s="12"/>
      <c r="G615" s="12"/>
      <c r="H615" s="12"/>
      <c r="I615" s="286"/>
      <c r="J615" s="1"/>
      <c r="K615" s="1"/>
      <c r="L615" s="1"/>
      <c r="M615" s="1"/>
      <c r="N615" s="1"/>
      <c r="O615" s="1"/>
      <c r="P615" s="1"/>
      <c r="Q615" s="1"/>
      <c r="R615" s="1"/>
    </row>
    <row r="616" spans="2:18">
      <c r="B616" s="1"/>
      <c r="C616" s="428"/>
      <c r="D616" s="428"/>
      <c r="E616" s="12"/>
      <c r="F616" s="12"/>
      <c r="G616" s="12"/>
      <c r="H616" s="12"/>
      <c r="I616" s="286"/>
      <c r="J616" s="1"/>
      <c r="K616" s="1"/>
      <c r="L616" s="1"/>
      <c r="M616" s="1"/>
      <c r="N616" s="1"/>
      <c r="O616" s="1"/>
      <c r="P616" s="1"/>
      <c r="Q616" s="1"/>
      <c r="R616" s="1"/>
    </row>
    <row r="617" spans="2:18">
      <c r="B617" s="1"/>
      <c r="C617" s="428"/>
      <c r="D617" s="428"/>
      <c r="E617" s="12"/>
      <c r="F617" s="12"/>
      <c r="G617" s="12"/>
      <c r="H617" s="12"/>
      <c r="I617" s="286"/>
      <c r="J617" s="1"/>
      <c r="K617" s="1"/>
      <c r="L617" s="1"/>
      <c r="M617" s="1"/>
      <c r="N617" s="1"/>
      <c r="O617" s="1"/>
      <c r="P617" s="1"/>
      <c r="Q617" s="1"/>
      <c r="R617" s="1"/>
    </row>
    <row r="618" spans="2:18">
      <c r="B618" s="1"/>
      <c r="C618" s="428"/>
      <c r="D618" s="428"/>
      <c r="E618" s="12"/>
      <c r="F618" s="12"/>
      <c r="G618" s="12"/>
      <c r="H618" s="12"/>
      <c r="I618" s="286"/>
      <c r="J618" s="1"/>
      <c r="K618" s="1"/>
      <c r="L618" s="1"/>
      <c r="M618" s="1"/>
      <c r="N618" s="1"/>
      <c r="O618" s="1"/>
      <c r="P618" s="1"/>
      <c r="Q618" s="1"/>
      <c r="R618" s="1"/>
    </row>
    <row r="619" spans="2:18">
      <c r="B619" s="1"/>
      <c r="C619" s="428"/>
      <c r="D619" s="428"/>
      <c r="E619" s="12"/>
      <c r="F619" s="12"/>
      <c r="G619" s="12"/>
      <c r="H619" s="12"/>
      <c r="I619" s="286"/>
      <c r="J619" s="1"/>
      <c r="K619" s="1"/>
      <c r="L619" s="1"/>
      <c r="M619" s="1"/>
      <c r="N619" s="1"/>
      <c r="O619" s="1"/>
      <c r="P619" s="1"/>
      <c r="Q619" s="1"/>
      <c r="R619" s="1"/>
    </row>
    <row r="620" spans="2:18">
      <c r="B620" s="1"/>
      <c r="C620" s="428"/>
      <c r="D620" s="428"/>
      <c r="E620" s="12"/>
      <c r="F620" s="12"/>
      <c r="G620" s="12"/>
      <c r="H620" s="12"/>
      <c r="I620" s="286"/>
      <c r="J620" s="1"/>
      <c r="K620" s="1"/>
      <c r="L620" s="1"/>
      <c r="M620" s="1"/>
      <c r="N620" s="1"/>
      <c r="O620" s="1"/>
      <c r="P620" s="1"/>
      <c r="Q620" s="1"/>
      <c r="R620" s="1"/>
    </row>
    <row r="621" spans="2:18">
      <c r="B621" s="1"/>
      <c r="C621" s="428"/>
      <c r="D621" s="428"/>
      <c r="E621" s="12"/>
      <c r="F621" s="12"/>
      <c r="G621" s="12"/>
      <c r="H621" s="12"/>
      <c r="I621" s="286"/>
      <c r="J621" s="1"/>
      <c r="K621" s="1"/>
      <c r="L621" s="1"/>
      <c r="M621" s="1"/>
      <c r="N621" s="1"/>
      <c r="O621" s="1"/>
      <c r="P621" s="1"/>
      <c r="Q621" s="1"/>
      <c r="R621" s="1"/>
    </row>
    <row r="622" spans="2:18">
      <c r="B622" s="1"/>
      <c r="C622" s="428"/>
      <c r="D622" s="428"/>
      <c r="E622" s="12"/>
      <c r="F622" s="12"/>
      <c r="G622" s="12"/>
      <c r="H622" s="12"/>
      <c r="I622" s="286"/>
      <c r="J622" s="1"/>
      <c r="K622" s="1"/>
      <c r="L622" s="1"/>
      <c r="M622" s="1"/>
      <c r="N622" s="1"/>
      <c r="O622" s="1"/>
      <c r="P622" s="1"/>
      <c r="Q622" s="1"/>
      <c r="R622" s="1"/>
    </row>
    <row r="623" spans="2:18">
      <c r="B623" s="1"/>
      <c r="C623" s="428"/>
      <c r="D623" s="428"/>
      <c r="E623" s="12"/>
      <c r="F623" s="12"/>
      <c r="G623" s="12"/>
      <c r="H623" s="12"/>
      <c r="I623" s="286"/>
      <c r="J623" s="1"/>
      <c r="K623" s="1"/>
      <c r="L623" s="1"/>
      <c r="M623" s="1"/>
      <c r="N623" s="1"/>
      <c r="O623" s="1"/>
      <c r="P623" s="1"/>
      <c r="Q623" s="1"/>
      <c r="R623" s="1"/>
    </row>
    <row r="624" spans="2:18">
      <c r="B624" s="1"/>
      <c r="C624" s="428"/>
      <c r="D624" s="428"/>
      <c r="E624" s="12"/>
      <c r="F624" s="12"/>
      <c r="G624" s="12"/>
      <c r="H624" s="12"/>
      <c r="I624" s="286"/>
      <c r="J624" s="1"/>
      <c r="K624" s="1"/>
      <c r="L624" s="1"/>
      <c r="M624" s="1"/>
      <c r="N624" s="1"/>
      <c r="O624" s="1"/>
      <c r="P624" s="1"/>
      <c r="Q624" s="1"/>
      <c r="R624" s="1"/>
    </row>
    <row r="625" spans="2:18">
      <c r="B625" s="1"/>
      <c r="C625" s="428"/>
      <c r="D625" s="428"/>
      <c r="E625" s="12"/>
      <c r="F625" s="12"/>
      <c r="G625" s="12"/>
      <c r="H625" s="12"/>
      <c r="I625" s="286"/>
      <c r="J625" s="1"/>
      <c r="K625" s="1"/>
      <c r="L625" s="1"/>
      <c r="M625" s="1"/>
      <c r="N625" s="1"/>
      <c r="O625" s="1"/>
      <c r="P625" s="1"/>
      <c r="Q625" s="1"/>
      <c r="R625" s="1"/>
    </row>
    <row r="626" spans="2:18">
      <c r="B626" s="1"/>
      <c r="C626" s="428"/>
      <c r="D626" s="428"/>
      <c r="E626" s="12"/>
      <c r="F626" s="12"/>
      <c r="G626" s="12"/>
      <c r="H626" s="12"/>
      <c r="I626" s="286"/>
      <c r="J626" s="1"/>
      <c r="K626" s="1"/>
      <c r="L626" s="1"/>
      <c r="M626" s="1"/>
      <c r="N626" s="1"/>
      <c r="O626" s="1"/>
      <c r="P626" s="1"/>
      <c r="Q626" s="1"/>
      <c r="R626" s="1"/>
    </row>
    <row r="627" spans="2:18">
      <c r="B627" s="1"/>
      <c r="C627" s="428"/>
      <c r="D627" s="428"/>
      <c r="E627" s="12"/>
      <c r="F627" s="12"/>
      <c r="G627" s="12"/>
      <c r="H627" s="12"/>
      <c r="I627" s="286"/>
      <c r="J627" s="1"/>
      <c r="K627" s="1"/>
      <c r="L627" s="1"/>
      <c r="M627" s="1"/>
      <c r="N627" s="1"/>
      <c r="O627" s="1"/>
      <c r="P627" s="1"/>
      <c r="Q627" s="1"/>
      <c r="R627" s="1"/>
    </row>
    <row r="628" spans="2:18">
      <c r="B628" s="1"/>
      <c r="C628" s="428"/>
      <c r="D628" s="428"/>
      <c r="E628" s="12"/>
      <c r="F628" s="12"/>
      <c r="G628" s="12"/>
      <c r="H628" s="12"/>
      <c r="I628" s="286"/>
      <c r="J628" s="1"/>
      <c r="K628" s="1"/>
      <c r="L628" s="1"/>
      <c r="M628" s="1"/>
      <c r="N628" s="1"/>
      <c r="O628" s="1"/>
      <c r="P628" s="1"/>
      <c r="Q628" s="1"/>
      <c r="R628" s="1"/>
    </row>
    <row r="629" spans="2:18">
      <c r="B629" s="1"/>
      <c r="C629" s="428"/>
      <c r="D629" s="428"/>
      <c r="E629" s="12"/>
      <c r="F629" s="12"/>
      <c r="G629" s="12"/>
      <c r="H629" s="12"/>
      <c r="I629" s="286"/>
      <c r="J629" s="1"/>
      <c r="K629" s="1"/>
      <c r="L629" s="1"/>
      <c r="M629" s="1"/>
      <c r="N629" s="1"/>
      <c r="O629" s="1"/>
      <c r="P629" s="1"/>
      <c r="Q629" s="1"/>
      <c r="R629" s="1"/>
    </row>
    <row r="630" spans="2:18">
      <c r="B630" s="1"/>
      <c r="C630" s="428"/>
      <c r="D630" s="428"/>
      <c r="E630" s="12"/>
      <c r="F630" s="12"/>
      <c r="G630" s="12"/>
      <c r="H630" s="12"/>
      <c r="I630" s="286"/>
      <c r="J630" s="1"/>
      <c r="K630" s="1"/>
      <c r="L630" s="1"/>
      <c r="M630" s="1"/>
      <c r="N630" s="1"/>
      <c r="O630" s="1"/>
      <c r="P630" s="1"/>
      <c r="Q630" s="1"/>
      <c r="R630" s="1"/>
    </row>
    <row r="631" spans="2:18">
      <c r="B631" s="1"/>
      <c r="C631" s="428"/>
      <c r="D631" s="428"/>
      <c r="E631" s="12"/>
      <c r="F631" s="12"/>
      <c r="G631" s="12"/>
      <c r="H631" s="12"/>
      <c r="I631" s="286"/>
      <c r="J631" s="1"/>
      <c r="K631" s="1"/>
      <c r="L631" s="1"/>
      <c r="M631" s="1"/>
      <c r="N631" s="1"/>
      <c r="O631" s="1"/>
      <c r="P631" s="1"/>
      <c r="Q631" s="1"/>
      <c r="R631" s="1"/>
    </row>
    <row r="632" spans="2:18">
      <c r="B632" s="1"/>
      <c r="C632" s="428"/>
      <c r="D632" s="428"/>
      <c r="E632" s="12"/>
      <c r="F632" s="12"/>
      <c r="G632" s="12"/>
      <c r="H632" s="12"/>
      <c r="I632" s="286"/>
      <c r="J632" s="1"/>
      <c r="K632" s="1"/>
      <c r="L632" s="1"/>
      <c r="M632" s="1"/>
      <c r="N632" s="1"/>
      <c r="O632" s="1"/>
      <c r="P632" s="1"/>
      <c r="Q632" s="1"/>
      <c r="R632" s="1"/>
    </row>
    <row r="633" spans="2:18">
      <c r="B633" s="1"/>
      <c r="C633" s="428"/>
      <c r="D633" s="428"/>
      <c r="E633" s="12"/>
      <c r="F633" s="12"/>
      <c r="G633" s="12"/>
      <c r="H633" s="12"/>
      <c r="I633" s="286"/>
      <c r="J633" s="1"/>
      <c r="K633" s="1"/>
      <c r="L633" s="1"/>
      <c r="M633" s="1"/>
      <c r="N633" s="1"/>
      <c r="O633" s="1"/>
      <c r="P633" s="1"/>
      <c r="Q633" s="1"/>
      <c r="R633" s="1"/>
    </row>
    <row r="634" spans="2:18">
      <c r="B634" s="1"/>
      <c r="C634" s="428"/>
      <c r="D634" s="428"/>
      <c r="E634" s="12"/>
      <c r="F634" s="12"/>
      <c r="G634" s="12"/>
      <c r="H634" s="12"/>
      <c r="I634" s="286"/>
      <c r="J634" s="1"/>
      <c r="K634" s="1"/>
      <c r="L634" s="1"/>
      <c r="M634" s="1"/>
      <c r="N634" s="1"/>
      <c r="O634" s="1"/>
      <c r="P634" s="1"/>
      <c r="Q634" s="1"/>
      <c r="R634" s="1"/>
    </row>
    <row r="635" spans="2:18">
      <c r="B635" s="1"/>
      <c r="C635" s="428"/>
      <c r="D635" s="428"/>
      <c r="E635" s="12"/>
      <c r="F635" s="12"/>
      <c r="G635" s="12"/>
      <c r="H635" s="12"/>
      <c r="I635" s="286"/>
      <c r="J635" s="1"/>
      <c r="K635" s="1"/>
      <c r="L635" s="1"/>
      <c r="M635" s="1"/>
      <c r="N635" s="1"/>
      <c r="O635" s="1"/>
      <c r="P635" s="1"/>
      <c r="Q635" s="1"/>
      <c r="R635" s="1"/>
    </row>
    <row r="636" spans="2:18">
      <c r="B636" s="1"/>
      <c r="C636" s="428"/>
      <c r="D636" s="428"/>
      <c r="E636" s="12"/>
      <c r="F636" s="12"/>
      <c r="G636" s="12"/>
      <c r="H636" s="12"/>
      <c r="I636" s="286"/>
      <c r="J636" s="1"/>
      <c r="K636" s="1"/>
      <c r="L636" s="1"/>
      <c r="M636" s="1"/>
      <c r="N636" s="1"/>
      <c r="O636" s="1"/>
      <c r="P636" s="1"/>
      <c r="Q636" s="1"/>
      <c r="R636" s="1"/>
    </row>
    <row r="637" spans="2:18">
      <c r="B637" s="1"/>
      <c r="C637" s="428"/>
      <c r="D637" s="428"/>
      <c r="E637" s="12"/>
      <c r="F637" s="12"/>
      <c r="G637" s="12"/>
      <c r="H637" s="12"/>
      <c r="I637" s="286"/>
      <c r="J637" s="1"/>
      <c r="K637" s="1"/>
      <c r="L637" s="1"/>
      <c r="M637" s="1"/>
      <c r="N637" s="1"/>
      <c r="O637" s="1"/>
      <c r="P637" s="1"/>
      <c r="Q637" s="1"/>
      <c r="R637" s="1"/>
    </row>
    <row r="638" spans="2:18">
      <c r="B638" s="1"/>
      <c r="C638" s="428"/>
      <c r="D638" s="428"/>
      <c r="E638" s="12"/>
      <c r="F638" s="12"/>
      <c r="G638" s="12"/>
      <c r="H638" s="12"/>
      <c r="I638" s="286"/>
      <c r="J638" s="1"/>
      <c r="K638" s="1"/>
      <c r="L638" s="1"/>
      <c r="M638" s="1"/>
      <c r="N638" s="1"/>
      <c r="O638" s="1"/>
      <c r="P638" s="1"/>
      <c r="Q638" s="1"/>
      <c r="R638" s="1"/>
    </row>
    <row r="639" spans="2:18">
      <c r="B639" s="1"/>
      <c r="C639" s="428"/>
      <c r="D639" s="428"/>
      <c r="E639" s="12"/>
      <c r="F639" s="12"/>
      <c r="G639" s="12"/>
      <c r="H639" s="12"/>
      <c r="I639" s="286"/>
      <c r="J639" s="1"/>
      <c r="K639" s="1"/>
      <c r="L639" s="1"/>
      <c r="M639" s="1"/>
      <c r="N639" s="1"/>
      <c r="O639" s="1"/>
      <c r="P639" s="1"/>
      <c r="Q639" s="1"/>
      <c r="R639" s="1"/>
    </row>
    <row r="640" spans="2:18">
      <c r="B640" s="1"/>
      <c r="C640" s="428"/>
      <c r="D640" s="428"/>
      <c r="E640" s="12"/>
      <c r="F640" s="12"/>
      <c r="G640" s="12"/>
      <c r="H640" s="12"/>
      <c r="I640" s="286"/>
      <c r="J640" s="1"/>
      <c r="K640" s="1"/>
      <c r="L640" s="1"/>
      <c r="M640" s="1"/>
      <c r="N640" s="1"/>
      <c r="O640" s="1"/>
      <c r="P640" s="1"/>
      <c r="Q640" s="1"/>
      <c r="R640" s="1"/>
    </row>
    <row r="641" spans="2:18">
      <c r="B641" s="1"/>
      <c r="C641" s="428"/>
      <c r="D641" s="428"/>
      <c r="E641" s="12"/>
      <c r="F641" s="12"/>
      <c r="G641" s="12"/>
      <c r="H641" s="12"/>
      <c r="I641" s="286"/>
      <c r="J641" s="1"/>
      <c r="K641" s="1"/>
      <c r="L641" s="1"/>
      <c r="M641" s="1"/>
      <c r="N641" s="1"/>
      <c r="O641" s="1"/>
      <c r="P641" s="1"/>
      <c r="Q641" s="1"/>
      <c r="R641" s="1"/>
    </row>
    <row r="642" spans="2:18">
      <c r="B642" s="1"/>
      <c r="C642" s="428"/>
      <c r="D642" s="428"/>
      <c r="E642" s="12"/>
      <c r="F642" s="12"/>
      <c r="G642" s="12"/>
      <c r="H642" s="12"/>
      <c r="I642" s="286"/>
      <c r="J642" s="1"/>
      <c r="K642" s="1"/>
      <c r="L642" s="1"/>
      <c r="M642" s="1"/>
      <c r="N642" s="1"/>
      <c r="O642" s="1"/>
      <c r="P642" s="1"/>
      <c r="Q642" s="1"/>
      <c r="R642" s="1"/>
    </row>
    <row r="643" spans="2:18">
      <c r="B643" s="1"/>
      <c r="C643" s="428"/>
      <c r="D643" s="428"/>
      <c r="E643" s="12"/>
      <c r="F643" s="12"/>
      <c r="G643" s="12"/>
      <c r="H643" s="12"/>
      <c r="I643" s="286"/>
      <c r="J643" s="1"/>
      <c r="K643" s="1"/>
      <c r="L643" s="1"/>
      <c r="M643" s="1"/>
      <c r="N643" s="1"/>
      <c r="O643" s="1"/>
      <c r="P643" s="1"/>
      <c r="Q643" s="1"/>
      <c r="R643" s="1"/>
    </row>
    <row r="644" spans="2:18">
      <c r="B644" s="1"/>
      <c r="C644" s="428"/>
      <c r="D644" s="428"/>
      <c r="E644" s="12"/>
      <c r="F644" s="12"/>
      <c r="G644" s="12"/>
      <c r="H644" s="12"/>
      <c r="I644" s="286"/>
      <c r="J644" s="1"/>
      <c r="K644" s="1"/>
      <c r="L644" s="1"/>
      <c r="M644" s="1"/>
      <c r="N644" s="1"/>
      <c r="O644" s="1"/>
      <c r="P644" s="1"/>
      <c r="Q644" s="1"/>
      <c r="R644" s="1"/>
    </row>
    <row r="645" spans="2:18">
      <c r="B645" s="1"/>
      <c r="C645" s="428"/>
      <c r="D645" s="428"/>
      <c r="E645" s="12"/>
      <c r="F645" s="12"/>
      <c r="G645" s="12"/>
      <c r="H645" s="12"/>
      <c r="I645" s="286"/>
      <c r="J645" s="1"/>
      <c r="K645" s="1"/>
      <c r="L645" s="1"/>
      <c r="M645" s="1"/>
      <c r="N645" s="1"/>
      <c r="O645" s="1"/>
      <c r="P645" s="1"/>
      <c r="Q645" s="1"/>
      <c r="R645" s="1"/>
    </row>
    <row r="646" spans="2:18">
      <c r="B646" s="1"/>
      <c r="C646" s="428"/>
      <c r="D646" s="428"/>
      <c r="E646" s="12"/>
      <c r="F646" s="12"/>
      <c r="G646" s="12"/>
      <c r="H646" s="12"/>
      <c r="I646" s="286"/>
      <c r="J646" s="1"/>
      <c r="K646" s="1"/>
      <c r="L646" s="1"/>
      <c r="M646" s="1"/>
      <c r="N646" s="1"/>
      <c r="O646" s="1"/>
      <c r="P646" s="1"/>
      <c r="Q646" s="1"/>
      <c r="R646" s="1"/>
    </row>
    <row r="647" spans="2:18">
      <c r="B647" s="1"/>
      <c r="C647" s="428"/>
      <c r="D647" s="428"/>
      <c r="E647" s="12"/>
      <c r="F647" s="12"/>
      <c r="G647" s="12"/>
      <c r="H647" s="12"/>
      <c r="I647" s="286"/>
      <c r="J647" s="1"/>
      <c r="K647" s="1"/>
      <c r="L647" s="1"/>
      <c r="M647" s="1"/>
      <c r="N647" s="1"/>
      <c r="O647" s="1"/>
      <c r="P647" s="1"/>
      <c r="Q647" s="1"/>
      <c r="R647" s="1"/>
    </row>
    <row r="648" spans="2:18">
      <c r="B648" s="1"/>
      <c r="C648" s="428"/>
      <c r="D648" s="428"/>
      <c r="E648" s="12"/>
      <c r="F648" s="12"/>
      <c r="G648" s="12"/>
      <c r="H648" s="12"/>
      <c r="I648" s="286"/>
      <c r="J648" s="1"/>
      <c r="K648" s="1"/>
      <c r="L648" s="1"/>
      <c r="M648" s="1"/>
      <c r="N648" s="1"/>
      <c r="O648" s="1"/>
      <c r="P648" s="1"/>
      <c r="Q648" s="1"/>
      <c r="R648" s="1"/>
    </row>
    <row r="649" spans="2:18">
      <c r="B649" s="1"/>
      <c r="C649" s="428"/>
      <c r="D649" s="428"/>
      <c r="E649" s="12"/>
      <c r="F649" s="12"/>
      <c r="G649" s="12"/>
      <c r="H649" s="12"/>
      <c r="I649" s="286"/>
      <c r="J649" s="1"/>
      <c r="K649" s="1"/>
      <c r="L649" s="1"/>
      <c r="M649" s="1"/>
      <c r="N649" s="1"/>
      <c r="O649" s="1"/>
      <c r="P649" s="1"/>
      <c r="Q649" s="1"/>
      <c r="R649" s="1"/>
    </row>
    <row r="650" spans="2:18">
      <c r="B650" s="1"/>
      <c r="C650" s="428"/>
      <c r="D650" s="428"/>
      <c r="E650" s="12"/>
      <c r="F650" s="12"/>
      <c r="G650" s="12"/>
      <c r="H650" s="12"/>
      <c r="I650" s="286"/>
      <c r="J650" s="1"/>
      <c r="K650" s="1"/>
      <c r="L650" s="1"/>
      <c r="M650" s="1"/>
      <c r="N650" s="1"/>
      <c r="O650" s="1"/>
      <c r="P650" s="1"/>
      <c r="Q650" s="1"/>
      <c r="R650" s="1"/>
    </row>
    <row r="651" spans="2:18">
      <c r="B651" s="1"/>
      <c r="C651" s="428"/>
      <c r="D651" s="428"/>
      <c r="E651" s="12"/>
      <c r="F651" s="12"/>
      <c r="G651" s="12"/>
      <c r="H651" s="12"/>
      <c r="I651" s="286"/>
      <c r="J651" s="1"/>
      <c r="K651" s="1"/>
      <c r="L651" s="1"/>
      <c r="M651" s="1"/>
      <c r="N651" s="1"/>
      <c r="O651" s="1"/>
      <c r="P651" s="1"/>
      <c r="Q651" s="1"/>
      <c r="R651" s="1"/>
    </row>
    <row r="652" spans="2:18">
      <c r="B652" s="1"/>
      <c r="C652" s="428"/>
      <c r="D652" s="428"/>
      <c r="E652" s="12"/>
      <c r="F652" s="12"/>
      <c r="G652" s="12"/>
      <c r="H652" s="12"/>
      <c r="I652" s="286"/>
      <c r="J652" s="1"/>
      <c r="K652" s="1"/>
      <c r="L652" s="1"/>
      <c r="M652" s="1"/>
      <c r="N652" s="1"/>
      <c r="O652" s="1"/>
      <c r="P652" s="1"/>
      <c r="Q652" s="1"/>
      <c r="R652" s="1"/>
    </row>
    <row r="653" spans="2:18">
      <c r="B653" s="1"/>
      <c r="C653" s="428"/>
      <c r="D653" s="428"/>
      <c r="E653" s="12"/>
      <c r="F653" s="12"/>
      <c r="G653" s="12"/>
      <c r="H653" s="12"/>
      <c r="I653" s="286"/>
      <c r="J653" s="1"/>
      <c r="K653" s="1"/>
      <c r="L653" s="1"/>
      <c r="M653" s="1"/>
      <c r="N653" s="1"/>
      <c r="O653" s="1"/>
      <c r="P653" s="1"/>
      <c r="Q653" s="1"/>
      <c r="R653" s="1"/>
    </row>
    <row r="654" spans="2:18">
      <c r="B654" s="1"/>
      <c r="C654" s="428"/>
      <c r="D654" s="428"/>
      <c r="E654" s="12"/>
      <c r="F654" s="12"/>
      <c r="G654" s="12"/>
      <c r="H654" s="12"/>
      <c r="I654" s="286"/>
      <c r="J654" s="1"/>
      <c r="K654" s="1"/>
      <c r="L654" s="1"/>
      <c r="M654" s="1"/>
      <c r="N654" s="1"/>
      <c r="O654" s="1"/>
      <c r="P654" s="1"/>
      <c r="Q654" s="1"/>
      <c r="R654" s="1"/>
    </row>
    <row r="655" spans="2:18">
      <c r="B655" s="1"/>
      <c r="C655" s="428"/>
      <c r="D655" s="428"/>
      <c r="E655" s="12"/>
      <c r="F655" s="12"/>
      <c r="G655" s="12"/>
      <c r="H655" s="12"/>
      <c r="I655" s="286"/>
      <c r="J655" s="1"/>
      <c r="K655" s="1"/>
      <c r="L655" s="1"/>
      <c r="M655" s="1"/>
      <c r="N655" s="1"/>
      <c r="O655" s="1"/>
      <c r="P655" s="1"/>
      <c r="Q655" s="1"/>
      <c r="R655" s="1"/>
    </row>
    <row r="656" spans="2:18">
      <c r="B656" s="1"/>
      <c r="C656" s="428"/>
      <c r="D656" s="428"/>
      <c r="E656" s="12"/>
      <c r="F656" s="12"/>
      <c r="G656" s="12"/>
      <c r="H656" s="12"/>
      <c r="I656" s="286"/>
      <c r="J656" s="1"/>
      <c r="K656" s="1"/>
      <c r="L656" s="1"/>
      <c r="M656" s="1"/>
      <c r="N656" s="1"/>
      <c r="O656" s="1"/>
      <c r="P656" s="1"/>
      <c r="Q656" s="1"/>
      <c r="R656" s="1"/>
    </row>
    <row r="657" spans="2:18">
      <c r="B657" s="1"/>
      <c r="C657" s="428"/>
      <c r="D657" s="428"/>
      <c r="E657" s="12"/>
      <c r="F657" s="12"/>
      <c r="G657" s="12"/>
      <c r="H657" s="12"/>
      <c r="I657" s="286"/>
      <c r="J657" s="1"/>
      <c r="K657" s="1"/>
      <c r="L657" s="1"/>
      <c r="M657" s="1"/>
      <c r="N657" s="1"/>
      <c r="O657" s="1"/>
      <c r="P657" s="1"/>
      <c r="Q657" s="1"/>
      <c r="R657" s="1"/>
    </row>
    <row r="658" spans="2:18">
      <c r="B658" s="1"/>
      <c r="C658" s="428"/>
      <c r="D658" s="428"/>
      <c r="E658" s="12"/>
      <c r="F658" s="12"/>
      <c r="G658" s="12"/>
      <c r="H658" s="12"/>
      <c r="I658" s="286"/>
      <c r="J658" s="1"/>
      <c r="K658" s="1"/>
      <c r="L658" s="1"/>
      <c r="M658" s="1"/>
      <c r="N658" s="1"/>
      <c r="O658" s="1"/>
      <c r="P658" s="1"/>
      <c r="Q658" s="1"/>
      <c r="R658" s="1"/>
    </row>
    <row r="659" spans="2:18">
      <c r="B659" s="1"/>
      <c r="C659" s="428"/>
      <c r="D659" s="428"/>
      <c r="E659" s="12"/>
      <c r="F659" s="12"/>
      <c r="G659" s="12"/>
      <c r="H659" s="12"/>
      <c r="I659" s="286"/>
      <c r="J659" s="1"/>
      <c r="K659" s="1"/>
      <c r="L659" s="1"/>
      <c r="M659" s="1"/>
      <c r="N659" s="1"/>
      <c r="O659" s="1"/>
      <c r="P659" s="1"/>
      <c r="Q659" s="1"/>
      <c r="R659" s="1"/>
    </row>
    <row r="660" spans="2:18">
      <c r="B660" s="1"/>
      <c r="C660" s="428"/>
      <c r="D660" s="428"/>
      <c r="E660" s="12"/>
      <c r="F660" s="12"/>
      <c r="G660" s="12"/>
      <c r="H660" s="12"/>
      <c r="I660" s="286"/>
      <c r="J660" s="1"/>
      <c r="K660" s="1"/>
      <c r="L660" s="1"/>
      <c r="M660" s="1"/>
      <c r="N660" s="1"/>
      <c r="O660" s="1"/>
      <c r="P660" s="1"/>
      <c r="Q660" s="1"/>
      <c r="R660" s="1"/>
    </row>
    <row r="661" spans="2:18">
      <c r="B661" s="1"/>
      <c r="C661" s="428"/>
      <c r="D661" s="428"/>
      <c r="E661" s="12"/>
      <c r="F661" s="12"/>
      <c r="G661" s="12"/>
      <c r="H661" s="12"/>
      <c r="I661" s="286"/>
      <c r="J661" s="1"/>
      <c r="K661" s="1"/>
      <c r="L661" s="1"/>
      <c r="M661" s="1"/>
      <c r="N661" s="1"/>
      <c r="O661" s="1"/>
      <c r="P661" s="1"/>
      <c r="Q661" s="1"/>
      <c r="R661" s="1"/>
    </row>
    <row r="662" spans="2:18">
      <c r="B662" s="1"/>
      <c r="C662" s="428"/>
      <c r="D662" s="428"/>
      <c r="E662" s="12"/>
      <c r="F662" s="12"/>
      <c r="G662" s="12"/>
      <c r="H662" s="12"/>
      <c r="I662" s="286"/>
      <c r="J662" s="1"/>
      <c r="K662" s="1"/>
      <c r="L662" s="1"/>
      <c r="M662" s="1"/>
      <c r="N662" s="1"/>
      <c r="O662" s="1"/>
      <c r="P662" s="1"/>
      <c r="Q662" s="1"/>
      <c r="R662" s="1"/>
    </row>
    <row r="663" spans="2:18">
      <c r="B663" s="1"/>
      <c r="C663" s="428"/>
      <c r="D663" s="428"/>
      <c r="E663" s="12"/>
      <c r="F663" s="12"/>
      <c r="G663" s="12"/>
      <c r="H663" s="12"/>
      <c r="I663" s="286"/>
      <c r="J663" s="1"/>
      <c r="K663" s="1"/>
      <c r="L663" s="1"/>
      <c r="M663" s="1"/>
      <c r="N663" s="1"/>
      <c r="O663" s="1"/>
      <c r="P663" s="1"/>
      <c r="Q663" s="1"/>
      <c r="R663" s="1"/>
    </row>
    <row r="664" spans="2:18">
      <c r="B664" s="1"/>
      <c r="C664" s="428"/>
      <c r="D664" s="428"/>
      <c r="E664" s="12"/>
      <c r="F664" s="12"/>
      <c r="G664" s="12"/>
      <c r="H664" s="12"/>
      <c r="I664" s="286"/>
      <c r="J664" s="1"/>
      <c r="K664" s="1"/>
      <c r="L664" s="1"/>
      <c r="M664" s="1"/>
      <c r="N664" s="1"/>
      <c r="O664" s="1"/>
      <c r="P664" s="1"/>
      <c r="Q664" s="1"/>
      <c r="R664" s="1"/>
    </row>
    <row r="665" spans="2:18">
      <c r="B665" s="1"/>
      <c r="C665" s="428"/>
      <c r="D665" s="428"/>
      <c r="E665" s="12"/>
      <c r="F665" s="12"/>
      <c r="G665" s="12"/>
      <c r="H665" s="12"/>
      <c r="I665" s="286"/>
      <c r="J665" s="1"/>
      <c r="K665" s="1"/>
      <c r="L665" s="1"/>
      <c r="M665" s="1"/>
      <c r="N665" s="1"/>
      <c r="O665" s="1"/>
      <c r="P665" s="1"/>
      <c r="Q665" s="1"/>
      <c r="R665" s="1"/>
    </row>
    <row r="666" spans="2:18">
      <c r="B666" s="1"/>
      <c r="C666" s="428"/>
      <c r="D666" s="428"/>
      <c r="E666" s="12"/>
      <c r="F666" s="12"/>
      <c r="G666" s="12"/>
      <c r="H666" s="12"/>
      <c r="I666" s="286"/>
      <c r="J666" s="1"/>
      <c r="K666" s="1"/>
      <c r="L666" s="1"/>
      <c r="M666" s="1"/>
      <c r="N666" s="1"/>
      <c r="O666" s="1"/>
      <c r="P666" s="1"/>
      <c r="Q666" s="1"/>
      <c r="R666" s="1"/>
    </row>
    <row r="667" spans="2:18">
      <c r="B667" s="1"/>
      <c r="C667" s="428"/>
      <c r="D667" s="428"/>
      <c r="E667" s="12"/>
      <c r="F667" s="12"/>
      <c r="G667" s="12"/>
      <c r="H667" s="12"/>
      <c r="I667" s="286"/>
      <c r="J667" s="1"/>
      <c r="K667" s="1"/>
      <c r="L667" s="1"/>
      <c r="M667" s="1"/>
      <c r="N667" s="1"/>
      <c r="O667" s="1"/>
      <c r="P667" s="1"/>
      <c r="Q667" s="1"/>
      <c r="R667" s="1"/>
    </row>
    <row r="668" spans="2:18">
      <c r="B668" s="1"/>
      <c r="C668" s="428"/>
      <c r="D668" s="428"/>
      <c r="E668" s="12"/>
      <c r="F668" s="12"/>
      <c r="G668" s="12"/>
      <c r="H668" s="12"/>
      <c r="I668" s="286"/>
      <c r="J668" s="1"/>
      <c r="K668" s="1"/>
      <c r="L668" s="1"/>
      <c r="M668" s="1"/>
      <c r="N668" s="1"/>
      <c r="O668" s="1"/>
      <c r="P668" s="1"/>
      <c r="Q668" s="1"/>
      <c r="R668" s="1"/>
    </row>
    <row r="669" spans="2:18">
      <c r="B669" s="1"/>
      <c r="C669" s="428"/>
      <c r="D669" s="428"/>
      <c r="E669" s="12"/>
      <c r="F669" s="12"/>
      <c r="G669" s="12"/>
      <c r="H669" s="12"/>
      <c r="I669" s="286"/>
      <c r="J669" s="1"/>
      <c r="K669" s="1"/>
      <c r="L669" s="1"/>
      <c r="M669" s="1"/>
      <c r="N669" s="1"/>
      <c r="O669" s="1"/>
      <c r="P669" s="1"/>
      <c r="Q669" s="1"/>
      <c r="R669" s="1"/>
    </row>
    <row r="670" spans="2:18">
      <c r="B670" s="1"/>
      <c r="C670" s="428"/>
      <c r="D670" s="428"/>
      <c r="E670" s="12"/>
      <c r="F670" s="12"/>
      <c r="G670" s="12"/>
      <c r="H670" s="12"/>
      <c r="I670" s="286"/>
      <c r="J670" s="1"/>
      <c r="K670" s="1"/>
      <c r="L670" s="1"/>
      <c r="M670" s="1"/>
      <c r="N670" s="1"/>
      <c r="O670" s="1"/>
      <c r="P670" s="1"/>
      <c r="Q670" s="1"/>
      <c r="R670" s="1"/>
    </row>
    <row r="671" spans="2:18">
      <c r="B671" s="1"/>
      <c r="C671" s="428"/>
      <c r="D671" s="428"/>
      <c r="E671" s="12"/>
      <c r="F671" s="12"/>
      <c r="G671" s="12"/>
      <c r="H671" s="12"/>
      <c r="I671" s="286"/>
      <c r="J671" s="1"/>
      <c r="K671" s="1"/>
      <c r="L671" s="1"/>
      <c r="M671" s="1"/>
      <c r="N671" s="1"/>
      <c r="O671" s="1"/>
      <c r="P671" s="1"/>
      <c r="Q671" s="1"/>
      <c r="R671" s="1"/>
    </row>
    <row r="672" spans="2:18">
      <c r="B672" s="1"/>
      <c r="C672" s="428"/>
      <c r="D672" s="428"/>
      <c r="E672" s="12"/>
      <c r="F672" s="12"/>
      <c r="G672" s="12"/>
      <c r="H672" s="12"/>
      <c r="I672" s="286"/>
      <c r="J672" s="1"/>
      <c r="K672" s="1"/>
      <c r="L672" s="1"/>
      <c r="M672" s="1"/>
      <c r="N672" s="1"/>
      <c r="O672" s="1"/>
      <c r="P672" s="1"/>
      <c r="Q672" s="1"/>
      <c r="R672" s="1"/>
    </row>
    <row r="673" spans="2:18">
      <c r="B673" s="1"/>
      <c r="C673" s="428"/>
      <c r="D673" s="428"/>
      <c r="E673" s="12"/>
      <c r="F673" s="12"/>
      <c r="G673" s="12"/>
      <c r="H673" s="12"/>
      <c r="I673" s="286"/>
      <c r="J673" s="1"/>
      <c r="K673" s="1"/>
      <c r="L673" s="1"/>
      <c r="M673" s="1"/>
      <c r="N673" s="1"/>
      <c r="O673" s="1"/>
      <c r="P673" s="1"/>
      <c r="Q673" s="1"/>
      <c r="R673" s="1"/>
    </row>
    <row r="674" spans="2:18">
      <c r="B674" s="1"/>
      <c r="C674" s="428"/>
      <c r="D674" s="428"/>
      <c r="E674" s="12"/>
      <c r="F674" s="12"/>
      <c r="G674" s="12"/>
      <c r="H674" s="12"/>
      <c r="I674" s="286"/>
      <c r="J674" s="1"/>
      <c r="K674" s="1"/>
      <c r="L674" s="1"/>
      <c r="M674" s="1"/>
      <c r="N674" s="1"/>
      <c r="O674" s="1"/>
      <c r="P674" s="1"/>
      <c r="Q674" s="1"/>
      <c r="R674" s="1"/>
    </row>
    <row r="675" spans="2:18">
      <c r="B675" s="1"/>
      <c r="C675" s="428"/>
      <c r="D675" s="428"/>
      <c r="E675" s="12"/>
      <c r="F675" s="12"/>
      <c r="G675" s="12"/>
      <c r="H675" s="12"/>
      <c r="I675" s="286"/>
      <c r="J675" s="1"/>
      <c r="K675" s="1"/>
      <c r="L675" s="1"/>
      <c r="M675" s="1"/>
      <c r="N675" s="1"/>
      <c r="O675" s="1"/>
      <c r="P675" s="1"/>
      <c r="Q675" s="1"/>
      <c r="R675" s="1"/>
    </row>
    <row r="676" spans="2:18">
      <c r="B676" s="1"/>
      <c r="C676" s="428"/>
      <c r="D676" s="428"/>
      <c r="E676" s="12"/>
      <c r="F676" s="12"/>
      <c r="G676" s="12"/>
      <c r="H676" s="12"/>
      <c r="I676" s="286"/>
      <c r="J676" s="1"/>
      <c r="K676" s="1"/>
      <c r="L676" s="1"/>
      <c r="M676" s="1"/>
      <c r="N676" s="1"/>
      <c r="O676" s="1"/>
      <c r="P676" s="1"/>
      <c r="Q676" s="1"/>
      <c r="R676" s="1"/>
    </row>
    <row r="677" spans="2:18">
      <c r="B677" s="1"/>
      <c r="C677" s="428"/>
      <c r="D677" s="428"/>
      <c r="E677" s="12"/>
      <c r="F677" s="12"/>
      <c r="G677" s="12"/>
      <c r="H677" s="12"/>
      <c r="I677" s="286"/>
      <c r="J677" s="1"/>
      <c r="K677" s="1"/>
      <c r="L677" s="1"/>
      <c r="M677" s="1"/>
      <c r="N677" s="1"/>
      <c r="O677" s="1"/>
      <c r="P677" s="1"/>
      <c r="Q677" s="1"/>
      <c r="R677" s="1"/>
    </row>
    <row r="678" spans="2:18">
      <c r="B678" s="1"/>
      <c r="C678" s="428"/>
      <c r="D678" s="428"/>
      <c r="E678" s="12"/>
      <c r="F678" s="12"/>
      <c r="G678" s="12"/>
      <c r="H678" s="12"/>
      <c r="I678" s="286"/>
      <c r="J678" s="1"/>
      <c r="K678" s="1"/>
      <c r="L678" s="1"/>
      <c r="M678" s="1"/>
      <c r="N678" s="1"/>
      <c r="O678" s="1"/>
      <c r="P678" s="1"/>
      <c r="Q678" s="1"/>
      <c r="R678" s="1"/>
    </row>
    <row r="679" spans="2:18">
      <c r="B679" s="1"/>
      <c r="C679" s="428"/>
      <c r="D679" s="428"/>
      <c r="E679" s="12"/>
      <c r="F679" s="12"/>
      <c r="G679" s="12"/>
      <c r="H679" s="12"/>
      <c r="I679" s="286"/>
      <c r="J679" s="1"/>
      <c r="K679" s="1"/>
      <c r="L679" s="1"/>
      <c r="M679" s="1"/>
      <c r="N679" s="1"/>
      <c r="O679" s="1"/>
      <c r="P679" s="1"/>
      <c r="Q679" s="1"/>
      <c r="R679" s="1"/>
    </row>
    <row r="680" spans="2:18">
      <c r="B680" s="1"/>
      <c r="C680" s="428"/>
      <c r="D680" s="428"/>
      <c r="E680" s="12"/>
      <c r="F680" s="12"/>
      <c r="G680" s="12"/>
      <c r="H680" s="12"/>
      <c r="I680" s="286"/>
      <c r="J680" s="1"/>
      <c r="K680" s="1"/>
      <c r="L680" s="1"/>
      <c r="M680" s="1"/>
      <c r="N680" s="1"/>
      <c r="O680" s="1"/>
      <c r="P680" s="1"/>
      <c r="Q680" s="1"/>
      <c r="R680" s="1"/>
    </row>
    <row r="681" spans="2:18">
      <c r="B681" s="1"/>
      <c r="C681" s="428"/>
      <c r="D681" s="428"/>
      <c r="E681" s="12"/>
      <c r="F681" s="12"/>
      <c r="G681" s="12"/>
      <c r="H681" s="12"/>
      <c r="I681" s="286"/>
      <c r="J681" s="1"/>
      <c r="K681" s="1"/>
      <c r="L681" s="1"/>
      <c r="M681" s="1"/>
      <c r="N681" s="1"/>
      <c r="O681" s="1"/>
      <c r="P681" s="1"/>
      <c r="Q681" s="1"/>
      <c r="R681" s="1"/>
    </row>
    <row r="682" spans="2:18">
      <c r="B682" s="1"/>
      <c r="C682" s="428"/>
      <c r="D682" s="428"/>
      <c r="E682" s="12"/>
      <c r="F682" s="12"/>
      <c r="G682" s="12"/>
      <c r="H682" s="12"/>
      <c r="I682" s="286"/>
      <c r="J682" s="1"/>
      <c r="K682" s="1"/>
      <c r="L682" s="1"/>
      <c r="M682" s="1"/>
      <c r="N682" s="1"/>
      <c r="O682" s="1"/>
      <c r="P682" s="1"/>
      <c r="Q682" s="1"/>
      <c r="R682" s="1"/>
    </row>
    <row r="683" spans="2:18">
      <c r="B683" s="1"/>
      <c r="C683" s="428"/>
      <c r="D683" s="428"/>
      <c r="E683" s="12"/>
      <c r="F683" s="12"/>
      <c r="G683" s="12"/>
      <c r="H683" s="12"/>
      <c r="I683" s="286"/>
      <c r="J683" s="1"/>
      <c r="K683" s="1"/>
      <c r="L683" s="1"/>
      <c r="M683" s="1"/>
      <c r="N683" s="1"/>
      <c r="O683" s="1"/>
      <c r="P683" s="1"/>
      <c r="Q683" s="1"/>
      <c r="R683" s="1"/>
    </row>
    <row r="684" spans="2:18">
      <c r="B684" s="1"/>
      <c r="C684" s="428"/>
      <c r="D684" s="428"/>
      <c r="E684" s="12"/>
      <c r="F684" s="12"/>
      <c r="G684" s="12"/>
      <c r="H684" s="12"/>
      <c r="I684" s="286"/>
      <c r="J684" s="1"/>
      <c r="K684" s="1"/>
      <c r="L684" s="1"/>
      <c r="M684" s="1"/>
      <c r="N684" s="1"/>
      <c r="O684" s="1"/>
      <c r="P684" s="1"/>
      <c r="Q684" s="1"/>
      <c r="R684" s="1"/>
    </row>
    <row r="685" spans="2:18">
      <c r="B685" s="1"/>
      <c r="C685" s="428"/>
      <c r="D685" s="428"/>
      <c r="E685" s="12"/>
      <c r="F685" s="12"/>
      <c r="G685" s="12"/>
      <c r="H685" s="12"/>
      <c r="I685" s="286"/>
      <c r="J685" s="1"/>
      <c r="K685" s="1"/>
      <c r="L685" s="1"/>
      <c r="M685" s="1"/>
      <c r="N685" s="1"/>
      <c r="O685" s="1"/>
      <c r="P685" s="1"/>
      <c r="Q685" s="1"/>
      <c r="R685" s="1"/>
    </row>
    <row r="686" spans="2:18">
      <c r="B686" s="1"/>
      <c r="C686" s="428"/>
      <c r="D686" s="428"/>
      <c r="E686" s="12"/>
      <c r="F686" s="12"/>
      <c r="G686" s="12"/>
      <c r="H686" s="12"/>
      <c r="I686" s="286"/>
      <c r="J686" s="1"/>
      <c r="K686" s="1"/>
      <c r="L686" s="1"/>
      <c r="M686" s="1"/>
      <c r="N686" s="1"/>
      <c r="O686" s="1"/>
      <c r="P686" s="1"/>
      <c r="Q686" s="1"/>
      <c r="R686" s="1"/>
    </row>
    <row r="687" spans="2:18">
      <c r="B687" s="1"/>
      <c r="C687" s="428"/>
      <c r="D687" s="428"/>
      <c r="E687" s="12"/>
      <c r="F687" s="12"/>
      <c r="G687" s="12"/>
      <c r="H687" s="12"/>
      <c r="I687" s="286"/>
      <c r="J687" s="1"/>
      <c r="K687" s="1"/>
      <c r="L687" s="1"/>
      <c r="M687" s="1"/>
      <c r="N687" s="1"/>
      <c r="O687" s="1"/>
      <c r="P687" s="1"/>
      <c r="Q687" s="1"/>
      <c r="R687" s="1"/>
    </row>
    <row r="688" spans="2:18">
      <c r="B688" s="1"/>
      <c r="C688" s="428"/>
      <c r="D688" s="428"/>
      <c r="E688" s="12"/>
      <c r="F688" s="12"/>
      <c r="G688" s="12"/>
      <c r="H688" s="12"/>
      <c r="I688" s="286"/>
      <c r="J688" s="1"/>
      <c r="K688" s="1"/>
      <c r="L688" s="1"/>
      <c r="M688" s="1"/>
      <c r="N688" s="1"/>
      <c r="O688" s="1"/>
      <c r="P688" s="1"/>
      <c r="Q688" s="1"/>
      <c r="R688" s="1"/>
    </row>
    <row r="689" spans="2:18">
      <c r="B689" s="1"/>
      <c r="C689" s="428"/>
      <c r="D689" s="428"/>
      <c r="E689" s="12"/>
      <c r="F689" s="12"/>
      <c r="G689" s="12"/>
      <c r="H689" s="12"/>
      <c r="I689" s="286"/>
      <c r="J689" s="1"/>
      <c r="K689" s="1"/>
      <c r="L689" s="1"/>
      <c r="M689" s="1"/>
      <c r="N689" s="1"/>
      <c r="O689" s="1"/>
      <c r="P689" s="1"/>
      <c r="Q689" s="1"/>
      <c r="R689" s="1"/>
    </row>
    <row r="690" spans="2:18">
      <c r="B690" s="1"/>
      <c r="C690" s="428"/>
      <c r="D690" s="428"/>
      <c r="E690" s="12"/>
      <c r="F690" s="12"/>
      <c r="G690" s="12"/>
      <c r="H690" s="12"/>
      <c r="I690" s="286"/>
      <c r="J690" s="1"/>
      <c r="K690" s="1"/>
      <c r="L690" s="1"/>
      <c r="M690" s="1"/>
      <c r="N690" s="1"/>
      <c r="O690" s="1"/>
      <c r="P690" s="1"/>
      <c r="Q690" s="1"/>
      <c r="R690" s="1"/>
    </row>
    <row r="691" spans="2:18">
      <c r="B691" s="1"/>
      <c r="C691" s="428"/>
      <c r="D691" s="428"/>
      <c r="E691" s="12"/>
      <c r="F691" s="12"/>
      <c r="G691" s="12"/>
      <c r="H691" s="12"/>
      <c r="I691" s="286"/>
      <c r="J691" s="1"/>
      <c r="K691" s="1"/>
      <c r="L691" s="1"/>
      <c r="M691" s="1"/>
      <c r="N691" s="1"/>
      <c r="O691" s="1"/>
      <c r="P691" s="1"/>
      <c r="Q691" s="1"/>
      <c r="R691" s="1"/>
    </row>
    <row r="692" spans="2:18">
      <c r="B692" s="1"/>
      <c r="C692" s="428"/>
      <c r="D692" s="428"/>
      <c r="E692" s="12"/>
      <c r="F692" s="12"/>
      <c r="G692" s="12"/>
      <c r="H692" s="12"/>
      <c r="I692" s="286"/>
      <c r="J692" s="1"/>
      <c r="K692" s="1"/>
      <c r="L692" s="1"/>
      <c r="M692" s="1"/>
      <c r="N692" s="1"/>
      <c r="O692" s="1"/>
      <c r="P692" s="1"/>
      <c r="Q692" s="1"/>
      <c r="R692" s="1"/>
    </row>
    <row r="693" spans="2:18">
      <c r="B693" s="1"/>
      <c r="C693" s="428"/>
      <c r="D693" s="428"/>
      <c r="E693" s="12"/>
      <c r="F693" s="12"/>
      <c r="G693" s="12"/>
      <c r="H693" s="12"/>
      <c r="I693" s="286"/>
      <c r="J693" s="1"/>
      <c r="K693" s="1"/>
      <c r="L693" s="1"/>
      <c r="M693" s="1"/>
      <c r="N693" s="1"/>
      <c r="O693" s="1"/>
      <c r="P693" s="1"/>
      <c r="Q693" s="1"/>
      <c r="R693" s="1"/>
    </row>
    <row r="694" spans="2:18">
      <c r="B694" s="1"/>
      <c r="C694" s="428"/>
      <c r="D694" s="428"/>
      <c r="E694" s="12"/>
      <c r="F694" s="12"/>
      <c r="G694" s="12"/>
      <c r="H694" s="12"/>
      <c r="I694" s="286"/>
      <c r="J694" s="1"/>
      <c r="K694" s="1"/>
      <c r="L694" s="1"/>
      <c r="M694" s="1"/>
      <c r="N694" s="1"/>
      <c r="O694" s="1"/>
      <c r="P694" s="1"/>
      <c r="Q694" s="1"/>
      <c r="R694" s="1"/>
    </row>
    <row r="695" spans="2:18">
      <c r="B695" s="1"/>
      <c r="C695" s="428"/>
      <c r="D695" s="428"/>
      <c r="E695" s="12"/>
      <c r="F695" s="12"/>
      <c r="G695" s="12"/>
      <c r="H695" s="12"/>
      <c r="I695" s="286"/>
      <c r="J695" s="1"/>
      <c r="K695" s="1"/>
      <c r="L695" s="1"/>
      <c r="M695" s="1"/>
      <c r="N695" s="1"/>
      <c r="O695" s="1"/>
      <c r="P695" s="1"/>
      <c r="Q695" s="1"/>
      <c r="R695" s="1"/>
    </row>
    <row r="696" spans="2:18">
      <c r="B696" s="1"/>
      <c r="C696" s="428"/>
      <c r="D696" s="428"/>
      <c r="E696" s="12"/>
      <c r="F696" s="12"/>
      <c r="G696" s="12"/>
      <c r="H696" s="12"/>
      <c r="I696" s="286"/>
      <c r="J696" s="1"/>
      <c r="K696" s="1"/>
      <c r="L696" s="1"/>
      <c r="M696" s="1"/>
      <c r="N696" s="1"/>
      <c r="O696" s="1"/>
      <c r="P696" s="1"/>
      <c r="Q696" s="1"/>
      <c r="R696" s="1"/>
    </row>
    <row r="697" spans="2:18">
      <c r="B697" s="1"/>
      <c r="C697" s="428"/>
      <c r="D697" s="428"/>
      <c r="E697" s="12"/>
      <c r="F697" s="12"/>
      <c r="G697" s="12"/>
      <c r="H697" s="12"/>
      <c r="I697" s="286"/>
      <c r="J697" s="1"/>
      <c r="K697" s="1"/>
      <c r="L697" s="1"/>
      <c r="M697" s="1"/>
      <c r="N697" s="1"/>
      <c r="O697" s="1"/>
      <c r="P697" s="1"/>
      <c r="Q697" s="1"/>
      <c r="R697" s="1"/>
    </row>
    <row r="698" spans="2:18">
      <c r="B698" s="1"/>
      <c r="C698" s="428"/>
      <c r="D698" s="428"/>
      <c r="E698" s="12"/>
      <c r="F698" s="12"/>
      <c r="G698" s="12"/>
      <c r="H698" s="12"/>
      <c r="I698" s="286"/>
      <c r="J698" s="1"/>
      <c r="K698" s="1"/>
      <c r="L698" s="1"/>
      <c r="M698" s="1"/>
      <c r="N698" s="1"/>
      <c r="O698" s="1"/>
      <c r="P698" s="1"/>
      <c r="Q698" s="1"/>
      <c r="R698" s="1"/>
    </row>
    <row r="699" spans="2:18">
      <c r="B699" s="1"/>
      <c r="C699" s="428"/>
      <c r="D699" s="428"/>
      <c r="E699" s="12"/>
      <c r="F699" s="12"/>
      <c r="G699" s="12"/>
      <c r="H699" s="12"/>
      <c r="I699" s="286"/>
      <c r="J699" s="1"/>
      <c r="K699" s="1"/>
      <c r="L699" s="1"/>
      <c r="M699" s="1"/>
      <c r="N699" s="1"/>
      <c r="O699" s="1"/>
      <c r="P699" s="1"/>
      <c r="Q699" s="1"/>
      <c r="R699" s="1"/>
    </row>
    <row r="700" spans="2:18">
      <c r="B700" s="1"/>
      <c r="C700" s="428"/>
      <c r="D700" s="428"/>
      <c r="E700" s="12"/>
      <c r="F700" s="12"/>
      <c r="G700" s="12"/>
      <c r="H700" s="12"/>
      <c r="I700" s="286"/>
      <c r="J700" s="1"/>
      <c r="K700" s="1"/>
      <c r="L700" s="1"/>
      <c r="M700" s="1"/>
      <c r="N700" s="1"/>
      <c r="O700" s="1"/>
      <c r="P700" s="1"/>
      <c r="Q700" s="1"/>
      <c r="R700" s="1"/>
    </row>
    <row r="701" spans="2:18">
      <c r="B701" s="1"/>
      <c r="C701" s="428"/>
      <c r="D701" s="428"/>
      <c r="E701" s="12"/>
      <c r="F701" s="12"/>
      <c r="G701" s="12"/>
      <c r="H701" s="12"/>
      <c r="I701" s="286"/>
      <c r="J701" s="1"/>
      <c r="K701" s="1"/>
      <c r="L701" s="1"/>
      <c r="M701" s="1"/>
      <c r="N701" s="1"/>
      <c r="O701" s="1"/>
      <c r="P701" s="1"/>
      <c r="Q701" s="1"/>
      <c r="R701" s="1"/>
    </row>
    <row r="702" spans="2:18">
      <c r="B702" s="1"/>
      <c r="C702" s="428"/>
      <c r="D702" s="428"/>
      <c r="E702" s="12"/>
      <c r="F702" s="12"/>
      <c r="G702" s="12"/>
      <c r="H702" s="12"/>
      <c r="I702" s="286"/>
      <c r="J702" s="1"/>
      <c r="K702" s="1"/>
      <c r="L702" s="1"/>
      <c r="M702" s="1"/>
      <c r="N702" s="1"/>
      <c r="O702" s="1"/>
      <c r="P702" s="1"/>
      <c r="Q702" s="1"/>
      <c r="R702" s="1"/>
    </row>
    <row r="703" spans="2:18">
      <c r="B703" s="1"/>
      <c r="C703" s="428"/>
      <c r="D703" s="428"/>
      <c r="E703" s="12"/>
      <c r="F703" s="12"/>
      <c r="G703" s="12"/>
      <c r="H703" s="12"/>
      <c r="I703" s="286"/>
      <c r="J703" s="1"/>
      <c r="K703" s="1"/>
      <c r="L703" s="1"/>
      <c r="M703" s="1"/>
      <c r="N703" s="1"/>
      <c r="O703" s="1"/>
      <c r="P703" s="1"/>
      <c r="Q703" s="1"/>
      <c r="R703" s="1"/>
    </row>
    <row r="704" spans="2:18">
      <c r="B704" s="1"/>
      <c r="C704" s="428"/>
      <c r="D704" s="428"/>
      <c r="E704" s="12"/>
      <c r="F704" s="12"/>
      <c r="G704" s="12"/>
      <c r="H704" s="12"/>
      <c r="I704" s="286"/>
      <c r="J704" s="1"/>
      <c r="K704" s="1"/>
      <c r="L704" s="1"/>
      <c r="M704" s="1"/>
      <c r="N704" s="1"/>
      <c r="O704" s="1"/>
      <c r="P704" s="1"/>
      <c r="Q704" s="1"/>
      <c r="R704" s="1"/>
    </row>
    <row r="705" spans="2:18">
      <c r="B705" s="1"/>
      <c r="C705" s="428"/>
      <c r="D705" s="428"/>
      <c r="E705" s="12"/>
      <c r="F705" s="12"/>
      <c r="G705" s="12"/>
      <c r="H705" s="12"/>
      <c r="I705" s="286"/>
      <c r="J705" s="1"/>
      <c r="K705" s="1"/>
      <c r="L705" s="1"/>
      <c r="M705" s="1"/>
      <c r="N705" s="1"/>
      <c r="O705" s="1"/>
      <c r="P705" s="1"/>
      <c r="Q705" s="1"/>
      <c r="R705" s="1"/>
    </row>
    <row r="706" spans="2:18">
      <c r="B706" s="1"/>
      <c r="C706" s="428"/>
      <c r="D706" s="428"/>
      <c r="E706" s="12"/>
      <c r="F706" s="12"/>
      <c r="G706" s="12"/>
      <c r="H706" s="12"/>
      <c r="I706" s="286"/>
      <c r="J706" s="1"/>
      <c r="K706" s="1"/>
      <c r="L706" s="1"/>
      <c r="M706" s="1"/>
      <c r="N706" s="1"/>
      <c r="O706" s="1"/>
      <c r="P706" s="1"/>
      <c r="Q706" s="1"/>
      <c r="R706" s="1"/>
    </row>
    <row r="707" spans="2:18">
      <c r="B707" s="1"/>
      <c r="C707" s="428"/>
      <c r="D707" s="428"/>
      <c r="E707" s="12"/>
      <c r="F707" s="12"/>
      <c r="G707" s="12"/>
      <c r="H707" s="12"/>
      <c r="I707" s="286"/>
      <c r="J707" s="1"/>
      <c r="K707" s="1"/>
      <c r="L707" s="1"/>
      <c r="M707" s="1"/>
      <c r="N707" s="1"/>
      <c r="O707" s="1"/>
      <c r="P707" s="1"/>
      <c r="Q707" s="1"/>
      <c r="R707" s="1"/>
    </row>
    <row r="708" spans="2:18">
      <c r="B708" s="1"/>
      <c r="C708" s="428"/>
      <c r="D708" s="428"/>
      <c r="E708" s="12"/>
      <c r="F708" s="12"/>
      <c r="G708" s="12"/>
      <c r="H708" s="12"/>
      <c r="I708" s="286"/>
      <c r="J708" s="1"/>
      <c r="K708" s="1"/>
      <c r="L708" s="1"/>
      <c r="M708" s="1"/>
      <c r="N708" s="1"/>
      <c r="O708" s="1"/>
      <c r="P708" s="1"/>
      <c r="Q708" s="1"/>
      <c r="R708" s="1"/>
    </row>
    <row r="709" spans="2:18">
      <c r="B709" s="1"/>
      <c r="C709" s="428"/>
      <c r="D709" s="428"/>
      <c r="E709" s="12"/>
      <c r="F709" s="12"/>
      <c r="G709" s="12"/>
      <c r="H709" s="12"/>
      <c r="I709" s="286"/>
      <c r="J709" s="1"/>
      <c r="K709" s="1"/>
      <c r="L709" s="1"/>
      <c r="M709" s="1"/>
      <c r="N709" s="1"/>
      <c r="O709" s="1"/>
      <c r="P709" s="1"/>
      <c r="Q709" s="1"/>
      <c r="R709" s="1"/>
    </row>
    <row r="710" spans="2:18">
      <c r="B710" s="1"/>
      <c r="C710" s="428"/>
      <c r="D710" s="428"/>
      <c r="E710" s="12"/>
      <c r="F710" s="12"/>
      <c r="G710" s="12"/>
      <c r="H710" s="12"/>
      <c r="I710" s="286"/>
      <c r="J710" s="1"/>
      <c r="K710" s="1"/>
      <c r="L710" s="1"/>
      <c r="M710" s="1"/>
      <c r="N710" s="1"/>
      <c r="O710" s="1"/>
      <c r="P710" s="1"/>
      <c r="Q710" s="1"/>
      <c r="R710" s="1"/>
    </row>
    <row r="711" spans="2:18">
      <c r="B711" s="1"/>
      <c r="C711" s="428"/>
      <c r="D711" s="428"/>
      <c r="E711" s="12"/>
      <c r="F711" s="12"/>
      <c r="G711" s="12"/>
      <c r="H711" s="12"/>
      <c r="I711" s="286"/>
      <c r="J711" s="1"/>
      <c r="K711" s="1"/>
      <c r="L711" s="1"/>
      <c r="M711" s="1"/>
      <c r="N711" s="1"/>
      <c r="O711" s="1"/>
      <c r="P711" s="1"/>
      <c r="Q711" s="1"/>
      <c r="R711" s="1"/>
    </row>
    <row r="712" spans="2:18">
      <c r="B712" s="1"/>
      <c r="C712" s="428"/>
      <c r="D712" s="428"/>
      <c r="E712" s="12"/>
      <c r="F712" s="12"/>
      <c r="G712" s="12"/>
      <c r="H712" s="12"/>
      <c r="I712" s="286"/>
      <c r="J712" s="1"/>
      <c r="K712" s="1"/>
      <c r="L712" s="1"/>
      <c r="M712" s="1"/>
      <c r="N712" s="1"/>
      <c r="O712" s="1"/>
      <c r="P712" s="1"/>
      <c r="Q712" s="1"/>
      <c r="R712" s="1"/>
    </row>
    <row r="713" spans="2:18">
      <c r="B713" s="1"/>
      <c r="C713" s="428"/>
      <c r="D713" s="428"/>
      <c r="E713" s="12"/>
      <c r="F713" s="12"/>
      <c r="G713" s="12"/>
      <c r="H713" s="12"/>
      <c r="I713" s="286"/>
      <c r="J713" s="1"/>
      <c r="K713" s="1"/>
      <c r="L713" s="1"/>
      <c r="M713" s="1"/>
      <c r="N713" s="1"/>
      <c r="O713" s="1"/>
      <c r="P713" s="1"/>
      <c r="Q713" s="1"/>
      <c r="R713" s="1"/>
    </row>
    <row r="714" spans="2:18">
      <c r="B714" s="1"/>
      <c r="C714" s="428"/>
      <c r="D714" s="428"/>
      <c r="E714" s="12"/>
      <c r="F714" s="12"/>
      <c r="G714" s="12"/>
      <c r="H714" s="12"/>
      <c r="I714" s="286"/>
      <c r="J714" s="1"/>
      <c r="K714" s="1"/>
      <c r="L714" s="1"/>
      <c r="M714" s="1"/>
      <c r="N714" s="1"/>
      <c r="O714" s="1"/>
      <c r="P714" s="1"/>
      <c r="Q714" s="1"/>
      <c r="R714" s="1"/>
    </row>
    <row r="715" spans="2:18">
      <c r="B715" s="1"/>
      <c r="C715" s="428"/>
      <c r="D715" s="428"/>
      <c r="E715" s="12"/>
      <c r="F715" s="12"/>
      <c r="G715" s="12"/>
      <c r="H715" s="12"/>
      <c r="I715" s="286"/>
      <c r="J715" s="1"/>
      <c r="K715" s="1"/>
      <c r="L715" s="1"/>
      <c r="M715" s="1"/>
      <c r="N715" s="1"/>
      <c r="O715" s="1"/>
      <c r="P715" s="1"/>
      <c r="Q715" s="1"/>
      <c r="R715" s="1"/>
    </row>
    <row r="716" spans="2:18">
      <c r="B716" s="1"/>
      <c r="C716" s="428"/>
      <c r="D716" s="428"/>
      <c r="E716" s="12"/>
      <c r="F716" s="12"/>
      <c r="G716" s="12"/>
      <c r="H716" s="12"/>
      <c r="I716" s="286"/>
      <c r="J716" s="1"/>
      <c r="K716" s="1"/>
      <c r="L716" s="1"/>
      <c r="M716" s="1"/>
      <c r="N716" s="1"/>
      <c r="O716" s="1"/>
      <c r="P716" s="1"/>
      <c r="Q716" s="1"/>
      <c r="R716" s="1"/>
    </row>
    <row r="717" spans="2:18">
      <c r="B717" s="1"/>
      <c r="C717" s="428"/>
      <c r="D717" s="428"/>
      <c r="E717" s="12"/>
      <c r="F717" s="12"/>
      <c r="G717" s="12"/>
      <c r="H717" s="12"/>
      <c r="I717" s="286"/>
      <c r="J717" s="1"/>
      <c r="K717" s="1"/>
      <c r="L717" s="1"/>
      <c r="M717" s="1"/>
      <c r="N717" s="1"/>
      <c r="O717" s="1"/>
      <c r="P717" s="1"/>
      <c r="Q717" s="1"/>
      <c r="R717" s="1"/>
    </row>
    <row r="718" spans="2:18">
      <c r="B718" s="1"/>
      <c r="C718" s="428"/>
      <c r="D718" s="428"/>
      <c r="E718" s="12"/>
      <c r="F718" s="12"/>
      <c r="G718" s="12"/>
      <c r="H718" s="12"/>
      <c r="I718" s="286"/>
      <c r="J718" s="1"/>
      <c r="K718" s="1"/>
      <c r="L718" s="1"/>
      <c r="M718" s="1"/>
      <c r="N718" s="1"/>
      <c r="O718" s="1"/>
      <c r="P718" s="1"/>
      <c r="Q718" s="1"/>
      <c r="R718" s="1"/>
    </row>
    <row r="719" spans="2:18">
      <c r="B719" s="1"/>
      <c r="C719" s="428"/>
      <c r="D719" s="428"/>
      <c r="E719" s="12"/>
      <c r="F719" s="12"/>
      <c r="G719" s="12"/>
      <c r="H719" s="12"/>
      <c r="I719" s="286"/>
      <c r="J719" s="1"/>
      <c r="K719" s="1"/>
      <c r="L719" s="1"/>
      <c r="M719" s="1"/>
      <c r="N719" s="1"/>
      <c r="O719" s="1"/>
      <c r="P719" s="1"/>
      <c r="Q719" s="1"/>
      <c r="R719" s="1"/>
    </row>
    <row r="720" spans="2:18">
      <c r="B720" s="1"/>
      <c r="C720" s="428"/>
      <c r="D720" s="428"/>
      <c r="E720" s="12"/>
      <c r="F720" s="12"/>
      <c r="G720" s="12"/>
      <c r="H720" s="12"/>
      <c r="I720" s="286"/>
      <c r="J720" s="1"/>
      <c r="K720" s="1"/>
      <c r="L720" s="1"/>
      <c r="M720" s="1"/>
      <c r="N720" s="1"/>
      <c r="O720" s="1"/>
      <c r="P720" s="1"/>
      <c r="Q720" s="1"/>
      <c r="R720" s="1"/>
    </row>
    <row r="721" spans="2:18">
      <c r="B721" s="1"/>
      <c r="C721" s="428"/>
      <c r="D721" s="428"/>
      <c r="E721" s="12"/>
      <c r="F721" s="12"/>
      <c r="G721" s="12"/>
      <c r="H721" s="12"/>
      <c r="I721" s="286"/>
      <c r="J721" s="1"/>
      <c r="K721" s="1"/>
      <c r="L721" s="1"/>
      <c r="M721" s="1"/>
      <c r="N721" s="1"/>
      <c r="O721" s="1"/>
      <c r="P721" s="1"/>
      <c r="Q721" s="1"/>
      <c r="R721" s="1"/>
    </row>
    <row r="722" spans="2:18">
      <c r="B722" s="1"/>
      <c r="C722" s="428"/>
      <c r="D722" s="428"/>
      <c r="E722" s="12"/>
      <c r="F722" s="12"/>
      <c r="G722" s="12"/>
      <c r="H722" s="12"/>
      <c r="I722" s="286"/>
      <c r="J722" s="1"/>
      <c r="K722" s="1"/>
      <c r="L722" s="1"/>
      <c r="M722" s="1"/>
      <c r="N722" s="1"/>
      <c r="O722" s="1"/>
      <c r="P722" s="1"/>
      <c r="Q722" s="1"/>
      <c r="R722" s="1"/>
    </row>
    <row r="723" spans="2:18">
      <c r="B723" s="1"/>
      <c r="C723" s="428"/>
      <c r="D723" s="428"/>
      <c r="E723" s="12"/>
      <c r="F723" s="12"/>
      <c r="G723" s="12"/>
      <c r="H723" s="12"/>
      <c r="I723" s="286"/>
      <c r="J723" s="1"/>
      <c r="K723" s="1"/>
      <c r="L723" s="1"/>
      <c r="M723" s="1"/>
      <c r="N723" s="1"/>
      <c r="O723" s="1"/>
      <c r="P723" s="1"/>
      <c r="Q723" s="1"/>
      <c r="R723" s="1"/>
    </row>
    <row r="724" spans="2:18">
      <c r="B724" s="1"/>
      <c r="C724" s="428"/>
      <c r="D724" s="428"/>
      <c r="E724" s="12"/>
      <c r="F724" s="12"/>
      <c r="G724" s="12"/>
      <c r="H724" s="12"/>
      <c r="I724" s="286"/>
      <c r="J724" s="1"/>
      <c r="K724" s="1"/>
      <c r="L724" s="1"/>
      <c r="M724" s="1"/>
      <c r="N724" s="1"/>
      <c r="O724" s="1"/>
      <c r="P724" s="1"/>
      <c r="Q724" s="1"/>
      <c r="R724" s="1"/>
    </row>
    <row r="725" spans="2:18">
      <c r="B725" s="1"/>
      <c r="C725" s="428"/>
      <c r="D725" s="428"/>
      <c r="E725" s="12"/>
      <c r="F725" s="12"/>
      <c r="G725" s="12"/>
      <c r="H725" s="12"/>
      <c r="I725" s="286"/>
      <c r="J725" s="1"/>
      <c r="K725" s="1"/>
      <c r="L725" s="1"/>
      <c r="M725" s="1"/>
      <c r="N725" s="1"/>
      <c r="O725" s="1"/>
      <c r="P725" s="1"/>
      <c r="Q725" s="1"/>
      <c r="R725" s="1"/>
    </row>
    <row r="726" spans="2:18">
      <c r="B726" s="1"/>
      <c r="C726" s="428"/>
      <c r="D726" s="428"/>
      <c r="E726" s="12"/>
      <c r="F726" s="12"/>
      <c r="G726" s="12"/>
      <c r="H726" s="12"/>
      <c r="I726" s="286"/>
      <c r="J726" s="1"/>
      <c r="K726" s="1"/>
      <c r="L726" s="1"/>
      <c r="M726" s="1"/>
      <c r="N726" s="1"/>
      <c r="O726" s="1"/>
      <c r="P726" s="1"/>
      <c r="Q726" s="1"/>
      <c r="R726" s="1"/>
    </row>
    <row r="727" spans="2:18">
      <c r="B727" s="1"/>
      <c r="C727" s="428"/>
      <c r="D727" s="428"/>
      <c r="E727" s="12"/>
      <c r="F727" s="12"/>
      <c r="G727" s="12"/>
      <c r="H727" s="12"/>
      <c r="I727" s="286"/>
      <c r="J727" s="1"/>
      <c r="K727" s="1"/>
      <c r="L727" s="1"/>
      <c r="M727" s="1"/>
      <c r="N727" s="1"/>
      <c r="O727" s="1"/>
      <c r="P727" s="1"/>
      <c r="Q727" s="1"/>
      <c r="R727" s="1"/>
    </row>
    <row r="728" spans="2:18">
      <c r="B728" s="1"/>
      <c r="C728" s="428"/>
      <c r="D728" s="428"/>
      <c r="E728" s="12"/>
      <c r="F728" s="12"/>
      <c r="G728" s="12"/>
      <c r="H728" s="12"/>
      <c r="I728" s="286"/>
      <c r="J728" s="1"/>
      <c r="K728" s="1"/>
      <c r="L728" s="1"/>
      <c r="M728" s="1"/>
      <c r="N728" s="1"/>
      <c r="O728" s="1"/>
      <c r="P728" s="1"/>
      <c r="Q728" s="1"/>
      <c r="R728" s="1"/>
    </row>
    <row r="729" spans="2:18">
      <c r="B729" s="1"/>
      <c r="C729" s="428"/>
      <c r="D729" s="428"/>
      <c r="E729" s="12"/>
      <c r="F729" s="12"/>
      <c r="G729" s="12"/>
      <c r="H729" s="12"/>
      <c r="I729" s="286"/>
      <c r="J729" s="1"/>
      <c r="K729" s="1"/>
      <c r="L729" s="1"/>
      <c r="M729" s="1"/>
      <c r="N729" s="1"/>
      <c r="O729" s="1"/>
      <c r="P729" s="1"/>
      <c r="Q729" s="1"/>
      <c r="R729" s="1"/>
    </row>
    <row r="730" spans="2:18">
      <c r="B730" s="1"/>
      <c r="C730" s="428"/>
      <c r="D730" s="428"/>
      <c r="E730" s="12"/>
      <c r="F730" s="12"/>
      <c r="G730" s="12"/>
      <c r="H730" s="12"/>
      <c r="I730" s="286"/>
      <c r="J730" s="1"/>
      <c r="K730" s="1"/>
      <c r="L730" s="1"/>
      <c r="M730" s="1"/>
      <c r="N730" s="1"/>
      <c r="O730" s="1"/>
      <c r="P730" s="1"/>
      <c r="Q730" s="1"/>
      <c r="R730" s="1"/>
    </row>
    <row r="731" spans="2:18">
      <c r="B731" s="1"/>
      <c r="C731" s="428"/>
      <c r="D731" s="428"/>
      <c r="E731" s="12"/>
      <c r="F731" s="12"/>
      <c r="G731" s="12"/>
      <c r="H731" s="12"/>
      <c r="I731" s="286"/>
      <c r="J731" s="1"/>
      <c r="K731" s="1"/>
      <c r="L731" s="1"/>
      <c r="M731" s="1"/>
      <c r="N731" s="1"/>
      <c r="O731" s="1"/>
      <c r="P731" s="1"/>
      <c r="Q731" s="1"/>
      <c r="R731" s="1"/>
    </row>
    <row r="732" spans="2:18">
      <c r="B732" s="1"/>
      <c r="C732" s="428"/>
      <c r="D732" s="428"/>
      <c r="E732" s="12"/>
      <c r="F732" s="12"/>
      <c r="G732" s="12"/>
      <c r="H732" s="12"/>
      <c r="I732" s="286"/>
      <c r="J732" s="1"/>
      <c r="K732" s="1"/>
      <c r="L732" s="1"/>
      <c r="M732" s="1"/>
      <c r="N732" s="1"/>
      <c r="O732" s="1"/>
      <c r="P732" s="1"/>
      <c r="Q732" s="1"/>
      <c r="R732" s="1"/>
    </row>
    <row r="733" spans="2:18">
      <c r="B733" s="1"/>
      <c r="C733" s="428"/>
      <c r="D733" s="428"/>
      <c r="E733" s="12"/>
      <c r="F733" s="12"/>
      <c r="G733" s="12"/>
      <c r="H733" s="12"/>
      <c r="I733" s="286"/>
      <c r="J733" s="1"/>
      <c r="K733" s="1"/>
      <c r="L733" s="1"/>
      <c r="M733" s="1"/>
      <c r="N733" s="1"/>
      <c r="O733" s="1"/>
      <c r="P733" s="1"/>
      <c r="Q733" s="1"/>
      <c r="R733" s="1"/>
    </row>
    <row r="734" spans="2:18">
      <c r="B734" s="1"/>
      <c r="C734" s="428"/>
      <c r="D734" s="428"/>
      <c r="E734" s="12"/>
      <c r="F734" s="12"/>
      <c r="G734" s="12"/>
      <c r="H734" s="12"/>
      <c r="I734" s="286"/>
      <c r="J734" s="1"/>
      <c r="K734" s="1"/>
      <c r="L734" s="1"/>
      <c r="M734" s="1"/>
      <c r="N734" s="1"/>
      <c r="O734" s="1"/>
      <c r="P734" s="1"/>
      <c r="Q734" s="1"/>
      <c r="R734" s="1"/>
    </row>
    <row r="735" spans="2:18">
      <c r="B735" s="1"/>
      <c r="C735" s="428"/>
      <c r="D735" s="428"/>
      <c r="E735" s="12"/>
      <c r="F735" s="12"/>
      <c r="G735" s="12"/>
      <c r="H735" s="12"/>
      <c r="I735" s="286"/>
      <c r="J735" s="1"/>
      <c r="K735" s="1"/>
      <c r="L735" s="1"/>
      <c r="M735" s="1"/>
      <c r="N735" s="1"/>
      <c r="O735" s="1"/>
      <c r="P735" s="1"/>
      <c r="Q735" s="1"/>
      <c r="R735" s="1"/>
    </row>
    <row r="736" spans="2:18">
      <c r="B736" s="1"/>
      <c r="C736" s="428"/>
      <c r="D736" s="428"/>
      <c r="E736" s="12"/>
      <c r="F736" s="12"/>
      <c r="G736" s="12"/>
      <c r="H736" s="12"/>
      <c r="I736" s="286"/>
      <c r="J736" s="1"/>
      <c r="K736" s="1"/>
      <c r="L736" s="1"/>
      <c r="M736" s="1"/>
      <c r="N736" s="1"/>
      <c r="O736" s="1"/>
      <c r="P736" s="1"/>
      <c r="Q736" s="1"/>
      <c r="R736" s="1"/>
    </row>
    <row r="737" spans="2:18">
      <c r="B737" s="1"/>
      <c r="C737" s="428"/>
      <c r="D737" s="428"/>
      <c r="E737" s="12"/>
      <c r="F737" s="12"/>
      <c r="G737" s="12"/>
      <c r="H737" s="12"/>
      <c r="I737" s="286"/>
      <c r="J737" s="1"/>
      <c r="K737" s="1"/>
      <c r="L737" s="1"/>
      <c r="M737" s="1"/>
      <c r="N737" s="1"/>
      <c r="O737" s="1"/>
      <c r="P737" s="1"/>
      <c r="Q737" s="1"/>
      <c r="R737" s="1"/>
    </row>
    <row r="738" spans="2:18">
      <c r="B738" s="1"/>
      <c r="C738" s="428"/>
      <c r="D738" s="428"/>
      <c r="E738" s="12"/>
      <c r="F738" s="12"/>
      <c r="G738" s="12"/>
      <c r="H738" s="12"/>
      <c r="I738" s="286"/>
      <c r="J738" s="1"/>
      <c r="K738" s="1"/>
      <c r="L738" s="1"/>
      <c r="M738" s="1"/>
      <c r="N738" s="1"/>
      <c r="O738" s="1"/>
      <c r="P738" s="1"/>
      <c r="Q738" s="1"/>
      <c r="R738" s="1"/>
    </row>
    <row r="739" spans="2:18">
      <c r="B739" s="1"/>
      <c r="C739" s="428"/>
      <c r="D739" s="428"/>
      <c r="E739" s="12"/>
      <c r="F739" s="12"/>
      <c r="G739" s="12"/>
      <c r="H739" s="12"/>
      <c r="I739" s="286"/>
      <c r="J739" s="1"/>
      <c r="K739" s="1"/>
      <c r="L739" s="1"/>
      <c r="M739" s="1"/>
      <c r="N739" s="1"/>
      <c r="O739" s="1"/>
      <c r="P739" s="1"/>
      <c r="Q739" s="1"/>
      <c r="R739" s="1"/>
    </row>
    <row r="740" spans="2:18">
      <c r="B740" s="1"/>
      <c r="C740" s="428"/>
      <c r="D740" s="428"/>
      <c r="E740" s="12"/>
      <c r="F740" s="12"/>
      <c r="G740" s="12"/>
      <c r="H740" s="12"/>
      <c r="I740" s="286"/>
      <c r="J740" s="1"/>
      <c r="K740" s="1"/>
      <c r="L740" s="1"/>
      <c r="M740" s="1"/>
      <c r="N740" s="1"/>
      <c r="O740" s="1"/>
      <c r="P740" s="1"/>
      <c r="Q740" s="1"/>
      <c r="R740" s="1"/>
    </row>
    <row r="741" spans="2:18">
      <c r="B741" s="1"/>
      <c r="C741" s="428"/>
      <c r="D741" s="428"/>
      <c r="E741" s="12"/>
      <c r="F741" s="12"/>
      <c r="G741" s="12"/>
      <c r="H741" s="12"/>
      <c r="I741" s="286"/>
      <c r="J741" s="1"/>
      <c r="K741" s="1"/>
      <c r="L741" s="1"/>
      <c r="M741" s="1"/>
      <c r="N741" s="1"/>
      <c r="O741" s="1"/>
      <c r="P741" s="1"/>
      <c r="Q741" s="1"/>
      <c r="R741" s="1"/>
    </row>
    <row r="742" spans="2:18">
      <c r="B742" s="1"/>
      <c r="C742" s="428"/>
      <c r="D742" s="428"/>
      <c r="E742" s="12"/>
      <c r="F742" s="12"/>
      <c r="G742" s="12"/>
      <c r="H742" s="12"/>
      <c r="I742" s="286"/>
      <c r="J742" s="1"/>
      <c r="K742" s="1"/>
      <c r="L742" s="1"/>
      <c r="M742" s="1"/>
      <c r="N742" s="1"/>
      <c r="O742" s="1"/>
      <c r="P742" s="1"/>
      <c r="Q742" s="1"/>
      <c r="R742" s="1"/>
    </row>
    <row r="743" spans="2:18">
      <c r="B743" s="1"/>
      <c r="C743" s="428"/>
      <c r="D743" s="428"/>
      <c r="E743" s="12"/>
      <c r="F743" s="12"/>
      <c r="G743" s="12"/>
      <c r="H743" s="12"/>
      <c r="I743" s="286"/>
      <c r="J743" s="1"/>
      <c r="K743" s="1"/>
      <c r="L743" s="1"/>
      <c r="M743" s="1"/>
      <c r="N743" s="1"/>
      <c r="O743" s="1"/>
      <c r="P743" s="1"/>
      <c r="Q743" s="1"/>
      <c r="R743" s="1"/>
    </row>
    <row r="744" spans="2:18">
      <c r="B744" s="1"/>
      <c r="C744" s="428"/>
      <c r="D744" s="428"/>
      <c r="E744" s="12"/>
      <c r="F744" s="12"/>
      <c r="G744" s="12"/>
      <c r="H744" s="12"/>
      <c r="I744" s="286"/>
      <c r="J744" s="1"/>
      <c r="K744" s="1"/>
      <c r="L744" s="1"/>
      <c r="M744" s="1"/>
      <c r="N744" s="1"/>
      <c r="O744" s="1"/>
      <c r="P744" s="1"/>
      <c r="Q744" s="1"/>
      <c r="R744" s="1"/>
    </row>
    <row r="745" spans="2:18">
      <c r="B745" s="1"/>
      <c r="C745" s="428"/>
      <c r="D745" s="428"/>
      <c r="E745" s="12"/>
      <c r="F745" s="12"/>
      <c r="G745" s="12"/>
      <c r="H745" s="12"/>
      <c r="I745" s="286"/>
      <c r="J745" s="1"/>
      <c r="K745" s="1"/>
      <c r="L745" s="1"/>
      <c r="M745" s="1"/>
      <c r="N745" s="1"/>
      <c r="O745" s="1"/>
      <c r="P745" s="1"/>
      <c r="Q745" s="1"/>
      <c r="R745" s="1"/>
    </row>
    <row r="746" spans="2:18">
      <c r="B746" s="1"/>
      <c r="C746" s="428"/>
      <c r="D746" s="428"/>
      <c r="E746" s="12"/>
      <c r="F746" s="12"/>
      <c r="G746" s="12"/>
      <c r="H746" s="12"/>
      <c r="I746" s="286"/>
      <c r="J746" s="1"/>
      <c r="K746" s="1"/>
      <c r="L746" s="1"/>
      <c r="M746" s="1"/>
      <c r="N746" s="1"/>
      <c r="O746" s="1"/>
      <c r="P746" s="1"/>
      <c r="Q746" s="1"/>
      <c r="R746" s="1"/>
    </row>
    <row r="747" spans="2:18">
      <c r="B747" s="1"/>
      <c r="C747" s="428"/>
      <c r="D747" s="428"/>
      <c r="E747" s="12"/>
      <c r="F747" s="12"/>
      <c r="G747" s="12"/>
      <c r="H747" s="12"/>
      <c r="I747" s="286"/>
      <c r="J747" s="1"/>
      <c r="K747" s="1"/>
      <c r="L747" s="1"/>
      <c r="M747" s="1"/>
      <c r="N747" s="1"/>
      <c r="O747" s="1"/>
      <c r="P747" s="1"/>
      <c r="Q747" s="1"/>
      <c r="R747" s="1"/>
    </row>
    <row r="748" spans="2:18">
      <c r="B748" s="1"/>
      <c r="C748" s="428"/>
      <c r="D748" s="428"/>
      <c r="E748" s="12"/>
      <c r="F748" s="12"/>
      <c r="G748" s="12"/>
      <c r="H748" s="12"/>
      <c r="I748" s="286"/>
      <c r="J748" s="1"/>
      <c r="K748" s="1"/>
      <c r="L748" s="1"/>
      <c r="M748" s="1"/>
      <c r="N748" s="1"/>
      <c r="O748" s="1"/>
      <c r="P748" s="1"/>
      <c r="Q748" s="1"/>
      <c r="R748" s="1"/>
    </row>
    <row r="749" spans="2:18">
      <c r="B749" s="1"/>
      <c r="C749" s="428"/>
      <c r="D749" s="428"/>
      <c r="E749" s="12"/>
      <c r="F749" s="12"/>
      <c r="G749" s="12"/>
      <c r="H749" s="12"/>
      <c r="I749" s="286"/>
      <c r="J749" s="1"/>
      <c r="K749" s="1"/>
      <c r="L749" s="1"/>
      <c r="M749" s="1"/>
      <c r="N749" s="1"/>
      <c r="O749" s="1"/>
      <c r="P749" s="1"/>
      <c r="Q749" s="1"/>
      <c r="R749" s="1"/>
    </row>
    <row r="750" spans="2:18">
      <c r="B750" s="1"/>
      <c r="C750" s="428"/>
      <c r="D750" s="428"/>
      <c r="E750" s="12"/>
      <c r="F750" s="12"/>
      <c r="G750" s="12"/>
      <c r="H750" s="12"/>
      <c r="I750" s="286"/>
      <c r="J750" s="1"/>
      <c r="K750" s="1"/>
      <c r="L750" s="1"/>
      <c r="M750" s="1"/>
      <c r="N750" s="1"/>
      <c r="O750" s="1"/>
      <c r="P750" s="1"/>
      <c r="Q750" s="1"/>
      <c r="R750" s="1"/>
    </row>
    <row r="751" spans="2:18">
      <c r="B751" s="1"/>
      <c r="C751" s="428"/>
      <c r="D751" s="428"/>
      <c r="E751" s="12"/>
      <c r="F751" s="12"/>
      <c r="G751" s="12"/>
      <c r="H751" s="12"/>
      <c r="I751" s="286"/>
      <c r="J751" s="1"/>
      <c r="K751" s="1"/>
      <c r="L751" s="1"/>
      <c r="M751" s="1"/>
      <c r="N751" s="1"/>
      <c r="O751" s="1"/>
      <c r="P751" s="1"/>
      <c r="Q751" s="1"/>
      <c r="R751" s="1"/>
    </row>
    <row r="752" spans="2:18">
      <c r="B752" s="1"/>
      <c r="C752" s="428"/>
      <c r="D752" s="428"/>
      <c r="E752" s="12"/>
      <c r="F752" s="12"/>
      <c r="G752" s="12"/>
      <c r="H752" s="12"/>
      <c r="I752" s="286"/>
      <c r="J752" s="1"/>
      <c r="K752" s="1"/>
      <c r="L752" s="1"/>
      <c r="M752" s="1"/>
      <c r="N752" s="1"/>
      <c r="O752" s="1"/>
      <c r="P752" s="1"/>
      <c r="Q752" s="1"/>
      <c r="R752" s="1"/>
    </row>
    <row r="753" spans="2:18">
      <c r="B753" s="1"/>
      <c r="C753" s="428"/>
      <c r="D753" s="428"/>
      <c r="E753" s="12"/>
      <c r="F753" s="12"/>
      <c r="G753" s="12"/>
      <c r="H753" s="12"/>
      <c r="I753" s="286"/>
      <c r="J753" s="1"/>
      <c r="K753" s="1"/>
      <c r="L753" s="1"/>
      <c r="M753" s="1"/>
      <c r="N753" s="1"/>
      <c r="O753" s="1"/>
      <c r="P753" s="1"/>
      <c r="Q753" s="1"/>
      <c r="R753" s="1"/>
    </row>
    <row r="754" spans="2:18">
      <c r="B754" s="1"/>
      <c r="C754" s="428"/>
      <c r="D754" s="428"/>
      <c r="E754" s="12"/>
      <c r="F754" s="12"/>
      <c r="G754" s="12"/>
      <c r="H754" s="12"/>
      <c r="I754" s="286"/>
      <c r="J754" s="1"/>
      <c r="K754" s="1"/>
      <c r="L754" s="1"/>
      <c r="M754" s="1"/>
      <c r="N754" s="1"/>
      <c r="O754" s="1"/>
      <c r="P754" s="1"/>
      <c r="Q754" s="1"/>
      <c r="R754" s="1"/>
    </row>
    <row r="755" spans="2:18">
      <c r="B755" s="1"/>
      <c r="C755" s="428"/>
      <c r="D755" s="428"/>
      <c r="E755" s="12"/>
      <c r="F755" s="12"/>
      <c r="G755" s="12"/>
      <c r="H755" s="12"/>
      <c r="I755" s="286"/>
      <c r="J755" s="1"/>
      <c r="K755" s="1"/>
      <c r="L755" s="1"/>
      <c r="M755" s="1"/>
      <c r="N755" s="1"/>
      <c r="O755" s="1"/>
      <c r="P755" s="1"/>
      <c r="Q755" s="1"/>
      <c r="R755" s="1"/>
    </row>
    <row r="756" spans="2:18">
      <c r="B756" s="1"/>
      <c r="C756" s="428"/>
      <c r="D756" s="428"/>
      <c r="E756" s="12"/>
      <c r="F756" s="12"/>
      <c r="G756" s="12"/>
      <c r="H756" s="12"/>
      <c r="I756" s="286"/>
      <c r="J756" s="1"/>
      <c r="K756" s="1"/>
      <c r="L756" s="1"/>
      <c r="M756" s="1"/>
      <c r="N756" s="1"/>
      <c r="O756" s="1"/>
      <c r="P756" s="1"/>
      <c r="Q756" s="1"/>
      <c r="R756" s="1"/>
    </row>
    <row r="757" spans="2:18">
      <c r="B757" s="1"/>
      <c r="C757" s="428"/>
      <c r="D757" s="428"/>
      <c r="E757" s="12"/>
      <c r="F757" s="12"/>
      <c r="G757" s="12"/>
      <c r="H757" s="12"/>
      <c r="I757" s="286"/>
      <c r="J757" s="1"/>
      <c r="K757" s="1"/>
      <c r="L757" s="1"/>
      <c r="M757" s="1"/>
      <c r="N757" s="1"/>
      <c r="O757" s="1"/>
      <c r="P757" s="1"/>
      <c r="Q757" s="1"/>
      <c r="R757" s="1"/>
    </row>
    <row r="758" spans="2:18">
      <c r="B758" s="1"/>
      <c r="C758" s="428"/>
      <c r="D758" s="428"/>
      <c r="E758" s="12"/>
      <c r="F758" s="12"/>
      <c r="G758" s="12"/>
      <c r="H758" s="12"/>
      <c r="I758" s="286"/>
      <c r="J758" s="1"/>
      <c r="K758" s="1"/>
      <c r="L758" s="1"/>
      <c r="M758" s="1"/>
      <c r="N758" s="1"/>
      <c r="O758" s="1"/>
      <c r="P758" s="1"/>
      <c r="Q758" s="1"/>
      <c r="R758" s="1"/>
    </row>
    <row r="759" spans="2:18">
      <c r="B759" s="1"/>
      <c r="C759" s="428"/>
      <c r="D759" s="428"/>
      <c r="E759" s="12"/>
      <c r="F759" s="12"/>
      <c r="G759" s="12"/>
      <c r="H759" s="12"/>
      <c r="I759" s="286"/>
      <c r="J759" s="1"/>
      <c r="K759" s="1"/>
      <c r="L759" s="1"/>
      <c r="M759" s="1"/>
      <c r="N759" s="1"/>
      <c r="O759" s="1"/>
      <c r="P759" s="1"/>
      <c r="Q759" s="1"/>
      <c r="R759" s="1"/>
    </row>
    <row r="760" spans="2:18">
      <c r="B760" s="1"/>
      <c r="C760" s="428"/>
      <c r="D760" s="428"/>
      <c r="E760" s="12"/>
      <c r="F760" s="12"/>
      <c r="G760" s="12"/>
      <c r="H760" s="12"/>
      <c r="I760" s="286"/>
      <c r="J760" s="1"/>
      <c r="K760" s="1"/>
      <c r="L760" s="1"/>
      <c r="M760" s="1"/>
      <c r="N760" s="1"/>
      <c r="O760" s="1"/>
      <c r="P760" s="1"/>
      <c r="Q760" s="1"/>
      <c r="R760" s="1"/>
    </row>
    <row r="761" spans="2:18">
      <c r="B761" s="1"/>
      <c r="C761" s="428"/>
      <c r="D761" s="428"/>
      <c r="E761" s="12"/>
      <c r="F761" s="12"/>
      <c r="G761" s="12"/>
      <c r="H761" s="12"/>
      <c r="I761" s="286"/>
      <c r="J761" s="1"/>
      <c r="K761" s="1"/>
      <c r="L761" s="1"/>
      <c r="M761" s="1"/>
      <c r="N761" s="1"/>
      <c r="O761" s="1"/>
      <c r="P761" s="1"/>
      <c r="Q761" s="1"/>
      <c r="R761" s="1"/>
    </row>
    <row r="762" spans="2:18">
      <c r="B762" s="1"/>
      <c r="C762" s="428"/>
      <c r="D762" s="428"/>
      <c r="E762" s="12"/>
      <c r="F762" s="12"/>
      <c r="G762" s="12"/>
      <c r="H762" s="12"/>
      <c r="I762" s="286"/>
      <c r="J762" s="1"/>
      <c r="K762" s="1"/>
      <c r="L762" s="1"/>
      <c r="M762" s="1"/>
      <c r="N762" s="1"/>
      <c r="O762" s="1"/>
      <c r="P762" s="1"/>
      <c r="Q762" s="1"/>
      <c r="R762" s="1"/>
    </row>
    <row r="763" spans="2:18">
      <c r="B763" s="1"/>
      <c r="C763" s="428"/>
      <c r="D763" s="428"/>
      <c r="E763" s="12"/>
      <c r="F763" s="12"/>
      <c r="G763" s="12"/>
      <c r="H763" s="12"/>
      <c r="I763" s="286"/>
      <c r="J763" s="1"/>
      <c r="K763" s="1"/>
      <c r="L763" s="1"/>
      <c r="M763" s="1"/>
      <c r="N763" s="1"/>
      <c r="O763" s="1"/>
      <c r="P763" s="1"/>
      <c r="Q763" s="1"/>
      <c r="R763" s="1"/>
    </row>
    <row r="764" spans="2:18">
      <c r="B764" s="1"/>
      <c r="C764" s="428"/>
      <c r="D764" s="428"/>
      <c r="E764" s="12"/>
      <c r="F764" s="12"/>
      <c r="G764" s="12"/>
      <c r="H764" s="12"/>
      <c r="I764" s="286"/>
      <c r="J764" s="1"/>
      <c r="K764" s="1"/>
      <c r="L764" s="1"/>
      <c r="M764" s="1"/>
      <c r="N764" s="1"/>
      <c r="O764" s="1"/>
      <c r="P764" s="1"/>
      <c r="Q764" s="1"/>
      <c r="R764" s="1"/>
    </row>
    <row r="765" spans="2:18">
      <c r="B765" s="1"/>
      <c r="C765" s="428"/>
      <c r="D765" s="428"/>
      <c r="E765" s="12"/>
      <c r="F765" s="12"/>
      <c r="G765" s="12"/>
      <c r="H765" s="12"/>
      <c r="I765" s="286"/>
      <c r="J765" s="1"/>
      <c r="K765" s="1"/>
      <c r="L765" s="1"/>
      <c r="M765" s="1"/>
      <c r="N765" s="1"/>
      <c r="O765" s="1"/>
      <c r="P765" s="1"/>
      <c r="Q765" s="1"/>
      <c r="R765" s="1"/>
    </row>
    <row r="766" spans="2:18">
      <c r="B766" s="1"/>
      <c r="C766" s="428"/>
      <c r="D766" s="428"/>
      <c r="E766" s="12"/>
      <c r="F766" s="12"/>
      <c r="G766" s="12"/>
      <c r="H766" s="12"/>
      <c r="I766" s="286"/>
      <c r="J766" s="1"/>
      <c r="K766" s="1"/>
      <c r="L766" s="1"/>
      <c r="M766" s="1"/>
      <c r="N766" s="1"/>
      <c r="O766" s="1"/>
      <c r="P766" s="1"/>
      <c r="Q766" s="1"/>
      <c r="R766" s="1"/>
    </row>
    <row r="767" spans="2:18">
      <c r="B767" s="1"/>
      <c r="C767" s="428"/>
      <c r="D767" s="428"/>
      <c r="E767" s="12"/>
      <c r="F767" s="12"/>
      <c r="G767" s="12"/>
      <c r="H767" s="12"/>
      <c r="I767" s="286"/>
      <c r="J767" s="1"/>
      <c r="K767" s="1"/>
      <c r="L767" s="1"/>
      <c r="M767" s="1"/>
      <c r="N767" s="1"/>
      <c r="O767" s="1"/>
      <c r="P767" s="1"/>
      <c r="Q767" s="1"/>
      <c r="R767" s="1"/>
    </row>
    <row r="768" spans="2:18">
      <c r="B768" s="1"/>
      <c r="C768" s="428"/>
      <c r="D768" s="428"/>
      <c r="E768" s="12"/>
      <c r="F768" s="12"/>
      <c r="G768" s="12"/>
      <c r="H768" s="12"/>
      <c r="I768" s="286"/>
      <c r="J768" s="1"/>
      <c r="K768" s="1"/>
      <c r="L768" s="1"/>
      <c r="M768" s="1"/>
      <c r="N768" s="1"/>
      <c r="O768" s="1"/>
      <c r="P768" s="1"/>
      <c r="Q768" s="1"/>
      <c r="R768" s="1"/>
    </row>
    <row r="769" spans="2:18">
      <c r="B769" s="1"/>
      <c r="C769" s="428"/>
      <c r="D769" s="428"/>
      <c r="E769" s="12"/>
      <c r="F769" s="12"/>
      <c r="G769" s="12"/>
      <c r="H769" s="12"/>
      <c r="I769" s="286"/>
      <c r="J769" s="1"/>
      <c r="K769" s="1"/>
      <c r="L769" s="1"/>
      <c r="M769" s="1"/>
      <c r="N769" s="1"/>
      <c r="O769" s="1"/>
      <c r="P769" s="1"/>
      <c r="Q769" s="1"/>
      <c r="R769" s="1"/>
    </row>
    <row r="770" spans="2:18">
      <c r="B770" s="1"/>
      <c r="C770" s="428"/>
      <c r="D770" s="428"/>
      <c r="E770" s="12"/>
      <c r="F770" s="12"/>
      <c r="G770" s="12"/>
      <c r="H770" s="12"/>
      <c r="I770" s="286"/>
      <c r="J770" s="1"/>
      <c r="K770" s="1"/>
      <c r="L770" s="1"/>
      <c r="M770" s="1"/>
      <c r="N770" s="1"/>
      <c r="O770" s="1"/>
      <c r="P770" s="1"/>
      <c r="Q770" s="1"/>
      <c r="R770" s="1"/>
    </row>
    <row r="771" spans="2:18">
      <c r="B771" s="1"/>
      <c r="C771" s="428"/>
      <c r="D771" s="428"/>
      <c r="E771" s="12"/>
      <c r="F771" s="12"/>
      <c r="G771" s="12"/>
      <c r="H771" s="12"/>
      <c r="I771" s="286"/>
      <c r="J771" s="1"/>
      <c r="K771" s="1"/>
      <c r="L771" s="1"/>
      <c r="M771" s="1"/>
      <c r="N771" s="1"/>
      <c r="O771" s="1"/>
      <c r="P771" s="1"/>
      <c r="Q771" s="1"/>
      <c r="R771" s="1"/>
    </row>
    <row r="772" spans="2:18">
      <c r="B772" s="1"/>
      <c r="C772" s="428"/>
      <c r="D772" s="428"/>
      <c r="E772" s="12"/>
      <c r="F772" s="12"/>
      <c r="G772" s="12"/>
      <c r="H772" s="12"/>
      <c r="I772" s="286"/>
      <c r="J772" s="1"/>
      <c r="K772" s="1"/>
      <c r="L772" s="1"/>
      <c r="M772" s="1"/>
      <c r="N772" s="1"/>
      <c r="O772" s="1"/>
      <c r="P772" s="1"/>
      <c r="Q772" s="1"/>
      <c r="R772" s="1"/>
    </row>
    <row r="773" spans="2:18">
      <c r="B773" s="1"/>
      <c r="C773" s="428"/>
      <c r="D773" s="428"/>
      <c r="E773" s="12"/>
      <c r="F773" s="12"/>
      <c r="G773" s="12"/>
      <c r="H773" s="12"/>
      <c r="I773" s="286"/>
      <c r="J773" s="1"/>
      <c r="K773" s="1"/>
      <c r="L773" s="1"/>
      <c r="M773" s="1"/>
      <c r="N773" s="1"/>
      <c r="O773" s="1"/>
      <c r="P773" s="1"/>
      <c r="Q773" s="1"/>
      <c r="R773" s="1"/>
    </row>
    <row r="774" spans="2:18">
      <c r="B774" s="1"/>
      <c r="C774" s="428"/>
      <c r="D774" s="428"/>
      <c r="E774" s="12"/>
      <c r="F774" s="12"/>
      <c r="G774" s="12"/>
      <c r="H774" s="12"/>
      <c r="I774" s="286"/>
      <c r="J774" s="1"/>
      <c r="K774" s="1"/>
      <c r="L774" s="1"/>
      <c r="M774" s="1"/>
      <c r="N774" s="1"/>
      <c r="O774" s="1"/>
      <c r="P774" s="1"/>
      <c r="Q774" s="1"/>
      <c r="R774" s="1"/>
    </row>
    <row r="775" spans="2:18">
      <c r="B775" s="1"/>
      <c r="C775" s="428"/>
      <c r="D775" s="428"/>
      <c r="E775" s="12"/>
      <c r="F775" s="12"/>
      <c r="G775" s="12"/>
      <c r="H775" s="12"/>
      <c r="I775" s="286"/>
      <c r="J775" s="1"/>
      <c r="K775" s="1"/>
      <c r="L775" s="1"/>
      <c r="M775" s="1"/>
      <c r="N775" s="1"/>
      <c r="O775" s="1"/>
      <c r="P775" s="1"/>
      <c r="Q775" s="1"/>
      <c r="R775" s="1"/>
    </row>
    <row r="776" spans="2:18">
      <c r="B776" s="1"/>
      <c r="C776" s="428"/>
      <c r="D776" s="428"/>
      <c r="E776" s="12"/>
      <c r="F776" s="12"/>
      <c r="G776" s="12"/>
      <c r="H776" s="12"/>
      <c r="I776" s="286"/>
      <c r="J776" s="1"/>
      <c r="K776" s="1"/>
      <c r="L776" s="1"/>
      <c r="M776" s="1"/>
      <c r="N776" s="1"/>
      <c r="O776" s="1"/>
      <c r="P776" s="1"/>
      <c r="Q776" s="1"/>
      <c r="R776" s="1"/>
    </row>
    <row r="777" spans="2:18">
      <c r="B777" s="1"/>
      <c r="C777" s="428"/>
      <c r="D777" s="428"/>
      <c r="E777" s="12"/>
      <c r="F777" s="12"/>
      <c r="G777" s="12"/>
      <c r="H777" s="12"/>
      <c r="I777" s="286"/>
      <c r="J777" s="1"/>
      <c r="K777" s="1"/>
      <c r="L777" s="1"/>
      <c r="M777" s="1"/>
      <c r="N777" s="1"/>
      <c r="O777" s="1"/>
      <c r="P777" s="1"/>
      <c r="Q777" s="1"/>
      <c r="R777" s="1"/>
    </row>
    <row r="778" spans="2:18">
      <c r="B778" s="1"/>
      <c r="C778" s="428"/>
      <c r="D778" s="428"/>
      <c r="E778" s="12"/>
      <c r="F778" s="12"/>
      <c r="G778" s="12"/>
      <c r="H778" s="12"/>
      <c r="I778" s="286"/>
      <c r="J778" s="1"/>
      <c r="K778" s="1"/>
      <c r="L778" s="1"/>
      <c r="M778" s="1"/>
      <c r="N778" s="1"/>
      <c r="O778" s="1"/>
      <c r="P778" s="1"/>
      <c r="Q778" s="1"/>
      <c r="R778" s="1"/>
    </row>
    <row r="779" spans="2:18">
      <c r="B779" s="1"/>
      <c r="C779" s="428"/>
      <c r="D779" s="428"/>
      <c r="E779" s="12"/>
      <c r="F779" s="12"/>
      <c r="G779" s="12"/>
      <c r="H779" s="12"/>
      <c r="I779" s="286"/>
      <c r="J779" s="1"/>
      <c r="K779" s="1"/>
      <c r="L779" s="1"/>
      <c r="M779" s="1"/>
      <c r="N779" s="1"/>
      <c r="O779" s="1"/>
      <c r="P779" s="1"/>
      <c r="Q779" s="1"/>
      <c r="R779" s="1"/>
    </row>
    <row r="780" spans="2:18">
      <c r="B780" s="1"/>
      <c r="C780" s="428"/>
      <c r="D780" s="428"/>
      <c r="E780" s="12"/>
      <c r="F780" s="12"/>
      <c r="G780" s="12"/>
      <c r="H780" s="12"/>
      <c r="I780" s="286"/>
      <c r="J780" s="1"/>
      <c r="K780" s="1"/>
      <c r="L780" s="1"/>
      <c r="M780" s="1"/>
      <c r="N780" s="1"/>
      <c r="O780" s="1"/>
      <c r="P780" s="1"/>
      <c r="Q780" s="1"/>
      <c r="R780" s="1"/>
    </row>
    <row r="781" spans="2:18">
      <c r="B781" s="1"/>
      <c r="C781" s="428"/>
      <c r="D781" s="428"/>
      <c r="E781" s="12"/>
      <c r="F781" s="12"/>
      <c r="G781" s="12"/>
      <c r="H781" s="12"/>
      <c r="I781" s="286"/>
      <c r="J781" s="1"/>
      <c r="K781" s="1"/>
      <c r="L781" s="1"/>
      <c r="M781" s="1"/>
      <c r="N781" s="1"/>
      <c r="O781" s="1"/>
      <c r="P781" s="1"/>
      <c r="Q781" s="1"/>
      <c r="R781" s="1"/>
    </row>
    <row r="782" spans="2:18">
      <c r="B782" s="1"/>
      <c r="C782" s="428"/>
      <c r="D782" s="428"/>
      <c r="E782" s="12"/>
      <c r="F782" s="12"/>
      <c r="G782" s="12"/>
      <c r="H782" s="12"/>
      <c r="I782" s="286"/>
      <c r="J782" s="1"/>
      <c r="K782" s="1"/>
      <c r="L782" s="1"/>
      <c r="M782" s="1"/>
      <c r="N782" s="1"/>
      <c r="O782" s="1"/>
      <c r="P782" s="1"/>
      <c r="Q782" s="1"/>
      <c r="R782" s="1"/>
    </row>
    <row r="783" spans="2:18">
      <c r="B783" s="1"/>
      <c r="C783" s="428"/>
      <c r="D783" s="428"/>
      <c r="E783" s="12"/>
      <c r="F783" s="12"/>
      <c r="G783" s="12"/>
      <c r="H783" s="12"/>
      <c r="I783" s="286"/>
      <c r="J783" s="1"/>
      <c r="K783" s="1"/>
      <c r="L783" s="1"/>
      <c r="M783" s="1"/>
      <c r="N783" s="1"/>
      <c r="O783" s="1"/>
      <c r="P783" s="1"/>
      <c r="Q783" s="1"/>
      <c r="R783" s="1"/>
    </row>
    <row r="784" spans="2:18">
      <c r="B784" s="1"/>
      <c r="C784" s="428"/>
      <c r="D784" s="428"/>
      <c r="E784" s="12"/>
      <c r="F784" s="12"/>
      <c r="G784" s="12"/>
      <c r="H784" s="12"/>
      <c r="I784" s="286"/>
      <c r="J784" s="1"/>
      <c r="K784" s="1"/>
      <c r="L784" s="1"/>
      <c r="M784" s="1"/>
      <c r="N784" s="1"/>
      <c r="O784" s="1"/>
      <c r="P784" s="1"/>
      <c r="Q784" s="1"/>
      <c r="R784" s="1"/>
    </row>
    <row r="785" spans="2:18">
      <c r="B785" s="1"/>
      <c r="C785" s="428"/>
      <c r="D785" s="428"/>
      <c r="E785" s="12"/>
      <c r="F785" s="12"/>
      <c r="G785" s="12"/>
      <c r="H785" s="12"/>
      <c r="I785" s="286"/>
      <c r="J785" s="1"/>
      <c r="K785" s="1"/>
      <c r="L785" s="1"/>
      <c r="M785" s="1"/>
      <c r="N785" s="1"/>
      <c r="O785" s="1"/>
      <c r="P785" s="1"/>
      <c r="Q785" s="1"/>
      <c r="R785" s="1"/>
    </row>
    <row r="786" spans="2:18">
      <c r="B786" s="1"/>
      <c r="C786" s="428"/>
      <c r="D786" s="428"/>
      <c r="E786" s="12"/>
      <c r="F786" s="12"/>
      <c r="G786" s="12"/>
      <c r="H786" s="12"/>
      <c r="I786" s="286"/>
      <c r="J786" s="1"/>
      <c r="K786" s="1"/>
      <c r="L786" s="1"/>
      <c r="M786" s="1"/>
      <c r="N786" s="1"/>
      <c r="O786" s="1"/>
      <c r="P786" s="1"/>
      <c r="Q786" s="1"/>
      <c r="R786" s="1"/>
    </row>
    <row r="787" spans="2:18">
      <c r="B787" s="1"/>
      <c r="C787" s="428"/>
      <c r="D787" s="428"/>
      <c r="E787" s="12"/>
      <c r="F787" s="12"/>
      <c r="G787" s="12"/>
      <c r="H787" s="12"/>
      <c r="I787" s="286"/>
      <c r="J787" s="1"/>
      <c r="K787" s="1"/>
      <c r="L787" s="1"/>
      <c r="M787" s="1"/>
      <c r="N787" s="1"/>
      <c r="O787" s="1"/>
      <c r="P787" s="1"/>
      <c r="Q787" s="1"/>
      <c r="R787" s="1"/>
    </row>
    <row r="788" spans="2:18">
      <c r="B788" s="1"/>
      <c r="C788" s="428"/>
      <c r="D788" s="428"/>
      <c r="E788" s="12"/>
      <c r="F788" s="12"/>
      <c r="G788" s="12"/>
      <c r="H788" s="12"/>
      <c r="I788" s="286"/>
      <c r="J788" s="1"/>
      <c r="K788" s="1"/>
      <c r="L788" s="1"/>
      <c r="M788" s="1"/>
      <c r="N788" s="1"/>
      <c r="O788" s="1"/>
      <c r="P788" s="1"/>
      <c r="Q788" s="1"/>
      <c r="R788" s="1"/>
    </row>
    <row r="789" spans="2:18">
      <c r="B789" s="1"/>
      <c r="C789" s="428"/>
      <c r="D789" s="428"/>
      <c r="E789" s="12"/>
      <c r="F789" s="12"/>
      <c r="G789" s="12"/>
      <c r="H789" s="12"/>
      <c r="I789" s="286"/>
      <c r="J789" s="1"/>
      <c r="K789" s="1"/>
      <c r="L789" s="1"/>
      <c r="M789" s="1"/>
      <c r="N789" s="1"/>
      <c r="O789" s="1"/>
      <c r="P789" s="1"/>
      <c r="Q789" s="1"/>
      <c r="R789" s="1"/>
    </row>
    <row r="790" spans="2:18">
      <c r="B790" s="1"/>
      <c r="C790" s="428"/>
      <c r="D790" s="428"/>
      <c r="E790" s="12"/>
      <c r="F790" s="12"/>
      <c r="G790" s="12"/>
      <c r="H790" s="12"/>
      <c r="I790" s="286"/>
      <c r="J790" s="1"/>
      <c r="K790" s="1"/>
      <c r="L790" s="1"/>
      <c r="M790" s="1"/>
      <c r="N790" s="1"/>
      <c r="O790" s="1"/>
      <c r="P790" s="1"/>
      <c r="Q790" s="1"/>
      <c r="R790" s="1"/>
    </row>
    <row r="791" spans="2:18">
      <c r="B791" s="1"/>
      <c r="C791" s="428"/>
      <c r="D791" s="428"/>
      <c r="E791" s="12"/>
      <c r="F791" s="12"/>
      <c r="G791" s="12"/>
      <c r="H791" s="12"/>
      <c r="I791" s="286"/>
      <c r="J791" s="1"/>
      <c r="K791" s="1"/>
      <c r="L791" s="1"/>
      <c r="M791" s="1"/>
      <c r="N791" s="1"/>
      <c r="O791" s="1"/>
      <c r="P791" s="1"/>
      <c r="Q791" s="1"/>
      <c r="R791" s="1"/>
    </row>
    <row r="792" spans="2:18">
      <c r="B792" s="1"/>
      <c r="C792" s="428"/>
      <c r="D792" s="428"/>
      <c r="E792" s="12"/>
      <c r="F792" s="12"/>
      <c r="G792" s="12"/>
      <c r="H792" s="12"/>
      <c r="I792" s="286"/>
      <c r="J792" s="1"/>
      <c r="K792" s="1"/>
      <c r="L792" s="1"/>
      <c r="M792" s="1"/>
      <c r="N792" s="1"/>
      <c r="O792" s="1"/>
      <c r="P792" s="1"/>
      <c r="Q792" s="1"/>
      <c r="R792" s="1"/>
    </row>
    <row r="793" spans="2:18">
      <c r="B793" s="1"/>
      <c r="C793" s="428"/>
      <c r="D793" s="428"/>
      <c r="E793" s="12"/>
      <c r="F793" s="12"/>
      <c r="G793" s="12"/>
      <c r="H793" s="12"/>
      <c r="I793" s="286"/>
      <c r="J793" s="1"/>
      <c r="K793" s="1"/>
      <c r="L793" s="1"/>
      <c r="M793" s="1"/>
      <c r="N793" s="1"/>
      <c r="O793" s="1"/>
      <c r="P793" s="1"/>
      <c r="Q793" s="1"/>
      <c r="R793" s="1"/>
    </row>
    <row r="794" spans="2:18">
      <c r="B794" s="1"/>
      <c r="C794" s="428"/>
      <c r="D794" s="428"/>
      <c r="E794" s="12"/>
      <c r="F794" s="12"/>
      <c r="G794" s="12"/>
      <c r="H794" s="12"/>
      <c r="I794" s="286"/>
      <c r="J794" s="1"/>
      <c r="K794" s="1"/>
      <c r="L794" s="1"/>
      <c r="M794" s="1"/>
      <c r="N794" s="1"/>
      <c r="O794" s="1"/>
      <c r="P794" s="1"/>
      <c r="Q794" s="1"/>
      <c r="R794" s="1"/>
    </row>
    <row r="795" spans="2:18">
      <c r="B795" s="1"/>
      <c r="C795" s="428"/>
      <c r="D795" s="428"/>
      <c r="E795" s="12"/>
      <c r="F795" s="12"/>
      <c r="G795" s="12"/>
      <c r="H795" s="12"/>
      <c r="I795" s="286"/>
      <c r="J795" s="1"/>
      <c r="K795" s="1"/>
      <c r="L795" s="1"/>
      <c r="M795" s="1"/>
      <c r="N795" s="1"/>
      <c r="O795" s="1"/>
      <c r="P795" s="1"/>
      <c r="Q795" s="1"/>
      <c r="R795" s="1"/>
    </row>
    <row r="796" spans="2:18">
      <c r="B796" s="1"/>
      <c r="C796" s="428"/>
      <c r="D796" s="428"/>
      <c r="E796" s="12"/>
      <c r="F796" s="12"/>
      <c r="G796" s="12"/>
      <c r="H796" s="12"/>
      <c r="I796" s="286"/>
      <c r="J796" s="1"/>
      <c r="K796" s="1"/>
      <c r="L796" s="1"/>
      <c r="M796" s="1"/>
      <c r="N796" s="1"/>
      <c r="O796" s="1"/>
      <c r="P796" s="1"/>
      <c r="Q796" s="1"/>
      <c r="R796" s="1"/>
    </row>
    <row r="797" spans="2:18">
      <c r="B797" s="1"/>
      <c r="C797" s="428"/>
      <c r="D797" s="428"/>
      <c r="E797" s="12"/>
      <c r="F797" s="12"/>
      <c r="G797" s="12"/>
      <c r="H797" s="12"/>
      <c r="I797" s="286"/>
      <c r="J797" s="1"/>
      <c r="K797" s="1"/>
      <c r="L797" s="1"/>
      <c r="M797" s="1"/>
      <c r="N797" s="1"/>
      <c r="O797" s="1"/>
      <c r="P797" s="1"/>
      <c r="Q797" s="1"/>
      <c r="R797" s="1"/>
    </row>
    <row r="798" spans="2:18">
      <c r="B798" s="1"/>
      <c r="C798" s="428"/>
      <c r="D798" s="428"/>
      <c r="E798" s="12"/>
      <c r="F798" s="12"/>
      <c r="G798" s="12"/>
      <c r="H798" s="12"/>
      <c r="I798" s="286"/>
      <c r="J798" s="1"/>
      <c r="K798" s="1"/>
      <c r="L798" s="1"/>
      <c r="M798" s="1"/>
      <c r="N798" s="1"/>
      <c r="O798" s="1"/>
      <c r="P798" s="1"/>
      <c r="Q798" s="1"/>
      <c r="R798" s="1"/>
    </row>
    <row r="799" spans="2:18">
      <c r="B799" s="1"/>
      <c r="C799" s="428"/>
      <c r="D799" s="428"/>
      <c r="E799" s="12"/>
      <c r="F799" s="12"/>
      <c r="G799" s="12"/>
      <c r="H799" s="12"/>
      <c r="I799" s="286"/>
      <c r="J799" s="1"/>
      <c r="K799" s="1"/>
      <c r="L799" s="1"/>
      <c r="M799" s="1"/>
      <c r="N799" s="1"/>
      <c r="O799" s="1"/>
      <c r="P799" s="1"/>
      <c r="Q799" s="1"/>
      <c r="R799" s="1"/>
    </row>
    <row r="800" spans="2:18">
      <c r="B800" s="1"/>
      <c r="C800" s="428"/>
      <c r="D800" s="428"/>
      <c r="E800" s="12"/>
      <c r="F800" s="12"/>
      <c r="G800" s="12"/>
      <c r="H800" s="12"/>
      <c r="I800" s="286"/>
      <c r="J800" s="1"/>
      <c r="K800" s="1"/>
      <c r="L800" s="1"/>
      <c r="M800" s="1"/>
      <c r="N800" s="1"/>
      <c r="O800" s="1"/>
      <c r="P800" s="1"/>
      <c r="Q800" s="1"/>
      <c r="R800" s="1"/>
    </row>
    <row r="801" spans="2:18">
      <c r="B801" s="1"/>
      <c r="C801" s="428"/>
      <c r="D801" s="428"/>
      <c r="E801" s="12"/>
      <c r="F801" s="12"/>
      <c r="G801" s="12"/>
      <c r="H801" s="12"/>
      <c r="I801" s="286"/>
      <c r="J801" s="1"/>
      <c r="K801" s="1"/>
      <c r="L801" s="1"/>
      <c r="M801" s="1"/>
      <c r="N801" s="1"/>
      <c r="O801" s="1"/>
      <c r="P801" s="1"/>
      <c r="Q801" s="1"/>
      <c r="R801" s="1"/>
    </row>
    <row r="802" spans="2:18">
      <c r="B802" s="1"/>
      <c r="C802" s="428"/>
      <c r="D802" s="428"/>
      <c r="E802" s="12"/>
      <c r="F802" s="12"/>
      <c r="G802" s="12"/>
      <c r="H802" s="12"/>
      <c r="I802" s="286"/>
      <c r="J802" s="1"/>
      <c r="K802" s="1"/>
      <c r="L802" s="1"/>
      <c r="M802" s="1"/>
      <c r="N802" s="1"/>
      <c r="O802" s="1"/>
      <c r="P802" s="1"/>
      <c r="Q802" s="1"/>
      <c r="R802" s="1"/>
    </row>
    <row r="803" spans="2:18">
      <c r="B803" s="1"/>
      <c r="C803" s="428"/>
      <c r="D803" s="428"/>
      <c r="E803" s="12"/>
      <c r="F803" s="12"/>
      <c r="G803" s="12"/>
      <c r="H803" s="12"/>
      <c r="I803" s="286"/>
      <c r="J803" s="1"/>
      <c r="K803" s="1"/>
      <c r="L803" s="1"/>
      <c r="M803" s="1"/>
      <c r="N803" s="1"/>
      <c r="O803" s="1"/>
      <c r="P803" s="1"/>
      <c r="Q803" s="1"/>
      <c r="R803" s="1"/>
    </row>
    <row r="804" spans="2:18">
      <c r="B804" s="1"/>
      <c r="C804" s="428"/>
      <c r="D804" s="428"/>
      <c r="E804" s="12"/>
      <c r="F804" s="12"/>
      <c r="G804" s="12"/>
      <c r="H804" s="12"/>
      <c r="I804" s="286"/>
      <c r="J804" s="1"/>
      <c r="K804" s="1"/>
      <c r="L804" s="1"/>
      <c r="M804" s="1"/>
      <c r="N804" s="1"/>
      <c r="O804" s="1"/>
      <c r="P804" s="1"/>
      <c r="Q804" s="1"/>
      <c r="R804" s="1"/>
    </row>
    <row r="805" spans="2:18">
      <c r="B805" s="1"/>
      <c r="C805" s="428"/>
      <c r="D805" s="428"/>
      <c r="E805" s="12"/>
      <c r="F805" s="12"/>
      <c r="G805" s="12"/>
      <c r="H805" s="12"/>
      <c r="I805" s="286"/>
      <c r="J805" s="1"/>
      <c r="K805" s="1"/>
      <c r="L805" s="1"/>
      <c r="M805" s="1"/>
      <c r="N805" s="1"/>
      <c r="O805" s="1"/>
      <c r="P805" s="1"/>
      <c r="Q805" s="1"/>
      <c r="R805" s="1"/>
    </row>
    <row r="806" spans="2:18">
      <c r="B806" s="1"/>
      <c r="C806" s="428"/>
      <c r="D806" s="428"/>
      <c r="E806" s="12"/>
      <c r="F806" s="12"/>
      <c r="G806" s="12"/>
      <c r="H806" s="12"/>
      <c r="I806" s="286"/>
      <c r="J806" s="1"/>
      <c r="K806" s="1"/>
      <c r="L806" s="1"/>
      <c r="M806" s="1"/>
      <c r="N806" s="1"/>
      <c r="O806" s="1"/>
      <c r="P806" s="1"/>
      <c r="Q806" s="1"/>
      <c r="R806" s="1"/>
    </row>
    <row r="807" spans="2:18">
      <c r="B807" s="1"/>
      <c r="C807" s="428"/>
      <c r="D807" s="428"/>
      <c r="E807" s="12"/>
      <c r="F807" s="12"/>
      <c r="G807" s="12"/>
      <c r="H807" s="12"/>
      <c r="I807" s="286"/>
      <c r="J807" s="1"/>
      <c r="K807" s="1"/>
      <c r="L807" s="1"/>
      <c r="M807" s="1"/>
      <c r="N807" s="1"/>
      <c r="O807" s="1"/>
      <c r="P807" s="1"/>
      <c r="Q807" s="1"/>
      <c r="R807" s="1"/>
    </row>
    <row r="808" spans="2:18">
      <c r="B808" s="1"/>
      <c r="C808" s="428"/>
      <c r="D808" s="428"/>
      <c r="E808" s="12"/>
      <c r="F808" s="12"/>
      <c r="G808" s="12"/>
      <c r="H808" s="12"/>
      <c r="I808" s="286"/>
      <c r="J808" s="1"/>
      <c r="K808" s="1"/>
      <c r="L808" s="1"/>
      <c r="M808" s="1"/>
      <c r="N808" s="1"/>
      <c r="O808" s="1"/>
      <c r="P808" s="1"/>
      <c r="Q808" s="1"/>
      <c r="R808" s="1"/>
    </row>
    <row r="809" spans="2:18">
      <c r="B809" s="1"/>
      <c r="C809" s="428"/>
      <c r="D809" s="428"/>
      <c r="E809" s="12"/>
      <c r="F809" s="12"/>
      <c r="G809" s="12"/>
      <c r="H809" s="12"/>
      <c r="I809" s="286"/>
      <c r="J809" s="1"/>
      <c r="K809" s="1"/>
      <c r="L809" s="1"/>
      <c r="M809" s="1"/>
      <c r="N809" s="1"/>
      <c r="O809" s="1"/>
      <c r="P809" s="1"/>
      <c r="Q809" s="1"/>
      <c r="R809" s="1"/>
    </row>
    <row r="810" spans="2:18">
      <c r="B810" s="1"/>
      <c r="C810" s="428"/>
      <c r="D810" s="428"/>
      <c r="E810" s="12"/>
      <c r="F810" s="12"/>
      <c r="G810" s="12"/>
      <c r="H810" s="12"/>
      <c r="I810" s="286"/>
      <c r="J810" s="1"/>
      <c r="K810" s="1"/>
      <c r="L810" s="1"/>
      <c r="M810" s="1"/>
      <c r="N810" s="1"/>
      <c r="O810" s="1"/>
      <c r="P810" s="1"/>
      <c r="Q810" s="1"/>
      <c r="R810" s="1"/>
    </row>
    <row r="811" spans="2:18">
      <c r="B811" s="1"/>
      <c r="C811" s="428"/>
      <c r="D811" s="428"/>
      <c r="E811" s="12"/>
      <c r="F811" s="12"/>
      <c r="G811" s="12"/>
      <c r="H811" s="12"/>
      <c r="I811" s="286"/>
      <c r="J811" s="1"/>
      <c r="K811" s="1"/>
      <c r="L811" s="1"/>
      <c r="M811" s="1"/>
      <c r="N811" s="1"/>
      <c r="O811" s="1"/>
      <c r="P811" s="1"/>
      <c r="Q811" s="1"/>
      <c r="R811" s="1"/>
    </row>
    <row r="812" spans="2:18">
      <c r="B812" s="1"/>
      <c r="C812" s="428"/>
      <c r="D812" s="428"/>
      <c r="E812" s="12"/>
      <c r="F812" s="12"/>
      <c r="G812" s="12"/>
      <c r="H812" s="12"/>
      <c r="I812" s="286"/>
      <c r="J812" s="1"/>
      <c r="K812" s="1"/>
      <c r="L812" s="1"/>
      <c r="M812" s="1"/>
      <c r="N812" s="1"/>
      <c r="O812" s="1"/>
      <c r="P812" s="1"/>
      <c r="Q812" s="1"/>
      <c r="R812" s="1"/>
    </row>
    <row r="813" spans="2:18">
      <c r="B813" s="1"/>
      <c r="C813" s="428"/>
      <c r="D813" s="428"/>
      <c r="E813" s="12"/>
      <c r="F813" s="12"/>
      <c r="G813" s="12"/>
      <c r="H813" s="12"/>
      <c r="I813" s="286"/>
      <c r="J813" s="1"/>
      <c r="K813" s="1"/>
      <c r="L813" s="1"/>
      <c r="M813" s="1"/>
      <c r="N813" s="1"/>
      <c r="O813" s="1"/>
      <c r="P813" s="1"/>
      <c r="Q813" s="1"/>
      <c r="R813" s="1"/>
    </row>
    <row r="814" spans="2:18">
      <c r="B814" s="1"/>
      <c r="C814" s="428"/>
      <c r="D814" s="428"/>
      <c r="E814" s="12"/>
      <c r="F814" s="12"/>
      <c r="G814" s="12"/>
      <c r="H814" s="12"/>
      <c r="I814" s="286"/>
      <c r="J814" s="1"/>
      <c r="K814" s="1"/>
      <c r="L814" s="1"/>
      <c r="M814" s="1"/>
      <c r="N814" s="1"/>
      <c r="O814" s="1"/>
      <c r="P814" s="1"/>
      <c r="Q814" s="1"/>
      <c r="R814" s="1"/>
    </row>
    <row r="815" spans="2:18">
      <c r="B815" s="1"/>
      <c r="C815" s="428"/>
      <c r="D815" s="428"/>
      <c r="E815" s="12"/>
      <c r="F815" s="12"/>
      <c r="G815" s="12"/>
      <c r="H815" s="12"/>
      <c r="I815" s="286"/>
      <c r="J815" s="1"/>
      <c r="K815" s="1"/>
      <c r="L815" s="1"/>
      <c r="M815" s="1"/>
      <c r="N815" s="1"/>
      <c r="O815" s="1"/>
      <c r="P815" s="1"/>
      <c r="Q815" s="1"/>
      <c r="R815" s="1"/>
    </row>
    <row r="816" spans="2:18">
      <c r="B816" s="1"/>
      <c r="C816" s="428"/>
      <c r="D816" s="428"/>
      <c r="E816" s="12"/>
      <c r="F816" s="12"/>
      <c r="G816" s="12"/>
      <c r="H816" s="12"/>
      <c r="I816" s="286"/>
      <c r="J816" s="1"/>
      <c r="K816" s="1"/>
      <c r="L816" s="1"/>
      <c r="M816" s="1"/>
      <c r="N816" s="1"/>
      <c r="O816" s="1"/>
      <c r="P816" s="1"/>
      <c r="Q816" s="1"/>
      <c r="R816" s="1"/>
    </row>
    <row r="817" spans="2:18">
      <c r="B817" s="1"/>
      <c r="C817" s="428"/>
      <c r="D817" s="428"/>
      <c r="E817" s="12"/>
      <c r="F817" s="12"/>
      <c r="G817" s="12"/>
      <c r="H817" s="12"/>
      <c r="I817" s="286"/>
      <c r="J817" s="1"/>
      <c r="K817" s="1"/>
      <c r="L817" s="1"/>
      <c r="M817" s="1"/>
      <c r="N817" s="1"/>
      <c r="O817" s="1"/>
      <c r="P817" s="1"/>
      <c r="Q817" s="1"/>
      <c r="R817" s="1"/>
    </row>
    <row r="818" spans="2:18">
      <c r="B818" s="1"/>
      <c r="C818" s="428"/>
      <c r="D818" s="428"/>
      <c r="E818" s="12"/>
      <c r="F818" s="12"/>
      <c r="G818" s="12"/>
      <c r="H818" s="12"/>
      <c r="I818" s="286"/>
      <c r="J818" s="1"/>
      <c r="K818" s="1"/>
      <c r="L818" s="1"/>
      <c r="M818" s="1"/>
      <c r="N818" s="1"/>
      <c r="O818" s="1"/>
      <c r="P818" s="1"/>
      <c r="Q818" s="1"/>
      <c r="R818" s="1"/>
    </row>
    <row r="819" spans="2:18">
      <c r="B819" s="1"/>
      <c r="C819" s="428"/>
      <c r="D819" s="428"/>
      <c r="E819" s="12"/>
      <c r="F819" s="12"/>
      <c r="G819" s="12"/>
      <c r="H819" s="12"/>
      <c r="I819" s="286"/>
      <c r="J819" s="1"/>
      <c r="K819" s="1"/>
      <c r="L819" s="1"/>
      <c r="M819" s="1"/>
      <c r="N819" s="1"/>
      <c r="O819" s="1"/>
      <c r="P819" s="1"/>
      <c r="Q819" s="1"/>
      <c r="R819" s="1"/>
    </row>
    <row r="820" spans="2:18">
      <c r="B820" s="1"/>
      <c r="C820" s="428"/>
      <c r="D820" s="428"/>
      <c r="E820" s="12"/>
      <c r="F820" s="12"/>
      <c r="G820" s="12"/>
      <c r="H820" s="12"/>
      <c r="I820" s="286"/>
      <c r="J820" s="1"/>
      <c r="K820" s="1"/>
      <c r="L820" s="1"/>
      <c r="M820" s="1"/>
      <c r="N820" s="1"/>
      <c r="O820" s="1"/>
      <c r="P820" s="1"/>
      <c r="Q820" s="1"/>
      <c r="R820" s="1"/>
    </row>
    <row r="821" spans="2:18">
      <c r="B821" s="1"/>
      <c r="C821" s="428"/>
      <c r="D821" s="428"/>
      <c r="E821" s="12"/>
      <c r="F821" s="12"/>
      <c r="G821" s="12"/>
      <c r="H821" s="12"/>
      <c r="I821" s="286"/>
      <c r="J821" s="1"/>
      <c r="K821" s="1"/>
      <c r="L821" s="1"/>
      <c r="M821" s="1"/>
      <c r="N821" s="1"/>
      <c r="O821" s="1"/>
      <c r="P821" s="1"/>
      <c r="Q821" s="1"/>
      <c r="R821" s="1"/>
    </row>
    <row r="822" spans="2:18">
      <c r="B822" s="1"/>
      <c r="C822" s="428"/>
      <c r="D822" s="428"/>
      <c r="E822" s="12"/>
      <c r="F822" s="12"/>
      <c r="G822" s="12"/>
      <c r="H822" s="12"/>
      <c r="I822" s="286"/>
      <c r="J822" s="1"/>
      <c r="K822" s="1"/>
      <c r="L822" s="1"/>
      <c r="M822" s="1"/>
      <c r="N822" s="1"/>
      <c r="O822" s="1"/>
      <c r="P822" s="1"/>
      <c r="Q822" s="1"/>
      <c r="R822" s="1"/>
    </row>
    <row r="823" spans="2:18">
      <c r="B823" s="1"/>
      <c r="C823" s="428"/>
      <c r="D823" s="428"/>
      <c r="E823" s="12"/>
      <c r="F823" s="12"/>
      <c r="G823" s="12"/>
      <c r="H823" s="12"/>
      <c r="I823" s="286"/>
      <c r="J823" s="1"/>
      <c r="K823" s="1"/>
      <c r="L823" s="1"/>
      <c r="M823" s="1"/>
      <c r="N823" s="1"/>
      <c r="O823" s="1"/>
      <c r="P823" s="1"/>
      <c r="Q823" s="1"/>
      <c r="R823" s="1"/>
    </row>
    <row r="824" spans="2:18">
      <c r="B824" s="1"/>
      <c r="C824" s="428"/>
      <c r="D824" s="428"/>
      <c r="E824" s="12"/>
      <c r="F824" s="12"/>
      <c r="G824" s="12"/>
      <c r="H824" s="12"/>
      <c r="I824" s="286"/>
      <c r="J824" s="1"/>
      <c r="K824" s="1"/>
      <c r="L824" s="1"/>
      <c r="M824" s="1"/>
      <c r="N824" s="1"/>
      <c r="O824" s="1"/>
      <c r="P824" s="1"/>
      <c r="Q824" s="1"/>
      <c r="R824" s="1"/>
    </row>
    <row r="825" spans="2:18">
      <c r="B825" s="1"/>
      <c r="C825" s="428"/>
      <c r="D825" s="428"/>
      <c r="E825" s="12"/>
      <c r="F825" s="12"/>
      <c r="G825" s="12"/>
      <c r="H825" s="12"/>
      <c r="I825" s="286"/>
      <c r="J825" s="1"/>
      <c r="K825" s="1"/>
      <c r="L825" s="1"/>
      <c r="M825" s="1"/>
      <c r="N825" s="1"/>
      <c r="O825" s="1"/>
      <c r="P825" s="1"/>
      <c r="Q825" s="1"/>
      <c r="R825" s="1"/>
    </row>
    <row r="826" spans="2:18">
      <c r="B826" s="1"/>
      <c r="C826" s="428"/>
      <c r="D826" s="428"/>
      <c r="E826" s="12"/>
      <c r="F826" s="12"/>
      <c r="G826" s="12"/>
      <c r="H826" s="12"/>
      <c r="I826" s="286"/>
      <c r="J826" s="1"/>
      <c r="K826" s="1"/>
      <c r="L826" s="1"/>
      <c r="M826" s="1"/>
      <c r="N826" s="1"/>
      <c r="O826" s="1"/>
      <c r="P826" s="1"/>
      <c r="Q826" s="1"/>
      <c r="R826" s="1"/>
    </row>
    <row r="827" spans="2:18">
      <c r="B827" s="1"/>
      <c r="C827" s="428"/>
      <c r="D827" s="428"/>
      <c r="E827" s="12"/>
      <c r="F827" s="12"/>
      <c r="G827" s="12"/>
      <c r="H827" s="12"/>
      <c r="I827" s="286"/>
      <c r="J827" s="1"/>
      <c r="K827" s="1"/>
      <c r="L827" s="1"/>
      <c r="M827" s="1"/>
      <c r="N827" s="1"/>
      <c r="O827" s="1"/>
      <c r="P827" s="1"/>
      <c r="Q827" s="1"/>
      <c r="R827" s="1"/>
    </row>
    <row r="828" spans="2:18">
      <c r="B828" s="1"/>
      <c r="C828" s="428"/>
      <c r="D828" s="428"/>
      <c r="E828" s="12"/>
      <c r="F828" s="12"/>
      <c r="G828" s="12"/>
      <c r="H828" s="12"/>
      <c r="I828" s="286"/>
      <c r="J828" s="1"/>
      <c r="K828" s="1"/>
      <c r="L828" s="1"/>
      <c r="M828" s="1"/>
      <c r="N828" s="1"/>
      <c r="O828" s="1"/>
      <c r="P828" s="1"/>
      <c r="Q828" s="1"/>
      <c r="R828" s="1"/>
    </row>
    <row r="829" spans="2:18">
      <c r="B829" s="1"/>
      <c r="C829" s="428"/>
      <c r="D829" s="428"/>
      <c r="E829" s="12"/>
      <c r="F829" s="12"/>
      <c r="G829" s="12"/>
      <c r="H829" s="12"/>
      <c r="I829" s="286"/>
      <c r="J829" s="1"/>
      <c r="K829" s="1"/>
      <c r="L829" s="1"/>
      <c r="M829" s="1"/>
      <c r="N829" s="1"/>
      <c r="O829" s="1"/>
      <c r="P829" s="1"/>
      <c r="Q829" s="1"/>
      <c r="R829" s="1"/>
    </row>
    <row r="830" spans="2:18">
      <c r="B830" s="1"/>
      <c r="C830" s="428"/>
      <c r="D830" s="428"/>
      <c r="E830" s="12"/>
      <c r="F830" s="12"/>
      <c r="G830" s="12"/>
      <c r="H830" s="12"/>
      <c r="I830" s="286"/>
      <c r="J830" s="1"/>
      <c r="K830" s="1"/>
      <c r="L830" s="1"/>
      <c r="M830" s="1"/>
      <c r="N830" s="1"/>
      <c r="O830" s="1"/>
      <c r="P830" s="1"/>
      <c r="Q830" s="1"/>
      <c r="R830" s="1"/>
    </row>
    <row r="831" spans="2:18">
      <c r="B831" s="1"/>
      <c r="C831" s="428"/>
      <c r="D831" s="428"/>
      <c r="E831" s="12"/>
      <c r="F831" s="12"/>
      <c r="G831" s="12"/>
      <c r="H831" s="12"/>
      <c r="I831" s="286"/>
      <c r="J831" s="1"/>
      <c r="K831" s="1"/>
      <c r="L831" s="1"/>
      <c r="M831" s="1"/>
      <c r="N831" s="1"/>
      <c r="O831" s="1"/>
      <c r="P831" s="1"/>
      <c r="Q831" s="1"/>
      <c r="R831" s="1"/>
    </row>
    <row r="832" spans="2:18">
      <c r="B832" s="1"/>
      <c r="C832" s="428"/>
      <c r="D832" s="428"/>
      <c r="E832" s="12"/>
      <c r="F832" s="12"/>
      <c r="G832" s="12"/>
      <c r="H832" s="12"/>
      <c r="I832" s="286"/>
      <c r="J832" s="1"/>
      <c r="K832" s="1"/>
      <c r="L832" s="1"/>
      <c r="M832" s="1"/>
      <c r="N832" s="1"/>
      <c r="O832" s="1"/>
      <c r="P832" s="1"/>
      <c r="Q832" s="1"/>
      <c r="R832" s="1"/>
    </row>
    <row r="833" spans="2:18">
      <c r="B833" s="1"/>
      <c r="C833" s="428"/>
      <c r="D833" s="428"/>
      <c r="E833" s="12"/>
      <c r="F833" s="12"/>
      <c r="G833" s="12"/>
      <c r="H833" s="12"/>
      <c r="I833" s="286"/>
      <c r="J833" s="1"/>
      <c r="K833" s="1"/>
      <c r="L833" s="1"/>
      <c r="M833" s="1"/>
      <c r="N833" s="1"/>
      <c r="O833" s="1"/>
      <c r="P833" s="1"/>
      <c r="Q833" s="1"/>
      <c r="R833" s="1"/>
    </row>
    <row r="834" spans="2:18">
      <c r="B834" s="1"/>
      <c r="C834" s="428"/>
      <c r="D834" s="428"/>
      <c r="E834" s="12"/>
      <c r="F834" s="12"/>
      <c r="G834" s="12"/>
      <c r="H834" s="12"/>
      <c r="I834" s="286"/>
      <c r="J834" s="1"/>
      <c r="K834" s="1"/>
      <c r="L834" s="1"/>
      <c r="M834" s="1"/>
      <c r="N834" s="1"/>
      <c r="O834" s="1"/>
      <c r="P834" s="1"/>
      <c r="Q834" s="1"/>
      <c r="R834" s="1"/>
    </row>
    <row r="835" spans="2:18">
      <c r="B835" s="1"/>
      <c r="C835" s="428"/>
      <c r="D835" s="428"/>
      <c r="E835" s="12"/>
      <c r="F835" s="12"/>
      <c r="G835" s="12"/>
      <c r="H835" s="12"/>
      <c r="I835" s="286"/>
      <c r="J835" s="1"/>
      <c r="K835" s="1"/>
      <c r="L835" s="1"/>
      <c r="M835" s="1"/>
      <c r="N835" s="1"/>
      <c r="O835" s="1"/>
      <c r="P835" s="1"/>
      <c r="Q835" s="1"/>
      <c r="R835" s="1"/>
    </row>
    <row r="836" spans="2:18">
      <c r="B836" s="1"/>
      <c r="C836" s="428"/>
      <c r="D836" s="428"/>
      <c r="E836" s="12"/>
      <c r="F836" s="12"/>
      <c r="G836" s="12"/>
      <c r="H836" s="12"/>
      <c r="I836" s="286"/>
      <c r="J836" s="1"/>
      <c r="K836" s="1"/>
      <c r="L836" s="1"/>
      <c r="M836" s="1"/>
      <c r="N836" s="1"/>
      <c r="O836" s="1"/>
      <c r="P836" s="1"/>
      <c r="Q836" s="1"/>
      <c r="R836" s="1"/>
    </row>
    <row r="837" spans="2:18">
      <c r="B837" s="1"/>
      <c r="C837" s="428"/>
      <c r="D837" s="428"/>
      <c r="E837" s="12"/>
      <c r="F837" s="12"/>
      <c r="G837" s="12"/>
      <c r="H837" s="12"/>
      <c r="I837" s="286"/>
      <c r="J837" s="1"/>
      <c r="K837" s="1"/>
      <c r="L837" s="1"/>
      <c r="M837" s="1"/>
      <c r="N837" s="1"/>
      <c r="O837" s="1"/>
      <c r="P837" s="1"/>
      <c r="Q837" s="1"/>
      <c r="R837" s="1"/>
    </row>
    <row r="838" spans="2:18">
      <c r="B838" s="1"/>
      <c r="C838" s="428"/>
      <c r="D838" s="428"/>
      <c r="E838" s="12"/>
      <c r="F838" s="12"/>
      <c r="G838" s="12"/>
      <c r="H838" s="12"/>
      <c r="I838" s="286"/>
      <c r="J838" s="1"/>
      <c r="K838" s="1"/>
      <c r="L838" s="1"/>
      <c r="M838" s="1"/>
      <c r="N838" s="1"/>
      <c r="O838" s="1"/>
      <c r="P838" s="1"/>
      <c r="Q838" s="1"/>
      <c r="R838" s="1"/>
    </row>
    <row r="839" spans="2:18">
      <c r="B839" s="1"/>
      <c r="C839" s="428"/>
      <c r="D839" s="428"/>
      <c r="E839" s="12"/>
      <c r="F839" s="12"/>
      <c r="G839" s="12"/>
      <c r="H839" s="12"/>
      <c r="I839" s="286"/>
      <c r="J839" s="1"/>
      <c r="K839" s="1"/>
      <c r="L839" s="1"/>
      <c r="M839" s="1"/>
      <c r="N839" s="1"/>
      <c r="O839" s="1"/>
      <c r="P839" s="1"/>
      <c r="Q839" s="1"/>
      <c r="R839" s="1"/>
    </row>
    <row r="840" spans="2:18">
      <c r="B840" s="1"/>
      <c r="C840" s="428"/>
      <c r="D840" s="428"/>
      <c r="E840" s="12"/>
      <c r="F840" s="12"/>
      <c r="G840" s="12"/>
      <c r="H840" s="12"/>
      <c r="I840" s="286"/>
      <c r="J840" s="1"/>
      <c r="K840" s="1"/>
      <c r="L840" s="1"/>
      <c r="M840" s="1"/>
      <c r="N840" s="1"/>
      <c r="O840" s="1"/>
      <c r="P840" s="1"/>
      <c r="Q840" s="1"/>
      <c r="R840" s="1"/>
    </row>
    <row r="841" spans="2:18">
      <c r="B841" s="1"/>
      <c r="C841" s="428"/>
      <c r="D841" s="428"/>
      <c r="E841" s="12"/>
      <c r="F841" s="12"/>
      <c r="G841" s="12"/>
      <c r="H841" s="12"/>
      <c r="I841" s="286"/>
      <c r="J841" s="1"/>
      <c r="K841" s="1"/>
      <c r="L841" s="1"/>
      <c r="M841" s="1"/>
      <c r="N841" s="1"/>
      <c r="O841" s="1"/>
      <c r="P841" s="1"/>
      <c r="Q841" s="1"/>
      <c r="R841" s="1"/>
    </row>
    <row r="842" spans="2:18">
      <c r="B842" s="1"/>
      <c r="C842" s="428"/>
      <c r="D842" s="428"/>
      <c r="E842" s="12"/>
      <c r="F842" s="12"/>
      <c r="G842" s="12"/>
      <c r="H842" s="12"/>
      <c r="I842" s="286"/>
      <c r="J842" s="1"/>
      <c r="K842" s="1"/>
      <c r="L842" s="1"/>
      <c r="M842" s="1"/>
      <c r="N842" s="1"/>
      <c r="O842" s="1"/>
      <c r="P842" s="1"/>
      <c r="Q842" s="1"/>
      <c r="R842" s="1"/>
    </row>
    <row r="843" spans="2:18">
      <c r="B843" s="1"/>
      <c r="C843" s="428"/>
      <c r="D843" s="428"/>
      <c r="E843" s="12"/>
      <c r="F843" s="12"/>
      <c r="G843" s="12"/>
      <c r="H843" s="12"/>
      <c r="I843" s="286"/>
      <c r="J843" s="1"/>
      <c r="K843" s="1"/>
      <c r="L843" s="1"/>
      <c r="M843" s="1"/>
      <c r="N843" s="1"/>
      <c r="O843" s="1"/>
      <c r="P843" s="1"/>
      <c r="Q843" s="1"/>
      <c r="R843" s="1"/>
    </row>
    <row r="844" spans="2:18">
      <c r="B844" s="1"/>
      <c r="C844" s="428"/>
      <c r="D844" s="428"/>
      <c r="E844" s="12"/>
      <c r="F844" s="12"/>
      <c r="G844" s="12"/>
      <c r="H844" s="12"/>
      <c r="I844" s="286"/>
      <c r="J844" s="1"/>
      <c r="K844" s="1"/>
      <c r="L844" s="1"/>
      <c r="M844" s="1"/>
      <c r="N844" s="1"/>
      <c r="O844" s="1"/>
      <c r="P844" s="1"/>
      <c r="Q844" s="1"/>
      <c r="R844" s="1"/>
    </row>
    <row r="845" spans="2:18">
      <c r="B845" s="1"/>
      <c r="C845" s="428"/>
      <c r="D845" s="428"/>
      <c r="E845" s="12"/>
      <c r="F845" s="12"/>
      <c r="G845" s="12"/>
      <c r="H845" s="12"/>
      <c r="I845" s="286"/>
      <c r="J845" s="1"/>
      <c r="K845" s="1"/>
      <c r="L845" s="1"/>
      <c r="M845" s="1"/>
      <c r="N845" s="1"/>
      <c r="O845" s="1"/>
      <c r="P845" s="1"/>
      <c r="Q845" s="1"/>
      <c r="R845" s="1"/>
    </row>
    <row r="846" spans="2:18">
      <c r="B846" s="1"/>
      <c r="C846" s="428"/>
      <c r="D846" s="428"/>
      <c r="E846" s="12"/>
      <c r="F846" s="12"/>
      <c r="G846" s="12"/>
      <c r="H846" s="12"/>
      <c r="I846" s="286"/>
      <c r="J846" s="1"/>
      <c r="K846" s="1"/>
      <c r="L846" s="1"/>
      <c r="M846" s="1"/>
      <c r="N846" s="1"/>
      <c r="O846" s="1"/>
      <c r="P846" s="1"/>
      <c r="Q846" s="1"/>
      <c r="R846" s="1"/>
    </row>
    <row r="847" spans="2:18">
      <c r="B847" s="1"/>
      <c r="C847" s="428"/>
      <c r="D847" s="428"/>
      <c r="E847" s="12"/>
      <c r="F847" s="12"/>
      <c r="G847" s="12"/>
      <c r="H847" s="12"/>
      <c r="I847" s="286"/>
      <c r="J847" s="1"/>
      <c r="K847" s="1"/>
      <c r="L847" s="1"/>
      <c r="M847" s="1"/>
      <c r="N847" s="1"/>
      <c r="O847" s="1"/>
      <c r="P847" s="1"/>
      <c r="Q847" s="1"/>
      <c r="R847" s="1"/>
    </row>
    <row r="848" spans="2:18">
      <c r="B848" s="1"/>
      <c r="C848" s="428"/>
      <c r="D848" s="428"/>
      <c r="E848" s="12"/>
      <c r="F848" s="12"/>
      <c r="G848" s="12"/>
      <c r="H848" s="12"/>
      <c r="I848" s="286"/>
      <c r="J848" s="1"/>
      <c r="K848" s="1"/>
      <c r="L848" s="1"/>
      <c r="M848" s="1"/>
      <c r="N848" s="1"/>
      <c r="O848" s="1"/>
      <c r="P848" s="1"/>
      <c r="Q848" s="1"/>
      <c r="R848" s="1"/>
    </row>
    <row r="849" spans="2:18">
      <c r="B849" s="1"/>
      <c r="C849" s="428"/>
      <c r="D849" s="428"/>
      <c r="E849" s="12"/>
      <c r="F849" s="12"/>
      <c r="G849" s="12"/>
      <c r="H849" s="12"/>
      <c r="I849" s="286"/>
      <c r="J849" s="1"/>
      <c r="K849" s="1"/>
      <c r="L849" s="1"/>
      <c r="M849" s="1"/>
      <c r="N849" s="1"/>
      <c r="O849" s="1"/>
      <c r="P849" s="1"/>
      <c r="Q849" s="1"/>
      <c r="R849" s="1"/>
    </row>
    <row r="850" spans="2:18">
      <c r="B850" s="1"/>
      <c r="C850" s="428"/>
      <c r="D850" s="428"/>
      <c r="E850" s="12"/>
      <c r="F850" s="12"/>
      <c r="G850" s="12"/>
      <c r="H850" s="12"/>
      <c r="I850" s="286"/>
      <c r="J850" s="1"/>
      <c r="K850" s="1"/>
      <c r="L850" s="1"/>
      <c r="M850" s="1"/>
      <c r="N850" s="1"/>
      <c r="O850" s="1"/>
      <c r="P850" s="1"/>
      <c r="Q850" s="1"/>
      <c r="R850" s="1"/>
    </row>
    <row r="851" spans="2:18">
      <c r="B851" s="1"/>
      <c r="C851" s="428"/>
      <c r="D851" s="428"/>
      <c r="E851" s="12"/>
      <c r="F851" s="12"/>
      <c r="G851" s="12"/>
      <c r="H851" s="12"/>
      <c r="I851" s="286"/>
      <c r="J851" s="1"/>
      <c r="K851" s="1"/>
      <c r="L851" s="1"/>
      <c r="M851" s="1"/>
      <c r="N851" s="1"/>
      <c r="O851" s="1"/>
      <c r="P851" s="1"/>
      <c r="Q851" s="1"/>
      <c r="R851" s="1"/>
    </row>
    <row r="852" spans="2:18">
      <c r="B852" s="1"/>
      <c r="C852" s="428"/>
      <c r="D852" s="428"/>
      <c r="E852" s="12"/>
      <c r="F852" s="12"/>
      <c r="G852" s="12"/>
      <c r="H852" s="12"/>
      <c r="I852" s="286"/>
      <c r="J852" s="1"/>
      <c r="K852" s="1"/>
      <c r="L852" s="1"/>
      <c r="M852" s="1"/>
      <c r="N852" s="1"/>
      <c r="O852" s="1"/>
      <c r="P852" s="1"/>
      <c r="Q852" s="1"/>
      <c r="R852" s="1"/>
    </row>
    <row r="853" spans="2:18">
      <c r="B853" s="1"/>
      <c r="C853" s="428"/>
      <c r="D853" s="428"/>
      <c r="E853" s="12"/>
      <c r="F853" s="12"/>
      <c r="G853" s="12"/>
      <c r="H853" s="12"/>
      <c r="I853" s="286"/>
      <c r="J853" s="1"/>
      <c r="K853" s="1"/>
      <c r="L853" s="1"/>
      <c r="M853" s="1"/>
      <c r="N853" s="1"/>
      <c r="O853" s="1"/>
      <c r="P853" s="1"/>
      <c r="Q853" s="1"/>
      <c r="R853" s="1"/>
    </row>
    <row r="854" spans="2:18">
      <c r="B854" s="1"/>
      <c r="C854" s="428"/>
      <c r="D854" s="428"/>
      <c r="E854" s="12"/>
      <c r="F854" s="12"/>
      <c r="G854" s="12"/>
      <c r="H854" s="12"/>
      <c r="I854" s="286"/>
      <c r="J854" s="1"/>
      <c r="K854" s="1"/>
      <c r="L854" s="1"/>
      <c r="M854" s="1"/>
      <c r="N854" s="1"/>
      <c r="O854" s="1"/>
      <c r="P854" s="1"/>
      <c r="Q854" s="1"/>
      <c r="R854" s="1"/>
    </row>
    <row r="855" spans="2:18">
      <c r="B855" s="1"/>
      <c r="C855" s="428"/>
      <c r="D855" s="428"/>
      <c r="E855" s="12"/>
      <c r="F855" s="12"/>
      <c r="G855" s="12"/>
      <c r="H855" s="12"/>
      <c r="I855" s="286"/>
      <c r="J855" s="1"/>
      <c r="K855" s="1"/>
      <c r="L855" s="1"/>
      <c r="M855" s="1"/>
      <c r="N855" s="1"/>
      <c r="O855" s="1"/>
      <c r="P855" s="1"/>
      <c r="Q855" s="1"/>
      <c r="R855" s="1"/>
    </row>
    <row r="856" spans="2:18">
      <c r="B856" s="1"/>
      <c r="C856" s="428"/>
      <c r="D856" s="428"/>
      <c r="E856" s="12"/>
      <c r="F856" s="12"/>
      <c r="G856" s="12"/>
      <c r="H856" s="12"/>
      <c r="I856" s="286"/>
      <c r="J856" s="1"/>
      <c r="K856" s="1"/>
      <c r="L856" s="1"/>
      <c r="M856" s="1"/>
      <c r="N856" s="1"/>
      <c r="O856" s="1"/>
      <c r="P856" s="1"/>
      <c r="Q856" s="1"/>
      <c r="R856" s="1"/>
    </row>
    <row r="857" spans="2:18">
      <c r="B857" s="1"/>
      <c r="C857" s="428"/>
      <c r="D857" s="428"/>
      <c r="E857" s="12"/>
      <c r="F857" s="12"/>
      <c r="G857" s="12"/>
      <c r="H857" s="12"/>
      <c r="I857" s="286"/>
      <c r="J857" s="1"/>
      <c r="K857" s="1"/>
      <c r="L857" s="1"/>
      <c r="M857" s="1"/>
      <c r="N857" s="1"/>
      <c r="O857" s="1"/>
      <c r="P857" s="1"/>
      <c r="Q857" s="1"/>
      <c r="R857" s="1"/>
    </row>
    <row r="858" spans="2:18">
      <c r="B858" s="1"/>
      <c r="C858" s="428"/>
      <c r="D858" s="428"/>
      <c r="E858" s="12"/>
      <c r="F858" s="12"/>
      <c r="G858" s="12"/>
      <c r="H858" s="12"/>
      <c r="I858" s="286"/>
      <c r="J858" s="1"/>
      <c r="K858" s="1"/>
      <c r="L858" s="1"/>
      <c r="M858" s="1"/>
      <c r="N858" s="1"/>
      <c r="O858" s="1"/>
      <c r="P858" s="1"/>
      <c r="Q858" s="1"/>
      <c r="R858" s="1"/>
    </row>
    <row r="859" spans="2:18">
      <c r="B859" s="1"/>
      <c r="C859" s="428"/>
      <c r="D859" s="428"/>
      <c r="E859" s="12"/>
      <c r="F859" s="12"/>
      <c r="G859" s="12"/>
      <c r="H859" s="12"/>
      <c r="I859" s="286"/>
      <c r="J859" s="1"/>
      <c r="K859" s="1"/>
      <c r="L859" s="1"/>
      <c r="M859" s="1"/>
      <c r="N859" s="1"/>
      <c r="O859" s="1"/>
      <c r="P859" s="1"/>
      <c r="Q859" s="1"/>
      <c r="R859" s="1"/>
    </row>
    <row r="860" spans="2:18">
      <c r="B860" s="1"/>
      <c r="C860" s="428"/>
      <c r="D860" s="428"/>
      <c r="E860" s="12"/>
      <c r="F860" s="12"/>
      <c r="G860" s="12"/>
      <c r="H860" s="12"/>
      <c r="I860" s="286"/>
      <c r="J860" s="1"/>
      <c r="K860" s="1"/>
      <c r="L860" s="1"/>
      <c r="M860" s="1"/>
      <c r="N860" s="1"/>
      <c r="O860" s="1"/>
      <c r="P860" s="1"/>
      <c r="Q860" s="1"/>
      <c r="R860" s="1"/>
    </row>
    <row r="861" spans="2:18">
      <c r="B861" s="1"/>
      <c r="C861" s="428"/>
      <c r="D861" s="428"/>
      <c r="E861" s="12"/>
      <c r="F861" s="12"/>
      <c r="G861" s="12"/>
      <c r="H861" s="12"/>
      <c r="I861" s="286"/>
      <c r="J861" s="1"/>
      <c r="K861" s="1"/>
      <c r="L861" s="1"/>
      <c r="M861" s="1"/>
      <c r="N861" s="1"/>
      <c r="O861" s="1"/>
      <c r="P861" s="1"/>
      <c r="Q861" s="1"/>
      <c r="R861" s="1"/>
    </row>
    <row r="862" spans="2:18">
      <c r="B862" s="1"/>
      <c r="C862" s="428"/>
      <c r="D862" s="428"/>
      <c r="E862" s="12"/>
      <c r="F862" s="12"/>
      <c r="G862" s="12"/>
      <c r="H862" s="12"/>
      <c r="I862" s="286"/>
      <c r="J862" s="1"/>
      <c r="K862" s="1"/>
      <c r="L862" s="1"/>
      <c r="M862" s="1"/>
      <c r="N862" s="1"/>
      <c r="O862" s="1"/>
      <c r="P862" s="1"/>
      <c r="Q862" s="1"/>
      <c r="R862" s="1"/>
    </row>
    <row r="863" spans="2:18">
      <c r="B863" s="1"/>
      <c r="C863" s="428"/>
      <c r="D863" s="428"/>
      <c r="E863" s="12"/>
      <c r="F863" s="12"/>
      <c r="G863" s="12"/>
      <c r="H863" s="12"/>
      <c r="I863" s="286"/>
      <c r="J863" s="1"/>
      <c r="K863" s="1"/>
      <c r="L863" s="1"/>
      <c r="M863" s="1"/>
      <c r="N863" s="1"/>
      <c r="O863" s="1"/>
      <c r="P863" s="1"/>
      <c r="Q863" s="1"/>
      <c r="R863" s="1"/>
    </row>
    <row r="864" spans="2:18">
      <c r="B864" s="1"/>
      <c r="C864" s="428"/>
      <c r="D864" s="428"/>
      <c r="E864" s="12"/>
      <c r="F864" s="12"/>
      <c r="G864" s="12"/>
      <c r="H864" s="12"/>
      <c r="I864" s="286"/>
      <c r="J864" s="1"/>
      <c r="K864" s="1"/>
      <c r="L864" s="1"/>
      <c r="M864" s="1"/>
      <c r="N864" s="1"/>
      <c r="O864" s="1"/>
      <c r="P864" s="1"/>
      <c r="Q864" s="1"/>
      <c r="R864" s="1"/>
    </row>
    <row r="865" spans="2:18">
      <c r="B865" s="1"/>
      <c r="C865" s="428"/>
      <c r="D865" s="428"/>
      <c r="E865" s="12"/>
      <c r="F865" s="12"/>
      <c r="G865" s="12"/>
      <c r="H865" s="12"/>
      <c r="I865" s="286"/>
      <c r="J865" s="1"/>
      <c r="K865" s="1"/>
      <c r="L865" s="1"/>
      <c r="M865" s="1"/>
      <c r="N865" s="1"/>
      <c r="O865" s="1"/>
      <c r="P865" s="1"/>
      <c r="Q865" s="1"/>
      <c r="R865" s="1"/>
    </row>
    <row r="866" spans="2:18">
      <c r="B866" s="1"/>
      <c r="C866" s="428"/>
      <c r="D866" s="428"/>
      <c r="E866" s="12"/>
      <c r="F866" s="12"/>
      <c r="G866" s="12"/>
      <c r="H866" s="12"/>
      <c r="I866" s="286"/>
      <c r="J866" s="1"/>
      <c r="K866" s="1"/>
      <c r="L866" s="1"/>
      <c r="M866" s="1"/>
      <c r="N866" s="1"/>
      <c r="O866" s="1"/>
      <c r="P866" s="1"/>
      <c r="Q866" s="1"/>
      <c r="R866" s="1"/>
    </row>
    <row r="867" spans="2:18">
      <c r="B867" s="1"/>
      <c r="C867" s="428"/>
      <c r="D867" s="428"/>
      <c r="E867" s="12"/>
      <c r="F867" s="12"/>
      <c r="G867" s="12"/>
      <c r="H867" s="12"/>
      <c r="I867" s="286"/>
      <c r="J867" s="1"/>
      <c r="K867" s="1"/>
      <c r="L867" s="1"/>
      <c r="M867" s="1"/>
      <c r="N867" s="1"/>
      <c r="O867" s="1"/>
      <c r="P867" s="1"/>
      <c r="Q867" s="1"/>
      <c r="R867" s="1"/>
    </row>
    <row r="868" spans="2:18">
      <c r="B868" s="1"/>
      <c r="C868" s="428"/>
      <c r="D868" s="428"/>
      <c r="E868" s="12"/>
      <c r="F868" s="12"/>
      <c r="G868" s="12"/>
      <c r="H868" s="12"/>
      <c r="I868" s="286"/>
      <c r="J868" s="1"/>
      <c r="K868" s="1"/>
      <c r="L868" s="1"/>
      <c r="M868" s="1"/>
      <c r="N868" s="1"/>
      <c r="O868" s="1"/>
      <c r="P868" s="1"/>
      <c r="Q868" s="1"/>
      <c r="R868" s="1"/>
    </row>
    <row r="869" spans="2:18">
      <c r="B869" s="1"/>
      <c r="C869" s="428"/>
      <c r="D869" s="428"/>
      <c r="E869" s="12"/>
      <c r="F869" s="12"/>
      <c r="G869" s="12"/>
      <c r="H869" s="12"/>
      <c r="I869" s="286"/>
      <c r="J869" s="1"/>
      <c r="K869" s="1"/>
      <c r="L869" s="1"/>
      <c r="M869" s="1"/>
      <c r="N869" s="1"/>
      <c r="O869" s="1"/>
      <c r="P869" s="1"/>
      <c r="Q869" s="1"/>
      <c r="R869" s="1"/>
    </row>
    <row r="870" spans="2:18">
      <c r="B870" s="1"/>
      <c r="C870" s="428"/>
      <c r="D870" s="428"/>
      <c r="E870" s="12"/>
      <c r="F870" s="12"/>
      <c r="G870" s="12"/>
      <c r="H870" s="12"/>
      <c r="I870" s="286"/>
      <c r="J870" s="1"/>
      <c r="K870" s="1"/>
      <c r="L870" s="1"/>
      <c r="M870" s="1"/>
      <c r="N870" s="1"/>
      <c r="O870" s="1"/>
      <c r="P870" s="1"/>
      <c r="Q870" s="1"/>
      <c r="R870" s="1"/>
    </row>
    <row r="871" spans="2:18">
      <c r="B871" s="1"/>
      <c r="C871" s="428"/>
      <c r="D871" s="428"/>
      <c r="E871" s="12"/>
      <c r="F871" s="12"/>
      <c r="G871" s="12"/>
      <c r="H871" s="12"/>
      <c r="I871" s="286"/>
      <c r="J871" s="1"/>
      <c r="K871" s="1"/>
      <c r="L871" s="1"/>
      <c r="M871" s="1"/>
      <c r="N871" s="1"/>
      <c r="O871" s="1"/>
      <c r="P871" s="1"/>
      <c r="Q871" s="1"/>
      <c r="R871" s="1"/>
    </row>
    <row r="872" spans="2:18">
      <c r="B872" s="1"/>
      <c r="C872" s="428"/>
      <c r="D872" s="428"/>
      <c r="E872" s="12"/>
      <c r="F872" s="12"/>
      <c r="G872" s="12"/>
      <c r="H872" s="12"/>
      <c r="I872" s="286"/>
      <c r="J872" s="1"/>
      <c r="K872" s="1"/>
      <c r="L872" s="1"/>
      <c r="M872" s="1"/>
      <c r="N872" s="1"/>
      <c r="O872" s="1"/>
      <c r="P872" s="1"/>
      <c r="Q872" s="1"/>
      <c r="R872" s="1"/>
    </row>
    <row r="873" spans="2:18">
      <c r="B873" s="1"/>
      <c r="C873" s="428"/>
      <c r="D873" s="428"/>
      <c r="E873" s="12"/>
      <c r="F873" s="12"/>
      <c r="G873" s="12"/>
      <c r="H873" s="12"/>
      <c r="I873" s="286"/>
      <c r="J873" s="1"/>
      <c r="K873" s="1"/>
      <c r="L873" s="1"/>
      <c r="M873" s="1"/>
      <c r="N873" s="1"/>
      <c r="O873" s="1"/>
      <c r="P873" s="1"/>
      <c r="Q873" s="1"/>
      <c r="R873" s="1"/>
    </row>
    <row r="874" spans="2:18">
      <c r="B874" s="1"/>
      <c r="C874" s="428"/>
      <c r="D874" s="428"/>
      <c r="E874" s="12"/>
      <c r="F874" s="12"/>
      <c r="G874" s="12"/>
      <c r="H874" s="12"/>
      <c r="I874" s="286"/>
      <c r="J874" s="1"/>
      <c r="K874" s="1"/>
      <c r="L874" s="1"/>
      <c r="M874" s="1"/>
      <c r="N874" s="1"/>
      <c r="O874" s="1"/>
      <c r="P874" s="1"/>
      <c r="Q874" s="1"/>
      <c r="R874" s="1"/>
    </row>
    <row r="875" spans="2:18">
      <c r="B875" s="1"/>
      <c r="C875" s="428"/>
      <c r="D875" s="428"/>
      <c r="E875" s="12"/>
      <c r="F875" s="12"/>
      <c r="G875" s="12"/>
      <c r="H875" s="12"/>
      <c r="I875" s="286"/>
      <c r="J875" s="1"/>
      <c r="K875" s="1"/>
      <c r="L875" s="1"/>
      <c r="M875" s="1"/>
      <c r="N875" s="1"/>
      <c r="O875" s="1"/>
      <c r="P875" s="1"/>
      <c r="Q875" s="1"/>
      <c r="R875" s="1"/>
    </row>
    <row r="876" spans="2:18">
      <c r="B876" s="1"/>
      <c r="C876" s="428"/>
      <c r="D876" s="428"/>
      <c r="E876" s="12"/>
      <c r="F876" s="12"/>
      <c r="G876" s="12"/>
      <c r="H876" s="12"/>
      <c r="I876" s="286"/>
      <c r="J876" s="1"/>
      <c r="K876" s="1"/>
      <c r="L876" s="1"/>
      <c r="M876" s="1"/>
      <c r="N876" s="1"/>
      <c r="O876" s="1"/>
      <c r="P876" s="1"/>
      <c r="Q876" s="1"/>
      <c r="R876" s="1"/>
    </row>
    <row r="877" spans="2:18">
      <c r="B877" s="1"/>
      <c r="C877" s="428"/>
      <c r="D877" s="428"/>
      <c r="E877" s="12"/>
      <c r="F877" s="12"/>
      <c r="G877" s="12"/>
      <c r="H877" s="12"/>
      <c r="I877" s="286"/>
      <c r="J877" s="1"/>
      <c r="K877" s="1"/>
      <c r="L877" s="1"/>
      <c r="M877" s="1"/>
      <c r="N877" s="1"/>
      <c r="O877" s="1"/>
      <c r="P877" s="1"/>
      <c r="Q877" s="1"/>
      <c r="R877" s="1"/>
    </row>
    <row r="878" spans="2:18">
      <c r="B878" s="1"/>
      <c r="C878" s="428"/>
      <c r="D878" s="428"/>
      <c r="E878" s="12"/>
      <c r="F878" s="12"/>
      <c r="G878" s="12"/>
      <c r="H878" s="12"/>
      <c r="I878" s="286"/>
      <c r="J878" s="1"/>
      <c r="K878" s="1"/>
      <c r="L878" s="1"/>
      <c r="M878" s="1"/>
      <c r="N878" s="1"/>
      <c r="O878" s="1"/>
      <c r="P878" s="1"/>
      <c r="Q878" s="1"/>
      <c r="R878" s="1"/>
    </row>
    <row r="879" spans="2:18">
      <c r="B879" s="1"/>
      <c r="C879" s="428"/>
      <c r="D879" s="428"/>
      <c r="E879" s="12"/>
      <c r="F879" s="12"/>
      <c r="G879" s="12"/>
      <c r="H879" s="12"/>
      <c r="I879" s="286"/>
      <c r="J879" s="1"/>
      <c r="K879" s="1"/>
      <c r="L879" s="1"/>
      <c r="M879" s="1"/>
      <c r="N879" s="1"/>
      <c r="O879" s="1"/>
      <c r="P879" s="1"/>
      <c r="Q879" s="1"/>
      <c r="R879" s="1"/>
    </row>
    <row r="880" spans="2:18">
      <c r="B880" s="1"/>
      <c r="C880" s="428"/>
      <c r="D880" s="428"/>
      <c r="E880" s="12"/>
      <c r="F880" s="12"/>
      <c r="G880" s="12"/>
      <c r="H880" s="12"/>
      <c r="I880" s="286"/>
      <c r="J880" s="1"/>
      <c r="K880" s="1"/>
      <c r="L880" s="1"/>
      <c r="M880" s="1"/>
      <c r="N880" s="1"/>
      <c r="O880" s="1"/>
      <c r="P880" s="1"/>
      <c r="Q880" s="1"/>
      <c r="R880" s="1"/>
    </row>
    <row r="881" spans="2:18">
      <c r="B881" s="1"/>
      <c r="C881" s="428"/>
      <c r="D881" s="428"/>
      <c r="E881" s="12"/>
      <c r="F881" s="12"/>
      <c r="G881" s="12"/>
      <c r="H881" s="12"/>
      <c r="I881" s="286"/>
      <c r="J881" s="1"/>
      <c r="K881" s="1"/>
      <c r="L881" s="1"/>
      <c r="M881" s="1"/>
      <c r="N881" s="1"/>
      <c r="O881" s="1"/>
      <c r="P881" s="1"/>
      <c r="Q881" s="1"/>
      <c r="R881" s="1"/>
    </row>
    <row r="882" spans="2:18">
      <c r="B882" s="1"/>
      <c r="C882" s="428"/>
      <c r="D882" s="428"/>
      <c r="E882" s="12"/>
      <c r="F882" s="12"/>
      <c r="G882" s="12"/>
      <c r="H882" s="12"/>
      <c r="I882" s="286"/>
      <c r="J882" s="1"/>
      <c r="K882" s="1"/>
      <c r="L882" s="1"/>
      <c r="M882" s="1"/>
      <c r="N882" s="1"/>
      <c r="O882" s="1"/>
      <c r="P882" s="1"/>
      <c r="Q882" s="1"/>
      <c r="R882" s="1"/>
    </row>
    <row r="883" spans="2:18">
      <c r="B883" s="1"/>
      <c r="C883" s="428"/>
      <c r="D883" s="428"/>
      <c r="E883" s="12"/>
      <c r="F883" s="12"/>
      <c r="G883" s="12"/>
      <c r="H883" s="12"/>
      <c r="I883" s="286"/>
      <c r="J883" s="1"/>
      <c r="K883" s="1"/>
      <c r="L883" s="1"/>
      <c r="M883" s="1"/>
      <c r="N883" s="1"/>
      <c r="O883" s="1"/>
      <c r="P883" s="1"/>
      <c r="Q883" s="1"/>
      <c r="R883" s="1"/>
    </row>
    <row r="884" spans="2:18">
      <c r="B884" s="1"/>
      <c r="C884" s="428"/>
      <c r="D884" s="428"/>
      <c r="E884" s="12"/>
      <c r="F884" s="12"/>
      <c r="G884" s="12"/>
      <c r="H884" s="12"/>
      <c r="I884" s="286"/>
      <c r="J884" s="1"/>
      <c r="K884" s="1"/>
      <c r="L884" s="1"/>
      <c r="M884" s="1"/>
      <c r="N884" s="1"/>
      <c r="O884" s="1"/>
      <c r="P884" s="1"/>
      <c r="Q884" s="1"/>
      <c r="R884" s="1"/>
    </row>
    <row r="885" spans="2:18">
      <c r="B885" s="1"/>
      <c r="C885" s="428"/>
      <c r="D885" s="428"/>
      <c r="E885" s="12"/>
      <c r="F885" s="12"/>
      <c r="G885" s="12"/>
      <c r="H885" s="12"/>
      <c r="I885" s="286"/>
      <c r="J885" s="1"/>
      <c r="K885" s="1"/>
      <c r="L885" s="1"/>
      <c r="M885" s="1"/>
      <c r="N885" s="1"/>
      <c r="O885" s="1"/>
      <c r="P885" s="1"/>
      <c r="Q885" s="1"/>
      <c r="R885" s="1"/>
    </row>
    <row r="886" spans="2:18">
      <c r="B886" s="1"/>
      <c r="C886" s="428"/>
      <c r="D886" s="428"/>
      <c r="E886" s="12"/>
      <c r="F886" s="12"/>
      <c r="G886" s="12"/>
      <c r="H886" s="12"/>
      <c r="I886" s="286"/>
      <c r="J886" s="1"/>
      <c r="K886" s="1"/>
      <c r="L886" s="1"/>
      <c r="M886" s="1"/>
      <c r="N886" s="1"/>
      <c r="O886" s="1"/>
      <c r="P886" s="1"/>
      <c r="Q886" s="1"/>
      <c r="R886" s="1"/>
    </row>
    <row r="887" spans="2:18">
      <c r="B887" s="1"/>
      <c r="C887" s="428"/>
      <c r="D887" s="428"/>
      <c r="E887" s="12"/>
      <c r="F887" s="12"/>
      <c r="G887" s="12"/>
      <c r="H887" s="12"/>
      <c r="I887" s="286"/>
      <c r="J887" s="1"/>
      <c r="K887" s="1"/>
      <c r="L887" s="1"/>
      <c r="M887" s="1"/>
      <c r="N887" s="1"/>
      <c r="O887" s="1"/>
      <c r="P887" s="1"/>
      <c r="Q887" s="1"/>
      <c r="R887" s="1"/>
    </row>
    <row r="888" spans="2:18">
      <c r="B888" s="1"/>
      <c r="C888" s="428"/>
      <c r="D888" s="428"/>
      <c r="E888" s="12"/>
      <c r="F888" s="12"/>
      <c r="G888" s="12"/>
      <c r="H888" s="12"/>
      <c r="I888" s="286"/>
      <c r="J888" s="1"/>
      <c r="K888" s="1"/>
      <c r="L888" s="1"/>
      <c r="M888" s="1"/>
      <c r="N888" s="1"/>
      <c r="O888" s="1"/>
      <c r="P888" s="1"/>
      <c r="Q888" s="1"/>
      <c r="R888" s="1"/>
    </row>
    <row r="889" spans="2:18">
      <c r="B889" s="1"/>
      <c r="C889" s="428"/>
      <c r="D889" s="428"/>
      <c r="E889" s="12"/>
      <c r="F889" s="12"/>
      <c r="G889" s="12"/>
      <c r="H889" s="12"/>
      <c r="I889" s="286"/>
      <c r="J889" s="1"/>
      <c r="K889" s="1"/>
      <c r="L889" s="1"/>
      <c r="M889" s="1"/>
      <c r="N889" s="1"/>
      <c r="O889" s="1"/>
      <c r="P889" s="1"/>
      <c r="Q889" s="1"/>
      <c r="R889" s="1"/>
    </row>
    <row r="890" spans="2:18">
      <c r="B890" s="1"/>
      <c r="C890" s="428"/>
      <c r="D890" s="428"/>
      <c r="E890" s="12"/>
      <c r="F890" s="12"/>
      <c r="G890" s="12"/>
      <c r="H890" s="12"/>
      <c r="I890" s="286"/>
      <c r="J890" s="1"/>
      <c r="K890" s="1"/>
      <c r="L890" s="1"/>
      <c r="M890" s="1"/>
      <c r="N890" s="1"/>
      <c r="O890" s="1"/>
      <c r="P890" s="1"/>
      <c r="Q890" s="1"/>
      <c r="R890" s="1"/>
    </row>
    <row r="891" spans="2:18">
      <c r="B891" s="1"/>
      <c r="C891" s="428"/>
      <c r="D891" s="428"/>
      <c r="E891" s="12"/>
      <c r="F891" s="12"/>
      <c r="G891" s="12"/>
      <c r="H891" s="12"/>
      <c r="I891" s="286"/>
      <c r="J891" s="1"/>
      <c r="K891" s="1"/>
      <c r="L891" s="1"/>
      <c r="M891" s="1"/>
      <c r="N891" s="1"/>
      <c r="O891" s="1"/>
      <c r="P891" s="1"/>
      <c r="Q891" s="1"/>
      <c r="R891" s="1"/>
    </row>
    <row r="892" spans="2:18">
      <c r="B892" s="1"/>
      <c r="C892" s="428"/>
      <c r="D892" s="428"/>
      <c r="E892" s="12"/>
      <c r="F892" s="12"/>
      <c r="G892" s="12"/>
      <c r="H892" s="12"/>
      <c r="I892" s="286"/>
      <c r="J892" s="1"/>
      <c r="K892" s="1"/>
      <c r="L892" s="1"/>
      <c r="M892" s="1"/>
      <c r="N892" s="1"/>
      <c r="O892" s="1"/>
      <c r="P892" s="1"/>
      <c r="Q892" s="1"/>
      <c r="R892" s="1"/>
    </row>
    <row r="893" spans="2:18">
      <c r="B893" s="1"/>
      <c r="C893" s="428"/>
      <c r="D893" s="428"/>
      <c r="E893" s="12"/>
      <c r="F893" s="12"/>
      <c r="G893" s="12"/>
      <c r="H893" s="12"/>
      <c r="I893" s="286"/>
      <c r="J893" s="1"/>
      <c r="K893" s="1"/>
      <c r="L893" s="1"/>
      <c r="M893" s="1"/>
      <c r="N893" s="1"/>
      <c r="O893" s="1"/>
      <c r="P893" s="1"/>
      <c r="Q893" s="1"/>
      <c r="R893" s="1"/>
    </row>
    <row r="894" spans="2:18">
      <c r="B894" s="1"/>
      <c r="C894" s="428"/>
      <c r="D894" s="428"/>
      <c r="E894" s="12"/>
      <c r="F894" s="12"/>
      <c r="G894" s="12"/>
      <c r="H894" s="12"/>
      <c r="I894" s="286"/>
      <c r="J894" s="1"/>
      <c r="K894" s="1"/>
      <c r="L894" s="1"/>
      <c r="M894" s="1"/>
      <c r="N894" s="1"/>
      <c r="O894" s="1"/>
      <c r="P894" s="1"/>
      <c r="Q894" s="1"/>
      <c r="R894" s="1"/>
    </row>
    <row r="895" spans="2:18">
      <c r="B895" s="1"/>
      <c r="C895" s="428"/>
      <c r="D895" s="428"/>
      <c r="E895" s="12"/>
      <c r="F895" s="12"/>
      <c r="G895" s="12"/>
      <c r="H895" s="12"/>
      <c r="I895" s="286"/>
      <c r="J895" s="1"/>
      <c r="K895" s="1"/>
      <c r="L895" s="1"/>
      <c r="M895" s="1"/>
      <c r="N895" s="1"/>
      <c r="O895" s="1"/>
      <c r="P895" s="1"/>
      <c r="Q895" s="1"/>
      <c r="R895" s="1"/>
    </row>
    <row r="896" spans="2:18">
      <c r="B896" s="1"/>
      <c r="C896" s="428"/>
      <c r="D896" s="428"/>
      <c r="E896" s="12"/>
      <c r="F896" s="12"/>
      <c r="G896" s="12"/>
      <c r="H896" s="12"/>
      <c r="I896" s="286"/>
      <c r="J896" s="1"/>
      <c r="K896" s="1"/>
      <c r="L896" s="1"/>
      <c r="M896" s="1"/>
      <c r="N896" s="1"/>
      <c r="O896" s="1"/>
      <c r="P896" s="1"/>
      <c r="Q896" s="1"/>
      <c r="R896" s="1"/>
    </row>
    <row r="897" spans="2:18">
      <c r="B897" s="1"/>
      <c r="C897" s="428"/>
      <c r="D897" s="428"/>
      <c r="E897" s="12"/>
      <c r="F897" s="12"/>
      <c r="G897" s="12"/>
      <c r="H897" s="12"/>
      <c r="I897" s="286"/>
      <c r="J897" s="1"/>
      <c r="K897" s="1"/>
      <c r="L897" s="1"/>
      <c r="M897" s="1"/>
      <c r="N897" s="1"/>
      <c r="O897" s="1"/>
      <c r="P897" s="1"/>
      <c r="Q897" s="1"/>
      <c r="R897" s="1"/>
    </row>
    <row r="898" spans="2:18">
      <c r="B898" s="1"/>
      <c r="C898" s="428"/>
      <c r="D898" s="428"/>
      <c r="E898" s="12"/>
      <c r="F898" s="12"/>
      <c r="G898" s="12"/>
      <c r="H898" s="12"/>
      <c r="I898" s="286"/>
      <c r="J898" s="1"/>
      <c r="K898" s="1"/>
      <c r="L898" s="1"/>
      <c r="M898" s="1"/>
      <c r="N898" s="1"/>
      <c r="O898" s="1"/>
      <c r="P898" s="1"/>
      <c r="Q898" s="1"/>
      <c r="R898" s="1"/>
    </row>
    <row r="899" spans="2:18">
      <c r="B899" s="1"/>
      <c r="C899" s="428"/>
      <c r="D899" s="428"/>
      <c r="E899" s="12"/>
      <c r="F899" s="12"/>
      <c r="G899" s="12"/>
      <c r="H899" s="12"/>
      <c r="I899" s="286"/>
      <c r="J899" s="1"/>
      <c r="K899" s="1"/>
      <c r="L899" s="1"/>
      <c r="M899" s="1"/>
      <c r="N899" s="1"/>
      <c r="O899" s="1"/>
      <c r="P899" s="1"/>
      <c r="Q899" s="1"/>
      <c r="R899" s="1"/>
    </row>
    <row r="900" spans="2:18">
      <c r="B900" s="1"/>
      <c r="C900" s="428"/>
      <c r="D900" s="428"/>
      <c r="E900" s="12"/>
      <c r="F900" s="12"/>
      <c r="G900" s="12"/>
      <c r="H900" s="12"/>
      <c r="I900" s="286"/>
      <c r="J900" s="1"/>
      <c r="K900" s="1"/>
      <c r="L900" s="1"/>
      <c r="M900" s="1"/>
      <c r="N900" s="1"/>
      <c r="O900" s="1"/>
      <c r="P900" s="1"/>
      <c r="Q900" s="1"/>
      <c r="R900" s="1"/>
    </row>
    <row r="901" spans="2:18">
      <c r="B901" s="1"/>
      <c r="C901" s="428"/>
      <c r="D901" s="428"/>
      <c r="E901" s="12"/>
      <c r="F901" s="12"/>
      <c r="G901" s="12"/>
      <c r="H901" s="12"/>
      <c r="I901" s="286"/>
      <c r="J901" s="1"/>
      <c r="K901" s="1"/>
      <c r="L901" s="1"/>
      <c r="M901" s="1"/>
      <c r="N901" s="1"/>
      <c r="O901" s="1"/>
      <c r="P901" s="1"/>
      <c r="Q901" s="1"/>
      <c r="R901" s="1"/>
    </row>
    <row r="902" spans="2:18">
      <c r="B902" s="1"/>
      <c r="C902" s="428"/>
      <c r="D902" s="428"/>
      <c r="E902" s="12"/>
      <c r="F902" s="12"/>
      <c r="G902" s="12"/>
      <c r="H902" s="12"/>
      <c r="I902" s="286"/>
      <c r="J902" s="1"/>
      <c r="K902" s="1"/>
      <c r="L902" s="1"/>
      <c r="M902" s="1"/>
      <c r="N902" s="1"/>
      <c r="O902" s="1"/>
      <c r="P902" s="1"/>
      <c r="Q902" s="1"/>
      <c r="R902" s="1"/>
    </row>
    <row r="903" spans="2:18">
      <c r="B903" s="1"/>
      <c r="C903" s="428"/>
      <c r="D903" s="428"/>
      <c r="E903" s="12"/>
      <c r="F903" s="12"/>
      <c r="G903" s="12"/>
      <c r="H903" s="12"/>
      <c r="I903" s="286"/>
      <c r="J903" s="1"/>
      <c r="K903" s="1"/>
      <c r="L903" s="1"/>
      <c r="M903" s="1"/>
      <c r="N903" s="1"/>
      <c r="O903" s="1"/>
      <c r="P903" s="1"/>
      <c r="Q903" s="1"/>
      <c r="R903" s="1"/>
    </row>
    <row r="904" spans="2:18">
      <c r="B904" s="1"/>
      <c r="C904" s="428"/>
      <c r="D904" s="428"/>
      <c r="E904" s="12"/>
      <c r="F904" s="12"/>
      <c r="G904" s="12"/>
      <c r="H904" s="12"/>
      <c r="I904" s="286"/>
      <c r="J904" s="1"/>
      <c r="K904" s="1"/>
      <c r="L904" s="1"/>
      <c r="M904" s="1"/>
      <c r="N904" s="1"/>
      <c r="O904" s="1"/>
      <c r="P904" s="1"/>
      <c r="Q904" s="1"/>
      <c r="R904" s="1"/>
    </row>
    <row r="905" spans="2:18">
      <c r="B905" s="1"/>
      <c r="C905" s="428"/>
      <c r="D905" s="428"/>
      <c r="E905" s="12"/>
      <c r="F905" s="12"/>
      <c r="G905" s="12"/>
      <c r="H905" s="12"/>
      <c r="I905" s="286"/>
      <c r="J905" s="1"/>
      <c r="K905" s="1"/>
      <c r="L905" s="1"/>
      <c r="M905" s="1"/>
      <c r="N905" s="1"/>
      <c r="O905" s="1"/>
      <c r="P905" s="1"/>
      <c r="Q905" s="1"/>
      <c r="R905" s="1"/>
    </row>
    <row r="906" spans="2:18">
      <c r="B906" s="1"/>
      <c r="C906" s="428"/>
      <c r="D906" s="428"/>
      <c r="E906" s="12"/>
      <c r="F906" s="12"/>
      <c r="G906" s="12"/>
      <c r="H906" s="12"/>
      <c r="I906" s="286"/>
      <c r="J906" s="1"/>
      <c r="K906" s="1"/>
      <c r="L906" s="1"/>
      <c r="M906" s="1"/>
      <c r="N906" s="1"/>
      <c r="O906" s="1"/>
      <c r="P906" s="1"/>
      <c r="Q906" s="1"/>
      <c r="R906" s="1"/>
    </row>
    <row r="907" spans="2:18">
      <c r="B907" s="1"/>
      <c r="C907" s="428"/>
      <c r="D907" s="428"/>
      <c r="E907" s="12"/>
      <c r="F907" s="12"/>
      <c r="G907" s="12"/>
      <c r="H907" s="12"/>
      <c r="I907" s="286"/>
      <c r="J907" s="1"/>
      <c r="K907" s="1"/>
      <c r="L907" s="1"/>
      <c r="M907" s="1"/>
      <c r="N907" s="1"/>
      <c r="O907" s="1"/>
      <c r="P907" s="1"/>
      <c r="Q907" s="1"/>
      <c r="R907" s="1"/>
    </row>
    <row r="908" spans="2:18">
      <c r="B908" s="1"/>
      <c r="C908" s="428"/>
      <c r="D908" s="428"/>
      <c r="E908" s="12"/>
      <c r="F908" s="12"/>
      <c r="G908" s="12"/>
      <c r="H908" s="12"/>
      <c r="I908" s="286"/>
      <c r="J908" s="1"/>
      <c r="K908" s="1"/>
      <c r="L908" s="1"/>
      <c r="M908" s="1"/>
      <c r="N908" s="1"/>
      <c r="O908" s="1"/>
      <c r="P908" s="1"/>
      <c r="Q908" s="1"/>
      <c r="R908" s="1"/>
    </row>
    <row r="909" spans="2:18">
      <c r="B909" s="1"/>
      <c r="C909" s="428"/>
      <c r="D909" s="428"/>
      <c r="E909" s="12"/>
      <c r="F909" s="12"/>
      <c r="G909" s="12"/>
      <c r="H909" s="12"/>
      <c r="I909" s="286"/>
      <c r="J909" s="1"/>
      <c r="K909" s="1"/>
      <c r="L909" s="1"/>
      <c r="M909" s="1"/>
      <c r="N909" s="1"/>
      <c r="O909" s="1"/>
      <c r="P909" s="1"/>
      <c r="Q909" s="1"/>
      <c r="R909" s="1"/>
    </row>
    <row r="910" spans="2:18">
      <c r="B910" s="1"/>
      <c r="C910" s="428"/>
      <c r="D910" s="428"/>
      <c r="E910" s="12"/>
      <c r="F910" s="12"/>
      <c r="G910" s="12"/>
      <c r="H910" s="12"/>
      <c r="I910" s="286"/>
      <c r="J910" s="1"/>
      <c r="K910" s="1"/>
      <c r="L910" s="1"/>
      <c r="M910" s="1"/>
      <c r="N910" s="1"/>
      <c r="O910" s="1"/>
      <c r="P910" s="1"/>
      <c r="Q910" s="1"/>
      <c r="R910" s="1"/>
    </row>
    <row r="911" spans="2:18">
      <c r="B911" s="1"/>
      <c r="C911" s="428"/>
      <c r="D911" s="428"/>
      <c r="E911" s="12"/>
      <c r="F911" s="12"/>
      <c r="G911" s="12"/>
      <c r="H911" s="12"/>
      <c r="I911" s="286"/>
      <c r="J911" s="1"/>
      <c r="K911" s="1"/>
      <c r="L911" s="1"/>
      <c r="M911" s="1"/>
      <c r="N911" s="1"/>
      <c r="O911" s="1"/>
      <c r="P911" s="1"/>
      <c r="Q911" s="1"/>
      <c r="R911" s="1"/>
    </row>
    <row r="912" spans="2:18">
      <c r="B912" s="1"/>
      <c r="C912" s="428"/>
      <c r="D912" s="428"/>
      <c r="E912" s="12"/>
      <c r="F912" s="12"/>
      <c r="G912" s="12"/>
      <c r="H912" s="12"/>
      <c r="I912" s="286"/>
      <c r="J912" s="1"/>
      <c r="K912" s="1"/>
      <c r="L912" s="1"/>
      <c r="M912" s="1"/>
      <c r="N912" s="1"/>
      <c r="O912" s="1"/>
      <c r="P912" s="1"/>
      <c r="Q912" s="1"/>
      <c r="R912" s="1"/>
    </row>
    <row r="913" spans="2:18">
      <c r="B913" s="1"/>
      <c r="C913" s="428"/>
      <c r="D913" s="428"/>
      <c r="E913" s="12"/>
      <c r="F913" s="12"/>
      <c r="G913" s="12"/>
      <c r="H913" s="12"/>
      <c r="I913" s="286"/>
      <c r="J913" s="1"/>
      <c r="K913" s="1"/>
      <c r="L913" s="1"/>
      <c r="M913" s="1"/>
      <c r="N913" s="1"/>
      <c r="O913" s="1"/>
      <c r="P913" s="1"/>
      <c r="Q913" s="1"/>
      <c r="R913" s="1"/>
    </row>
    <row r="914" spans="2:18">
      <c r="B914" s="1"/>
      <c r="C914" s="428"/>
      <c r="D914" s="428"/>
      <c r="E914" s="12"/>
      <c r="F914" s="12"/>
      <c r="G914" s="12"/>
      <c r="H914" s="12"/>
      <c r="I914" s="286"/>
      <c r="J914" s="1"/>
      <c r="K914" s="1"/>
      <c r="L914" s="1"/>
      <c r="M914" s="1"/>
      <c r="N914" s="1"/>
      <c r="O914" s="1"/>
      <c r="P914" s="1"/>
      <c r="Q914" s="1"/>
      <c r="R914" s="1"/>
    </row>
    <row r="915" spans="2:18">
      <c r="B915" s="1"/>
      <c r="C915" s="428"/>
      <c r="D915" s="428"/>
      <c r="E915" s="12"/>
      <c r="F915" s="12"/>
      <c r="G915" s="12"/>
      <c r="H915" s="12"/>
      <c r="I915" s="286"/>
      <c r="J915" s="1"/>
      <c r="K915" s="1"/>
      <c r="L915" s="1"/>
      <c r="M915" s="1"/>
      <c r="N915" s="1"/>
      <c r="O915" s="1"/>
      <c r="P915" s="1"/>
      <c r="Q915" s="1"/>
      <c r="R915" s="1"/>
    </row>
    <row r="916" spans="2:18">
      <c r="B916" s="1"/>
      <c r="C916" s="428"/>
      <c r="D916" s="428"/>
      <c r="E916" s="12"/>
      <c r="F916" s="12"/>
      <c r="G916" s="12"/>
      <c r="H916" s="12"/>
      <c r="I916" s="286"/>
      <c r="J916" s="1"/>
      <c r="K916" s="1"/>
      <c r="L916" s="1"/>
      <c r="M916" s="1"/>
      <c r="N916" s="1"/>
      <c r="O916" s="1"/>
      <c r="P916" s="1"/>
      <c r="Q916" s="1"/>
      <c r="R916" s="1"/>
    </row>
    <row r="917" spans="2:18">
      <c r="B917" s="1"/>
      <c r="C917" s="428"/>
      <c r="D917" s="428"/>
      <c r="E917" s="12"/>
      <c r="F917" s="12"/>
      <c r="G917" s="12"/>
      <c r="H917" s="12"/>
      <c r="I917" s="286"/>
      <c r="J917" s="1"/>
      <c r="K917" s="1"/>
      <c r="L917" s="1"/>
      <c r="M917" s="1"/>
      <c r="N917" s="1"/>
      <c r="O917" s="1"/>
      <c r="P917" s="1"/>
      <c r="Q917" s="1"/>
      <c r="R917" s="1"/>
    </row>
    <row r="918" spans="2:18">
      <c r="B918" s="1"/>
      <c r="C918" s="428"/>
      <c r="D918" s="428"/>
      <c r="E918" s="12"/>
      <c r="F918" s="12"/>
      <c r="G918" s="12"/>
      <c r="H918" s="12"/>
      <c r="I918" s="286"/>
      <c r="J918" s="1"/>
      <c r="K918" s="1"/>
      <c r="L918" s="1"/>
      <c r="M918" s="1"/>
      <c r="N918" s="1"/>
      <c r="O918" s="1"/>
      <c r="P918" s="1"/>
      <c r="Q918" s="1"/>
      <c r="R918" s="1"/>
    </row>
    <row r="919" spans="2:18">
      <c r="B919" s="1"/>
      <c r="C919" s="428"/>
      <c r="D919" s="428"/>
      <c r="E919" s="12"/>
      <c r="F919" s="12"/>
      <c r="G919" s="12"/>
      <c r="H919" s="12"/>
      <c r="I919" s="286"/>
      <c r="J919" s="1"/>
      <c r="K919" s="1"/>
      <c r="L919" s="1"/>
      <c r="M919" s="1"/>
      <c r="N919" s="1"/>
      <c r="O919" s="1"/>
      <c r="P919" s="1"/>
      <c r="Q919" s="1"/>
      <c r="R919" s="1"/>
    </row>
    <row r="920" spans="2:18">
      <c r="B920" s="1"/>
      <c r="C920" s="428"/>
      <c r="D920" s="428"/>
      <c r="E920" s="12"/>
      <c r="F920" s="12"/>
      <c r="G920" s="12"/>
      <c r="H920" s="12"/>
      <c r="I920" s="286"/>
      <c r="J920" s="1"/>
      <c r="K920" s="1"/>
      <c r="L920" s="1"/>
      <c r="M920" s="1"/>
      <c r="N920" s="1"/>
      <c r="O920" s="1"/>
      <c r="P920" s="1"/>
      <c r="Q920" s="1"/>
      <c r="R920" s="1"/>
    </row>
    <row r="921" spans="2:18">
      <c r="B921" s="1"/>
      <c r="C921" s="428"/>
      <c r="D921" s="428"/>
      <c r="E921" s="12"/>
      <c r="F921" s="12"/>
      <c r="G921" s="12"/>
      <c r="H921" s="12"/>
      <c r="I921" s="286"/>
      <c r="J921" s="1"/>
      <c r="K921" s="1"/>
      <c r="L921" s="1"/>
      <c r="M921" s="1"/>
      <c r="N921" s="1"/>
      <c r="O921" s="1"/>
      <c r="P921" s="1"/>
      <c r="Q921" s="1"/>
      <c r="R921" s="1"/>
    </row>
    <row r="922" spans="2:18">
      <c r="B922" s="1"/>
      <c r="C922" s="428"/>
      <c r="D922" s="428"/>
      <c r="E922" s="12"/>
      <c r="F922" s="12"/>
      <c r="G922" s="12"/>
      <c r="H922" s="12"/>
      <c r="I922" s="286"/>
      <c r="J922" s="1"/>
      <c r="K922" s="1"/>
      <c r="L922" s="1"/>
      <c r="M922" s="1"/>
      <c r="N922" s="1"/>
      <c r="O922" s="1"/>
      <c r="P922" s="1"/>
      <c r="Q922" s="1"/>
      <c r="R922" s="1"/>
    </row>
    <row r="923" spans="2:18">
      <c r="B923" s="1"/>
      <c r="C923" s="428"/>
      <c r="D923" s="428"/>
      <c r="E923" s="12"/>
      <c r="F923" s="12"/>
      <c r="G923" s="12"/>
      <c r="H923" s="12"/>
      <c r="I923" s="286"/>
      <c r="J923" s="1"/>
      <c r="K923" s="1"/>
      <c r="L923" s="1"/>
      <c r="M923" s="1"/>
      <c r="N923" s="1"/>
      <c r="O923" s="1"/>
      <c r="P923" s="1"/>
      <c r="Q923" s="1"/>
      <c r="R923" s="1"/>
    </row>
    <row r="924" spans="2:18">
      <c r="B924" s="1"/>
      <c r="C924" s="428"/>
      <c r="D924" s="428"/>
      <c r="E924" s="12"/>
      <c r="F924" s="12"/>
      <c r="G924" s="12"/>
      <c r="H924" s="12"/>
      <c r="I924" s="286"/>
      <c r="J924" s="1"/>
      <c r="K924" s="1"/>
      <c r="L924" s="1"/>
      <c r="M924" s="1"/>
      <c r="N924" s="1"/>
      <c r="O924" s="1"/>
      <c r="P924" s="1"/>
      <c r="Q924" s="1"/>
      <c r="R924" s="1"/>
    </row>
    <row r="925" spans="2:18">
      <c r="B925" s="1"/>
      <c r="C925" s="428"/>
      <c r="D925" s="428"/>
      <c r="E925" s="12"/>
      <c r="F925" s="12"/>
      <c r="G925" s="12"/>
      <c r="H925" s="12"/>
      <c r="I925" s="286"/>
      <c r="J925" s="1"/>
      <c r="K925" s="1"/>
      <c r="L925" s="1"/>
      <c r="M925" s="1"/>
      <c r="N925" s="1"/>
      <c r="O925" s="1"/>
      <c r="P925" s="1"/>
      <c r="Q925" s="1"/>
      <c r="R925" s="1"/>
    </row>
    <row r="926" spans="2:18">
      <c r="B926" s="1"/>
      <c r="C926" s="428"/>
      <c r="D926" s="428"/>
      <c r="E926" s="12"/>
      <c r="F926" s="12"/>
      <c r="G926" s="12"/>
      <c r="H926" s="12"/>
      <c r="I926" s="286"/>
      <c r="J926" s="1"/>
      <c r="K926" s="1"/>
      <c r="L926" s="1"/>
      <c r="M926" s="1"/>
      <c r="N926" s="1"/>
      <c r="O926" s="1"/>
      <c r="P926" s="1"/>
      <c r="Q926" s="1"/>
      <c r="R926" s="1"/>
    </row>
    <row r="927" spans="2:18">
      <c r="B927" s="1"/>
      <c r="C927" s="428"/>
      <c r="D927" s="428"/>
      <c r="E927" s="12"/>
      <c r="F927" s="12"/>
      <c r="G927" s="12"/>
      <c r="H927" s="12"/>
      <c r="I927" s="286"/>
      <c r="J927" s="1"/>
      <c r="K927" s="1"/>
      <c r="L927" s="1"/>
      <c r="M927" s="1"/>
      <c r="N927" s="1"/>
      <c r="O927" s="1"/>
      <c r="P927" s="1"/>
      <c r="Q927" s="1"/>
      <c r="R927" s="1"/>
    </row>
    <row r="928" spans="2:18">
      <c r="B928" s="1"/>
      <c r="C928" s="428"/>
      <c r="D928" s="428"/>
      <c r="E928" s="12"/>
      <c r="F928" s="12"/>
      <c r="G928" s="12"/>
      <c r="H928" s="12"/>
      <c r="I928" s="286"/>
      <c r="J928" s="1"/>
      <c r="K928" s="1"/>
      <c r="L928" s="1"/>
      <c r="M928" s="1"/>
      <c r="N928" s="1"/>
      <c r="O928" s="1"/>
      <c r="P928" s="1"/>
      <c r="Q928" s="1"/>
      <c r="R928" s="1"/>
    </row>
    <row r="929" spans="2:18">
      <c r="B929" s="1"/>
      <c r="C929" s="428"/>
      <c r="D929" s="428"/>
      <c r="E929" s="12"/>
      <c r="F929" s="12"/>
      <c r="G929" s="12"/>
      <c r="H929" s="12"/>
      <c r="I929" s="286"/>
      <c r="J929" s="1"/>
      <c r="K929" s="1"/>
      <c r="L929" s="1"/>
      <c r="M929" s="1"/>
      <c r="N929" s="1"/>
      <c r="O929" s="1"/>
      <c r="P929" s="1"/>
      <c r="Q929" s="1"/>
      <c r="R929" s="1"/>
    </row>
    <row r="930" spans="2:18">
      <c r="B930" s="1"/>
      <c r="C930" s="428"/>
      <c r="D930" s="428"/>
      <c r="E930" s="12"/>
      <c r="F930" s="12"/>
      <c r="G930" s="12"/>
      <c r="H930" s="12"/>
      <c r="I930" s="286"/>
      <c r="J930" s="1"/>
      <c r="K930" s="1"/>
      <c r="L930" s="1"/>
      <c r="M930" s="1"/>
      <c r="N930" s="1"/>
      <c r="O930" s="1"/>
      <c r="P930" s="1"/>
      <c r="Q930" s="1"/>
      <c r="R930" s="1"/>
    </row>
    <row r="931" spans="2:18">
      <c r="B931" s="1"/>
      <c r="C931" s="428"/>
      <c r="D931" s="428"/>
      <c r="E931" s="12"/>
      <c r="F931" s="12"/>
      <c r="G931" s="12"/>
      <c r="H931" s="12"/>
      <c r="I931" s="286"/>
      <c r="J931" s="1"/>
      <c r="K931" s="1"/>
      <c r="L931" s="1"/>
      <c r="M931" s="1"/>
      <c r="N931" s="1"/>
      <c r="O931" s="1"/>
      <c r="P931" s="1"/>
      <c r="Q931" s="1"/>
      <c r="R931" s="1"/>
    </row>
    <row r="932" spans="2:18">
      <c r="B932" s="1"/>
      <c r="C932" s="428"/>
      <c r="D932" s="428"/>
      <c r="E932" s="12"/>
      <c r="F932" s="12"/>
      <c r="G932" s="12"/>
      <c r="H932" s="12"/>
      <c r="I932" s="286"/>
      <c r="J932" s="1"/>
      <c r="K932" s="1"/>
      <c r="L932" s="1"/>
      <c r="M932" s="1"/>
      <c r="N932" s="1"/>
      <c r="O932" s="1"/>
      <c r="P932" s="1"/>
      <c r="Q932" s="1"/>
      <c r="R932" s="1"/>
    </row>
    <row r="933" spans="2:18">
      <c r="B933" s="1"/>
      <c r="C933" s="428"/>
      <c r="D933" s="428"/>
      <c r="E933" s="12"/>
      <c r="F933" s="12"/>
      <c r="G933" s="12"/>
      <c r="H933" s="12"/>
      <c r="I933" s="286"/>
      <c r="J933" s="1"/>
      <c r="K933" s="1"/>
      <c r="L933" s="1"/>
      <c r="M933" s="1"/>
      <c r="N933" s="1"/>
      <c r="O933" s="1"/>
      <c r="P933" s="1"/>
      <c r="Q933" s="1"/>
      <c r="R933" s="1"/>
    </row>
    <row r="934" spans="2:18">
      <c r="B934" s="1"/>
      <c r="C934" s="428"/>
      <c r="D934" s="428"/>
      <c r="E934" s="12"/>
      <c r="F934" s="12"/>
      <c r="G934" s="12"/>
      <c r="H934" s="12"/>
      <c r="I934" s="286"/>
      <c r="J934" s="1"/>
      <c r="K934" s="1"/>
      <c r="L934" s="1"/>
      <c r="M934" s="1"/>
      <c r="N934" s="1"/>
      <c r="O934" s="1"/>
      <c r="P934" s="1"/>
      <c r="Q934" s="1"/>
      <c r="R934" s="1"/>
    </row>
    <row r="935" spans="2:18">
      <c r="B935" s="1"/>
      <c r="C935" s="428"/>
      <c r="D935" s="428"/>
      <c r="E935" s="12"/>
      <c r="F935" s="12"/>
      <c r="G935" s="12"/>
      <c r="H935" s="12"/>
      <c r="I935" s="286"/>
      <c r="J935" s="1"/>
      <c r="K935" s="1"/>
      <c r="L935" s="1"/>
      <c r="M935" s="1"/>
      <c r="N935" s="1"/>
      <c r="O935" s="1"/>
      <c r="P935" s="1"/>
      <c r="Q935" s="1"/>
      <c r="R935" s="1"/>
    </row>
    <row r="936" spans="2:18">
      <c r="B936" s="1"/>
      <c r="C936" s="428"/>
      <c r="D936" s="428"/>
      <c r="E936" s="12"/>
      <c r="F936" s="12"/>
      <c r="G936" s="12"/>
      <c r="H936" s="12"/>
      <c r="I936" s="286"/>
      <c r="J936" s="1"/>
      <c r="K936" s="1"/>
      <c r="L936" s="1"/>
      <c r="M936" s="1"/>
      <c r="N936" s="1"/>
      <c r="O936" s="1"/>
      <c r="P936" s="1"/>
      <c r="Q936" s="1"/>
      <c r="R936" s="1"/>
    </row>
    <row r="937" spans="2:18">
      <c r="B937" s="1"/>
      <c r="C937" s="428"/>
      <c r="D937" s="428"/>
      <c r="E937" s="12"/>
      <c r="F937" s="12"/>
      <c r="G937" s="12"/>
      <c r="H937" s="12"/>
      <c r="I937" s="286"/>
      <c r="J937" s="1"/>
      <c r="K937" s="1"/>
      <c r="L937" s="1"/>
      <c r="M937" s="1"/>
      <c r="N937" s="1"/>
      <c r="O937" s="1"/>
      <c r="P937" s="1"/>
      <c r="Q937" s="1"/>
      <c r="R937" s="1"/>
    </row>
    <row r="938" spans="2:18">
      <c r="B938" s="1"/>
      <c r="C938" s="428"/>
      <c r="D938" s="428"/>
      <c r="E938" s="12"/>
      <c r="F938" s="12"/>
      <c r="G938" s="12"/>
      <c r="H938" s="12"/>
      <c r="I938" s="286"/>
      <c r="J938" s="1"/>
      <c r="K938" s="1"/>
      <c r="L938" s="1"/>
      <c r="M938" s="1"/>
      <c r="N938" s="1"/>
      <c r="O938" s="1"/>
      <c r="P938" s="1"/>
      <c r="Q938" s="1"/>
      <c r="R938" s="1"/>
    </row>
    <row r="939" spans="2:18">
      <c r="B939" s="1"/>
      <c r="C939" s="428"/>
      <c r="D939" s="428"/>
      <c r="E939" s="12"/>
      <c r="F939" s="12"/>
      <c r="G939" s="12"/>
      <c r="H939" s="12"/>
      <c r="I939" s="286"/>
      <c r="J939" s="1"/>
      <c r="K939" s="1"/>
      <c r="L939" s="1"/>
      <c r="M939" s="1"/>
      <c r="N939" s="1"/>
      <c r="O939" s="1"/>
      <c r="P939" s="1"/>
      <c r="Q939" s="1"/>
      <c r="R939" s="1"/>
    </row>
    <row r="940" spans="2:18">
      <c r="B940" s="1"/>
      <c r="C940" s="428"/>
      <c r="D940" s="428"/>
      <c r="E940" s="12"/>
      <c r="F940" s="12"/>
      <c r="G940" s="12"/>
      <c r="H940" s="12"/>
      <c r="I940" s="286"/>
      <c r="J940" s="1"/>
      <c r="K940" s="1"/>
      <c r="L940" s="1"/>
      <c r="M940" s="1"/>
      <c r="N940" s="1"/>
      <c r="O940" s="1"/>
      <c r="P940" s="1"/>
      <c r="Q940" s="1"/>
      <c r="R940" s="1"/>
    </row>
    <row r="941" spans="2:18">
      <c r="B941" s="1"/>
      <c r="C941" s="428"/>
      <c r="D941" s="428"/>
      <c r="E941" s="12"/>
      <c r="F941" s="12"/>
      <c r="G941" s="12"/>
      <c r="H941" s="12"/>
      <c r="I941" s="286"/>
      <c r="J941" s="1"/>
      <c r="K941" s="1"/>
      <c r="L941" s="1"/>
      <c r="M941" s="1"/>
      <c r="N941" s="1"/>
      <c r="O941" s="1"/>
      <c r="P941" s="1"/>
      <c r="Q941" s="1"/>
      <c r="R941" s="1"/>
    </row>
    <row r="942" spans="2:18">
      <c r="B942" s="1"/>
      <c r="C942" s="428"/>
      <c r="D942" s="428"/>
      <c r="E942" s="12"/>
      <c r="F942" s="12"/>
      <c r="G942" s="12"/>
      <c r="H942" s="12"/>
      <c r="I942" s="286"/>
      <c r="J942" s="1"/>
      <c r="K942" s="1"/>
      <c r="L942" s="1"/>
      <c r="M942" s="1"/>
      <c r="N942" s="1"/>
      <c r="O942" s="1"/>
      <c r="P942" s="1"/>
      <c r="Q942" s="1"/>
      <c r="R942" s="1"/>
    </row>
    <row r="943" spans="2:18">
      <c r="B943" s="1"/>
      <c r="C943" s="428"/>
      <c r="D943" s="428"/>
      <c r="E943" s="12"/>
      <c r="F943" s="12"/>
      <c r="G943" s="12"/>
      <c r="H943" s="12"/>
      <c r="I943" s="286"/>
      <c r="J943" s="1"/>
      <c r="K943" s="1"/>
      <c r="L943" s="1"/>
      <c r="M943" s="1"/>
      <c r="N943" s="1"/>
      <c r="O943" s="1"/>
      <c r="P943" s="1"/>
      <c r="Q943" s="1"/>
      <c r="R943" s="1"/>
    </row>
    <row r="944" spans="2:18">
      <c r="B944" s="1"/>
      <c r="C944" s="428"/>
      <c r="D944" s="428"/>
      <c r="E944" s="12"/>
      <c r="F944" s="12"/>
      <c r="G944" s="12"/>
      <c r="H944" s="12"/>
      <c r="I944" s="286"/>
      <c r="J944" s="1"/>
      <c r="K944" s="1"/>
      <c r="L944" s="1"/>
      <c r="M944" s="1"/>
      <c r="N944" s="1"/>
      <c r="O944" s="1"/>
      <c r="P944" s="1"/>
      <c r="Q944" s="1"/>
      <c r="R944" s="1"/>
    </row>
    <row r="945" spans="2:18">
      <c r="B945" s="1"/>
      <c r="C945" s="428"/>
      <c r="D945" s="428"/>
      <c r="E945" s="12"/>
      <c r="F945" s="12"/>
      <c r="G945" s="12"/>
      <c r="H945" s="12"/>
      <c r="I945" s="286"/>
      <c r="J945" s="1"/>
      <c r="K945" s="1"/>
      <c r="L945" s="1"/>
      <c r="M945" s="1"/>
      <c r="N945" s="1"/>
      <c r="O945" s="1"/>
      <c r="P945" s="1"/>
      <c r="Q945" s="1"/>
      <c r="R945" s="1"/>
    </row>
    <row r="946" spans="2:18">
      <c r="B946" s="1"/>
      <c r="C946" s="428"/>
      <c r="D946" s="428"/>
      <c r="E946" s="12"/>
      <c r="F946" s="12"/>
      <c r="G946" s="12"/>
      <c r="H946" s="12"/>
      <c r="I946" s="286"/>
      <c r="J946" s="1"/>
      <c r="K946" s="1"/>
      <c r="L946" s="1"/>
      <c r="M946" s="1"/>
      <c r="N946" s="1"/>
      <c r="O946" s="1"/>
      <c r="P946" s="1"/>
      <c r="Q946" s="1"/>
      <c r="R946" s="1"/>
    </row>
    <row r="947" spans="2:18">
      <c r="B947" s="1"/>
      <c r="C947" s="428"/>
      <c r="D947" s="428"/>
      <c r="E947" s="12"/>
      <c r="F947" s="12"/>
      <c r="G947" s="12"/>
      <c r="H947" s="12"/>
      <c r="I947" s="286"/>
      <c r="J947" s="1"/>
      <c r="K947" s="1"/>
      <c r="L947" s="1"/>
      <c r="M947" s="1"/>
      <c r="N947" s="1"/>
      <c r="O947" s="1"/>
      <c r="P947" s="1"/>
      <c r="Q947" s="1"/>
      <c r="R947" s="1"/>
    </row>
    <row r="948" spans="2:18">
      <c r="B948" s="1"/>
      <c r="C948" s="428"/>
      <c r="D948" s="428"/>
      <c r="E948" s="12"/>
      <c r="F948" s="12"/>
      <c r="G948" s="12"/>
      <c r="H948" s="12"/>
      <c r="I948" s="286"/>
      <c r="J948" s="1"/>
      <c r="K948" s="1"/>
      <c r="L948" s="1"/>
      <c r="M948" s="1"/>
      <c r="N948" s="1"/>
      <c r="O948" s="1"/>
      <c r="P948" s="1"/>
      <c r="Q948" s="1"/>
      <c r="R948" s="1"/>
    </row>
    <row r="949" spans="2:18">
      <c r="B949" s="1"/>
      <c r="C949" s="428"/>
      <c r="D949" s="428"/>
      <c r="E949" s="12"/>
      <c r="F949" s="12"/>
      <c r="G949" s="12"/>
      <c r="H949" s="12"/>
      <c r="I949" s="286"/>
      <c r="J949" s="1"/>
      <c r="K949" s="1"/>
      <c r="L949" s="1"/>
      <c r="M949" s="1"/>
      <c r="N949" s="1"/>
      <c r="O949" s="1"/>
      <c r="P949" s="1"/>
      <c r="Q949" s="1"/>
      <c r="R949" s="1"/>
    </row>
    <row r="950" spans="2:18">
      <c r="B950" s="1"/>
      <c r="C950" s="428"/>
      <c r="D950" s="428"/>
      <c r="E950" s="12"/>
      <c r="F950" s="12"/>
      <c r="G950" s="12"/>
      <c r="H950" s="12"/>
      <c r="I950" s="286"/>
      <c r="J950" s="1"/>
      <c r="K950" s="1"/>
      <c r="L950" s="1"/>
      <c r="M950" s="1"/>
      <c r="N950" s="1"/>
      <c r="O950" s="1"/>
      <c r="P950" s="1"/>
      <c r="Q950" s="1"/>
      <c r="R950" s="1"/>
    </row>
    <row r="951" spans="2:18">
      <c r="B951" s="1"/>
      <c r="C951" s="428"/>
      <c r="D951" s="428"/>
      <c r="E951" s="12"/>
      <c r="F951" s="12"/>
      <c r="G951" s="12"/>
      <c r="H951" s="12"/>
      <c r="I951" s="286"/>
      <c r="J951" s="1"/>
      <c r="K951" s="1"/>
      <c r="L951" s="1"/>
      <c r="M951" s="1"/>
      <c r="N951" s="1"/>
      <c r="O951" s="1"/>
      <c r="P951" s="1"/>
      <c r="Q951" s="1"/>
      <c r="R951" s="1"/>
    </row>
    <row r="952" spans="2:18">
      <c r="B952" s="1"/>
      <c r="C952" s="428"/>
      <c r="D952" s="428"/>
      <c r="E952" s="12"/>
      <c r="F952" s="12"/>
      <c r="G952" s="12"/>
      <c r="H952" s="12"/>
      <c r="I952" s="286"/>
      <c r="J952" s="1"/>
      <c r="K952" s="1"/>
      <c r="L952" s="1"/>
      <c r="M952" s="1"/>
      <c r="N952" s="1"/>
      <c r="O952" s="1"/>
      <c r="P952" s="1"/>
      <c r="Q952" s="1"/>
      <c r="R952" s="1"/>
    </row>
    <row r="953" spans="2:18">
      <c r="B953" s="1"/>
      <c r="C953" s="428"/>
      <c r="D953" s="428"/>
      <c r="E953" s="12"/>
      <c r="F953" s="12"/>
      <c r="G953" s="12"/>
      <c r="H953" s="12"/>
      <c r="I953" s="286"/>
      <c r="J953" s="1"/>
      <c r="K953" s="1"/>
      <c r="L953" s="1"/>
      <c r="M953" s="1"/>
      <c r="N953" s="1"/>
      <c r="O953" s="1"/>
      <c r="P953" s="1"/>
      <c r="Q953" s="1"/>
      <c r="R953" s="1"/>
    </row>
    <row r="954" spans="2:18">
      <c r="B954" s="1"/>
      <c r="C954" s="428"/>
      <c r="D954" s="428"/>
      <c r="E954" s="12"/>
      <c r="F954" s="12"/>
      <c r="G954" s="12"/>
      <c r="H954" s="12"/>
      <c r="I954" s="286"/>
      <c r="J954" s="1"/>
      <c r="K954" s="1"/>
      <c r="L954" s="1"/>
      <c r="M954" s="1"/>
      <c r="N954" s="1"/>
      <c r="O954" s="1"/>
      <c r="P954" s="1"/>
      <c r="Q954" s="1"/>
      <c r="R954" s="1"/>
    </row>
    <row r="955" spans="2:18">
      <c r="B955" s="1"/>
      <c r="C955" s="428"/>
      <c r="D955" s="428"/>
      <c r="E955" s="12"/>
      <c r="F955" s="12"/>
      <c r="G955" s="12"/>
      <c r="H955" s="12"/>
      <c r="I955" s="286"/>
      <c r="J955" s="1"/>
      <c r="K955" s="1"/>
      <c r="L955" s="1"/>
      <c r="M955" s="1"/>
      <c r="N955" s="1"/>
      <c r="O955" s="1"/>
      <c r="P955" s="1"/>
      <c r="Q955" s="1"/>
      <c r="R955" s="1"/>
    </row>
    <row r="956" spans="2:18">
      <c r="B956" s="1"/>
      <c r="C956" s="428"/>
      <c r="D956" s="428"/>
      <c r="E956" s="12"/>
      <c r="F956" s="12"/>
      <c r="G956" s="12"/>
      <c r="H956" s="12"/>
      <c r="I956" s="286"/>
      <c r="J956" s="1"/>
      <c r="K956" s="1"/>
      <c r="L956" s="1"/>
      <c r="M956" s="1"/>
      <c r="N956" s="1"/>
      <c r="O956" s="1"/>
      <c r="P956" s="1"/>
      <c r="Q956" s="1"/>
      <c r="R956" s="1"/>
    </row>
    <row r="957" spans="2:18">
      <c r="B957" s="1"/>
      <c r="C957" s="428"/>
      <c r="D957" s="428"/>
      <c r="E957" s="12"/>
      <c r="F957" s="12"/>
      <c r="G957" s="12"/>
      <c r="H957" s="12"/>
      <c r="I957" s="286"/>
      <c r="J957" s="1"/>
      <c r="K957" s="1"/>
      <c r="L957" s="1"/>
      <c r="M957" s="1"/>
      <c r="N957" s="1"/>
      <c r="O957" s="1"/>
      <c r="P957" s="1"/>
      <c r="Q957" s="1"/>
      <c r="R957" s="1"/>
    </row>
    <row r="958" spans="2:18">
      <c r="B958" s="1"/>
      <c r="C958" s="428"/>
      <c r="D958" s="428"/>
      <c r="E958" s="12"/>
      <c r="F958" s="12"/>
      <c r="G958" s="12"/>
      <c r="H958" s="12"/>
      <c r="I958" s="286"/>
      <c r="J958" s="1"/>
      <c r="K958" s="1"/>
      <c r="L958" s="1"/>
      <c r="M958" s="1"/>
      <c r="N958" s="1"/>
      <c r="O958" s="1"/>
      <c r="P958" s="1"/>
      <c r="Q958" s="1"/>
      <c r="R958" s="1"/>
    </row>
    <row r="959" spans="2:18">
      <c r="B959" s="1"/>
      <c r="C959" s="428"/>
      <c r="D959" s="428"/>
      <c r="E959" s="12"/>
      <c r="F959" s="12"/>
      <c r="G959" s="12"/>
      <c r="H959" s="12"/>
      <c r="I959" s="286"/>
      <c r="J959" s="1"/>
      <c r="K959" s="1"/>
      <c r="L959" s="1"/>
      <c r="M959" s="1"/>
      <c r="N959" s="1"/>
      <c r="O959" s="1"/>
      <c r="P959" s="1"/>
      <c r="Q959" s="1"/>
      <c r="R959" s="1"/>
    </row>
    <row r="960" spans="2:18">
      <c r="B960" s="1"/>
      <c r="C960" s="428"/>
      <c r="D960" s="428"/>
      <c r="E960" s="12"/>
      <c r="F960" s="12"/>
      <c r="G960" s="12"/>
      <c r="H960" s="12"/>
      <c r="I960" s="286"/>
      <c r="J960" s="1"/>
      <c r="K960" s="1"/>
      <c r="L960" s="1"/>
      <c r="M960" s="1"/>
      <c r="N960" s="1"/>
      <c r="O960" s="1"/>
      <c r="P960" s="1"/>
      <c r="Q960" s="1"/>
      <c r="R960" s="1"/>
    </row>
    <row r="961" spans="2:18">
      <c r="B961" s="1"/>
      <c r="C961" s="428"/>
      <c r="D961" s="428"/>
      <c r="E961" s="12"/>
      <c r="F961" s="12"/>
      <c r="G961" s="12"/>
      <c r="H961" s="12"/>
      <c r="I961" s="286"/>
      <c r="J961" s="1"/>
      <c r="K961" s="1"/>
      <c r="L961" s="1"/>
      <c r="M961" s="1"/>
      <c r="N961" s="1"/>
      <c r="O961" s="1"/>
      <c r="P961" s="1"/>
      <c r="Q961" s="1"/>
      <c r="R961" s="1"/>
    </row>
    <row r="962" spans="2:18">
      <c r="B962" s="1"/>
      <c r="C962" s="428"/>
      <c r="D962" s="428"/>
      <c r="E962" s="12"/>
      <c r="F962" s="12"/>
      <c r="G962" s="12"/>
      <c r="H962" s="12"/>
      <c r="I962" s="286"/>
      <c r="J962" s="1"/>
      <c r="K962" s="1"/>
      <c r="L962" s="1"/>
      <c r="M962" s="1"/>
      <c r="N962" s="1"/>
      <c r="O962" s="1"/>
      <c r="P962" s="1"/>
      <c r="Q962" s="1"/>
      <c r="R962" s="1"/>
    </row>
    <row r="963" spans="2:18">
      <c r="B963" s="1"/>
      <c r="C963" s="428"/>
      <c r="D963" s="428"/>
      <c r="E963" s="12"/>
      <c r="F963" s="12"/>
      <c r="G963" s="12"/>
      <c r="H963" s="12"/>
      <c r="I963" s="286"/>
      <c r="J963" s="1"/>
      <c r="K963" s="1"/>
      <c r="L963" s="1"/>
      <c r="M963" s="1"/>
      <c r="N963" s="1"/>
      <c r="O963" s="1"/>
      <c r="P963" s="1"/>
      <c r="Q963" s="1"/>
      <c r="R963" s="1"/>
    </row>
    <row r="964" spans="2:18">
      <c r="B964" s="1"/>
      <c r="C964" s="428"/>
      <c r="D964" s="428"/>
      <c r="E964" s="12"/>
      <c r="F964" s="12"/>
      <c r="G964" s="12"/>
      <c r="H964" s="12"/>
      <c r="I964" s="286"/>
      <c r="J964" s="1"/>
      <c r="K964" s="1"/>
      <c r="L964" s="1"/>
      <c r="M964" s="1"/>
      <c r="N964" s="1"/>
      <c r="O964" s="1"/>
      <c r="P964" s="1"/>
      <c r="Q964" s="1"/>
      <c r="R964" s="1"/>
    </row>
    <row r="965" spans="2:18">
      <c r="B965" s="1"/>
      <c r="C965" s="428"/>
      <c r="D965" s="428"/>
      <c r="E965" s="12"/>
      <c r="F965" s="12"/>
      <c r="G965" s="12"/>
      <c r="H965" s="12"/>
      <c r="I965" s="286"/>
      <c r="J965" s="1"/>
      <c r="K965" s="1"/>
      <c r="L965" s="1"/>
      <c r="M965" s="1"/>
      <c r="N965" s="1"/>
      <c r="O965" s="1"/>
      <c r="P965" s="1"/>
      <c r="Q965" s="1"/>
      <c r="R965" s="1"/>
    </row>
    <row r="966" spans="2:18">
      <c r="B966" s="1"/>
      <c r="C966" s="428"/>
      <c r="D966" s="428"/>
      <c r="E966" s="12"/>
      <c r="F966" s="12"/>
      <c r="G966" s="12"/>
      <c r="H966" s="12"/>
      <c r="I966" s="286"/>
      <c r="J966" s="1"/>
      <c r="K966" s="1"/>
      <c r="L966" s="1"/>
      <c r="M966" s="1"/>
      <c r="N966" s="1"/>
      <c r="O966" s="1"/>
      <c r="P966" s="1"/>
      <c r="Q966" s="1"/>
      <c r="R966" s="1"/>
    </row>
    <row r="967" spans="2:18">
      <c r="B967" s="1"/>
      <c r="C967" s="428"/>
      <c r="D967" s="428"/>
      <c r="E967" s="12"/>
      <c r="F967" s="12"/>
      <c r="G967" s="12"/>
      <c r="H967" s="12"/>
      <c r="I967" s="286"/>
      <c r="J967" s="1"/>
      <c r="K967" s="1"/>
      <c r="L967" s="1"/>
      <c r="M967" s="1"/>
      <c r="N967" s="1"/>
      <c r="O967" s="1"/>
      <c r="P967" s="1"/>
      <c r="Q967" s="1"/>
      <c r="R967" s="1"/>
    </row>
    <row r="968" spans="2:18">
      <c r="B968" s="1"/>
      <c r="C968" s="428"/>
      <c r="D968" s="428"/>
      <c r="E968" s="12"/>
      <c r="F968" s="12"/>
      <c r="G968" s="12"/>
      <c r="H968" s="12"/>
      <c r="I968" s="286"/>
      <c r="J968" s="1"/>
      <c r="K968" s="1"/>
      <c r="L968" s="1"/>
      <c r="M968" s="1"/>
      <c r="N968" s="1"/>
      <c r="O968" s="1"/>
      <c r="P968" s="1"/>
      <c r="Q968" s="1"/>
      <c r="R968" s="1"/>
    </row>
    <row r="969" spans="2:18">
      <c r="B969" s="1"/>
      <c r="C969" s="428"/>
      <c r="D969" s="428"/>
      <c r="E969" s="12"/>
      <c r="F969" s="12"/>
      <c r="G969" s="12"/>
      <c r="H969" s="12"/>
      <c r="I969" s="286"/>
      <c r="J969" s="1"/>
      <c r="K969" s="1"/>
      <c r="L969" s="1"/>
      <c r="M969" s="1"/>
      <c r="N969" s="1"/>
      <c r="O969" s="1"/>
      <c r="P969" s="1"/>
      <c r="Q969" s="1"/>
      <c r="R969" s="1"/>
    </row>
    <row r="970" spans="2:18">
      <c r="B970" s="1"/>
      <c r="C970" s="428"/>
      <c r="D970" s="428"/>
      <c r="E970" s="12"/>
      <c r="F970" s="12"/>
      <c r="G970" s="12"/>
      <c r="H970" s="12"/>
      <c r="I970" s="286"/>
      <c r="J970" s="1"/>
      <c r="K970" s="1"/>
      <c r="L970" s="1"/>
      <c r="M970" s="1"/>
      <c r="N970" s="1"/>
      <c r="O970" s="1"/>
      <c r="P970" s="1"/>
      <c r="Q970" s="1"/>
      <c r="R970" s="1"/>
    </row>
    <row r="971" spans="2:18">
      <c r="B971" s="1"/>
      <c r="C971" s="428"/>
      <c r="D971" s="428"/>
      <c r="E971" s="12"/>
      <c r="F971" s="12"/>
      <c r="G971" s="12"/>
      <c r="H971" s="12"/>
      <c r="I971" s="286"/>
      <c r="J971" s="1"/>
      <c r="K971" s="1"/>
      <c r="L971" s="1"/>
      <c r="M971" s="1"/>
      <c r="N971" s="1"/>
      <c r="O971" s="1"/>
      <c r="P971" s="1"/>
      <c r="Q971" s="1"/>
      <c r="R971" s="1"/>
    </row>
    <row r="972" spans="2:18">
      <c r="B972" s="1"/>
      <c r="C972" s="428"/>
      <c r="D972" s="428"/>
      <c r="E972" s="12"/>
      <c r="F972" s="12"/>
      <c r="G972" s="12"/>
      <c r="H972" s="12"/>
      <c r="I972" s="286"/>
      <c r="J972" s="1"/>
      <c r="K972" s="1"/>
      <c r="L972" s="1"/>
      <c r="M972" s="1"/>
      <c r="N972" s="1"/>
      <c r="O972" s="1"/>
      <c r="P972" s="1"/>
      <c r="Q972" s="1"/>
      <c r="R972" s="1"/>
    </row>
    <row r="973" spans="2:18">
      <c r="B973" s="1"/>
      <c r="C973" s="428"/>
      <c r="D973" s="428"/>
      <c r="E973" s="12"/>
      <c r="F973" s="12"/>
      <c r="G973" s="12"/>
      <c r="H973" s="12"/>
      <c r="I973" s="286"/>
      <c r="J973" s="1"/>
      <c r="K973" s="1"/>
      <c r="L973" s="1"/>
      <c r="M973" s="1"/>
      <c r="N973" s="1"/>
      <c r="O973" s="1"/>
      <c r="P973" s="1"/>
      <c r="Q973" s="1"/>
      <c r="R973" s="1"/>
    </row>
    <row r="974" spans="2:18">
      <c r="B974" s="1"/>
      <c r="C974" s="428"/>
      <c r="D974" s="428"/>
      <c r="E974" s="12"/>
      <c r="F974" s="12"/>
      <c r="G974" s="12"/>
      <c r="H974" s="12"/>
      <c r="I974" s="286"/>
      <c r="J974" s="1"/>
      <c r="K974" s="1"/>
      <c r="L974" s="1"/>
      <c r="M974" s="1"/>
      <c r="N974" s="1"/>
      <c r="O974" s="1"/>
      <c r="P974" s="1"/>
      <c r="Q974" s="1"/>
      <c r="R974" s="1"/>
    </row>
    <row r="975" spans="2:18">
      <c r="B975" s="1"/>
      <c r="C975" s="428"/>
      <c r="D975" s="428"/>
      <c r="E975" s="12"/>
      <c r="F975" s="12"/>
      <c r="G975" s="12"/>
      <c r="H975" s="12"/>
      <c r="I975" s="286"/>
      <c r="J975" s="1"/>
      <c r="K975" s="1"/>
      <c r="L975" s="1"/>
      <c r="M975" s="1"/>
      <c r="N975" s="1"/>
      <c r="O975" s="1"/>
      <c r="P975" s="1"/>
      <c r="Q975" s="1"/>
      <c r="R975" s="1"/>
    </row>
  </sheetData>
  <mergeCells count="13">
    <mergeCell ref="A385:B385"/>
    <mergeCell ref="A1:R1"/>
    <mergeCell ref="A3:B5"/>
    <mergeCell ref="C4:E4"/>
    <mergeCell ref="C3:H3"/>
    <mergeCell ref="A379:B379"/>
    <mergeCell ref="M3:R3"/>
    <mergeCell ref="P4:R4"/>
    <mergeCell ref="F4:H4"/>
    <mergeCell ref="I3:L3"/>
    <mergeCell ref="A163:B163"/>
    <mergeCell ref="M4:O4"/>
    <mergeCell ref="I4:L4"/>
  </mergeCells>
  <phoneticPr fontId="4" type="noConversion"/>
  <printOptions horizontalCentered="1"/>
  <pageMargins left="0" right="0" top="0.31496062992125984" bottom="0.27559055118110237" header="0.15748031496062992" footer="0.15748031496062992"/>
  <pageSetup paperSize="9" scale="50" orientation="landscape" r:id="rId1"/>
  <headerFooter alignWithMargins="0">
    <oddHeader>&amp;L&amp;"Times New Roman,Normál"7.m.a 4/2017. (III.1.) önkormányzati rendelethez&amp;R&amp;8 7.m.a 5/2016.(II.29.) önkormányzati rendelethez</oddHeader>
    <oddFooter>&amp;C&amp;P</oddFooter>
  </headerFooter>
  <rowBreaks count="1" manualBreakCount="1">
    <brk id="250" max="16383" man="1"/>
  </row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dimension ref="A1:AJ449"/>
  <sheetViews>
    <sheetView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28" sqref="G28"/>
    </sheetView>
  </sheetViews>
  <sheetFormatPr defaultRowHeight="15"/>
  <cols>
    <col min="1" max="1" width="2.140625" style="1" customWidth="1"/>
    <col min="2" max="2" width="46.7109375" style="1" customWidth="1"/>
    <col min="3" max="4" width="13" style="15" customWidth="1"/>
    <col min="5" max="5" width="13" style="10" customWidth="1"/>
    <col min="6" max="6" width="11.28515625" style="1" customWidth="1"/>
    <col min="7" max="7" width="14.140625" style="1" customWidth="1"/>
    <col min="8" max="8" width="10.5703125" style="1" hidden="1" customWidth="1"/>
    <col min="9" max="11" width="13.140625" style="12" customWidth="1"/>
    <col min="12" max="12" width="13.140625" style="12" hidden="1" customWidth="1"/>
    <col min="13" max="15" width="13.5703125" style="12" customWidth="1"/>
    <col min="16" max="17" width="12.140625" style="12" customWidth="1"/>
    <col min="18" max="16384" width="9.140625" style="1"/>
  </cols>
  <sheetData>
    <row r="1" spans="1:36" s="9" customFormat="1" ht="71.25" customHeight="1">
      <c r="A1" s="1984" t="s">
        <v>1319</v>
      </c>
      <c r="B1" s="1985"/>
      <c r="C1" s="1985"/>
      <c r="D1" s="1985"/>
      <c r="E1" s="1985"/>
      <c r="F1" s="1985"/>
      <c r="G1" s="1985"/>
      <c r="H1" s="1985"/>
      <c r="I1" s="1985"/>
      <c r="J1" s="1985"/>
      <c r="K1" s="1985"/>
      <c r="L1" s="1985"/>
      <c r="M1" s="1985"/>
      <c r="N1" s="1985"/>
      <c r="O1" s="1985"/>
      <c r="P1" s="1985"/>
      <c r="Q1" s="1985"/>
      <c r="R1" s="7"/>
      <c r="S1" s="7"/>
      <c r="T1" s="7"/>
      <c r="U1" s="7"/>
      <c r="V1" s="7"/>
      <c r="W1" s="7"/>
      <c r="X1" s="8"/>
      <c r="Y1" s="8"/>
      <c r="Z1" s="8"/>
      <c r="AA1" s="8"/>
      <c r="AB1" s="8"/>
      <c r="AC1" s="8"/>
      <c r="AD1" s="8"/>
      <c r="AE1" s="8"/>
      <c r="AF1" s="8"/>
      <c r="AG1" s="8"/>
    </row>
    <row r="2" spans="1:36" s="9" customFormat="1" ht="13.5" customHeight="1" thickBot="1">
      <c r="A2" s="1618"/>
      <c r="B2" s="1619"/>
      <c r="C2" s="1617"/>
      <c r="D2" s="1617"/>
      <c r="E2" s="1617"/>
      <c r="F2" s="1617"/>
      <c r="G2" s="1617"/>
      <c r="H2" s="1617"/>
      <c r="I2" s="1617"/>
      <c r="J2" s="1617"/>
      <c r="K2" s="1617"/>
      <c r="L2" s="1617"/>
      <c r="M2" s="1617"/>
      <c r="N2" s="1617"/>
      <c r="O2" s="1617"/>
      <c r="P2" s="1617"/>
      <c r="Q2" s="1733" t="s">
        <v>1042</v>
      </c>
      <c r="R2" s="324"/>
      <c r="S2" s="125"/>
      <c r="T2" s="125"/>
      <c r="U2" s="7"/>
      <c r="V2" s="7"/>
      <c r="W2" s="7"/>
      <c r="X2" s="7"/>
      <c r="Y2" s="7"/>
      <c r="Z2" s="7"/>
      <c r="AA2" s="8"/>
      <c r="AB2" s="8"/>
      <c r="AC2" s="8"/>
      <c r="AD2" s="8"/>
      <c r="AE2" s="8"/>
      <c r="AF2" s="8"/>
      <c r="AG2" s="8"/>
      <c r="AH2" s="8"/>
      <c r="AI2" s="8"/>
      <c r="AJ2" s="8"/>
    </row>
    <row r="3" spans="1:36" s="10" customFormat="1" ht="19.5" customHeight="1" thickBot="1">
      <c r="A3" s="2014" t="s">
        <v>260</v>
      </c>
      <c r="B3" s="2015"/>
      <c r="C3" s="1986" t="s">
        <v>1247</v>
      </c>
      <c r="D3" s="2023"/>
      <c r="E3" s="2023"/>
      <c r="F3" s="2023"/>
      <c r="G3" s="2023"/>
      <c r="H3" s="2024"/>
      <c r="I3" s="1992" t="s">
        <v>261</v>
      </c>
      <c r="J3" s="1993"/>
      <c r="K3" s="1993"/>
      <c r="L3" s="2025"/>
      <c r="M3" s="1986" t="s">
        <v>1317</v>
      </c>
      <c r="N3" s="1987"/>
      <c r="O3" s="1987"/>
      <c r="P3" s="1987"/>
      <c r="Q3" s="1988"/>
    </row>
    <row r="4" spans="1:36" s="10" customFormat="1" ht="26.25" customHeight="1" thickBot="1">
      <c r="A4" s="2016"/>
      <c r="B4" s="2017"/>
      <c r="C4" s="2020" t="s">
        <v>28</v>
      </c>
      <c r="D4" s="2021"/>
      <c r="E4" s="2022"/>
      <c r="F4" s="1986" t="s">
        <v>431</v>
      </c>
      <c r="G4" s="2006"/>
      <c r="H4" s="2007"/>
      <c r="I4" s="1992" t="s">
        <v>431</v>
      </c>
      <c r="J4" s="1993" t="s">
        <v>431</v>
      </c>
      <c r="K4" s="1993"/>
      <c r="L4" s="2025"/>
      <c r="M4" s="2026" t="s">
        <v>28</v>
      </c>
      <c r="N4" s="2027"/>
      <c r="O4" s="2028"/>
      <c r="P4" s="2026" t="s">
        <v>431</v>
      </c>
      <c r="Q4" s="2029"/>
    </row>
    <row r="5" spans="1:36" s="10" customFormat="1" ht="60" customHeight="1" thickBot="1">
      <c r="A5" s="2018"/>
      <c r="B5" s="2019"/>
      <c r="C5" s="289" t="s">
        <v>432</v>
      </c>
      <c r="D5" s="291" t="s">
        <v>433</v>
      </c>
      <c r="E5" s="292" t="s">
        <v>434</v>
      </c>
      <c r="F5" s="130" t="s">
        <v>604</v>
      </c>
      <c r="G5" s="293" t="s">
        <v>259</v>
      </c>
      <c r="H5" s="296" t="s">
        <v>265</v>
      </c>
      <c r="I5" s="210" t="s">
        <v>142</v>
      </c>
      <c r="J5" s="294" t="s">
        <v>604</v>
      </c>
      <c r="K5" s="295" t="s">
        <v>95</v>
      </c>
      <c r="L5" s="1627" t="s">
        <v>265</v>
      </c>
      <c r="M5" s="289" t="s">
        <v>432</v>
      </c>
      <c r="N5" s="291" t="s">
        <v>433</v>
      </c>
      <c r="O5" s="292" t="s">
        <v>434</v>
      </c>
      <c r="P5" s="213" t="s">
        <v>604</v>
      </c>
      <c r="Q5" s="296" t="s">
        <v>259</v>
      </c>
    </row>
    <row r="6" spans="1:36" s="10" customFormat="1" ht="14.25" customHeight="1">
      <c r="A6" s="127"/>
      <c r="B6" s="8"/>
      <c r="C6" s="297"/>
      <c r="D6" s="298"/>
      <c r="E6" s="299"/>
      <c r="F6" s="300"/>
      <c r="G6" s="241"/>
      <c r="H6" s="242"/>
      <c r="I6" s="301"/>
      <c r="J6" s="302"/>
      <c r="K6" s="303"/>
      <c r="L6" s="1425"/>
      <c r="M6" s="290"/>
      <c r="N6" s="290"/>
      <c r="O6" s="299"/>
      <c r="P6" s="304"/>
      <c r="Q6" s="433"/>
    </row>
    <row r="7" spans="1:36" s="10" customFormat="1" ht="14.25" customHeight="1">
      <c r="A7" s="143"/>
      <c r="B7" s="306"/>
      <c r="C7" s="279">
        <f>SUM(C8:C22)</f>
        <v>73269000</v>
      </c>
      <c r="D7" s="232">
        <f t="shared" ref="D7:Q7" si="0">SUM(D8:D22)</f>
        <v>72134000</v>
      </c>
      <c r="E7" s="230">
        <f t="shared" si="0"/>
        <v>1135000</v>
      </c>
      <c r="F7" s="231">
        <f t="shared" si="0"/>
        <v>5814000</v>
      </c>
      <c r="G7" s="231">
        <f t="shared" si="0"/>
        <v>67455000</v>
      </c>
      <c r="H7" s="230">
        <f t="shared" si="0"/>
        <v>0</v>
      </c>
      <c r="I7" s="227">
        <f t="shared" si="0"/>
        <v>4000000</v>
      </c>
      <c r="J7" s="228">
        <f t="shared" si="0"/>
        <v>0</v>
      </c>
      <c r="K7" s="228">
        <f t="shared" si="0"/>
        <v>4000000</v>
      </c>
      <c r="L7" s="229">
        <f t="shared" si="0"/>
        <v>0</v>
      </c>
      <c r="M7" s="232">
        <f t="shared" si="0"/>
        <v>77269000</v>
      </c>
      <c r="N7" s="232">
        <f t="shared" si="0"/>
        <v>75283606</v>
      </c>
      <c r="O7" s="230">
        <f t="shared" si="0"/>
        <v>1985394</v>
      </c>
      <c r="P7" s="231">
        <f t="shared" si="0"/>
        <v>5814000</v>
      </c>
      <c r="Q7" s="230">
        <f t="shared" si="0"/>
        <v>71455000</v>
      </c>
    </row>
    <row r="8" spans="1:36" s="10" customFormat="1" ht="18.75" customHeight="1">
      <c r="A8" s="159"/>
      <c r="B8" s="1626" t="s">
        <v>669</v>
      </c>
      <c r="C8" s="280">
        <f t="shared" ref="C8:C22" si="1">SUM(F8:H8)</f>
        <v>67455000</v>
      </c>
      <c r="D8" s="236">
        <f>SUM(C8)/1</f>
        <v>67455000</v>
      </c>
      <c r="E8" s="151">
        <f>SUM(D8)*0</f>
        <v>0</v>
      </c>
      <c r="F8" s="2"/>
      <c r="G8" s="2">
        <v>67455000</v>
      </c>
      <c r="H8" s="151"/>
      <c r="I8" s="233">
        <f t="shared" ref="I8:I22" si="2">SUM(J8:L8)</f>
        <v>0</v>
      </c>
      <c r="J8" s="234"/>
      <c r="K8" s="234"/>
      <c r="L8" s="235"/>
      <c r="M8" s="236">
        <f t="shared" ref="M8:M22" si="3">SUM(P8:Q8)</f>
        <v>67455000</v>
      </c>
      <c r="N8" s="236">
        <f>SUM(M8)/1</f>
        <v>67455000</v>
      </c>
      <c r="O8" s="151">
        <f>SUM(N8)*0</f>
        <v>0</v>
      </c>
      <c r="P8" s="2">
        <f t="shared" ref="P8:P22" si="4">SUM(F8+J8)</f>
        <v>0</v>
      </c>
      <c r="Q8" s="151">
        <f t="shared" ref="Q8:Q22" si="5">SUM(G8+K8)</f>
        <v>67455000</v>
      </c>
    </row>
    <row r="9" spans="1:36" s="10" customFormat="1" ht="21.75" customHeight="1">
      <c r="A9" s="159"/>
      <c r="B9" s="1626" t="s">
        <v>1241</v>
      </c>
      <c r="C9" s="280">
        <f t="shared" si="1"/>
        <v>5814000</v>
      </c>
      <c r="D9" s="1505">
        <v>4679000</v>
      </c>
      <c r="E9" s="1575">
        <v>1135000</v>
      </c>
      <c r="F9" s="2">
        <v>5814000</v>
      </c>
      <c r="G9" s="2"/>
      <c r="H9" s="151"/>
      <c r="I9" s="233">
        <f t="shared" si="2"/>
        <v>0</v>
      </c>
      <c r="J9" s="234"/>
      <c r="K9" s="234"/>
      <c r="L9" s="235"/>
      <c r="M9" s="236">
        <f t="shared" si="3"/>
        <v>5814000</v>
      </c>
      <c r="N9" s="1505">
        <v>4679000</v>
      </c>
      <c r="O9" s="1575">
        <v>1135000</v>
      </c>
      <c r="P9" s="2">
        <f t="shared" si="4"/>
        <v>5814000</v>
      </c>
      <c r="Q9" s="151">
        <f t="shared" si="5"/>
        <v>0</v>
      </c>
    </row>
    <row r="10" spans="1:36" s="310" customFormat="1" ht="28.5" customHeight="1">
      <c r="A10" s="307"/>
      <c r="B10" s="308" t="s">
        <v>1335</v>
      </c>
      <c r="C10" s="309">
        <f t="shared" si="1"/>
        <v>0</v>
      </c>
      <c r="D10" s="236">
        <f t="shared" ref="D10:D15" si="6">SUM(C10)/1.27</f>
        <v>0</v>
      </c>
      <c r="E10" s="151">
        <f t="shared" ref="E10:E15" si="7">SUM(D10)*0.27</f>
        <v>0</v>
      </c>
      <c r="F10" s="2"/>
      <c r="G10" s="2"/>
      <c r="H10" s="151"/>
      <c r="I10" s="233">
        <f t="shared" si="2"/>
        <v>4000000</v>
      </c>
      <c r="J10" s="234"/>
      <c r="K10" s="234">
        <v>4000000</v>
      </c>
      <c r="L10" s="235"/>
      <c r="M10" s="236">
        <f t="shared" si="3"/>
        <v>4000000</v>
      </c>
      <c r="N10" s="236">
        <f t="shared" ref="N10:N15" si="8">SUM(M10)/1.27</f>
        <v>3149606</v>
      </c>
      <c r="O10" s="151">
        <f t="shared" ref="O10:O15" si="9">SUM(N10)*0.27</f>
        <v>850394</v>
      </c>
      <c r="P10" s="2">
        <f t="shared" si="4"/>
        <v>0</v>
      </c>
      <c r="Q10" s="151">
        <f t="shared" si="5"/>
        <v>4000000</v>
      </c>
    </row>
    <row r="11" spans="1:36" s="310" customFormat="1" ht="23.25" customHeight="1" thickBot="1">
      <c r="A11" s="307"/>
      <c r="B11" s="308"/>
      <c r="C11" s="309">
        <f t="shared" si="1"/>
        <v>0</v>
      </c>
      <c r="D11" s="236">
        <f t="shared" si="6"/>
        <v>0</v>
      </c>
      <c r="E11" s="151">
        <f t="shared" si="7"/>
        <v>0</v>
      </c>
      <c r="F11" s="2"/>
      <c r="G11" s="2"/>
      <c r="H11" s="151"/>
      <c r="I11" s="233">
        <f t="shared" si="2"/>
        <v>0</v>
      </c>
      <c r="J11" s="234"/>
      <c r="K11" s="234"/>
      <c r="L11" s="235"/>
      <c r="M11" s="236">
        <f t="shared" si="3"/>
        <v>0</v>
      </c>
      <c r="N11" s="236">
        <f t="shared" si="8"/>
        <v>0</v>
      </c>
      <c r="O11" s="151">
        <f t="shared" si="9"/>
        <v>0</v>
      </c>
      <c r="P11" s="2">
        <f t="shared" si="4"/>
        <v>0</v>
      </c>
      <c r="Q11" s="151">
        <f t="shared" si="5"/>
        <v>0</v>
      </c>
    </row>
    <row r="12" spans="1:36" s="310" customFormat="1" ht="21" hidden="1" customHeight="1">
      <c r="A12" s="307"/>
      <c r="B12" s="308" t="s">
        <v>687</v>
      </c>
      <c r="C12" s="309">
        <f t="shared" si="1"/>
        <v>0</v>
      </c>
      <c r="D12" s="236">
        <f>SUM(C12)/1</f>
        <v>0</v>
      </c>
      <c r="E12" s="151">
        <f>SUM(D12)*0</f>
        <v>0</v>
      </c>
      <c r="F12" s="2"/>
      <c r="G12" s="2"/>
      <c r="H12" s="151"/>
      <c r="I12" s="233">
        <f t="shared" si="2"/>
        <v>0</v>
      </c>
      <c r="J12" s="234"/>
      <c r="K12" s="234"/>
      <c r="L12" s="235"/>
      <c r="M12" s="236">
        <f t="shared" si="3"/>
        <v>0</v>
      </c>
      <c r="N12" s="236">
        <f>SUM(M12)/1</f>
        <v>0</v>
      </c>
      <c r="O12" s="151">
        <f>SUM(N12)*0</f>
        <v>0</v>
      </c>
      <c r="P12" s="2">
        <f t="shared" si="4"/>
        <v>0</v>
      </c>
      <c r="Q12" s="151">
        <f t="shared" si="5"/>
        <v>0</v>
      </c>
    </row>
    <row r="13" spans="1:36" s="10" customFormat="1" ht="18.75" hidden="1" customHeight="1" thickBot="1">
      <c r="A13" s="159"/>
      <c r="B13" s="308" t="s">
        <v>744</v>
      </c>
      <c r="C13" s="309">
        <f t="shared" si="1"/>
        <v>0</v>
      </c>
      <c r="D13" s="236">
        <f t="shared" si="6"/>
        <v>0</v>
      </c>
      <c r="E13" s="151">
        <f t="shared" si="7"/>
        <v>0</v>
      </c>
      <c r="F13" s="2"/>
      <c r="G13" s="2"/>
      <c r="H13" s="151"/>
      <c r="I13" s="233">
        <f t="shared" si="2"/>
        <v>0</v>
      </c>
      <c r="J13" s="234"/>
      <c r="K13" s="234"/>
      <c r="L13" s="235"/>
      <c r="M13" s="236">
        <f t="shared" si="3"/>
        <v>0</v>
      </c>
      <c r="N13" s="236">
        <f t="shared" si="8"/>
        <v>0</v>
      </c>
      <c r="O13" s="151">
        <f t="shared" si="9"/>
        <v>0</v>
      </c>
      <c r="P13" s="2">
        <f t="shared" si="4"/>
        <v>0</v>
      </c>
      <c r="Q13" s="151">
        <f t="shared" si="5"/>
        <v>0</v>
      </c>
    </row>
    <row r="14" spans="1:36" s="10" customFormat="1" ht="18.75" hidden="1" customHeight="1">
      <c r="A14" s="159"/>
      <c r="B14" s="308"/>
      <c r="C14" s="280">
        <f t="shared" si="1"/>
        <v>0</v>
      </c>
      <c r="D14" s="236">
        <f t="shared" si="6"/>
        <v>0</v>
      </c>
      <c r="E14" s="151">
        <f t="shared" si="7"/>
        <v>0</v>
      </c>
      <c r="F14" s="2"/>
      <c r="G14" s="2"/>
      <c r="H14" s="151"/>
      <c r="I14" s="233">
        <f t="shared" si="2"/>
        <v>0</v>
      </c>
      <c r="J14" s="234"/>
      <c r="K14" s="234"/>
      <c r="L14" s="235"/>
      <c r="M14" s="236">
        <f t="shared" si="3"/>
        <v>0</v>
      </c>
      <c r="N14" s="236">
        <f t="shared" si="8"/>
        <v>0</v>
      </c>
      <c r="O14" s="151">
        <f t="shared" si="9"/>
        <v>0</v>
      </c>
      <c r="P14" s="2">
        <f t="shared" si="4"/>
        <v>0</v>
      </c>
      <c r="Q14" s="151">
        <f t="shared" si="5"/>
        <v>0</v>
      </c>
    </row>
    <row r="15" spans="1:36" s="310" customFormat="1" ht="18.75" hidden="1" customHeight="1">
      <c r="A15" s="307"/>
      <c r="B15" s="308"/>
      <c r="C15" s="280">
        <f t="shared" si="1"/>
        <v>0</v>
      </c>
      <c r="D15" s="236">
        <f t="shared" si="6"/>
        <v>0</v>
      </c>
      <c r="E15" s="151">
        <f t="shared" si="7"/>
        <v>0</v>
      </c>
      <c r="F15" s="2"/>
      <c r="G15" s="2"/>
      <c r="H15" s="151"/>
      <c r="I15" s="233">
        <f t="shared" si="2"/>
        <v>0</v>
      </c>
      <c r="J15" s="234"/>
      <c r="K15" s="234"/>
      <c r="L15" s="235"/>
      <c r="M15" s="236">
        <f t="shared" si="3"/>
        <v>0</v>
      </c>
      <c r="N15" s="236">
        <f t="shared" si="8"/>
        <v>0</v>
      </c>
      <c r="O15" s="151">
        <f t="shared" si="9"/>
        <v>0</v>
      </c>
      <c r="P15" s="2">
        <f t="shared" si="4"/>
        <v>0</v>
      </c>
      <c r="Q15" s="151">
        <f t="shared" si="5"/>
        <v>0</v>
      </c>
    </row>
    <row r="16" spans="1:36" s="10" customFormat="1" ht="18.75" hidden="1" customHeight="1">
      <c r="A16" s="159"/>
      <c r="B16" s="148"/>
      <c r="C16" s="280">
        <f t="shared" si="1"/>
        <v>0</v>
      </c>
      <c r="D16" s="236">
        <f t="shared" ref="D16:D22" si="10">SUM(C16)/1.27</f>
        <v>0</v>
      </c>
      <c r="E16" s="151">
        <f t="shared" ref="E16:E22" si="11">SUM(D16)*0.27</f>
        <v>0</v>
      </c>
      <c r="F16" s="2"/>
      <c r="G16" s="2"/>
      <c r="H16" s="151"/>
      <c r="I16" s="233">
        <f t="shared" si="2"/>
        <v>0</v>
      </c>
      <c r="J16" s="234"/>
      <c r="K16" s="234"/>
      <c r="L16" s="235"/>
      <c r="M16" s="236">
        <f t="shared" si="3"/>
        <v>0</v>
      </c>
      <c r="N16" s="236">
        <f>SUM(M16)/1.27</f>
        <v>0</v>
      </c>
      <c r="O16" s="151">
        <f>SUM(N16)*0.27</f>
        <v>0</v>
      </c>
      <c r="P16" s="2">
        <f t="shared" si="4"/>
        <v>0</v>
      </c>
      <c r="Q16" s="151">
        <f t="shared" si="5"/>
        <v>0</v>
      </c>
    </row>
    <row r="17" spans="1:17" s="10" customFormat="1" ht="18.75" hidden="1" customHeight="1">
      <c r="A17" s="127"/>
      <c r="B17" s="308"/>
      <c r="C17" s="280">
        <f t="shared" si="1"/>
        <v>0</v>
      </c>
      <c r="D17" s="236">
        <f t="shared" si="10"/>
        <v>0</v>
      </c>
      <c r="E17" s="151">
        <f t="shared" si="11"/>
        <v>0</v>
      </c>
      <c r="F17" s="236"/>
      <c r="G17" s="2"/>
      <c r="H17" s="151"/>
      <c r="I17" s="233">
        <f t="shared" si="2"/>
        <v>0</v>
      </c>
      <c r="J17" s="234"/>
      <c r="K17" s="234"/>
      <c r="L17" s="235"/>
      <c r="M17" s="236">
        <f t="shared" si="3"/>
        <v>0</v>
      </c>
      <c r="N17" s="236">
        <f t="shared" ref="N17:N22" si="12">SUM(M17)/1.27</f>
        <v>0</v>
      </c>
      <c r="O17" s="151">
        <f t="shared" ref="O17:O22" si="13">SUM(N17)*0.27</f>
        <v>0</v>
      </c>
      <c r="P17" s="2">
        <f t="shared" si="4"/>
        <v>0</v>
      </c>
      <c r="Q17" s="151">
        <f t="shared" si="5"/>
        <v>0</v>
      </c>
    </row>
    <row r="18" spans="1:17" s="33" customFormat="1" ht="18.75" hidden="1" customHeight="1">
      <c r="A18" s="311"/>
      <c r="B18" s="148"/>
      <c r="C18" s="280">
        <f t="shared" si="1"/>
        <v>0</v>
      </c>
      <c r="D18" s="236">
        <f t="shared" si="10"/>
        <v>0</v>
      </c>
      <c r="E18" s="151">
        <f t="shared" si="11"/>
        <v>0</v>
      </c>
      <c r="F18" s="150"/>
      <c r="G18" s="54"/>
      <c r="H18" s="149"/>
      <c r="I18" s="233">
        <f t="shared" si="2"/>
        <v>0</v>
      </c>
      <c r="J18" s="234"/>
      <c r="K18" s="234"/>
      <c r="L18" s="235"/>
      <c r="M18" s="236">
        <f t="shared" si="3"/>
        <v>0</v>
      </c>
      <c r="N18" s="236">
        <f t="shared" si="12"/>
        <v>0</v>
      </c>
      <c r="O18" s="151">
        <f t="shared" si="13"/>
        <v>0</v>
      </c>
      <c r="P18" s="2">
        <f t="shared" si="4"/>
        <v>0</v>
      </c>
      <c r="Q18" s="151">
        <f t="shared" si="5"/>
        <v>0</v>
      </c>
    </row>
    <row r="19" spans="1:17" s="33" customFormat="1" ht="18.75" hidden="1" customHeight="1">
      <c r="A19" s="311"/>
      <c r="B19" s="308"/>
      <c r="C19" s="280">
        <f t="shared" si="1"/>
        <v>0</v>
      </c>
      <c r="D19" s="2">
        <f t="shared" si="10"/>
        <v>0</v>
      </c>
      <c r="E19" s="2">
        <f t="shared" si="11"/>
        <v>0</v>
      </c>
      <c r="F19" s="150"/>
      <c r="G19" s="54"/>
      <c r="H19" s="149"/>
      <c r="I19" s="233">
        <f t="shared" si="2"/>
        <v>0</v>
      </c>
      <c r="J19" s="234"/>
      <c r="K19" s="234"/>
      <c r="L19" s="235"/>
      <c r="M19" s="236">
        <f t="shared" si="3"/>
        <v>0</v>
      </c>
      <c r="N19" s="236">
        <f t="shared" si="12"/>
        <v>0</v>
      </c>
      <c r="O19" s="151">
        <f t="shared" si="13"/>
        <v>0</v>
      </c>
      <c r="P19" s="2">
        <f t="shared" si="4"/>
        <v>0</v>
      </c>
      <c r="Q19" s="151">
        <f t="shared" si="5"/>
        <v>0</v>
      </c>
    </row>
    <row r="20" spans="1:17" s="33" customFormat="1" ht="18.75" hidden="1" customHeight="1">
      <c r="A20" s="311"/>
      <c r="B20" s="312"/>
      <c r="C20" s="280">
        <f t="shared" si="1"/>
        <v>0</v>
      </c>
      <c r="D20" s="2">
        <f t="shared" si="10"/>
        <v>0</v>
      </c>
      <c r="E20" s="2">
        <f t="shared" si="11"/>
        <v>0</v>
      </c>
      <c r="F20" s="150"/>
      <c r="G20" s="54"/>
      <c r="H20" s="149"/>
      <c r="I20" s="233">
        <f t="shared" si="2"/>
        <v>0</v>
      </c>
      <c r="J20" s="234"/>
      <c r="K20" s="234"/>
      <c r="L20" s="235"/>
      <c r="M20" s="236">
        <f t="shared" si="3"/>
        <v>0</v>
      </c>
      <c r="N20" s="236">
        <f t="shared" si="12"/>
        <v>0</v>
      </c>
      <c r="O20" s="151">
        <f t="shared" si="13"/>
        <v>0</v>
      </c>
      <c r="P20" s="2">
        <f t="shared" si="4"/>
        <v>0</v>
      </c>
      <c r="Q20" s="151">
        <f t="shared" si="5"/>
        <v>0</v>
      </c>
    </row>
    <row r="21" spans="1:17" s="33" customFormat="1" ht="18.75" hidden="1" customHeight="1">
      <c r="A21" s="311"/>
      <c r="B21" s="312"/>
      <c r="C21" s="280">
        <f t="shared" si="1"/>
        <v>0</v>
      </c>
      <c r="D21" s="2">
        <f t="shared" si="10"/>
        <v>0</v>
      </c>
      <c r="E21" s="2">
        <f t="shared" si="11"/>
        <v>0</v>
      </c>
      <c r="F21" s="150"/>
      <c r="G21" s="54"/>
      <c r="H21" s="149"/>
      <c r="I21" s="233">
        <f t="shared" si="2"/>
        <v>0</v>
      </c>
      <c r="J21" s="234"/>
      <c r="K21" s="234"/>
      <c r="L21" s="235"/>
      <c r="M21" s="236">
        <f t="shared" si="3"/>
        <v>0</v>
      </c>
      <c r="N21" s="236">
        <f t="shared" si="12"/>
        <v>0</v>
      </c>
      <c r="O21" s="151">
        <f t="shared" si="13"/>
        <v>0</v>
      </c>
      <c r="P21" s="2">
        <f t="shared" si="4"/>
        <v>0</v>
      </c>
      <c r="Q21" s="151">
        <f t="shared" si="5"/>
        <v>0</v>
      </c>
    </row>
    <row r="22" spans="1:17" s="33" customFormat="1" ht="18.75" hidden="1" customHeight="1" thickBot="1">
      <c r="A22" s="311"/>
      <c r="B22" s="312"/>
      <c r="C22" s="280">
        <f t="shared" si="1"/>
        <v>0</v>
      </c>
      <c r="D22" s="2">
        <f t="shared" si="10"/>
        <v>0</v>
      </c>
      <c r="E22" s="2">
        <f t="shared" si="11"/>
        <v>0</v>
      </c>
      <c r="F22" s="150"/>
      <c r="G22" s="54"/>
      <c r="H22" s="149"/>
      <c r="I22" s="233">
        <f t="shared" si="2"/>
        <v>0</v>
      </c>
      <c r="J22" s="234"/>
      <c r="K22" s="234"/>
      <c r="L22" s="235"/>
      <c r="M22" s="236">
        <f t="shared" si="3"/>
        <v>0</v>
      </c>
      <c r="N22" s="236">
        <f t="shared" si="12"/>
        <v>0</v>
      </c>
      <c r="O22" s="151">
        <f t="shared" si="13"/>
        <v>0</v>
      </c>
      <c r="P22" s="2">
        <f t="shared" si="4"/>
        <v>0</v>
      </c>
      <c r="Q22" s="151">
        <f t="shared" si="5"/>
        <v>0</v>
      </c>
    </row>
    <row r="23" spans="1:17" s="174" customFormat="1" ht="25.5" customHeight="1" thickBot="1">
      <c r="A23" s="169" t="s">
        <v>96</v>
      </c>
      <c r="B23" s="313"/>
      <c r="C23" s="272">
        <f>SUM(C7:C22)/2</f>
        <v>73269000</v>
      </c>
      <c r="D23" s="266">
        <f>SUM(D7:D20)/2</f>
        <v>72134000</v>
      </c>
      <c r="E23" s="270">
        <f>SUM(E7:E20)/2</f>
        <v>1135000</v>
      </c>
      <c r="F23" s="272">
        <f t="shared" ref="F23:Q23" si="14">SUM(F7:F22)/2</f>
        <v>5814000</v>
      </c>
      <c r="G23" s="268">
        <f t="shared" si="14"/>
        <v>67455000</v>
      </c>
      <c r="H23" s="269">
        <f t="shared" si="14"/>
        <v>0</v>
      </c>
      <c r="I23" s="272">
        <f t="shared" si="14"/>
        <v>4000000</v>
      </c>
      <c r="J23" s="272">
        <f t="shared" si="14"/>
        <v>0</v>
      </c>
      <c r="K23" s="268">
        <f t="shared" si="14"/>
        <v>4000000</v>
      </c>
      <c r="L23" s="269">
        <f t="shared" si="14"/>
        <v>0</v>
      </c>
      <c r="M23" s="272">
        <f t="shared" si="14"/>
        <v>77269000</v>
      </c>
      <c r="N23" s="266">
        <f t="shared" si="14"/>
        <v>75283606</v>
      </c>
      <c r="O23" s="270">
        <f t="shared" si="14"/>
        <v>1985394</v>
      </c>
      <c r="P23" s="267">
        <f t="shared" si="14"/>
        <v>5814000</v>
      </c>
      <c r="Q23" s="269">
        <f t="shared" si="14"/>
        <v>71455000</v>
      </c>
    </row>
    <row r="24" spans="1:17">
      <c r="C24" s="2"/>
      <c r="D24" s="2"/>
      <c r="E24" s="11"/>
      <c r="F24" s="12"/>
      <c r="G24" s="12"/>
      <c r="H24" s="12"/>
    </row>
    <row r="25" spans="1:17">
      <c r="C25" s="2"/>
      <c r="D25" s="2"/>
      <c r="E25" s="11"/>
      <c r="F25" s="12"/>
      <c r="G25" s="12"/>
      <c r="H25" s="12"/>
    </row>
    <row r="26" spans="1:17">
      <c r="C26" s="2"/>
      <c r="D26" s="2"/>
      <c r="E26" s="11"/>
      <c r="F26" s="12"/>
      <c r="G26" s="12"/>
      <c r="H26" s="12"/>
    </row>
    <row r="27" spans="1:17">
      <c r="C27" s="2"/>
      <c r="D27" s="2"/>
      <c r="E27" s="11"/>
      <c r="F27" s="12"/>
      <c r="G27" s="12"/>
      <c r="H27" s="12"/>
    </row>
    <row r="28" spans="1:17">
      <c r="C28" s="2"/>
      <c r="D28" s="2"/>
      <c r="E28" s="11"/>
      <c r="F28" s="12"/>
      <c r="G28" s="12"/>
      <c r="H28" s="12"/>
    </row>
    <row r="29" spans="1:17">
      <c r="C29" s="2"/>
      <c r="D29" s="2"/>
      <c r="E29" s="11"/>
      <c r="F29" s="12"/>
      <c r="G29" s="12"/>
      <c r="H29" s="12"/>
    </row>
    <row r="30" spans="1:17">
      <c r="C30" s="2"/>
      <c r="D30" s="2"/>
      <c r="E30" s="11"/>
      <c r="F30" s="12"/>
      <c r="G30" s="12"/>
      <c r="H30" s="12"/>
    </row>
    <row r="31" spans="1:17">
      <c r="C31" s="2"/>
      <c r="D31" s="2"/>
      <c r="E31" s="11"/>
      <c r="F31" s="12"/>
      <c r="G31" s="12"/>
      <c r="H31" s="12"/>
    </row>
    <row r="32" spans="1:17">
      <c r="C32" s="2"/>
      <c r="D32" s="2"/>
      <c r="E32" s="11"/>
      <c r="F32" s="12"/>
      <c r="G32" s="12"/>
      <c r="H32" s="12"/>
    </row>
    <row r="33" spans="3:8">
      <c r="C33" s="2"/>
      <c r="D33" s="2"/>
      <c r="E33" s="11"/>
      <c r="F33" s="12"/>
      <c r="G33" s="12"/>
      <c r="H33" s="12"/>
    </row>
    <row r="34" spans="3:8">
      <c r="C34" s="2"/>
      <c r="D34" s="2"/>
      <c r="E34" s="11"/>
      <c r="F34" s="12"/>
      <c r="G34" s="12"/>
      <c r="H34" s="12"/>
    </row>
    <row r="35" spans="3:8">
      <c r="C35" s="2"/>
      <c r="D35" s="2"/>
      <c r="E35" s="11"/>
      <c r="F35" s="12"/>
      <c r="G35" s="12"/>
      <c r="H35" s="12"/>
    </row>
    <row r="36" spans="3:8">
      <c r="C36" s="2"/>
      <c r="D36" s="2"/>
      <c r="E36" s="11"/>
      <c r="F36" s="12"/>
      <c r="G36" s="12"/>
      <c r="H36" s="12"/>
    </row>
    <row r="37" spans="3:8">
      <c r="C37" s="2"/>
      <c r="D37" s="2"/>
      <c r="E37" s="11"/>
      <c r="F37" s="12"/>
      <c r="G37" s="12"/>
      <c r="H37" s="12"/>
    </row>
    <row r="38" spans="3:8">
      <c r="C38" s="2"/>
      <c r="D38" s="2"/>
      <c r="E38" s="11"/>
      <c r="F38" s="12"/>
      <c r="G38" s="12"/>
      <c r="H38" s="12"/>
    </row>
    <row r="39" spans="3:8">
      <c r="C39" s="2"/>
      <c r="D39" s="2"/>
      <c r="E39" s="11"/>
      <c r="F39" s="12"/>
      <c r="G39" s="12"/>
      <c r="H39" s="12"/>
    </row>
    <row r="40" spans="3:8">
      <c r="C40" s="2"/>
      <c r="D40" s="2"/>
      <c r="E40" s="11"/>
      <c r="F40" s="12"/>
      <c r="G40" s="12"/>
      <c r="H40" s="12"/>
    </row>
    <row r="41" spans="3:8">
      <c r="C41" s="2"/>
      <c r="D41" s="2"/>
      <c r="E41" s="11"/>
      <c r="F41" s="12"/>
      <c r="G41" s="12"/>
      <c r="H41" s="12"/>
    </row>
    <row r="42" spans="3:8">
      <c r="C42" s="2"/>
      <c r="D42" s="2"/>
      <c r="E42" s="11"/>
      <c r="F42" s="12"/>
      <c r="G42" s="12"/>
      <c r="H42" s="12"/>
    </row>
    <row r="43" spans="3:8">
      <c r="C43" s="2"/>
      <c r="D43" s="2"/>
      <c r="E43" s="11"/>
      <c r="F43" s="12"/>
      <c r="G43" s="12"/>
      <c r="H43" s="12"/>
    </row>
    <row r="44" spans="3:8">
      <c r="C44" s="2"/>
      <c r="D44" s="2"/>
      <c r="E44" s="11"/>
      <c r="F44" s="12"/>
      <c r="G44" s="12"/>
      <c r="H44" s="12"/>
    </row>
    <row r="45" spans="3:8">
      <c r="C45" s="2"/>
      <c r="D45" s="2"/>
      <c r="E45" s="11"/>
      <c r="F45" s="12"/>
      <c r="G45" s="12"/>
      <c r="H45" s="12"/>
    </row>
    <row r="46" spans="3:8">
      <c r="C46" s="2"/>
      <c r="D46" s="2"/>
      <c r="E46" s="11"/>
      <c r="F46" s="12"/>
      <c r="G46" s="12"/>
      <c r="H46" s="12"/>
    </row>
    <row r="47" spans="3:8">
      <c r="C47" s="2"/>
      <c r="D47" s="2"/>
      <c r="E47" s="11"/>
      <c r="F47" s="12"/>
      <c r="G47" s="12"/>
      <c r="H47" s="12"/>
    </row>
    <row r="48" spans="3:8">
      <c r="C48" s="2"/>
      <c r="D48" s="2"/>
      <c r="E48" s="11"/>
      <c r="F48" s="12"/>
      <c r="G48" s="12"/>
      <c r="H48" s="12"/>
    </row>
    <row r="49" spans="3:8">
      <c r="C49" s="2"/>
      <c r="D49" s="2"/>
      <c r="E49" s="11"/>
      <c r="F49" s="12"/>
      <c r="G49" s="12"/>
      <c r="H49" s="12"/>
    </row>
    <row r="50" spans="3:8">
      <c r="C50" s="2"/>
      <c r="D50" s="2"/>
      <c r="E50" s="11"/>
      <c r="F50" s="12"/>
      <c r="G50" s="12"/>
      <c r="H50" s="12"/>
    </row>
    <row r="51" spans="3:8">
      <c r="C51" s="2"/>
      <c r="D51" s="2"/>
      <c r="E51" s="11"/>
      <c r="F51" s="12"/>
      <c r="G51" s="12"/>
      <c r="H51" s="12"/>
    </row>
    <row r="52" spans="3:8">
      <c r="C52" s="2"/>
      <c r="D52" s="2"/>
      <c r="E52" s="11"/>
      <c r="F52" s="12"/>
      <c r="G52" s="12"/>
      <c r="H52" s="12"/>
    </row>
    <row r="53" spans="3:8">
      <c r="C53" s="2"/>
      <c r="D53" s="2"/>
      <c r="E53" s="11"/>
      <c r="F53" s="12"/>
      <c r="G53" s="12"/>
      <c r="H53" s="12"/>
    </row>
    <row r="54" spans="3:8">
      <c r="C54" s="2"/>
      <c r="D54" s="2"/>
      <c r="E54" s="11"/>
      <c r="F54" s="12"/>
      <c r="G54" s="12"/>
      <c r="H54" s="12"/>
    </row>
    <row r="55" spans="3:8">
      <c r="C55" s="2"/>
      <c r="D55" s="2"/>
      <c r="E55" s="11"/>
      <c r="F55" s="12"/>
      <c r="G55" s="12"/>
      <c r="H55" s="12"/>
    </row>
    <row r="56" spans="3:8">
      <c r="C56" s="2"/>
      <c r="D56" s="2"/>
      <c r="E56" s="11"/>
      <c r="F56" s="12"/>
      <c r="G56" s="12"/>
      <c r="H56" s="12"/>
    </row>
    <row r="57" spans="3:8">
      <c r="C57" s="2"/>
      <c r="D57" s="2"/>
      <c r="E57" s="11"/>
      <c r="F57" s="12"/>
      <c r="G57" s="12"/>
      <c r="H57" s="12"/>
    </row>
    <row r="58" spans="3:8">
      <c r="C58" s="2"/>
      <c r="D58" s="2"/>
      <c r="E58" s="11"/>
      <c r="F58" s="12"/>
      <c r="G58" s="12"/>
      <c r="H58" s="12"/>
    </row>
    <row r="59" spans="3:8">
      <c r="C59" s="2"/>
      <c r="D59" s="2"/>
      <c r="E59" s="11"/>
      <c r="F59" s="12"/>
      <c r="G59" s="12"/>
      <c r="H59" s="12"/>
    </row>
    <row r="60" spans="3:8">
      <c r="C60" s="2"/>
      <c r="D60" s="2"/>
      <c r="E60" s="11"/>
      <c r="F60" s="12"/>
      <c r="G60" s="12"/>
      <c r="H60" s="12"/>
    </row>
    <row r="61" spans="3:8">
      <c r="C61" s="2"/>
      <c r="D61" s="2"/>
      <c r="E61" s="11"/>
      <c r="F61" s="12"/>
      <c r="G61" s="12"/>
      <c r="H61" s="12"/>
    </row>
    <row r="62" spans="3:8">
      <c r="C62" s="2"/>
      <c r="D62" s="2"/>
      <c r="E62" s="11"/>
      <c r="F62" s="12"/>
      <c r="G62" s="12"/>
      <c r="H62" s="12"/>
    </row>
    <row r="63" spans="3:8">
      <c r="C63" s="2"/>
      <c r="D63" s="2"/>
      <c r="E63" s="11"/>
      <c r="F63" s="12"/>
      <c r="G63" s="12"/>
      <c r="H63" s="12"/>
    </row>
    <row r="64" spans="3:8">
      <c r="C64" s="2"/>
      <c r="D64" s="2"/>
      <c r="E64" s="11"/>
      <c r="F64" s="12"/>
      <c r="G64" s="12"/>
      <c r="H64" s="12"/>
    </row>
    <row r="65" spans="3:8">
      <c r="C65" s="2"/>
      <c r="D65" s="2"/>
      <c r="E65" s="11"/>
      <c r="F65" s="12"/>
      <c r="G65" s="12"/>
      <c r="H65" s="12"/>
    </row>
    <row r="66" spans="3:8">
      <c r="C66" s="2"/>
      <c r="D66" s="2"/>
      <c r="E66" s="11"/>
      <c r="F66" s="12"/>
      <c r="G66" s="12"/>
      <c r="H66" s="12"/>
    </row>
    <row r="67" spans="3:8">
      <c r="C67" s="2"/>
      <c r="D67" s="2"/>
      <c r="E67" s="11"/>
      <c r="F67" s="12"/>
      <c r="G67" s="12"/>
      <c r="H67" s="12"/>
    </row>
    <row r="68" spans="3:8">
      <c r="C68" s="2"/>
      <c r="D68" s="2"/>
      <c r="E68" s="11"/>
      <c r="F68" s="12"/>
      <c r="G68" s="12"/>
      <c r="H68" s="12"/>
    </row>
    <row r="69" spans="3:8">
      <c r="C69" s="2"/>
      <c r="D69" s="2"/>
      <c r="E69" s="11"/>
      <c r="F69" s="12"/>
      <c r="G69" s="12"/>
      <c r="H69" s="12"/>
    </row>
    <row r="70" spans="3:8">
      <c r="C70" s="2"/>
      <c r="D70" s="2"/>
      <c r="E70" s="11"/>
      <c r="F70" s="12"/>
      <c r="G70" s="12"/>
      <c r="H70" s="12"/>
    </row>
    <row r="71" spans="3:8">
      <c r="C71" s="2"/>
      <c r="D71" s="2"/>
      <c r="E71" s="11"/>
      <c r="F71" s="12"/>
      <c r="G71" s="12"/>
      <c r="H71" s="12"/>
    </row>
    <row r="72" spans="3:8">
      <c r="C72" s="2"/>
      <c r="D72" s="2"/>
      <c r="E72" s="11"/>
      <c r="F72" s="12"/>
      <c r="G72" s="12"/>
      <c r="H72" s="12"/>
    </row>
    <row r="73" spans="3:8">
      <c r="C73" s="2"/>
      <c r="D73" s="2"/>
      <c r="E73" s="11"/>
      <c r="F73" s="12"/>
      <c r="G73" s="12"/>
      <c r="H73" s="12"/>
    </row>
    <row r="74" spans="3:8">
      <c r="C74" s="2"/>
      <c r="D74" s="2"/>
      <c r="E74" s="11"/>
      <c r="F74" s="12"/>
      <c r="G74" s="12"/>
      <c r="H74" s="12"/>
    </row>
    <row r="75" spans="3:8">
      <c r="C75" s="2"/>
      <c r="D75" s="2"/>
      <c r="E75" s="11"/>
      <c r="F75" s="12"/>
      <c r="G75" s="12"/>
      <c r="H75" s="12"/>
    </row>
    <row r="76" spans="3:8">
      <c r="C76" s="2"/>
      <c r="D76" s="2"/>
      <c r="E76" s="11"/>
      <c r="F76" s="12"/>
      <c r="G76" s="12"/>
      <c r="H76" s="12"/>
    </row>
    <row r="77" spans="3:8">
      <c r="C77" s="2"/>
      <c r="D77" s="2"/>
      <c r="E77" s="11"/>
      <c r="F77" s="12"/>
      <c r="G77" s="12"/>
      <c r="H77" s="12"/>
    </row>
    <row r="78" spans="3:8">
      <c r="C78" s="2"/>
      <c r="D78" s="2"/>
      <c r="E78" s="11"/>
      <c r="F78" s="12"/>
      <c r="G78" s="12"/>
      <c r="H78" s="12"/>
    </row>
    <row r="79" spans="3:8">
      <c r="C79" s="2"/>
      <c r="D79" s="2"/>
      <c r="E79" s="11"/>
      <c r="F79" s="12"/>
      <c r="G79" s="12"/>
      <c r="H79" s="12"/>
    </row>
    <row r="80" spans="3:8">
      <c r="C80" s="2"/>
      <c r="D80" s="2"/>
      <c r="E80" s="11"/>
      <c r="F80" s="12"/>
      <c r="G80" s="12"/>
      <c r="H80" s="12"/>
    </row>
    <row r="81" spans="3:8">
      <c r="C81" s="2"/>
      <c r="D81" s="2"/>
      <c r="E81" s="11"/>
      <c r="F81" s="12"/>
      <c r="G81" s="12"/>
      <c r="H81" s="12"/>
    </row>
    <row r="82" spans="3:8">
      <c r="C82" s="2"/>
      <c r="D82" s="2"/>
      <c r="E82" s="11"/>
      <c r="F82" s="12"/>
      <c r="G82" s="12"/>
      <c r="H82" s="12"/>
    </row>
    <row r="83" spans="3:8">
      <c r="C83" s="2"/>
      <c r="D83" s="2"/>
      <c r="E83" s="11"/>
      <c r="F83" s="12"/>
      <c r="G83" s="12"/>
      <c r="H83" s="12"/>
    </row>
    <row r="84" spans="3:8">
      <c r="C84" s="2"/>
      <c r="D84" s="2"/>
      <c r="E84" s="11"/>
      <c r="F84" s="12"/>
      <c r="G84" s="12"/>
      <c r="H84" s="12"/>
    </row>
    <row r="85" spans="3:8">
      <c r="C85" s="2"/>
      <c r="D85" s="2"/>
      <c r="E85" s="11"/>
      <c r="F85" s="12"/>
      <c r="G85" s="12"/>
      <c r="H85" s="12"/>
    </row>
    <row r="86" spans="3:8">
      <c r="C86" s="2"/>
      <c r="D86" s="2"/>
      <c r="E86" s="11"/>
      <c r="F86" s="12"/>
      <c r="G86" s="12"/>
      <c r="H86" s="12"/>
    </row>
    <row r="87" spans="3:8">
      <c r="C87" s="2"/>
      <c r="D87" s="2"/>
      <c r="E87" s="11"/>
      <c r="F87" s="12"/>
      <c r="G87" s="12"/>
      <c r="H87" s="12"/>
    </row>
    <row r="88" spans="3:8">
      <c r="C88" s="2"/>
      <c r="D88" s="2"/>
      <c r="E88" s="11"/>
      <c r="F88" s="12"/>
      <c r="G88" s="12"/>
      <c r="H88" s="12"/>
    </row>
    <row r="89" spans="3:8">
      <c r="C89" s="2"/>
      <c r="D89" s="2"/>
      <c r="E89" s="11"/>
      <c r="F89" s="12"/>
      <c r="G89" s="12"/>
      <c r="H89" s="12"/>
    </row>
    <row r="90" spans="3:8">
      <c r="C90" s="2"/>
      <c r="D90" s="2"/>
      <c r="E90" s="11"/>
      <c r="F90" s="12"/>
      <c r="G90" s="12"/>
      <c r="H90" s="12"/>
    </row>
    <row r="91" spans="3:8">
      <c r="C91" s="2"/>
      <c r="D91" s="2"/>
      <c r="E91" s="11"/>
      <c r="F91" s="12"/>
      <c r="G91" s="12"/>
      <c r="H91" s="12"/>
    </row>
    <row r="92" spans="3:8">
      <c r="C92" s="2"/>
      <c r="D92" s="2"/>
      <c r="E92" s="11"/>
      <c r="F92" s="12"/>
      <c r="G92" s="12"/>
      <c r="H92" s="12"/>
    </row>
    <row r="93" spans="3:8">
      <c r="C93" s="2"/>
      <c r="D93" s="2"/>
      <c r="E93" s="11"/>
      <c r="F93" s="12"/>
      <c r="G93" s="12"/>
      <c r="H93" s="12"/>
    </row>
    <row r="94" spans="3:8">
      <c r="C94" s="2"/>
      <c r="D94" s="2"/>
      <c r="E94" s="11"/>
      <c r="F94" s="12"/>
      <c r="G94" s="12"/>
      <c r="H94" s="12"/>
    </row>
    <row r="95" spans="3:8">
      <c r="C95" s="2"/>
      <c r="D95" s="2"/>
      <c r="E95" s="11"/>
      <c r="F95" s="12"/>
      <c r="G95" s="12"/>
      <c r="H95" s="12"/>
    </row>
    <row r="96" spans="3:8">
      <c r="C96" s="2"/>
      <c r="D96" s="2"/>
      <c r="E96" s="11"/>
      <c r="F96" s="12"/>
      <c r="G96" s="12"/>
      <c r="H96" s="12"/>
    </row>
    <row r="97" spans="3:8">
      <c r="C97" s="2"/>
      <c r="D97" s="2"/>
      <c r="E97" s="11"/>
      <c r="F97" s="12"/>
      <c r="G97" s="12"/>
      <c r="H97" s="12"/>
    </row>
    <row r="98" spans="3:8">
      <c r="C98" s="2"/>
      <c r="D98" s="2"/>
      <c r="E98" s="11"/>
      <c r="F98" s="12"/>
      <c r="G98" s="12"/>
      <c r="H98" s="12"/>
    </row>
    <row r="99" spans="3:8">
      <c r="C99" s="2"/>
      <c r="D99" s="2"/>
      <c r="E99" s="11"/>
      <c r="F99" s="12"/>
      <c r="G99" s="12"/>
      <c r="H99" s="12"/>
    </row>
    <row r="100" spans="3:8">
      <c r="C100" s="2"/>
      <c r="D100" s="2"/>
      <c r="E100" s="11"/>
      <c r="F100" s="12"/>
      <c r="G100" s="12"/>
      <c r="H100" s="12"/>
    </row>
    <row r="101" spans="3:8">
      <c r="C101" s="2"/>
      <c r="D101" s="2"/>
      <c r="E101" s="11"/>
      <c r="F101" s="12"/>
      <c r="G101" s="12"/>
      <c r="H101" s="12"/>
    </row>
    <row r="102" spans="3:8">
      <c r="C102" s="2"/>
      <c r="D102" s="2"/>
      <c r="E102" s="11"/>
      <c r="F102" s="12"/>
      <c r="G102" s="12"/>
      <c r="H102" s="12"/>
    </row>
    <row r="103" spans="3:8">
      <c r="C103" s="2"/>
      <c r="D103" s="2"/>
      <c r="E103" s="11"/>
      <c r="F103" s="12"/>
      <c r="G103" s="12"/>
      <c r="H103" s="12"/>
    </row>
    <row r="104" spans="3:8">
      <c r="C104" s="2"/>
      <c r="D104" s="2"/>
      <c r="E104" s="11"/>
      <c r="F104" s="12"/>
      <c r="G104" s="12"/>
      <c r="H104" s="12"/>
    </row>
    <row r="105" spans="3:8">
      <c r="C105" s="2"/>
      <c r="D105" s="2"/>
      <c r="E105" s="11"/>
      <c r="F105" s="12"/>
      <c r="G105" s="12"/>
      <c r="H105" s="12"/>
    </row>
    <row r="106" spans="3:8">
      <c r="C106" s="2"/>
      <c r="D106" s="2"/>
      <c r="E106" s="11"/>
      <c r="F106" s="12"/>
      <c r="G106" s="12"/>
      <c r="H106" s="12"/>
    </row>
    <row r="107" spans="3:8">
      <c r="C107" s="2"/>
      <c r="D107" s="2"/>
      <c r="E107" s="11"/>
      <c r="F107" s="12"/>
      <c r="G107" s="12"/>
      <c r="H107" s="12"/>
    </row>
    <row r="108" spans="3:8">
      <c r="C108" s="2"/>
      <c r="D108" s="2"/>
      <c r="E108" s="11"/>
      <c r="F108" s="12"/>
      <c r="G108" s="12"/>
      <c r="H108" s="12"/>
    </row>
    <row r="109" spans="3:8">
      <c r="C109" s="2"/>
      <c r="D109" s="2"/>
      <c r="E109" s="11"/>
      <c r="F109" s="12"/>
      <c r="G109" s="12"/>
      <c r="H109" s="12"/>
    </row>
    <row r="110" spans="3:8">
      <c r="C110" s="2"/>
      <c r="D110" s="2"/>
      <c r="E110" s="11"/>
      <c r="F110" s="12"/>
      <c r="G110" s="12"/>
      <c r="H110" s="12"/>
    </row>
    <row r="111" spans="3:8">
      <c r="C111" s="2"/>
      <c r="D111" s="2"/>
      <c r="E111" s="11"/>
      <c r="F111" s="12"/>
      <c r="G111" s="12"/>
      <c r="H111" s="12"/>
    </row>
    <row r="112" spans="3:8">
      <c r="C112" s="2"/>
      <c r="D112" s="2"/>
      <c r="E112" s="11"/>
      <c r="F112" s="12"/>
      <c r="G112" s="12"/>
      <c r="H112" s="12"/>
    </row>
    <row r="113" spans="3:8">
      <c r="C113" s="2"/>
      <c r="D113" s="2"/>
      <c r="E113" s="11"/>
      <c r="F113" s="12"/>
      <c r="G113" s="12"/>
      <c r="H113" s="12"/>
    </row>
    <row r="114" spans="3:8">
      <c r="C114" s="2"/>
      <c r="D114" s="2"/>
      <c r="E114" s="11"/>
      <c r="F114" s="12"/>
      <c r="G114" s="12"/>
      <c r="H114" s="12"/>
    </row>
    <row r="115" spans="3:8">
      <c r="C115" s="2"/>
      <c r="D115" s="2"/>
      <c r="E115" s="11"/>
      <c r="F115" s="12"/>
      <c r="G115" s="12"/>
      <c r="H115" s="12"/>
    </row>
    <row r="116" spans="3:8">
      <c r="C116" s="2"/>
      <c r="D116" s="2"/>
      <c r="E116" s="11"/>
      <c r="F116" s="12"/>
      <c r="G116" s="12"/>
      <c r="H116" s="12"/>
    </row>
    <row r="117" spans="3:8">
      <c r="C117" s="2"/>
      <c r="D117" s="2"/>
      <c r="E117" s="11"/>
      <c r="F117" s="12"/>
      <c r="G117" s="12"/>
      <c r="H117" s="12"/>
    </row>
    <row r="118" spans="3:8">
      <c r="C118" s="2"/>
      <c r="D118" s="2"/>
      <c r="E118" s="11"/>
      <c r="F118" s="12"/>
      <c r="G118" s="12"/>
      <c r="H118" s="12"/>
    </row>
    <row r="119" spans="3:8">
      <c r="C119" s="2"/>
      <c r="D119" s="2"/>
      <c r="E119" s="11"/>
      <c r="F119" s="12"/>
      <c r="G119" s="12"/>
      <c r="H119" s="12"/>
    </row>
    <row r="120" spans="3:8">
      <c r="C120" s="2"/>
      <c r="D120" s="2"/>
      <c r="E120" s="11"/>
      <c r="F120" s="12"/>
      <c r="G120" s="12"/>
      <c r="H120" s="12"/>
    </row>
    <row r="121" spans="3:8">
      <c r="C121" s="2"/>
      <c r="D121" s="2"/>
      <c r="E121" s="11"/>
      <c r="F121" s="12"/>
      <c r="G121" s="12"/>
      <c r="H121" s="12"/>
    </row>
    <row r="122" spans="3:8">
      <c r="C122" s="2"/>
      <c r="D122" s="2"/>
      <c r="E122" s="11"/>
      <c r="F122" s="12"/>
      <c r="G122" s="12"/>
      <c r="H122" s="12"/>
    </row>
    <row r="123" spans="3:8">
      <c r="C123" s="2"/>
      <c r="D123" s="2"/>
      <c r="E123" s="11"/>
      <c r="F123" s="12"/>
      <c r="G123" s="12"/>
      <c r="H123" s="12"/>
    </row>
    <row r="124" spans="3:8">
      <c r="C124" s="2"/>
      <c r="D124" s="2"/>
      <c r="E124" s="11"/>
      <c r="F124" s="12"/>
      <c r="G124" s="12"/>
      <c r="H124" s="12"/>
    </row>
    <row r="125" spans="3:8">
      <c r="C125" s="2"/>
      <c r="D125" s="2"/>
      <c r="E125" s="11"/>
      <c r="F125" s="12"/>
      <c r="G125" s="12"/>
      <c r="H125" s="12"/>
    </row>
    <row r="126" spans="3:8">
      <c r="C126" s="2"/>
      <c r="D126" s="2"/>
      <c r="E126" s="11"/>
      <c r="F126" s="12"/>
      <c r="G126" s="12"/>
      <c r="H126" s="12"/>
    </row>
    <row r="127" spans="3:8">
      <c r="C127" s="2"/>
      <c r="D127" s="2"/>
      <c r="E127" s="11"/>
      <c r="F127" s="12"/>
      <c r="G127" s="12"/>
      <c r="H127" s="12"/>
    </row>
    <row r="128" spans="3:8">
      <c r="C128" s="2"/>
      <c r="D128" s="2"/>
      <c r="E128" s="11"/>
      <c r="F128" s="12"/>
      <c r="G128" s="12"/>
      <c r="H128" s="12"/>
    </row>
    <row r="129" spans="3:8">
      <c r="C129" s="2"/>
      <c r="D129" s="2"/>
      <c r="E129" s="11"/>
      <c r="F129" s="12"/>
      <c r="G129" s="12"/>
      <c r="H129" s="12"/>
    </row>
    <row r="130" spans="3:8">
      <c r="C130" s="2"/>
      <c r="D130" s="2"/>
      <c r="E130" s="11"/>
      <c r="F130" s="12"/>
      <c r="G130" s="12"/>
      <c r="H130" s="12"/>
    </row>
    <row r="131" spans="3:8">
      <c r="C131" s="2"/>
      <c r="D131" s="2"/>
      <c r="E131" s="11"/>
      <c r="F131" s="12"/>
      <c r="G131" s="12"/>
      <c r="H131" s="12"/>
    </row>
    <row r="132" spans="3:8">
      <c r="C132" s="2"/>
      <c r="D132" s="2"/>
      <c r="E132" s="11"/>
      <c r="F132" s="12"/>
      <c r="G132" s="12"/>
      <c r="H132" s="12"/>
    </row>
    <row r="133" spans="3:8">
      <c r="C133" s="2"/>
      <c r="D133" s="2"/>
      <c r="E133" s="11"/>
      <c r="F133" s="12"/>
      <c r="G133" s="12"/>
      <c r="H133" s="12"/>
    </row>
    <row r="134" spans="3:8">
      <c r="C134" s="2"/>
      <c r="D134" s="2"/>
      <c r="E134" s="11"/>
      <c r="F134" s="12"/>
      <c r="G134" s="12"/>
      <c r="H134" s="12"/>
    </row>
    <row r="135" spans="3:8">
      <c r="C135" s="2"/>
      <c r="D135" s="2"/>
      <c r="E135" s="11"/>
      <c r="F135" s="12"/>
      <c r="G135" s="12"/>
      <c r="H135" s="12"/>
    </row>
    <row r="136" spans="3:8">
      <c r="C136" s="2"/>
      <c r="D136" s="2"/>
      <c r="E136" s="11"/>
      <c r="F136" s="12"/>
      <c r="G136" s="12"/>
      <c r="H136" s="12"/>
    </row>
    <row r="137" spans="3:8">
      <c r="C137" s="2"/>
      <c r="D137" s="2"/>
      <c r="E137" s="11"/>
      <c r="F137" s="12"/>
      <c r="G137" s="12"/>
      <c r="H137" s="12"/>
    </row>
    <row r="138" spans="3:8">
      <c r="C138" s="2"/>
      <c r="D138" s="2"/>
      <c r="E138" s="11"/>
      <c r="F138" s="12"/>
      <c r="G138" s="12"/>
      <c r="H138" s="12"/>
    </row>
    <row r="139" spans="3:8">
      <c r="C139" s="2"/>
      <c r="D139" s="2"/>
      <c r="E139" s="11"/>
      <c r="F139" s="12"/>
      <c r="G139" s="12"/>
      <c r="H139" s="12"/>
    </row>
    <row r="140" spans="3:8">
      <c r="C140" s="2"/>
      <c r="D140" s="2"/>
      <c r="E140" s="11"/>
      <c r="F140" s="12"/>
      <c r="G140" s="12"/>
      <c r="H140" s="12"/>
    </row>
    <row r="141" spans="3:8">
      <c r="C141" s="2"/>
      <c r="D141" s="2"/>
      <c r="E141" s="11"/>
      <c r="F141" s="12"/>
      <c r="G141" s="12"/>
      <c r="H141" s="12"/>
    </row>
    <row r="142" spans="3:8">
      <c r="C142" s="2"/>
      <c r="D142" s="2"/>
      <c r="E142" s="11"/>
      <c r="F142" s="12"/>
      <c r="G142" s="12"/>
      <c r="H142" s="12"/>
    </row>
    <row r="143" spans="3:8">
      <c r="C143" s="2"/>
      <c r="D143" s="2"/>
      <c r="E143" s="11"/>
      <c r="F143" s="12"/>
      <c r="G143" s="12"/>
      <c r="H143" s="12"/>
    </row>
    <row r="144" spans="3:8">
      <c r="C144" s="2"/>
      <c r="D144" s="2"/>
      <c r="E144" s="11"/>
      <c r="F144" s="12"/>
      <c r="G144" s="12"/>
      <c r="H144" s="12"/>
    </row>
    <row r="145" spans="3:8">
      <c r="C145" s="2"/>
      <c r="D145" s="2"/>
      <c r="E145" s="11"/>
      <c r="F145" s="12"/>
      <c r="G145" s="12"/>
      <c r="H145" s="12"/>
    </row>
    <row r="146" spans="3:8">
      <c r="C146" s="2"/>
      <c r="D146" s="2"/>
      <c r="E146" s="11"/>
      <c r="F146" s="12"/>
      <c r="G146" s="12"/>
      <c r="H146" s="12"/>
    </row>
    <row r="147" spans="3:8">
      <c r="C147" s="2"/>
      <c r="D147" s="2"/>
      <c r="E147" s="11"/>
      <c r="F147" s="12"/>
      <c r="G147" s="12"/>
      <c r="H147" s="12"/>
    </row>
    <row r="148" spans="3:8">
      <c r="C148" s="2"/>
      <c r="D148" s="2"/>
      <c r="E148" s="11"/>
      <c r="F148" s="12"/>
      <c r="G148" s="12"/>
      <c r="H148" s="12"/>
    </row>
    <row r="149" spans="3:8">
      <c r="C149" s="2"/>
      <c r="D149" s="2"/>
      <c r="E149" s="11"/>
      <c r="F149" s="12"/>
      <c r="G149" s="12"/>
      <c r="H149" s="12"/>
    </row>
    <row r="150" spans="3:8">
      <c r="C150" s="2"/>
      <c r="D150" s="2"/>
      <c r="E150" s="11"/>
      <c r="F150" s="12"/>
      <c r="G150" s="12"/>
      <c r="H150" s="12"/>
    </row>
    <row r="151" spans="3:8">
      <c r="C151" s="2"/>
      <c r="D151" s="2"/>
      <c r="E151" s="11"/>
      <c r="F151" s="12"/>
      <c r="G151" s="12"/>
      <c r="H151" s="12"/>
    </row>
    <row r="152" spans="3:8">
      <c r="C152" s="2"/>
      <c r="D152" s="2"/>
      <c r="E152" s="11"/>
      <c r="F152" s="12"/>
      <c r="G152" s="12"/>
      <c r="H152" s="12"/>
    </row>
    <row r="153" spans="3:8">
      <c r="C153" s="2"/>
      <c r="D153" s="2"/>
      <c r="E153" s="11"/>
      <c r="F153" s="12"/>
      <c r="G153" s="12"/>
      <c r="H153" s="12"/>
    </row>
    <row r="154" spans="3:8">
      <c r="C154" s="2"/>
      <c r="D154" s="2"/>
      <c r="E154" s="11"/>
      <c r="F154" s="12"/>
      <c r="G154" s="12"/>
      <c r="H154" s="12"/>
    </row>
    <row r="155" spans="3:8">
      <c r="C155" s="2"/>
      <c r="D155" s="2"/>
      <c r="E155" s="11"/>
      <c r="F155" s="12"/>
      <c r="G155" s="12"/>
      <c r="H155" s="12"/>
    </row>
    <row r="156" spans="3:8">
      <c r="C156" s="2"/>
      <c r="D156" s="2"/>
      <c r="E156" s="11"/>
      <c r="F156" s="12"/>
      <c r="G156" s="12"/>
      <c r="H156" s="12"/>
    </row>
    <row r="157" spans="3:8">
      <c r="C157" s="2"/>
      <c r="D157" s="2"/>
      <c r="E157" s="11"/>
      <c r="F157" s="12"/>
      <c r="G157" s="12"/>
      <c r="H157" s="12"/>
    </row>
    <row r="158" spans="3:8">
      <c r="C158" s="2"/>
      <c r="D158" s="2"/>
      <c r="E158" s="11"/>
      <c r="F158" s="12"/>
      <c r="G158" s="12"/>
      <c r="H158" s="12"/>
    </row>
    <row r="159" spans="3:8">
      <c r="C159" s="2"/>
      <c r="D159" s="2"/>
      <c r="E159" s="11"/>
      <c r="F159" s="12"/>
      <c r="G159" s="12"/>
      <c r="H159" s="12"/>
    </row>
    <row r="160" spans="3:8">
      <c r="C160" s="2"/>
      <c r="D160" s="2"/>
      <c r="E160" s="11"/>
      <c r="F160" s="12"/>
      <c r="G160" s="12"/>
      <c r="H160" s="12"/>
    </row>
    <row r="161" spans="3:8">
      <c r="C161" s="2"/>
      <c r="D161" s="2"/>
      <c r="E161" s="11"/>
      <c r="F161" s="12"/>
      <c r="G161" s="12"/>
      <c r="H161" s="12"/>
    </row>
    <row r="162" spans="3:8">
      <c r="C162" s="2"/>
      <c r="D162" s="2"/>
      <c r="E162" s="11"/>
      <c r="F162" s="12"/>
      <c r="G162" s="12"/>
      <c r="H162" s="12"/>
    </row>
    <row r="163" spans="3:8">
      <c r="C163" s="2"/>
      <c r="D163" s="2"/>
      <c r="E163" s="11"/>
      <c r="F163" s="12"/>
      <c r="G163" s="12"/>
      <c r="H163" s="12"/>
    </row>
    <row r="164" spans="3:8">
      <c r="C164" s="2"/>
      <c r="D164" s="2"/>
      <c r="E164" s="11"/>
      <c r="F164" s="12"/>
      <c r="G164" s="12"/>
      <c r="H164" s="12"/>
    </row>
    <row r="165" spans="3:8">
      <c r="C165" s="2"/>
      <c r="D165" s="2"/>
      <c r="E165" s="11"/>
      <c r="F165" s="12"/>
      <c r="G165" s="12"/>
      <c r="H165" s="12"/>
    </row>
    <row r="166" spans="3:8">
      <c r="C166" s="2"/>
      <c r="D166" s="2"/>
      <c r="E166" s="11"/>
      <c r="F166" s="12"/>
      <c r="G166" s="12"/>
      <c r="H166" s="12"/>
    </row>
    <row r="167" spans="3:8">
      <c r="C167" s="2"/>
      <c r="D167" s="2"/>
      <c r="E167" s="11"/>
      <c r="F167" s="12"/>
      <c r="G167" s="12"/>
      <c r="H167" s="12"/>
    </row>
    <row r="168" spans="3:8">
      <c r="C168" s="2"/>
      <c r="D168" s="2"/>
      <c r="E168" s="11"/>
      <c r="F168" s="12"/>
      <c r="G168" s="12"/>
      <c r="H168" s="12"/>
    </row>
    <row r="169" spans="3:8">
      <c r="C169" s="2"/>
      <c r="D169" s="2"/>
      <c r="E169" s="11"/>
      <c r="F169" s="12"/>
      <c r="G169" s="12"/>
      <c r="H169" s="12"/>
    </row>
    <row r="170" spans="3:8">
      <c r="C170" s="2"/>
      <c r="D170" s="2"/>
      <c r="E170" s="11"/>
      <c r="F170" s="12"/>
      <c r="G170" s="12"/>
      <c r="H170" s="12"/>
    </row>
    <row r="171" spans="3:8">
      <c r="C171" s="2"/>
      <c r="D171" s="2"/>
      <c r="E171" s="11"/>
      <c r="F171" s="12"/>
      <c r="G171" s="12"/>
      <c r="H171" s="12"/>
    </row>
    <row r="172" spans="3:8">
      <c r="C172" s="2"/>
      <c r="D172" s="2"/>
      <c r="E172" s="11"/>
      <c r="F172" s="12"/>
      <c r="G172" s="12"/>
      <c r="H172" s="12"/>
    </row>
    <row r="173" spans="3:8">
      <c r="C173" s="2"/>
      <c r="D173" s="2"/>
      <c r="E173" s="11"/>
      <c r="F173" s="12"/>
      <c r="G173" s="12"/>
      <c r="H173" s="12"/>
    </row>
    <row r="174" spans="3:8">
      <c r="C174" s="2"/>
      <c r="D174" s="2"/>
      <c r="E174" s="11"/>
      <c r="F174" s="12"/>
      <c r="G174" s="12"/>
      <c r="H174" s="12"/>
    </row>
    <row r="175" spans="3:8">
      <c r="C175" s="2"/>
      <c r="D175" s="2"/>
      <c r="E175" s="11"/>
      <c r="F175" s="12"/>
      <c r="G175" s="12"/>
      <c r="H175" s="12"/>
    </row>
    <row r="176" spans="3:8">
      <c r="C176" s="2"/>
      <c r="D176" s="2"/>
      <c r="E176" s="11"/>
      <c r="F176" s="12"/>
      <c r="G176" s="12"/>
      <c r="H176" s="12"/>
    </row>
    <row r="177" spans="3:8">
      <c r="C177" s="2"/>
      <c r="D177" s="2"/>
      <c r="E177" s="11"/>
      <c r="F177" s="12"/>
      <c r="G177" s="12"/>
      <c r="H177" s="12"/>
    </row>
    <row r="178" spans="3:8">
      <c r="C178" s="2"/>
      <c r="D178" s="2"/>
      <c r="E178" s="11"/>
      <c r="F178" s="12"/>
      <c r="G178" s="12"/>
      <c r="H178" s="12"/>
    </row>
    <row r="179" spans="3:8">
      <c r="C179" s="2"/>
      <c r="D179" s="2"/>
      <c r="E179" s="11"/>
      <c r="F179" s="12"/>
      <c r="G179" s="12"/>
      <c r="H179" s="12"/>
    </row>
    <row r="180" spans="3:8">
      <c r="C180" s="2"/>
      <c r="D180" s="2"/>
      <c r="E180" s="11"/>
      <c r="F180" s="12"/>
      <c r="G180" s="12"/>
      <c r="H180" s="12"/>
    </row>
    <row r="181" spans="3:8">
      <c r="C181" s="2"/>
      <c r="D181" s="2"/>
      <c r="E181" s="11"/>
      <c r="F181" s="12"/>
      <c r="G181" s="12"/>
      <c r="H181" s="12"/>
    </row>
    <row r="182" spans="3:8">
      <c r="C182" s="2"/>
      <c r="D182" s="2"/>
      <c r="E182" s="11"/>
      <c r="F182" s="12"/>
      <c r="G182" s="12"/>
      <c r="H182" s="12"/>
    </row>
    <row r="183" spans="3:8">
      <c r="C183" s="2"/>
      <c r="D183" s="2"/>
      <c r="E183" s="11"/>
      <c r="F183" s="12"/>
      <c r="G183" s="12"/>
      <c r="H183" s="12"/>
    </row>
    <row r="184" spans="3:8">
      <c r="C184" s="2"/>
      <c r="D184" s="2"/>
      <c r="E184" s="11"/>
      <c r="F184" s="12"/>
      <c r="G184" s="12"/>
      <c r="H184" s="12"/>
    </row>
    <row r="185" spans="3:8">
      <c r="C185" s="2"/>
      <c r="D185" s="2"/>
      <c r="E185" s="11"/>
      <c r="F185" s="12"/>
      <c r="G185" s="12"/>
      <c r="H185" s="12"/>
    </row>
    <row r="186" spans="3:8">
      <c r="C186" s="2"/>
      <c r="D186" s="2"/>
      <c r="E186" s="11"/>
      <c r="F186" s="12"/>
      <c r="G186" s="12"/>
      <c r="H186" s="12"/>
    </row>
    <row r="187" spans="3:8">
      <c r="C187" s="2"/>
      <c r="D187" s="2"/>
      <c r="E187" s="11"/>
      <c r="F187" s="12"/>
      <c r="G187" s="12"/>
      <c r="H187" s="12"/>
    </row>
    <row r="188" spans="3:8">
      <c r="C188" s="2"/>
      <c r="D188" s="2"/>
      <c r="E188" s="11"/>
      <c r="F188" s="12"/>
      <c r="G188" s="12"/>
      <c r="H188" s="12"/>
    </row>
    <row r="189" spans="3:8">
      <c r="C189" s="2"/>
      <c r="D189" s="2"/>
      <c r="E189" s="11"/>
      <c r="F189" s="12"/>
      <c r="G189" s="12"/>
      <c r="H189" s="12"/>
    </row>
    <row r="190" spans="3:8">
      <c r="C190" s="2"/>
      <c r="D190" s="2"/>
      <c r="E190" s="11"/>
      <c r="F190" s="12"/>
      <c r="G190" s="12"/>
      <c r="H190" s="12"/>
    </row>
    <row r="191" spans="3:8">
      <c r="C191" s="2"/>
      <c r="D191" s="2"/>
      <c r="E191" s="11"/>
      <c r="F191" s="12"/>
      <c r="G191" s="12"/>
      <c r="H191" s="12"/>
    </row>
    <row r="192" spans="3:8">
      <c r="C192" s="2"/>
      <c r="D192" s="2"/>
      <c r="E192" s="11"/>
      <c r="F192" s="12"/>
      <c r="G192" s="12"/>
      <c r="H192" s="12"/>
    </row>
    <row r="193" spans="3:8">
      <c r="C193" s="2"/>
      <c r="D193" s="2"/>
      <c r="E193" s="11"/>
      <c r="F193" s="12"/>
      <c r="G193" s="12"/>
      <c r="H193" s="12"/>
    </row>
    <row r="194" spans="3:8">
      <c r="C194" s="2"/>
      <c r="D194" s="2"/>
      <c r="E194" s="11"/>
      <c r="F194" s="12"/>
      <c r="G194" s="12"/>
      <c r="H194" s="12"/>
    </row>
    <row r="195" spans="3:8">
      <c r="C195" s="2"/>
      <c r="D195" s="2"/>
      <c r="E195" s="11"/>
      <c r="F195" s="12"/>
      <c r="G195" s="12"/>
      <c r="H195" s="12"/>
    </row>
    <row r="196" spans="3:8">
      <c r="C196" s="2"/>
      <c r="D196" s="2"/>
      <c r="E196" s="11"/>
      <c r="F196" s="12"/>
      <c r="G196" s="12"/>
      <c r="H196" s="12"/>
    </row>
    <row r="197" spans="3:8">
      <c r="C197" s="2"/>
      <c r="D197" s="2"/>
      <c r="E197" s="11"/>
      <c r="F197" s="12"/>
      <c r="G197" s="12"/>
      <c r="H197" s="12"/>
    </row>
    <row r="198" spans="3:8">
      <c r="C198" s="2"/>
      <c r="D198" s="2"/>
      <c r="E198" s="11"/>
      <c r="F198" s="12"/>
      <c r="G198" s="12"/>
      <c r="H198" s="12"/>
    </row>
    <row r="199" spans="3:8">
      <c r="C199" s="2"/>
      <c r="D199" s="2"/>
      <c r="E199" s="11"/>
      <c r="F199" s="12"/>
      <c r="G199" s="12"/>
      <c r="H199" s="12"/>
    </row>
    <row r="200" spans="3:8">
      <c r="C200" s="2"/>
      <c r="D200" s="2"/>
      <c r="E200" s="11"/>
      <c r="F200" s="12"/>
      <c r="G200" s="12"/>
      <c r="H200" s="12"/>
    </row>
    <row r="201" spans="3:8">
      <c r="C201" s="2"/>
      <c r="D201" s="2"/>
      <c r="E201" s="11"/>
      <c r="F201" s="12"/>
      <c r="G201" s="12"/>
      <c r="H201" s="12"/>
    </row>
    <row r="202" spans="3:8">
      <c r="C202" s="2"/>
      <c r="D202" s="2"/>
      <c r="E202" s="11"/>
      <c r="F202" s="12"/>
      <c r="G202" s="12"/>
      <c r="H202" s="12"/>
    </row>
    <row r="203" spans="3:8">
      <c r="C203" s="2"/>
      <c r="D203" s="2"/>
      <c r="E203" s="11"/>
      <c r="F203" s="12"/>
      <c r="G203" s="12"/>
      <c r="H203" s="12"/>
    </row>
    <row r="204" spans="3:8">
      <c r="C204" s="2"/>
      <c r="D204" s="2"/>
      <c r="E204" s="11"/>
      <c r="F204" s="12"/>
      <c r="G204" s="12"/>
      <c r="H204" s="12"/>
    </row>
    <row r="205" spans="3:8">
      <c r="C205" s="2"/>
      <c r="D205" s="2"/>
      <c r="E205" s="11"/>
      <c r="F205" s="12"/>
      <c r="G205" s="12"/>
      <c r="H205" s="12"/>
    </row>
    <row r="206" spans="3:8">
      <c r="C206" s="2"/>
      <c r="D206" s="2"/>
      <c r="E206" s="11"/>
      <c r="F206" s="12"/>
      <c r="G206" s="12"/>
      <c r="H206" s="12"/>
    </row>
    <row r="207" spans="3:8">
      <c r="C207" s="2"/>
      <c r="D207" s="2"/>
      <c r="E207" s="11"/>
      <c r="F207" s="12"/>
      <c r="G207" s="12"/>
      <c r="H207" s="12"/>
    </row>
    <row r="208" spans="3:8">
      <c r="C208" s="2"/>
      <c r="D208" s="2"/>
      <c r="E208" s="11"/>
      <c r="F208" s="12"/>
      <c r="G208" s="12"/>
      <c r="H208" s="12"/>
    </row>
    <row r="209" spans="3:8">
      <c r="C209" s="2"/>
      <c r="D209" s="2"/>
      <c r="E209" s="11"/>
      <c r="F209" s="12"/>
      <c r="G209" s="12"/>
      <c r="H209" s="12"/>
    </row>
    <row r="210" spans="3:8">
      <c r="C210" s="2"/>
      <c r="D210" s="2"/>
      <c r="E210" s="11"/>
      <c r="F210" s="12"/>
      <c r="G210" s="12"/>
      <c r="H210" s="12"/>
    </row>
    <row r="211" spans="3:8">
      <c r="C211" s="2"/>
      <c r="D211" s="2"/>
      <c r="E211" s="11"/>
      <c r="F211" s="12"/>
      <c r="G211" s="12"/>
      <c r="H211" s="12"/>
    </row>
    <row r="212" spans="3:8">
      <c r="C212" s="2"/>
      <c r="D212" s="2"/>
      <c r="E212" s="11"/>
      <c r="F212" s="12"/>
      <c r="G212" s="12"/>
      <c r="H212" s="12"/>
    </row>
    <row r="213" spans="3:8">
      <c r="C213" s="2"/>
      <c r="D213" s="2"/>
      <c r="E213" s="11"/>
      <c r="F213" s="12"/>
      <c r="G213" s="12"/>
      <c r="H213" s="12"/>
    </row>
    <row r="214" spans="3:8">
      <c r="C214" s="2"/>
      <c r="D214" s="2"/>
      <c r="E214" s="11"/>
      <c r="F214" s="12"/>
      <c r="G214" s="12"/>
      <c r="H214" s="12"/>
    </row>
    <row r="215" spans="3:8">
      <c r="C215" s="2"/>
      <c r="D215" s="2"/>
      <c r="E215" s="11"/>
      <c r="F215" s="12"/>
      <c r="G215" s="12"/>
      <c r="H215" s="12"/>
    </row>
    <row r="216" spans="3:8">
      <c r="C216" s="2"/>
      <c r="D216" s="2"/>
      <c r="E216" s="11"/>
      <c r="F216" s="12"/>
      <c r="G216" s="12"/>
      <c r="H216" s="12"/>
    </row>
    <row r="217" spans="3:8">
      <c r="C217" s="2"/>
      <c r="D217" s="2"/>
      <c r="E217" s="11"/>
      <c r="F217" s="12"/>
      <c r="G217" s="12"/>
      <c r="H217" s="12"/>
    </row>
    <row r="218" spans="3:8">
      <c r="C218" s="2"/>
      <c r="D218" s="2"/>
      <c r="E218" s="11"/>
      <c r="F218" s="12"/>
      <c r="G218" s="12"/>
      <c r="H218" s="12"/>
    </row>
    <row r="219" spans="3:8">
      <c r="C219" s="2"/>
      <c r="D219" s="2"/>
      <c r="E219" s="11"/>
      <c r="F219" s="12"/>
      <c r="G219" s="12"/>
      <c r="H219" s="12"/>
    </row>
    <row r="220" spans="3:8">
      <c r="C220" s="2"/>
      <c r="D220" s="2"/>
      <c r="E220" s="11"/>
      <c r="F220" s="12"/>
      <c r="G220" s="12"/>
      <c r="H220" s="12"/>
    </row>
    <row r="221" spans="3:8">
      <c r="C221" s="2"/>
      <c r="D221" s="2"/>
      <c r="E221" s="11"/>
      <c r="F221" s="12"/>
      <c r="G221" s="12"/>
      <c r="H221" s="12"/>
    </row>
    <row r="222" spans="3:8">
      <c r="C222" s="2"/>
      <c r="D222" s="2"/>
      <c r="E222" s="11"/>
      <c r="F222" s="12"/>
      <c r="G222" s="12"/>
      <c r="H222" s="12"/>
    </row>
    <row r="223" spans="3:8">
      <c r="C223" s="2"/>
      <c r="D223" s="2"/>
      <c r="E223" s="11"/>
      <c r="F223" s="12"/>
      <c r="G223" s="12"/>
      <c r="H223" s="12"/>
    </row>
    <row r="224" spans="3:8">
      <c r="C224" s="2"/>
      <c r="D224" s="2"/>
      <c r="E224" s="11"/>
      <c r="F224" s="12"/>
      <c r="G224" s="12"/>
      <c r="H224" s="12"/>
    </row>
    <row r="225" spans="3:8">
      <c r="C225" s="2"/>
      <c r="D225" s="2"/>
      <c r="E225" s="11"/>
      <c r="F225" s="12"/>
      <c r="G225" s="12"/>
      <c r="H225" s="12"/>
    </row>
    <row r="226" spans="3:8">
      <c r="C226" s="2"/>
      <c r="D226" s="2"/>
      <c r="E226" s="11"/>
      <c r="F226" s="12"/>
      <c r="G226" s="12"/>
      <c r="H226" s="12"/>
    </row>
    <row r="227" spans="3:8">
      <c r="C227" s="2"/>
      <c r="D227" s="2"/>
      <c r="E227" s="11"/>
      <c r="F227" s="12"/>
      <c r="G227" s="12"/>
      <c r="H227" s="12"/>
    </row>
    <row r="228" spans="3:8">
      <c r="C228" s="2"/>
      <c r="D228" s="2"/>
      <c r="E228" s="11"/>
      <c r="F228" s="12"/>
      <c r="G228" s="12"/>
      <c r="H228" s="12"/>
    </row>
    <row r="229" spans="3:8">
      <c r="C229" s="2"/>
      <c r="D229" s="2"/>
      <c r="E229" s="11"/>
      <c r="F229" s="12"/>
      <c r="G229" s="12"/>
      <c r="H229" s="12"/>
    </row>
    <row r="230" spans="3:8">
      <c r="C230" s="2"/>
      <c r="D230" s="2"/>
      <c r="E230" s="11"/>
      <c r="F230" s="12"/>
      <c r="G230" s="12"/>
      <c r="H230" s="12"/>
    </row>
    <row r="231" spans="3:8">
      <c r="C231" s="2"/>
      <c r="D231" s="2"/>
      <c r="E231" s="11"/>
      <c r="F231" s="12"/>
      <c r="G231" s="12"/>
      <c r="H231" s="12"/>
    </row>
    <row r="232" spans="3:8">
      <c r="C232" s="2"/>
      <c r="D232" s="2"/>
      <c r="E232" s="11"/>
      <c r="F232" s="12"/>
      <c r="G232" s="12"/>
      <c r="H232" s="12"/>
    </row>
    <row r="233" spans="3:8">
      <c r="C233" s="2"/>
      <c r="D233" s="2"/>
      <c r="E233" s="11"/>
      <c r="F233" s="12"/>
      <c r="G233" s="12"/>
      <c r="H233" s="12"/>
    </row>
    <row r="234" spans="3:8">
      <c r="C234" s="2"/>
      <c r="D234" s="2"/>
      <c r="E234" s="11"/>
      <c r="F234" s="12"/>
      <c r="G234" s="12"/>
      <c r="H234" s="12"/>
    </row>
    <row r="235" spans="3:8">
      <c r="C235" s="2"/>
      <c r="D235" s="2"/>
      <c r="E235" s="11"/>
      <c r="F235" s="12"/>
      <c r="G235" s="12"/>
      <c r="H235" s="12"/>
    </row>
    <row r="236" spans="3:8">
      <c r="C236" s="2"/>
      <c r="D236" s="2"/>
      <c r="E236" s="11"/>
      <c r="F236" s="12"/>
      <c r="G236" s="12"/>
      <c r="H236" s="12"/>
    </row>
    <row r="237" spans="3:8">
      <c r="C237" s="2"/>
      <c r="D237" s="2"/>
      <c r="E237" s="11"/>
      <c r="F237" s="12"/>
      <c r="G237" s="12"/>
      <c r="H237" s="12"/>
    </row>
    <row r="238" spans="3:8">
      <c r="C238" s="2"/>
      <c r="D238" s="2"/>
      <c r="E238" s="11"/>
      <c r="F238" s="12"/>
      <c r="G238" s="12"/>
      <c r="H238" s="12"/>
    </row>
    <row r="239" spans="3:8">
      <c r="C239" s="2"/>
      <c r="D239" s="2"/>
      <c r="E239" s="11"/>
      <c r="F239" s="12"/>
      <c r="G239" s="12"/>
      <c r="H239" s="12"/>
    </row>
    <row r="240" spans="3:8">
      <c r="C240" s="2"/>
      <c r="D240" s="2"/>
      <c r="E240" s="11"/>
      <c r="F240" s="12"/>
      <c r="G240" s="12"/>
      <c r="H240" s="12"/>
    </row>
    <row r="241" spans="3:8">
      <c r="C241" s="2"/>
      <c r="D241" s="2"/>
      <c r="E241" s="11"/>
      <c r="F241" s="12"/>
      <c r="G241" s="12"/>
      <c r="H241" s="12"/>
    </row>
    <row r="242" spans="3:8">
      <c r="C242" s="2"/>
      <c r="D242" s="2"/>
      <c r="E242" s="11"/>
      <c r="F242" s="12"/>
      <c r="G242" s="12"/>
      <c r="H242" s="12"/>
    </row>
    <row r="243" spans="3:8">
      <c r="C243" s="2"/>
      <c r="D243" s="2"/>
      <c r="E243" s="11"/>
      <c r="F243" s="12"/>
      <c r="G243" s="12"/>
      <c r="H243" s="12"/>
    </row>
    <row r="244" spans="3:8">
      <c r="C244" s="2"/>
      <c r="D244" s="2"/>
      <c r="E244" s="11"/>
      <c r="F244" s="12"/>
      <c r="G244" s="12"/>
      <c r="H244" s="12"/>
    </row>
    <row r="245" spans="3:8">
      <c r="C245" s="2"/>
      <c r="D245" s="2"/>
      <c r="E245" s="11"/>
      <c r="F245" s="12"/>
      <c r="G245" s="12"/>
      <c r="H245" s="12"/>
    </row>
    <row r="246" spans="3:8">
      <c r="C246" s="2"/>
      <c r="D246" s="2"/>
      <c r="E246" s="11"/>
      <c r="F246" s="12"/>
      <c r="G246" s="12"/>
      <c r="H246" s="12"/>
    </row>
    <row r="247" spans="3:8">
      <c r="C247" s="2"/>
      <c r="D247" s="2"/>
      <c r="E247" s="11"/>
      <c r="F247" s="12"/>
      <c r="G247" s="12"/>
      <c r="H247" s="12"/>
    </row>
    <row r="248" spans="3:8">
      <c r="C248" s="2"/>
      <c r="D248" s="2"/>
      <c r="E248" s="11"/>
      <c r="F248" s="12"/>
      <c r="G248" s="12"/>
      <c r="H248" s="12"/>
    </row>
    <row r="249" spans="3:8">
      <c r="C249" s="2"/>
      <c r="D249" s="2"/>
      <c r="E249" s="11"/>
      <c r="F249" s="12"/>
      <c r="G249" s="12"/>
      <c r="H249" s="12"/>
    </row>
    <row r="250" spans="3:8">
      <c r="C250" s="2"/>
      <c r="D250" s="2"/>
      <c r="E250" s="11"/>
      <c r="F250" s="12"/>
      <c r="G250" s="12"/>
      <c r="H250" s="12"/>
    </row>
    <row r="251" spans="3:8">
      <c r="C251" s="2"/>
      <c r="D251" s="2"/>
      <c r="E251" s="11"/>
      <c r="F251" s="12"/>
      <c r="G251" s="12"/>
      <c r="H251" s="12"/>
    </row>
    <row r="252" spans="3:8">
      <c r="C252" s="2"/>
      <c r="D252" s="2"/>
      <c r="E252" s="11"/>
      <c r="F252" s="12"/>
      <c r="G252" s="12"/>
      <c r="H252" s="12"/>
    </row>
    <row r="253" spans="3:8">
      <c r="C253" s="2"/>
      <c r="D253" s="2"/>
      <c r="E253" s="11"/>
      <c r="F253" s="12"/>
      <c r="G253" s="12"/>
      <c r="H253" s="12"/>
    </row>
    <row r="254" spans="3:8">
      <c r="C254" s="2"/>
      <c r="D254" s="2"/>
      <c r="E254" s="11"/>
      <c r="F254" s="12"/>
      <c r="G254" s="12"/>
      <c r="H254" s="12"/>
    </row>
    <row r="255" spans="3:8">
      <c r="C255" s="2"/>
      <c r="D255" s="2"/>
      <c r="E255" s="11"/>
      <c r="F255" s="12"/>
      <c r="G255" s="12"/>
      <c r="H255" s="12"/>
    </row>
    <row r="256" spans="3:8">
      <c r="C256" s="2"/>
      <c r="D256" s="2"/>
      <c r="E256" s="11"/>
      <c r="F256" s="12"/>
      <c r="G256" s="12"/>
      <c r="H256" s="12"/>
    </row>
    <row r="257" spans="3:8">
      <c r="C257" s="2"/>
      <c r="D257" s="2"/>
      <c r="E257" s="11"/>
      <c r="F257" s="12"/>
      <c r="G257" s="12"/>
      <c r="H257" s="12"/>
    </row>
    <row r="258" spans="3:8">
      <c r="C258" s="2"/>
      <c r="D258" s="2"/>
      <c r="E258" s="11"/>
      <c r="F258" s="12"/>
      <c r="G258" s="12"/>
      <c r="H258" s="12"/>
    </row>
    <row r="259" spans="3:8">
      <c r="C259" s="2"/>
      <c r="D259" s="2"/>
      <c r="E259" s="11"/>
      <c r="F259" s="12"/>
      <c r="G259" s="12"/>
      <c r="H259" s="12"/>
    </row>
    <row r="260" spans="3:8">
      <c r="C260" s="2"/>
      <c r="D260" s="2"/>
      <c r="E260" s="11"/>
      <c r="F260" s="12"/>
      <c r="G260" s="12"/>
      <c r="H260" s="12"/>
    </row>
    <row r="261" spans="3:8">
      <c r="C261" s="2"/>
      <c r="D261" s="2"/>
      <c r="E261" s="11"/>
      <c r="F261" s="12"/>
      <c r="G261" s="12"/>
      <c r="H261" s="12"/>
    </row>
    <row r="262" spans="3:8">
      <c r="C262" s="2"/>
      <c r="D262" s="2"/>
      <c r="E262" s="11"/>
      <c r="F262" s="12"/>
      <c r="G262" s="12"/>
      <c r="H262" s="12"/>
    </row>
    <row r="263" spans="3:8">
      <c r="C263" s="2"/>
      <c r="D263" s="2"/>
      <c r="E263" s="11"/>
      <c r="F263" s="12"/>
      <c r="G263" s="12"/>
      <c r="H263" s="12"/>
    </row>
    <row r="264" spans="3:8">
      <c r="C264" s="2"/>
      <c r="D264" s="2"/>
      <c r="E264" s="11"/>
      <c r="F264" s="12"/>
      <c r="G264" s="12"/>
      <c r="H264" s="12"/>
    </row>
    <row r="265" spans="3:8">
      <c r="C265" s="2"/>
      <c r="D265" s="2"/>
      <c r="E265" s="11"/>
      <c r="F265" s="12"/>
      <c r="G265" s="12"/>
      <c r="H265" s="12"/>
    </row>
    <row r="266" spans="3:8">
      <c r="C266" s="2"/>
      <c r="D266" s="2"/>
      <c r="E266" s="11"/>
      <c r="F266" s="12"/>
      <c r="G266" s="12"/>
      <c r="H266" s="12"/>
    </row>
    <row r="267" spans="3:8">
      <c r="C267" s="2"/>
      <c r="D267" s="2"/>
      <c r="E267" s="11"/>
      <c r="F267" s="12"/>
      <c r="G267" s="12"/>
      <c r="H267" s="12"/>
    </row>
    <row r="268" spans="3:8">
      <c r="C268" s="2"/>
      <c r="D268" s="2"/>
      <c r="E268" s="11"/>
      <c r="F268" s="12"/>
      <c r="G268" s="12"/>
      <c r="H268" s="12"/>
    </row>
    <row r="269" spans="3:8">
      <c r="C269" s="2"/>
      <c r="D269" s="2"/>
      <c r="E269" s="11"/>
      <c r="F269" s="12"/>
      <c r="G269" s="12"/>
      <c r="H269" s="12"/>
    </row>
    <row r="270" spans="3:8">
      <c r="C270" s="2"/>
      <c r="D270" s="2"/>
      <c r="E270" s="11"/>
      <c r="F270" s="12"/>
      <c r="G270" s="12"/>
      <c r="H270" s="12"/>
    </row>
    <row r="271" spans="3:8">
      <c r="C271" s="2"/>
      <c r="D271" s="2"/>
      <c r="E271" s="11"/>
      <c r="F271" s="12"/>
      <c r="G271" s="12"/>
      <c r="H271" s="12"/>
    </row>
    <row r="272" spans="3:8">
      <c r="C272" s="2"/>
      <c r="D272" s="2"/>
      <c r="E272" s="11"/>
      <c r="F272" s="12"/>
      <c r="G272" s="12"/>
      <c r="H272" s="12"/>
    </row>
    <row r="273" spans="3:8">
      <c r="C273" s="2"/>
      <c r="D273" s="2"/>
      <c r="E273" s="11"/>
      <c r="F273" s="12"/>
      <c r="G273" s="12"/>
      <c r="H273" s="12"/>
    </row>
    <row r="274" spans="3:8">
      <c r="C274" s="2"/>
      <c r="D274" s="2"/>
      <c r="E274" s="11"/>
      <c r="F274" s="12"/>
      <c r="G274" s="12"/>
      <c r="H274" s="12"/>
    </row>
    <row r="275" spans="3:8">
      <c r="C275" s="2"/>
      <c r="D275" s="2"/>
      <c r="E275" s="11"/>
      <c r="F275" s="12"/>
      <c r="G275" s="12"/>
      <c r="H275" s="12"/>
    </row>
    <row r="276" spans="3:8">
      <c r="C276" s="2"/>
      <c r="D276" s="2"/>
      <c r="E276" s="11"/>
      <c r="F276" s="12"/>
      <c r="G276" s="12"/>
      <c r="H276" s="12"/>
    </row>
    <row r="277" spans="3:8">
      <c r="C277" s="2"/>
      <c r="D277" s="2"/>
      <c r="E277" s="11"/>
      <c r="F277" s="12"/>
      <c r="G277" s="12"/>
      <c r="H277" s="12"/>
    </row>
    <row r="278" spans="3:8">
      <c r="C278" s="2"/>
      <c r="D278" s="2"/>
      <c r="E278" s="11"/>
      <c r="F278" s="12"/>
      <c r="G278" s="12"/>
      <c r="H278" s="12"/>
    </row>
    <row r="279" spans="3:8">
      <c r="C279" s="2"/>
      <c r="D279" s="2"/>
      <c r="E279" s="11"/>
      <c r="F279" s="12"/>
      <c r="G279" s="12"/>
      <c r="H279" s="12"/>
    </row>
    <row r="280" spans="3:8">
      <c r="C280" s="2"/>
      <c r="D280" s="2"/>
      <c r="E280" s="11"/>
      <c r="F280" s="12"/>
      <c r="G280" s="12"/>
      <c r="H280" s="12"/>
    </row>
    <row r="281" spans="3:8">
      <c r="C281" s="2"/>
      <c r="D281" s="2"/>
      <c r="E281" s="11"/>
      <c r="F281" s="12"/>
      <c r="G281" s="12"/>
      <c r="H281" s="12"/>
    </row>
    <row r="282" spans="3:8">
      <c r="C282" s="2"/>
      <c r="D282" s="2"/>
      <c r="E282" s="11"/>
      <c r="F282" s="12"/>
      <c r="G282" s="12"/>
      <c r="H282" s="12"/>
    </row>
    <row r="283" spans="3:8">
      <c r="C283" s="2"/>
      <c r="D283" s="2"/>
      <c r="E283" s="11"/>
      <c r="F283" s="12"/>
      <c r="G283" s="12"/>
      <c r="H283" s="12"/>
    </row>
    <row r="284" spans="3:8">
      <c r="C284" s="2"/>
      <c r="D284" s="2"/>
      <c r="E284" s="11"/>
      <c r="F284" s="12"/>
      <c r="G284" s="12"/>
      <c r="H284" s="12"/>
    </row>
    <row r="285" spans="3:8">
      <c r="C285" s="2"/>
      <c r="D285" s="2"/>
      <c r="E285" s="11"/>
      <c r="F285" s="12"/>
      <c r="G285" s="12"/>
      <c r="H285" s="12"/>
    </row>
    <row r="286" spans="3:8">
      <c r="C286" s="2"/>
      <c r="D286" s="2"/>
      <c r="E286" s="11"/>
      <c r="F286" s="12"/>
      <c r="G286" s="12"/>
      <c r="H286" s="12"/>
    </row>
    <row r="287" spans="3:8">
      <c r="C287" s="2"/>
      <c r="D287" s="2"/>
      <c r="E287" s="11"/>
      <c r="F287" s="12"/>
      <c r="G287" s="12"/>
      <c r="H287" s="12"/>
    </row>
    <row r="288" spans="3:8">
      <c r="C288" s="2"/>
      <c r="D288" s="2"/>
      <c r="E288" s="11"/>
      <c r="F288" s="12"/>
      <c r="G288" s="12"/>
      <c r="H288" s="12"/>
    </row>
    <row r="289" spans="3:8">
      <c r="C289" s="2"/>
      <c r="D289" s="2"/>
      <c r="E289" s="11"/>
      <c r="F289" s="12"/>
      <c r="G289" s="12"/>
      <c r="H289" s="12"/>
    </row>
    <row r="290" spans="3:8">
      <c r="C290" s="2"/>
      <c r="D290" s="2"/>
      <c r="E290" s="11"/>
      <c r="F290" s="12"/>
      <c r="G290" s="12"/>
      <c r="H290" s="12"/>
    </row>
    <row r="291" spans="3:8">
      <c r="C291" s="2"/>
      <c r="D291" s="2"/>
      <c r="E291" s="11"/>
      <c r="F291" s="12"/>
      <c r="G291" s="12"/>
      <c r="H291" s="12"/>
    </row>
    <row r="292" spans="3:8">
      <c r="C292" s="2"/>
      <c r="D292" s="2"/>
      <c r="E292" s="11"/>
      <c r="F292" s="12"/>
      <c r="G292" s="12"/>
      <c r="H292" s="12"/>
    </row>
    <row r="293" spans="3:8">
      <c r="C293" s="2"/>
      <c r="D293" s="2"/>
      <c r="E293" s="11"/>
      <c r="F293" s="12"/>
      <c r="G293" s="12"/>
      <c r="H293" s="12"/>
    </row>
    <row r="294" spans="3:8">
      <c r="C294" s="2"/>
      <c r="D294" s="2"/>
      <c r="E294" s="11"/>
      <c r="F294" s="12"/>
      <c r="G294" s="12"/>
      <c r="H294" s="12"/>
    </row>
    <row r="295" spans="3:8">
      <c r="C295" s="2"/>
      <c r="D295" s="2"/>
      <c r="E295" s="11"/>
      <c r="F295" s="12"/>
      <c r="G295" s="12"/>
      <c r="H295" s="12"/>
    </row>
    <row r="296" spans="3:8">
      <c r="C296" s="2"/>
      <c r="D296" s="2"/>
      <c r="E296" s="11"/>
      <c r="F296" s="12"/>
      <c r="G296" s="12"/>
      <c r="H296" s="12"/>
    </row>
    <row r="297" spans="3:8">
      <c r="C297" s="2"/>
      <c r="D297" s="2"/>
      <c r="E297" s="11"/>
      <c r="F297" s="12"/>
      <c r="G297" s="12"/>
      <c r="H297" s="12"/>
    </row>
    <row r="298" spans="3:8">
      <c r="C298" s="2"/>
      <c r="D298" s="2"/>
      <c r="E298" s="11"/>
      <c r="F298" s="12"/>
      <c r="G298" s="12"/>
      <c r="H298" s="12"/>
    </row>
    <row r="299" spans="3:8">
      <c r="C299" s="2"/>
      <c r="D299" s="2"/>
      <c r="E299" s="11"/>
      <c r="F299" s="12"/>
      <c r="G299" s="12"/>
      <c r="H299" s="12"/>
    </row>
    <row r="300" spans="3:8">
      <c r="C300" s="2"/>
      <c r="D300" s="2"/>
      <c r="E300" s="11"/>
      <c r="F300" s="12"/>
      <c r="G300" s="12"/>
      <c r="H300" s="12"/>
    </row>
    <row r="301" spans="3:8">
      <c r="C301" s="2"/>
      <c r="D301" s="2"/>
      <c r="E301" s="11"/>
      <c r="F301" s="12"/>
      <c r="G301" s="12"/>
      <c r="H301" s="12"/>
    </row>
    <row r="302" spans="3:8">
      <c r="C302" s="2"/>
      <c r="D302" s="2"/>
      <c r="E302" s="11"/>
      <c r="F302" s="12"/>
      <c r="G302" s="12"/>
      <c r="H302" s="12"/>
    </row>
    <row r="303" spans="3:8">
      <c r="C303" s="2"/>
      <c r="D303" s="2"/>
      <c r="E303" s="11"/>
      <c r="F303" s="12"/>
      <c r="G303" s="12"/>
      <c r="H303" s="12"/>
    </row>
    <row r="304" spans="3:8">
      <c r="C304" s="2"/>
      <c r="D304" s="2"/>
      <c r="E304" s="11"/>
      <c r="F304" s="12"/>
      <c r="G304" s="12"/>
      <c r="H304" s="12"/>
    </row>
    <row r="305" spans="3:8">
      <c r="C305" s="2"/>
      <c r="D305" s="2"/>
      <c r="E305" s="11"/>
      <c r="F305" s="12"/>
      <c r="G305" s="12"/>
      <c r="H305" s="12"/>
    </row>
    <row r="306" spans="3:8">
      <c r="C306" s="2"/>
      <c r="D306" s="2"/>
      <c r="E306" s="11"/>
      <c r="F306" s="12"/>
      <c r="G306" s="12"/>
      <c r="H306" s="12"/>
    </row>
    <row r="307" spans="3:8">
      <c r="C307" s="2"/>
      <c r="D307" s="2"/>
      <c r="E307" s="11"/>
      <c r="F307" s="12"/>
      <c r="G307" s="12"/>
      <c r="H307" s="12"/>
    </row>
    <row r="308" spans="3:8">
      <c r="C308" s="2"/>
      <c r="D308" s="2"/>
      <c r="E308" s="11"/>
      <c r="F308" s="12"/>
      <c r="G308" s="12"/>
      <c r="H308" s="12"/>
    </row>
    <row r="309" spans="3:8">
      <c r="C309" s="2"/>
      <c r="D309" s="2"/>
      <c r="E309" s="11"/>
      <c r="F309" s="12"/>
      <c r="G309" s="12"/>
      <c r="H309" s="12"/>
    </row>
    <row r="310" spans="3:8">
      <c r="C310" s="2"/>
      <c r="D310" s="2"/>
      <c r="E310" s="11"/>
      <c r="F310" s="12"/>
      <c r="G310" s="12"/>
      <c r="H310" s="12"/>
    </row>
    <row r="311" spans="3:8">
      <c r="C311" s="2"/>
      <c r="D311" s="2"/>
      <c r="E311" s="11"/>
      <c r="F311" s="12"/>
      <c r="G311" s="12"/>
      <c r="H311" s="12"/>
    </row>
    <row r="312" spans="3:8">
      <c r="C312" s="2"/>
      <c r="D312" s="2"/>
      <c r="E312" s="11"/>
      <c r="F312" s="12"/>
      <c r="G312" s="12"/>
      <c r="H312" s="12"/>
    </row>
    <row r="313" spans="3:8">
      <c r="C313" s="2"/>
      <c r="D313" s="2"/>
      <c r="E313" s="11"/>
      <c r="F313" s="12"/>
      <c r="G313" s="12"/>
      <c r="H313" s="12"/>
    </row>
    <row r="314" spans="3:8">
      <c r="C314" s="2"/>
      <c r="D314" s="2"/>
      <c r="E314" s="11"/>
      <c r="F314" s="12"/>
      <c r="G314" s="12"/>
      <c r="H314" s="12"/>
    </row>
    <row r="315" spans="3:8">
      <c r="C315" s="2"/>
      <c r="D315" s="2"/>
      <c r="E315" s="11"/>
      <c r="F315" s="12"/>
      <c r="G315" s="12"/>
      <c r="H315" s="12"/>
    </row>
    <row r="316" spans="3:8">
      <c r="C316" s="2"/>
      <c r="D316" s="2"/>
      <c r="E316" s="11"/>
      <c r="F316" s="12"/>
      <c r="G316" s="12"/>
      <c r="H316" s="12"/>
    </row>
    <row r="317" spans="3:8">
      <c r="C317" s="2"/>
      <c r="D317" s="2"/>
      <c r="E317" s="11"/>
      <c r="F317" s="12"/>
      <c r="G317" s="12"/>
      <c r="H317" s="12"/>
    </row>
    <row r="318" spans="3:8">
      <c r="C318" s="2"/>
      <c r="D318" s="2"/>
      <c r="E318" s="11"/>
      <c r="F318" s="12"/>
      <c r="G318" s="12"/>
      <c r="H318" s="12"/>
    </row>
    <row r="319" spans="3:8">
      <c r="C319" s="2"/>
      <c r="D319" s="2"/>
      <c r="E319" s="11"/>
      <c r="F319" s="12"/>
      <c r="G319" s="12"/>
      <c r="H319" s="12"/>
    </row>
    <row r="320" spans="3:8">
      <c r="C320" s="2"/>
      <c r="D320" s="2"/>
      <c r="E320" s="11"/>
      <c r="F320" s="12"/>
      <c r="G320" s="12"/>
      <c r="H320" s="12"/>
    </row>
    <row r="321" spans="3:8">
      <c r="C321" s="2"/>
      <c r="D321" s="2"/>
      <c r="E321" s="11"/>
      <c r="F321" s="12"/>
      <c r="G321" s="12"/>
      <c r="H321" s="12"/>
    </row>
    <row r="322" spans="3:8">
      <c r="C322" s="2"/>
      <c r="D322" s="2"/>
      <c r="E322" s="11"/>
      <c r="F322" s="12"/>
      <c r="G322" s="12"/>
      <c r="H322" s="12"/>
    </row>
    <row r="323" spans="3:8">
      <c r="C323" s="2"/>
      <c r="D323" s="2"/>
      <c r="E323" s="11"/>
      <c r="F323" s="12"/>
      <c r="G323" s="12"/>
      <c r="H323" s="12"/>
    </row>
    <row r="324" spans="3:8">
      <c r="C324" s="2"/>
      <c r="D324" s="2"/>
      <c r="E324" s="11"/>
      <c r="F324" s="12"/>
      <c r="G324" s="12"/>
      <c r="H324" s="12"/>
    </row>
    <row r="325" spans="3:8">
      <c r="C325" s="2"/>
      <c r="D325" s="2"/>
      <c r="E325" s="11"/>
      <c r="F325" s="12"/>
      <c r="G325" s="12"/>
      <c r="H325" s="12"/>
    </row>
    <row r="326" spans="3:8">
      <c r="C326" s="2"/>
      <c r="D326" s="2"/>
      <c r="E326" s="11"/>
      <c r="F326" s="12"/>
      <c r="G326" s="12"/>
      <c r="H326" s="12"/>
    </row>
    <row r="327" spans="3:8">
      <c r="C327" s="2"/>
      <c r="D327" s="2"/>
      <c r="E327" s="11"/>
      <c r="F327" s="12"/>
      <c r="G327" s="12"/>
      <c r="H327" s="12"/>
    </row>
    <row r="328" spans="3:8">
      <c r="C328" s="2"/>
      <c r="D328" s="2"/>
      <c r="E328" s="11"/>
      <c r="F328" s="12"/>
      <c r="G328" s="12"/>
      <c r="H328" s="12"/>
    </row>
    <row r="329" spans="3:8">
      <c r="C329" s="2"/>
      <c r="D329" s="2"/>
      <c r="E329" s="11"/>
      <c r="F329" s="12"/>
      <c r="G329" s="12"/>
      <c r="H329" s="12"/>
    </row>
    <row r="330" spans="3:8">
      <c r="C330" s="2"/>
      <c r="D330" s="2"/>
      <c r="E330" s="11"/>
      <c r="F330" s="12"/>
      <c r="G330" s="12"/>
      <c r="H330" s="12"/>
    </row>
    <row r="331" spans="3:8">
      <c r="C331" s="2"/>
      <c r="D331" s="2"/>
      <c r="E331" s="11"/>
      <c r="F331" s="12"/>
      <c r="G331" s="12"/>
      <c r="H331" s="12"/>
    </row>
    <row r="332" spans="3:8">
      <c r="C332" s="2"/>
      <c r="D332" s="2"/>
      <c r="E332" s="11"/>
      <c r="F332" s="12"/>
      <c r="G332" s="12"/>
      <c r="H332" s="12"/>
    </row>
    <row r="333" spans="3:8">
      <c r="C333" s="2"/>
      <c r="D333" s="2"/>
      <c r="E333" s="11"/>
      <c r="F333" s="12"/>
      <c r="G333" s="12"/>
      <c r="H333" s="12"/>
    </row>
    <row r="334" spans="3:8">
      <c r="C334" s="2"/>
      <c r="D334" s="2"/>
      <c r="E334" s="11"/>
      <c r="F334" s="12"/>
      <c r="G334" s="12"/>
      <c r="H334" s="12"/>
    </row>
    <row r="335" spans="3:8">
      <c r="C335" s="2"/>
      <c r="D335" s="2"/>
      <c r="E335" s="11"/>
      <c r="F335" s="12"/>
      <c r="G335" s="12"/>
      <c r="H335" s="12"/>
    </row>
    <row r="336" spans="3:8">
      <c r="C336" s="2"/>
      <c r="D336" s="2"/>
      <c r="E336" s="11"/>
      <c r="F336" s="12"/>
      <c r="G336" s="12"/>
      <c r="H336" s="12"/>
    </row>
    <row r="337" spans="3:8">
      <c r="C337" s="2"/>
      <c r="D337" s="2"/>
      <c r="E337" s="11"/>
      <c r="F337" s="12"/>
      <c r="G337" s="12"/>
      <c r="H337" s="12"/>
    </row>
    <row r="338" spans="3:8">
      <c r="C338" s="2"/>
      <c r="D338" s="2"/>
      <c r="E338" s="11"/>
      <c r="F338" s="12"/>
      <c r="G338" s="12"/>
      <c r="H338" s="12"/>
    </row>
    <row r="339" spans="3:8">
      <c r="C339" s="2"/>
      <c r="D339" s="2"/>
      <c r="E339" s="11"/>
      <c r="F339" s="12"/>
      <c r="G339" s="12"/>
      <c r="H339" s="12"/>
    </row>
    <row r="340" spans="3:8">
      <c r="C340" s="2"/>
      <c r="D340" s="2"/>
      <c r="E340" s="11"/>
      <c r="F340" s="12"/>
      <c r="G340" s="12"/>
      <c r="H340" s="12"/>
    </row>
    <row r="341" spans="3:8">
      <c r="C341" s="2"/>
      <c r="D341" s="2"/>
      <c r="E341" s="11"/>
      <c r="F341" s="12"/>
      <c r="G341" s="12"/>
      <c r="H341" s="12"/>
    </row>
    <row r="342" spans="3:8">
      <c r="C342" s="2"/>
      <c r="D342" s="2"/>
      <c r="E342" s="11"/>
      <c r="F342" s="12"/>
      <c r="G342" s="12"/>
      <c r="H342" s="12"/>
    </row>
    <row r="343" spans="3:8">
      <c r="C343" s="2"/>
      <c r="D343" s="2"/>
      <c r="E343" s="11"/>
      <c r="F343" s="12"/>
      <c r="G343" s="12"/>
      <c r="H343" s="12"/>
    </row>
    <row r="344" spans="3:8">
      <c r="C344" s="2"/>
      <c r="D344" s="2"/>
      <c r="E344" s="11"/>
      <c r="F344" s="12"/>
      <c r="G344" s="12"/>
      <c r="H344" s="12"/>
    </row>
    <row r="345" spans="3:8">
      <c r="C345" s="2"/>
      <c r="D345" s="2"/>
      <c r="E345" s="11"/>
      <c r="F345" s="12"/>
      <c r="G345" s="12"/>
      <c r="H345" s="12"/>
    </row>
    <row r="346" spans="3:8">
      <c r="C346" s="2"/>
      <c r="D346" s="2"/>
      <c r="E346" s="11"/>
      <c r="F346" s="12"/>
      <c r="G346" s="12"/>
      <c r="H346" s="12"/>
    </row>
    <row r="347" spans="3:8">
      <c r="C347" s="2"/>
      <c r="D347" s="2"/>
      <c r="E347" s="11"/>
      <c r="F347" s="12"/>
      <c r="G347" s="12"/>
      <c r="H347" s="12"/>
    </row>
    <row r="348" spans="3:8">
      <c r="C348" s="2"/>
      <c r="D348" s="2"/>
      <c r="E348" s="11"/>
      <c r="F348" s="12"/>
      <c r="G348" s="12"/>
      <c r="H348" s="12"/>
    </row>
    <row r="349" spans="3:8">
      <c r="C349" s="2"/>
      <c r="D349" s="2"/>
      <c r="E349" s="11"/>
      <c r="F349" s="12"/>
      <c r="G349" s="12"/>
      <c r="H349" s="12"/>
    </row>
    <row r="350" spans="3:8">
      <c r="C350" s="2"/>
      <c r="D350" s="2"/>
      <c r="E350" s="11"/>
      <c r="F350" s="12"/>
      <c r="G350" s="12"/>
      <c r="H350" s="12"/>
    </row>
    <row r="351" spans="3:8">
      <c r="C351" s="2"/>
      <c r="D351" s="2"/>
      <c r="E351" s="11"/>
      <c r="F351" s="12"/>
      <c r="G351" s="12"/>
      <c r="H351" s="12"/>
    </row>
    <row r="352" spans="3:8">
      <c r="C352" s="2"/>
      <c r="D352" s="2"/>
      <c r="E352" s="11"/>
      <c r="F352" s="12"/>
      <c r="G352" s="12"/>
      <c r="H352" s="12"/>
    </row>
    <row r="353" spans="3:8">
      <c r="C353" s="2"/>
      <c r="D353" s="2"/>
      <c r="E353" s="11"/>
      <c r="F353" s="12"/>
      <c r="G353" s="12"/>
      <c r="H353" s="12"/>
    </row>
    <row r="354" spans="3:8">
      <c r="C354" s="2"/>
      <c r="D354" s="2"/>
      <c r="E354" s="11"/>
      <c r="F354" s="12"/>
      <c r="G354" s="12"/>
      <c r="H354" s="12"/>
    </row>
    <row r="355" spans="3:8">
      <c r="C355" s="2"/>
      <c r="D355" s="2"/>
      <c r="E355" s="11"/>
      <c r="F355" s="12"/>
      <c r="G355" s="12"/>
      <c r="H355" s="12"/>
    </row>
    <row r="356" spans="3:8">
      <c r="C356" s="2"/>
      <c r="D356" s="2"/>
      <c r="E356" s="11"/>
      <c r="F356" s="12"/>
      <c r="G356" s="12"/>
      <c r="H356" s="12"/>
    </row>
    <row r="357" spans="3:8">
      <c r="C357" s="2"/>
      <c r="D357" s="2"/>
      <c r="E357" s="11"/>
      <c r="F357" s="12"/>
      <c r="G357" s="12"/>
      <c r="H357" s="12"/>
    </row>
    <row r="358" spans="3:8">
      <c r="C358" s="2"/>
      <c r="D358" s="2"/>
      <c r="E358" s="11"/>
      <c r="F358" s="12"/>
      <c r="G358" s="12"/>
      <c r="H358" s="12"/>
    </row>
    <row r="359" spans="3:8">
      <c r="C359" s="2"/>
      <c r="D359" s="2"/>
      <c r="E359" s="11"/>
      <c r="F359" s="12"/>
      <c r="G359" s="12"/>
      <c r="H359" s="12"/>
    </row>
    <row r="360" spans="3:8">
      <c r="C360" s="2"/>
      <c r="D360" s="2"/>
      <c r="E360" s="11"/>
      <c r="F360" s="12"/>
      <c r="G360" s="12"/>
      <c r="H360" s="12"/>
    </row>
    <row r="361" spans="3:8">
      <c r="C361" s="2"/>
      <c r="D361" s="2"/>
      <c r="E361" s="11"/>
      <c r="F361" s="12"/>
      <c r="G361" s="12"/>
      <c r="H361" s="12"/>
    </row>
    <row r="362" spans="3:8">
      <c r="C362" s="2"/>
      <c r="D362" s="2"/>
      <c r="E362" s="11"/>
      <c r="F362" s="12"/>
      <c r="G362" s="12"/>
      <c r="H362" s="12"/>
    </row>
    <row r="363" spans="3:8">
      <c r="C363" s="2"/>
      <c r="D363" s="2"/>
      <c r="E363" s="11"/>
      <c r="F363" s="12"/>
      <c r="G363" s="12"/>
      <c r="H363" s="12"/>
    </row>
    <row r="364" spans="3:8">
      <c r="C364" s="2"/>
      <c r="D364" s="2"/>
      <c r="E364" s="11"/>
      <c r="F364" s="12"/>
      <c r="G364" s="12"/>
      <c r="H364" s="12"/>
    </row>
    <row r="365" spans="3:8">
      <c r="C365" s="2"/>
      <c r="D365" s="2"/>
      <c r="E365" s="11"/>
      <c r="F365" s="12"/>
      <c r="G365" s="12"/>
      <c r="H365" s="12"/>
    </row>
    <row r="366" spans="3:8">
      <c r="C366" s="2"/>
      <c r="D366" s="2"/>
      <c r="E366" s="11"/>
      <c r="F366" s="12"/>
      <c r="G366" s="12"/>
      <c r="H366" s="12"/>
    </row>
    <row r="367" spans="3:8">
      <c r="C367" s="2"/>
      <c r="D367" s="2"/>
      <c r="E367" s="11"/>
      <c r="F367" s="12"/>
      <c r="G367" s="12"/>
      <c r="H367" s="12"/>
    </row>
    <row r="368" spans="3:8">
      <c r="C368" s="2"/>
      <c r="D368" s="2"/>
      <c r="E368" s="11"/>
      <c r="F368" s="12"/>
      <c r="G368" s="12"/>
      <c r="H368" s="12"/>
    </row>
    <row r="369" spans="3:8">
      <c r="C369" s="2"/>
      <c r="D369" s="2"/>
      <c r="E369" s="11"/>
      <c r="F369" s="12"/>
      <c r="G369" s="12"/>
      <c r="H369" s="12"/>
    </row>
    <row r="370" spans="3:8">
      <c r="C370" s="2"/>
      <c r="D370" s="2"/>
      <c r="E370" s="11"/>
      <c r="F370" s="12"/>
      <c r="G370" s="12"/>
      <c r="H370" s="12"/>
    </row>
    <row r="371" spans="3:8">
      <c r="C371" s="2"/>
      <c r="D371" s="2"/>
      <c r="E371" s="11"/>
      <c r="F371" s="12"/>
      <c r="G371" s="12"/>
      <c r="H371" s="12"/>
    </row>
    <row r="372" spans="3:8">
      <c r="C372" s="2"/>
      <c r="D372" s="2"/>
      <c r="E372" s="11"/>
      <c r="F372" s="12"/>
      <c r="G372" s="12"/>
      <c r="H372" s="12"/>
    </row>
    <row r="373" spans="3:8">
      <c r="C373" s="2"/>
      <c r="D373" s="2"/>
      <c r="E373" s="11"/>
      <c r="F373" s="12"/>
      <c r="G373" s="12"/>
      <c r="H373" s="12"/>
    </row>
    <row r="374" spans="3:8">
      <c r="C374" s="2"/>
      <c r="D374" s="2"/>
      <c r="E374" s="11"/>
      <c r="F374" s="12"/>
      <c r="G374" s="12"/>
      <c r="H374" s="12"/>
    </row>
    <row r="375" spans="3:8">
      <c r="C375" s="2"/>
      <c r="D375" s="2"/>
      <c r="E375" s="11"/>
      <c r="F375" s="12"/>
      <c r="G375" s="12"/>
      <c r="H375" s="12"/>
    </row>
    <row r="376" spans="3:8">
      <c r="C376" s="2"/>
      <c r="D376" s="2"/>
      <c r="E376" s="11"/>
      <c r="F376" s="12"/>
      <c r="G376" s="12"/>
      <c r="H376" s="12"/>
    </row>
    <row r="377" spans="3:8">
      <c r="C377" s="2"/>
      <c r="D377" s="2"/>
      <c r="E377" s="11"/>
      <c r="F377" s="12"/>
      <c r="G377" s="12"/>
      <c r="H377" s="12"/>
    </row>
    <row r="378" spans="3:8">
      <c r="C378" s="2"/>
      <c r="D378" s="2"/>
      <c r="E378" s="11"/>
      <c r="F378" s="12"/>
      <c r="G378" s="12"/>
      <c r="H378" s="12"/>
    </row>
    <row r="379" spans="3:8">
      <c r="C379" s="2"/>
      <c r="D379" s="2"/>
      <c r="E379" s="11"/>
      <c r="F379" s="12"/>
      <c r="G379" s="12"/>
      <c r="H379" s="12"/>
    </row>
    <row r="380" spans="3:8">
      <c r="C380" s="2"/>
      <c r="D380" s="2"/>
      <c r="E380" s="11"/>
      <c r="F380" s="12"/>
      <c r="G380" s="12"/>
      <c r="H380" s="12"/>
    </row>
    <row r="381" spans="3:8">
      <c r="C381" s="2"/>
      <c r="D381" s="2"/>
      <c r="E381" s="11"/>
      <c r="F381" s="12"/>
      <c r="G381" s="12"/>
      <c r="H381" s="12"/>
    </row>
    <row r="382" spans="3:8">
      <c r="C382" s="2"/>
      <c r="D382" s="2"/>
      <c r="E382" s="11"/>
      <c r="F382" s="12"/>
      <c r="G382" s="12"/>
      <c r="H382" s="12"/>
    </row>
    <row r="383" spans="3:8">
      <c r="C383" s="2"/>
      <c r="D383" s="2"/>
      <c r="E383" s="11"/>
      <c r="F383" s="12"/>
      <c r="G383" s="12"/>
      <c r="H383" s="12"/>
    </row>
    <row r="384" spans="3:8">
      <c r="C384" s="2"/>
      <c r="D384" s="2"/>
      <c r="E384" s="11"/>
      <c r="F384" s="12"/>
      <c r="G384" s="12"/>
      <c r="H384" s="12"/>
    </row>
    <row r="385" spans="3:8">
      <c r="C385" s="2"/>
      <c r="D385" s="2"/>
      <c r="E385" s="11"/>
      <c r="F385" s="12"/>
      <c r="G385" s="12"/>
      <c r="H385" s="12"/>
    </row>
    <row r="386" spans="3:8">
      <c r="C386" s="2"/>
      <c r="D386" s="2"/>
      <c r="E386" s="11"/>
      <c r="F386" s="12"/>
      <c r="G386" s="12"/>
      <c r="H386" s="12"/>
    </row>
    <row r="387" spans="3:8">
      <c r="C387" s="2"/>
      <c r="D387" s="2"/>
      <c r="E387" s="11"/>
      <c r="F387" s="12"/>
      <c r="G387" s="12"/>
      <c r="H387" s="12"/>
    </row>
    <row r="388" spans="3:8">
      <c r="C388" s="2"/>
      <c r="D388" s="2"/>
      <c r="E388" s="11"/>
      <c r="F388" s="12"/>
      <c r="G388" s="12"/>
      <c r="H388" s="12"/>
    </row>
    <row r="389" spans="3:8">
      <c r="C389" s="2"/>
      <c r="D389" s="2"/>
      <c r="E389" s="11"/>
      <c r="F389" s="12"/>
      <c r="G389" s="12"/>
      <c r="H389" s="12"/>
    </row>
    <row r="390" spans="3:8">
      <c r="C390" s="2"/>
      <c r="D390" s="2"/>
      <c r="E390" s="11"/>
      <c r="F390" s="12"/>
      <c r="G390" s="12"/>
      <c r="H390" s="12"/>
    </row>
    <row r="391" spans="3:8">
      <c r="C391" s="2"/>
      <c r="D391" s="2"/>
      <c r="E391" s="11"/>
      <c r="F391" s="12"/>
      <c r="G391" s="12"/>
      <c r="H391" s="12"/>
    </row>
    <row r="392" spans="3:8">
      <c r="C392" s="2"/>
      <c r="D392" s="2"/>
      <c r="E392" s="11"/>
      <c r="F392" s="12"/>
      <c r="G392" s="12"/>
      <c r="H392" s="12"/>
    </row>
    <row r="393" spans="3:8">
      <c r="C393" s="2"/>
      <c r="D393" s="2"/>
      <c r="E393" s="11"/>
      <c r="F393" s="12"/>
      <c r="G393" s="12"/>
      <c r="H393" s="12"/>
    </row>
    <row r="394" spans="3:8">
      <c r="C394" s="2"/>
      <c r="D394" s="2"/>
      <c r="E394" s="11"/>
      <c r="F394" s="12"/>
      <c r="G394" s="12"/>
      <c r="H394" s="12"/>
    </row>
    <row r="395" spans="3:8">
      <c r="C395" s="2"/>
      <c r="D395" s="2"/>
      <c r="E395" s="11"/>
      <c r="F395" s="12"/>
      <c r="G395" s="12"/>
      <c r="H395" s="12"/>
    </row>
    <row r="396" spans="3:8">
      <c r="C396" s="2"/>
      <c r="D396" s="2"/>
      <c r="E396" s="11"/>
      <c r="F396" s="12"/>
      <c r="G396" s="12"/>
      <c r="H396" s="12"/>
    </row>
    <row r="397" spans="3:8">
      <c r="C397" s="2"/>
      <c r="D397" s="2"/>
      <c r="E397" s="11"/>
      <c r="F397" s="12"/>
      <c r="G397" s="12"/>
      <c r="H397" s="12"/>
    </row>
    <row r="398" spans="3:8">
      <c r="C398" s="2"/>
      <c r="D398" s="2"/>
      <c r="E398" s="11"/>
      <c r="F398" s="12"/>
      <c r="G398" s="12"/>
      <c r="H398" s="12"/>
    </row>
    <row r="399" spans="3:8">
      <c r="C399" s="2"/>
      <c r="D399" s="2"/>
      <c r="E399" s="11"/>
      <c r="F399" s="12"/>
      <c r="G399" s="12"/>
      <c r="H399" s="12"/>
    </row>
    <row r="400" spans="3:8">
      <c r="C400" s="2"/>
      <c r="D400" s="2"/>
      <c r="E400" s="11"/>
      <c r="F400" s="12"/>
      <c r="G400" s="12"/>
      <c r="H400" s="12"/>
    </row>
    <row r="401" spans="3:8">
      <c r="C401" s="2"/>
      <c r="D401" s="2"/>
      <c r="E401" s="11"/>
      <c r="F401" s="12"/>
      <c r="G401" s="12"/>
      <c r="H401" s="12"/>
    </row>
    <row r="402" spans="3:8">
      <c r="C402" s="2"/>
      <c r="D402" s="2"/>
      <c r="E402" s="11"/>
      <c r="F402" s="12"/>
      <c r="G402" s="12"/>
      <c r="H402" s="12"/>
    </row>
    <row r="403" spans="3:8">
      <c r="C403" s="2"/>
      <c r="D403" s="2"/>
      <c r="E403" s="11"/>
      <c r="F403" s="12"/>
      <c r="G403" s="12"/>
      <c r="H403" s="12"/>
    </row>
    <row r="404" spans="3:8">
      <c r="C404" s="2"/>
      <c r="D404" s="2"/>
      <c r="E404" s="11"/>
      <c r="F404" s="12"/>
      <c r="G404" s="12"/>
      <c r="H404" s="12"/>
    </row>
    <row r="405" spans="3:8">
      <c r="C405" s="2"/>
      <c r="D405" s="2"/>
      <c r="E405" s="11"/>
      <c r="F405" s="12"/>
      <c r="G405" s="12"/>
      <c r="H405" s="12"/>
    </row>
    <row r="406" spans="3:8">
      <c r="C406" s="2"/>
      <c r="D406" s="2"/>
      <c r="E406" s="11"/>
      <c r="F406" s="12"/>
      <c r="G406" s="12"/>
      <c r="H406" s="12"/>
    </row>
    <row r="407" spans="3:8">
      <c r="C407" s="2"/>
      <c r="D407" s="2"/>
      <c r="E407" s="11"/>
      <c r="F407" s="12"/>
      <c r="G407" s="12"/>
      <c r="H407" s="12"/>
    </row>
    <row r="408" spans="3:8">
      <c r="C408" s="2"/>
      <c r="D408" s="2"/>
      <c r="E408" s="11"/>
      <c r="F408" s="12"/>
      <c r="G408" s="12"/>
      <c r="H408" s="12"/>
    </row>
    <row r="409" spans="3:8">
      <c r="C409" s="2"/>
      <c r="D409" s="2"/>
      <c r="E409" s="11"/>
      <c r="F409" s="12"/>
      <c r="G409" s="12"/>
      <c r="H409" s="12"/>
    </row>
    <row r="410" spans="3:8">
      <c r="C410" s="2"/>
      <c r="D410" s="2"/>
      <c r="E410" s="11"/>
      <c r="F410" s="12"/>
      <c r="G410" s="12"/>
      <c r="H410" s="12"/>
    </row>
    <row r="411" spans="3:8">
      <c r="C411" s="2"/>
      <c r="D411" s="2"/>
      <c r="E411" s="11"/>
      <c r="F411" s="12"/>
      <c r="G411" s="12"/>
      <c r="H411" s="12"/>
    </row>
    <row r="412" spans="3:8">
      <c r="C412" s="2"/>
      <c r="D412" s="2"/>
      <c r="E412" s="11"/>
      <c r="F412" s="12"/>
      <c r="G412" s="12"/>
      <c r="H412" s="12"/>
    </row>
    <row r="413" spans="3:8">
      <c r="C413" s="2"/>
      <c r="D413" s="2"/>
      <c r="E413" s="11"/>
      <c r="F413" s="12"/>
      <c r="G413" s="12"/>
      <c r="H413" s="12"/>
    </row>
    <row r="414" spans="3:8">
      <c r="C414" s="2"/>
      <c r="D414" s="2"/>
      <c r="E414" s="11"/>
      <c r="F414" s="12"/>
      <c r="G414" s="12"/>
      <c r="H414" s="12"/>
    </row>
    <row r="415" spans="3:8">
      <c r="C415" s="2"/>
      <c r="D415" s="2"/>
      <c r="E415" s="11"/>
      <c r="F415" s="12"/>
      <c r="G415" s="12"/>
      <c r="H415" s="12"/>
    </row>
    <row r="416" spans="3:8">
      <c r="C416" s="2"/>
      <c r="D416" s="2"/>
      <c r="E416" s="11"/>
      <c r="F416" s="12"/>
      <c r="G416" s="12"/>
      <c r="H416" s="12"/>
    </row>
    <row r="417" spans="3:8">
      <c r="C417" s="2"/>
      <c r="D417" s="2"/>
      <c r="E417" s="11"/>
      <c r="F417" s="12"/>
      <c r="G417" s="12"/>
      <c r="H417" s="12"/>
    </row>
    <row r="418" spans="3:8">
      <c r="C418" s="2"/>
      <c r="D418" s="2"/>
      <c r="E418" s="11"/>
      <c r="F418" s="12"/>
      <c r="G418" s="12"/>
      <c r="H418" s="12"/>
    </row>
    <row r="419" spans="3:8">
      <c r="C419" s="2"/>
      <c r="D419" s="2"/>
      <c r="E419" s="11"/>
      <c r="F419" s="12"/>
      <c r="G419" s="12"/>
      <c r="H419" s="12"/>
    </row>
    <row r="420" spans="3:8">
      <c r="C420" s="2"/>
      <c r="D420" s="2"/>
      <c r="E420" s="11"/>
      <c r="F420" s="12"/>
      <c r="G420" s="12"/>
      <c r="H420" s="12"/>
    </row>
    <row r="421" spans="3:8">
      <c r="C421" s="2"/>
      <c r="D421" s="2"/>
      <c r="E421" s="11"/>
      <c r="F421" s="12"/>
      <c r="G421" s="12"/>
      <c r="H421" s="12"/>
    </row>
    <row r="422" spans="3:8">
      <c r="C422" s="2"/>
      <c r="D422" s="2"/>
      <c r="E422" s="11"/>
      <c r="F422" s="12"/>
      <c r="G422" s="12"/>
      <c r="H422" s="12"/>
    </row>
    <row r="423" spans="3:8">
      <c r="C423" s="2"/>
      <c r="D423" s="2"/>
      <c r="E423" s="11"/>
      <c r="F423" s="12"/>
      <c r="G423" s="12"/>
      <c r="H423" s="12"/>
    </row>
    <row r="424" spans="3:8">
      <c r="C424" s="2"/>
      <c r="D424" s="2"/>
      <c r="E424" s="11"/>
      <c r="F424" s="12"/>
      <c r="G424" s="12"/>
      <c r="H424" s="12"/>
    </row>
    <row r="425" spans="3:8">
      <c r="C425" s="2"/>
      <c r="D425" s="2"/>
      <c r="E425" s="11"/>
      <c r="F425" s="12"/>
      <c r="G425" s="12"/>
      <c r="H425" s="12"/>
    </row>
    <row r="426" spans="3:8">
      <c r="C426" s="2"/>
      <c r="D426" s="2"/>
      <c r="E426" s="11"/>
      <c r="F426" s="12"/>
      <c r="G426" s="12"/>
      <c r="H426" s="12"/>
    </row>
    <row r="427" spans="3:8">
      <c r="C427" s="2"/>
      <c r="D427" s="2"/>
      <c r="E427" s="11"/>
      <c r="F427" s="12"/>
      <c r="G427" s="12"/>
      <c r="H427" s="12"/>
    </row>
    <row r="428" spans="3:8">
      <c r="C428" s="2"/>
      <c r="D428" s="2"/>
      <c r="E428" s="11"/>
      <c r="F428" s="12"/>
      <c r="G428" s="12"/>
      <c r="H428" s="12"/>
    </row>
    <row r="429" spans="3:8">
      <c r="C429" s="2"/>
      <c r="D429" s="2"/>
      <c r="E429" s="11"/>
      <c r="F429" s="12"/>
      <c r="G429" s="12"/>
      <c r="H429" s="12"/>
    </row>
    <row r="430" spans="3:8">
      <c r="C430" s="2"/>
      <c r="D430" s="2"/>
      <c r="E430" s="11"/>
      <c r="F430" s="12"/>
      <c r="G430" s="12"/>
      <c r="H430" s="12"/>
    </row>
    <row r="431" spans="3:8">
      <c r="C431" s="2"/>
      <c r="D431" s="2"/>
      <c r="E431" s="11"/>
      <c r="F431" s="12"/>
      <c r="G431" s="12"/>
      <c r="H431" s="12"/>
    </row>
    <row r="432" spans="3:8">
      <c r="C432" s="2"/>
      <c r="D432" s="2"/>
      <c r="E432" s="11"/>
      <c r="F432" s="12"/>
      <c r="G432" s="12"/>
      <c r="H432" s="12"/>
    </row>
    <row r="433" spans="3:8">
      <c r="C433" s="2"/>
      <c r="D433" s="2"/>
      <c r="E433" s="11"/>
      <c r="F433" s="12"/>
      <c r="G433" s="12"/>
      <c r="H433" s="12"/>
    </row>
    <row r="434" spans="3:8">
      <c r="C434" s="2"/>
      <c r="D434" s="2"/>
      <c r="E434" s="11"/>
      <c r="F434" s="12"/>
      <c r="G434" s="12"/>
      <c r="H434" s="12"/>
    </row>
    <row r="435" spans="3:8">
      <c r="C435" s="2"/>
      <c r="D435" s="2"/>
      <c r="E435" s="11"/>
      <c r="F435" s="12"/>
      <c r="G435" s="12"/>
      <c r="H435" s="12"/>
    </row>
    <row r="436" spans="3:8">
      <c r="C436" s="2"/>
      <c r="D436" s="2"/>
      <c r="E436" s="11"/>
      <c r="F436" s="12"/>
      <c r="G436" s="12"/>
      <c r="H436" s="12"/>
    </row>
    <row r="437" spans="3:8">
      <c r="C437" s="2"/>
      <c r="D437" s="2"/>
      <c r="E437" s="11"/>
      <c r="F437" s="12"/>
      <c r="G437" s="12"/>
      <c r="H437" s="12"/>
    </row>
    <row r="438" spans="3:8">
      <c r="C438" s="2"/>
      <c r="D438" s="2"/>
      <c r="E438" s="11"/>
      <c r="F438" s="12"/>
      <c r="G438" s="12"/>
      <c r="H438" s="12"/>
    </row>
    <row r="439" spans="3:8">
      <c r="C439" s="2"/>
      <c r="D439" s="2"/>
      <c r="E439" s="11"/>
      <c r="F439" s="12"/>
      <c r="G439" s="12"/>
      <c r="H439" s="12"/>
    </row>
    <row r="440" spans="3:8">
      <c r="C440" s="2"/>
      <c r="D440" s="2"/>
      <c r="E440" s="11"/>
      <c r="F440" s="12"/>
      <c r="G440" s="12"/>
      <c r="H440" s="12"/>
    </row>
    <row r="441" spans="3:8">
      <c r="C441" s="2"/>
      <c r="D441" s="2"/>
      <c r="E441" s="11"/>
      <c r="F441" s="12"/>
      <c r="G441" s="12"/>
      <c r="H441" s="12"/>
    </row>
    <row r="442" spans="3:8">
      <c r="C442" s="2"/>
      <c r="D442" s="2"/>
      <c r="E442" s="11"/>
      <c r="F442" s="12"/>
      <c r="G442" s="12"/>
      <c r="H442" s="12"/>
    </row>
    <row r="443" spans="3:8">
      <c r="C443" s="2"/>
      <c r="D443" s="2"/>
      <c r="E443" s="11"/>
      <c r="F443" s="12"/>
      <c r="G443" s="12"/>
      <c r="H443" s="12"/>
    </row>
    <row r="444" spans="3:8">
      <c r="C444" s="2"/>
      <c r="D444" s="2"/>
      <c r="E444" s="11"/>
      <c r="F444" s="12"/>
      <c r="G444" s="12"/>
      <c r="H444" s="12"/>
    </row>
    <row r="445" spans="3:8">
      <c r="C445" s="2"/>
      <c r="D445" s="2"/>
      <c r="E445" s="11"/>
      <c r="F445" s="12"/>
      <c r="G445" s="12"/>
      <c r="H445" s="12"/>
    </row>
    <row r="446" spans="3:8">
      <c r="C446" s="2"/>
      <c r="D446" s="2"/>
      <c r="E446" s="11"/>
      <c r="F446" s="12"/>
      <c r="G446" s="12"/>
      <c r="H446" s="12"/>
    </row>
    <row r="447" spans="3:8">
      <c r="C447" s="2"/>
      <c r="D447" s="2"/>
      <c r="E447" s="11"/>
      <c r="F447" s="12"/>
      <c r="G447" s="12"/>
      <c r="H447" s="12"/>
    </row>
    <row r="448" spans="3:8">
      <c r="C448" s="2"/>
      <c r="D448" s="2"/>
      <c r="E448" s="11"/>
      <c r="F448" s="12"/>
      <c r="G448" s="12"/>
      <c r="H448" s="12"/>
    </row>
    <row r="449" spans="3:8">
      <c r="C449" s="2"/>
      <c r="D449" s="2"/>
      <c r="E449" s="11"/>
      <c r="F449" s="12"/>
      <c r="G449" s="12"/>
      <c r="H449" s="12"/>
    </row>
  </sheetData>
  <mergeCells count="10">
    <mergeCell ref="A1:Q1"/>
    <mergeCell ref="A3:B5"/>
    <mergeCell ref="C4:E4"/>
    <mergeCell ref="C3:H3"/>
    <mergeCell ref="I3:L3"/>
    <mergeCell ref="M3:Q3"/>
    <mergeCell ref="F4:H4"/>
    <mergeCell ref="I4:L4"/>
    <mergeCell ref="M4:O4"/>
    <mergeCell ref="P4:Q4"/>
  </mergeCells>
  <phoneticPr fontId="4" type="noConversion"/>
  <printOptions horizontalCentered="1"/>
  <pageMargins left="0.43307086614173229" right="0.39370078740157483" top="0.51181102362204722" bottom="0.27559055118110237" header="0.15748031496062992" footer="0.15748031496062992"/>
  <pageSetup paperSize="9" scale="60" orientation="landscape" r:id="rId1"/>
  <headerFooter alignWithMargins="0">
    <oddHeader>&amp;L&amp;"Times New Roman,Normál"8.m.a 4/2017. (III.1.) önkormányzati rendelethez&amp;R&amp;8 8.m.a 5/2016.(II.29.) önkormányzati rendelethez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enableFormatConditionsCalculation="0">
    <tabColor rgb="FF00B050"/>
  </sheetPr>
  <dimension ref="A1:FI153"/>
  <sheetViews>
    <sheetView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19" sqref="J19"/>
    </sheetView>
  </sheetViews>
  <sheetFormatPr defaultRowHeight="15"/>
  <cols>
    <col min="1" max="1" width="48.28515625" style="33" customWidth="1"/>
    <col min="2" max="2" width="13.5703125" style="33" hidden="1" customWidth="1"/>
    <col min="3" max="5" width="13.7109375" style="33" customWidth="1"/>
    <col min="6" max="7" width="13.7109375" style="33" hidden="1" customWidth="1"/>
    <col min="8" max="8" width="13.7109375" style="38" customWidth="1"/>
    <col min="9" max="10" width="13.7109375" style="33" customWidth="1"/>
    <col min="11" max="12" width="13.7109375" style="33" hidden="1" customWidth="1"/>
    <col min="13" max="13" width="13.7109375" style="38" customWidth="1"/>
    <col min="14" max="15" width="13.7109375" style="33" customWidth="1"/>
    <col min="16" max="17" width="13.7109375" style="33" hidden="1" customWidth="1"/>
    <col min="18" max="18" width="13.7109375" style="38" customWidth="1"/>
    <col min="19" max="20" width="13.7109375" style="33" customWidth="1"/>
    <col min="21" max="22" width="13.7109375" style="33" hidden="1" customWidth="1"/>
    <col min="23" max="23" width="13.7109375" style="38" customWidth="1"/>
    <col min="24" max="25" width="13.7109375" style="33" customWidth="1"/>
    <col min="26" max="27" width="13.7109375" style="33" hidden="1" customWidth="1"/>
    <col min="28" max="28" width="13.7109375" style="38" customWidth="1"/>
    <col min="29" max="30" width="13.7109375" style="33" customWidth="1"/>
    <col min="31" max="32" width="13.7109375" style="33" hidden="1" customWidth="1"/>
    <col min="33" max="33" width="13.7109375" style="38" customWidth="1"/>
    <col min="34" max="35" width="13.7109375" style="33" customWidth="1"/>
    <col min="36" max="37" width="13.7109375" style="33" hidden="1" customWidth="1"/>
    <col min="38" max="40" width="13.7109375" style="33" customWidth="1"/>
    <col min="41" max="41" width="13.7109375" style="33" hidden="1" customWidth="1"/>
    <col min="42" max="44" width="13.7109375" style="33" customWidth="1"/>
    <col min="45" max="46" width="13.7109375" style="33" hidden="1" customWidth="1"/>
    <col min="47" max="47" width="13.7109375" style="38" customWidth="1"/>
    <col min="48" max="49" width="13.7109375" style="33" customWidth="1"/>
    <col min="50" max="51" width="13.7109375" style="33" hidden="1" customWidth="1"/>
    <col min="52" max="52" width="13.7109375" style="38" customWidth="1"/>
    <col min="53" max="54" width="13.7109375" style="33" customWidth="1"/>
    <col min="55" max="56" width="13.7109375" style="33" hidden="1" customWidth="1"/>
    <col min="57" max="57" width="13.7109375" style="38" customWidth="1"/>
    <col min="58" max="59" width="13.7109375" style="33" customWidth="1"/>
    <col min="60" max="61" width="13.7109375" style="33" hidden="1" customWidth="1"/>
    <col min="62" max="64" width="13.7109375" style="33" customWidth="1"/>
    <col min="65" max="66" width="13.7109375" style="33" hidden="1" customWidth="1"/>
    <col min="67" max="69" width="13.7109375" style="33" customWidth="1"/>
    <col min="70" max="71" width="13.7109375" style="33" hidden="1" customWidth="1"/>
    <col min="72" max="74" width="13.7109375" style="33" customWidth="1"/>
    <col min="75" max="75" width="13.7109375" style="33" hidden="1" customWidth="1"/>
    <col min="76" max="76" width="13.7109375" style="24" hidden="1" customWidth="1"/>
    <col min="77" max="77" width="14.7109375" style="24" customWidth="1"/>
    <col min="78" max="78" width="13.7109375" style="24" customWidth="1"/>
    <col min="79" max="79" width="14.28515625" style="24" bestFit="1" customWidth="1"/>
    <col min="80" max="80" width="14" style="24" hidden="1" customWidth="1"/>
    <col min="81" max="16384" width="9.140625" style="33"/>
  </cols>
  <sheetData>
    <row r="1" spans="1:93" s="38" customFormat="1" ht="12" customHeight="1">
      <c r="A1" s="1008" t="s">
        <v>232</v>
      </c>
      <c r="B1" s="1013"/>
      <c r="C1" s="1905">
        <v>1</v>
      </c>
      <c r="D1" s="1941"/>
      <c r="E1" s="2033"/>
      <c r="F1" s="1009"/>
      <c r="G1" s="1009"/>
      <c r="H1" s="1905">
        <v>2</v>
      </c>
      <c r="I1" s="1941"/>
      <c r="J1" s="2033"/>
      <c r="K1" s="1009"/>
      <c r="L1" s="1009"/>
      <c r="M1" s="1905">
        <v>3</v>
      </c>
      <c r="N1" s="1941"/>
      <c r="O1" s="2033"/>
      <c r="P1" s="1009"/>
      <c r="Q1" s="1009"/>
      <c r="R1" s="1905">
        <v>4</v>
      </c>
      <c r="S1" s="1941"/>
      <c r="T1" s="2033"/>
      <c r="U1" s="1009"/>
      <c r="V1" s="1009"/>
      <c r="W1" s="1905">
        <v>5</v>
      </c>
      <c r="X1" s="1941"/>
      <c r="Y1" s="2033"/>
      <c r="Z1" s="1009"/>
      <c r="AA1" s="1009"/>
      <c r="AB1" s="1905">
        <v>6</v>
      </c>
      <c r="AC1" s="1941"/>
      <c r="AD1" s="2033"/>
      <c r="AE1" s="1009"/>
      <c r="AF1" s="1009"/>
      <c r="AG1" s="1905">
        <v>7</v>
      </c>
      <c r="AH1" s="1941"/>
      <c r="AI1" s="2033"/>
      <c r="AJ1" s="1009"/>
      <c r="AK1" s="1009"/>
      <c r="AL1" s="1905">
        <v>8</v>
      </c>
      <c r="AM1" s="1941"/>
      <c r="AN1" s="2033"/>
      <c r="AO1" s="1009"/>
      <c r="AP1" s="1905">
        <v>9</v>
      </c>
      <c r="AQ1" s="1941"/>
      <c r="AR1" s="2033"/>
      <c r="AS1" s="1009"/>
      <c r="AT1" s="1009"/>
      <c r="AU1" s="1905">
        <v>10</v>
      </c>
      <c r="AV1" s="1941"/>
      <c r="AW1" s="2033"/>
      <c r="AX1" s="1009"/>
      <c r="AY1" s="1009"/>
      <c r="AZ1" s="1905">
        <v>11</v>
      </c>
      <c r="BA1" s="1941"/>
      <c r="BB1" s="2033"/>
      <c r="BC1" s="1009"/>
      <c r="BD1" s="1009"/>
      <c r="BE1" s="1905">
        <v>12</v>
      </c>
      <c r="BF1" s="1941"/>
      <c r="BG1" s="2033"/>
      <c r="BH1" s="1009"/>
      <c r="BI1" s="1009"/>
      <c r="BJ1" s="1905">
        <v>13</v>
      </c>
      <c r="BK1" s="1941"/>
      <c r="BL1" s="2033"/>
      <c r="BM1" s="1009"/>
      <c r="BN1" s="1009"/>
      <c r="BO1" s="1905">
        <v>14</v>
      </c>
      <c r="BP1" s="1941"/>
      <c r="BQ1" s="2033"/>
      <c r="BR1" s="1009"/>
      <c r="BS1" s="1009"/>
      <c r="BT1" s="1905">
        <v>15</v>
      </c>
      <c r="BU1" s="1941"/>
      <c r="BV1" s="2033"/>
      <c r="BW1" s="1009"/>
      <c r="BX1" s="1122"/>
      <c r="BY1" s="2040">
        <v>16</v>
      </c>
      <c r="BZ1" s="1959"/>
      <c r="CA1" s="1960"/>
      <c r="CB1" s="1025"/>
    </row>
    <row r="2" spans="1:93" s="46" customFormat="1" ht="50.25" customHeight="1">
      <c r="A2" s="1017" t="s">
        <v>233</v>
      </c>
      <c r="B2" s="1724"/>
      <c r="C2" s="2032" t="s">
        <v>455</v>
      </c>
      <c r="D2" s="2032"/>
      <c r="E2" s="2032"/>
      <c r="F2" s="1725"/>
      <c r="G2" s="1726"/>
      <c r="H2" s="2032" t="s">
        <v>269</v>
      </c>
      <c r="I2" s="2032"/>
      <c r="J2" s="2032"/>
      <c r="K2" s="1667"/>
      <c r="L2" s="1726"/>
      <c r="M2" s="2032" t="s">
        <v>325</v>
      </c>
      <c r="N2" s="2032"/>
      <c r="O2" s="2032"/>
      <c r="P2" s="1667"/>
      <c r="Q2" s="1726"/>
      <c r="R2" s="2032" t="s">
        <v>327</v>
      </c>
      <c r="S2" s="2032"/>
      <c r="T2" s="2032"/>
      <c r="U2" s="1667"/>
      <c r="V2" s="1726"/>
      <c r="W2" s="2032" t="s">
        <v>426</v>
      </c>
      <c r="X2" s="2032"/>
      <c r="Y2" s="2032"/>
      <c r="Z2" s="1667"/>
      <c r="AA2" s="1726"/>
      <c r="AB2" s="2032" t="s">
        <v>427</v>
      </c>
      <c r="AC2" s="2032"/>
      <c r="AD2" s="2032"/>
      <c r="AE2" s="1667"/>
      <c r="AF2" s="1726"/>
      <c r="AG2" s="2032" t="s">
        <v>429</v>
      </c>
      <c r="AH2" s="2032"/>
      <c r="AI2" s="2032"/>
      <c r="AJ2" s="1667"/>
      <c r="AK2" s="1726"/>
      <c r="AL2" s="2032" t="s">
        <v>1242</v>
      </c>
      <c r="AM2" s="2032"/>
      <c r="AN2" s="2032"/>
      <c r="AO2" s="1667"/>
      <c r="AP2" s="2032" t="s">
        <v>1225</v>
      </c>
      <c r="AQ2" s="2032"/>
      <c r="AR2" s="2032"/>
      <c r="AS2" s="1667"/>
      <c r="AT2" s="1726"/>
      <c r="AU2" s="2032" t="s">
        <v>447</v>
      </c>
      <c r="AV2" s="2032"/>
      <c r="AW2" s="2032"/>
      <c r="AX2" s="1667"/>
      <c r="AY2" s="1726"/>
      <c r="AZ2" s="2032" t="s">
        <v>268</v>
      </c>
      <c r="BA2" s="2032"/>
      <c r="BB2" s="2032"/>
      <c r="BC2" s="1664"/>
      <c r="BD2" s="1726"/>
      <c r="BE2" s="2032" t="s">
        <v>186</v>
      </c>
      <c r="BF2" s="2032"/>
      <c r="BG2" s="2032"/>
      <c r="BH2" s="1664"/>
      <c r="BI2" s="1726"/>
      <c r="BJ2" s="2032" t="s">
        <v>229</v>
      </c>
      <c r="BK2" s="2032"/>
      <c r="BL2" s="2032"/>
      <c r="BM2" s="1667"/>
      <c r="BN2" s="1726"/>
      <c r="BO2" s="2032" t="s">
        <v>494</v>
      </c>
      <c r="BP2" s="2032"/>
      <c r="BQ2" s="2032"/>
      <c r="BR2" s="1667"/>
      <c r="BS2" s="1726"/>
      <c r="BT2" s="2032" t="s">
        <v>185</v>
      </c>
      <c r="BU2" s="2032"/>
      <c r="BV2" s="2032"/>
      <c r="BW2" s="1667"/>
      <c r="BX2" s="1727"/>
      <c r="BY2" s="2037" t="s">
        <v>184</v>
      </c>
      <c r="BZ2" s="2037"/>
      <c r="CA2" s="2037"/>
      <c r="CB2" s="1606"/>
    </row>
    <row r="3" spans="1:93" ht="13.5" customHeight="1">
      <c r="A3" s="1017" t="s">
        <v>540</v>
      </c>
      <c r="B3" s="1017"/>
      <c r="C3" s="2030">
        <v>852020</v>
      </c>
      <c r="D3" s="2031"/>
      <c r="E3" s="2031"/>
      <c r="F3" s="1092"/>
      <c r="G3" s="1092"/>
      <c r="H3" s="2030">
        <v>852010</v>
      </c>
      <c r="I3" s="2031"/>
      <c r="J3" s="2031"/>
      <c r="K3" s="1092"/>
      <c r="L3" s="1092"/>
      <c r="M3" s="2030">
        <v>852010</v>
      </c>
      <c r="N3" s="2031"/>
      <c r="O3" s="2031"/>
      <c r="P3" s="1092"/>
      <c r="Q3" s="1092"/>
      <c r="R3" s="2030">
        <v>852010</v>
      </c>
      <c r="S3" s="2031"/>
      <c r="T3" s="2031"/>
      <c r="U3" s="1092"/>
      <c r="V3" s="1092"/>
      <c r="W3" s="2030">
        <v>852010</v>
      </c>
      <c r="X3" s="2031"/>
      <c r="Y3" s="2031"/>
      <c r="Z3" s="1092"/>
      <c r="AA3" s="1092"/>
      <c r="AB3" s="2030">
        <v>852010</v>
      </c>
      <c r="AC3" s="2031"/>
      <c r="AD3" s="2031"/>
      <c r="AE3" s="1092"/>
      <c r="AF3" s="1092"/>
      <c r="AG3" s="2030">
        <v>852010</v>
      </c>
      <c r="AH3" s="2031"/>
      <c r="AI3" s="2031"/>
      <c r="AJ3" s="1092"/>
      <c r="AK3" s="1092"/>
      <c r="AL3" s="2030">
        <v>852010</v>
      </c>
      <c r="AM3" s="2031"/>
      <c r="AN3" s="2031"/>
      <c r="AO3" s="1092"/>
      <c r="AP3" s="2030">
        <v>852010</v>
      </c>
      <c r="AQ3" s="2031"/>
      <c r="AR3" s="2031"/>
      <c r="AS3" s="1092"/>
      <c r="AT3" s="1092"/>
      <c r="AU3" s="2030">
        <v>852010</v>
      </c>
      <c r="AV3" s="2031"/>
      <c r="AW3" s="2031"/>
      <c r="AX3" s="1092"/>
      <c r="AY3" s="1092"/>
      <c r="AZ3" s="2030">
        <v>853100</v>
      </c>
      <c r="BA3" s="2031"/>
      <c r="BB3" s="2031"/>
      <c r="BC3" s="1092"/>
      <c r="BD3" s="1092"/>
      <c r="BE3" s="2030">
        <v>853200</v>
      </c>
      <c r="BF3" s="2031"/>
      <c r="BG3" s="2031"/>
      <c r="BH3" s="1092"/>
      <c r="BI3" s="1092"/>
      <c r="BJ3" s="2030">
        <v>856000</v>
      </c>
      <c r="BK3" s="2031"/>
      <c r="BL3" s="2031"/>
      <c r="BM3" s="1092"/>
      <c r="BN3" s="1092"/>
      <c r="BO3" s="2030">
        <v>853100</v>
      </c>
      <c r="BP3" s="2031"/>
      <c r="BQ3" s="2031"/>
      <c r="BR3" s="1092"/>
      <c r="BS3" s="1092"/>
      <c r="BT3" s="2030">
        <v>853200</v>
      </c>
      <c r="BU3" s="2031"/>
      <c r="BV3" s="2031"/>
      <c r="BW3" s="1092"/>
      <c r="BX3" s="1093"/>
      <c r="BY3" s="2038" t="s">
        <v>386</v>
      </c>
      <c r="BZ3" s="2039"/>
      <c r="CA3" s="2039"/>
      <c r="CB3" s="1056"/>
    </row>
    <row r="4" spans="1:93" ht="13.5" hidden="1" customHeight="1">
      <c r="A4" s="1112" t="s">
        <v>167</v>
      </c>
      <c r="B4" s="1125"/>
      <c r="C4" s="1091"/>
      <c r="D4" s="1022" t="s">
        <v>435</v>
      </c>
      <c r="E4" s="1023"/>
      <c r="F4" s="1022"/>
      <c r="G4" s="1022"/>
      <c r="H4" s="1091"/>
      <c r="I4" s="1022" t="s">
        <v>435</v>
      </c>
      <c r="J4" s="1023"/>
      <c r="K4" s="1022"/>
      <c r="L4" s="1022"/>
      <c r="M4" s="1091"/>
      <c r="N4" s="1022" t="s">
        <v>435</v>
      </c>
      <c r="O4" s="1023"/>
      <c r="P4" s="1022"/>
      <c r="Q4" s="1022"/>
      <c r="R4" s="1091"/>
      <c r="S4" s="1022" t="s">
        <v>435</v>
      </c>
      <c r="T4" s="1023"/>
      <c r="U4" s="1022"/>
      <c r="V4" s="1022"/>
      <c r="W4" s="1091"/>
      <c r="X4" s="1022" t="s">
        <v>435</v>
      </c>
      <c r="Y4" s="1023"/>
      <c r="Z4" s="1022"/>
      <c r="AA4" s="1022"/>
      <c r="AB4" s="1091"/>
      <c r="AC4" s="1022" t="s">
        <v>435</v>
      </c>
      <c r="AD4" s="1023"/>
      <c r="AE4" s="1022"/>
      <c r="AF4" s="1022"/>
      <c r="AG4" s="1091"/>
      <c r="AH4" s="1022" t="s">
        <v>435</v>
      </c>
      <c r="AI4" s="1023"/>
      <c r="AJ4" s="1022"/>
      <c r="AK4" s="1022"/>
      <c r="AL4" s="2034" t="s">
        <v>435</v>
      </c>
      <c r="AM4" s="2035"/>
      <c r="AN4" s="2036"/>
      <c r="AO4" s="1126"/>
      <c r="AP4" s="2034"/>
      <c r="AQ4" s="2035"/>
      <c r="AR4" s="2036"/>
      <c r="AS4" s="1126"/>
      <c r="AT4" s="1126"/>
      <c r="AU4" s="1091"/>
      <c r="AV4" s="1022" t="s">
        <v>435</v>
      </c>
      <c r="AW4" s="1023"/>
      <c r="AX4" s="1022"/>
      <c r="AY4" s="1022"/>
      <c r="AZ4" s="1091"/>
      <c r="BA4" s="1022" t="s">
        <v>435</v>
      </c>
      <c r="BB4" s="1023"/>
      <c r="BC4" s="1022"/>
      <c r="BD4" s="1022"/>
      <c r="BE4" s="1091"/>
      <c r="BF4" s="1022"/>
      <c r="BG4" s="1023"/>
      <c r="BH4" s="1022"/>
      <c r="BI4" s="1022"/>
      <c r="BJ4" s="1091"/>
      <c r="BK4" s="1022" t="s">
        <v>435</v>
      </c>
      <c r="BL4" s="1023"/>
      <c r="BM4" s="1022"/>
      <c r="BN4" s="1022"/>
      <c r="BO4" s="1091"/>
      <c r="BP4" s="1022" t="s">
        <v>435</v>
      </c>
      <c r="BQ4" s="1023"/>
      <c r="BR4" s="1022"/>
      <c r="BS4" s="1022"/>
      <c r="BT4" s="1091"/>
      <c r="BU4" s="1022" t="s">
        <v>435</v>
      </c>
      <c r="BV4" s="1023"/>
      <c r="BW4" s="1022"/>
      <c r="BX4" s="155"/>
      <c r="BY4" s="1127"/>
      <c r="BZ4" s="1128"/>
      <c r="CA4" s="1129"/>
    </row>
    <row r="5" spans="1:93" ht="33.75" customHeight="1">
      <c r="A5" s="1017" t="s">
        <v>169</v>
      </c>
      <c r="B5" s="1026" t="s">
        <v>624</v>
      </c>
      <c r="C5" s="1026" t="s">
        <v>1246</v>
      </c>
      <c r="D5" s="1008" t="s">
        <v>15</v>
      </c>
      <c r="E5" s="1026" t="s">
        <v>1307</v>
      </c>
      <c r="F5" s="1008" t="s">
        <v>881</v>
      </c>
      <c r="G5" s="1026" t="s">
        <v>624</v>
      </c>
      <c r="H5" s="1026" t="s">
        <v>1246</v>
      </c>
      <c r="I5" s="1008" t="s">
        <v>15</v>
      </c>
      <c r="J5" s="1026" t="s">
        <v>1307</v>
      </c>
      <c r="K5" s="1008" t="s">
        <v>881</v>
      </c>
      <c r="L5" s="1026" t="s">
        <v>624</v>
      </c>
      <c r="M5" s="1026" t="s">
        <v>1246</v>
      </c>
      <c r="N5" s="1008" t="s">
        <v>15</v>
      </c>
      <c r="O5" s="1026" t="s">
        <v>1307</v>
      </c>
      <c r="P5" s="1008" t="s">
        <v>881</v>
      </c>
      <c r="Q5" s="1026" t="s">
        <v>624</v>
      </c>
      <c r="R5" s="1026" t="s">
        <v>1246</v>
      </c>
      <c r="S5" s="1008" t="s">
        <v>15</v>
      </c>
      <c r="T5" s="1026" t="s">
        <v>1307</v>
      </c>
      <c r="U5" s="1008" t="s">
        <v>881</v>
      </c>
      <c r="V5" s="1026" t="s">
        <v>624</v>
      </c>
      <c r="W5" s="1026" t="s">
        <v>1246</v>
      </c>
      <c r="X5" s="1008" t="s">
        <v>15</v>
      </c>
      <c r="Y5" s="1026" t="s">
        <v>1307</v>
      </c>
      <c r="Z5" s="1008" t="s">
        <v>881</v>
      </c>
      <c r="AA5" s="1026" t="s">
        <v>624</v>
      </c>
      <c r="AB5" s="1026" t="s">
        <v>1246</v>
      </c>
      <c r="AC5" s="1008" t="s">
        <v>15</v>
      </c>
      <c r="AD5" s="1026" t="s">
        <v>1307</v>
      </c>
      <c r="AE5" s="1008" t="s">
        <v>881</v>
      </c>
      <c r="AF5" s="1026" t="s">
        <v>624</v>
      </c>
      <c r="AG5" s="1026" t="s">
        <v>1246</v>
      </c>
      <c r="AH5" s="1008" t="s">
        <v>15</v>
      </c>
      <c r="AI5" s="1026" t="s">
        <v>1307</v>
      </c>
      <c r="AJ5" s="1008" t="s">
        <v>881</v>
      </c>
      <c r="AK5" s="1026" t="s">
        <v>624</v>
      </c>
      <c r="AL5" s="1026" t="s">
        <v>1246</v>
      </c>
      <c r="AM5" s="1008" t="s">
        <v>15</v>
      </c>
      <c r="AN5" s="1026" t="s">
        <v>1307</v>
      </c>
      <c r="AO5" s="1008" t="s">
        <v>881</v>
      </c>
      <c r="AP5" s="1026" t="s">
        <v>1246</v>
      </c>
      <c r="AQ5" s="1008" t="s">
        <v>15</v>
      </c>
      <c r="AR5" s="1026" t="s">
        <v>1307</v>
      </c>
      <c r="AS5" s="1008" t="s">
        <v>881</v>
      </c>
      <c r="AT5" s="1026" t="s">
        <v>624</v>
      </c>
      <c r="AU5" s="1026" t="s">
        <v>1246</v>
      </c>
      <c r="AV5" s="1008" t="s">
        <v>15</v>
      </c>
      <c r="AW5" s="1026" t="s">
        <v>1307</v>
      </c>
      <c r="AX5" s="1008" t="s">
        <v>881</v>
      </c>
      <c r="AY5" s="1026" t="s">
        <v>624</v>
      </c>
      <c r="AZ5" s="1026" t="s">
        <v>1246</v>
      </c>
      <c r="BA5" s="1008" t="s">
        <v>15</v>
      </c>
      <c r="BB5" s="1026" t="s">
        <v>1307</v>
      </c>
      <c r="BC5" s="1008" t="s">
        <v>881</v>
      </c>
      <c r="BD5" s="1026" t="s">
        <v>624</v>
      </c>
      <c r="BE5" s="1026" t="s">
        <v>1246</v>
      </c>
      <c r="BF5" s="1008" t="s">
        <v>15</v>
      </c>
      <c r="BG5" s="1026" t="s">
        <v>1307</v>
      </c>
      <c r="BH5" s="1008" t="s">
        <v>881</v>
      </c>
      <c r="BI5" s="1026" t="s">
        <v>624</v>
      </c>
      <c r="BJ5" s="1026" t="s">
        <v>1246</v>
      </c>
      <c r="BK5" s="1008" t="s">
        <v>15</v>
      </c>
      <c r="BL5" s="1026" t="s">
        <v>1307</v>
      </c>
      <c r="BM5" s="1008" t="s">
        <v>881</v>
      </c>
      <c r="BN5" s="1026" t="s">
        <v>624</v>
      </c>
      <c r="BO5" s="1026" t="s">
        <v>1246</v>
      </c>
      <c r="BP5" s="1008" t="s">
        <v>15</v>
      </c>
      <c r="BQ5" s="1026" t="s">
        <v>1307</v>
      </c>
      <c r="BR5" s="1008" t="s">
        <v>881</v>
      </c>
      <c r="BS5" s="1026" t="s">
        <v>624</v>
      </c>
      <c r="BT5" s="1026" t="s">
        <v>1246</v>
      </c>
      <c r="BU5" s="1008" t="s">
        <v>15</v>
      </c>
      <c r="BV5" s="1026" t="s">
        <v>1307</v>
      </c>
      <c r="BW5" s="1008" t="s">
        <v>881</v>
      </c>
      <c r="BX5" s="1027" t="s">
        <v>624</v>
      </c>
      <c r="BY5" s="1027" t="s">
        <v>1246</v>
      </c>
      <c r="BZ5" s="1007" t="s">
        <v>15</v>
      </c>
      <c r="CA5" s="1027" t="s">
        <v>1307</v>
      </c>
      <c r="CB5" s="1007" t="s">
        <v>881</v>
      </c>
    </row>
    <row r="6" spans="1:93">
      <c r="A6" s="1115"/>
      <c r="B6" s="1115" t="s">
        <v>342</v>
      </c>
      <c r="C6" s="1115" t="s">
        <v>230</v>
      </c>
      <c r="D6" s="1115" t="s">
        <v>227</v>
      </c>
      <c r="E6" s="1115" t="s">
        <v>228</v>
      </c>
      <c r="F6" s="1115" t="s">
        <v>116</v>
      </c>
      <c r="G6" s="1115" t="s">
        <v>117</v>
      </c>
      <c r="H6" s="1115" t="s">
        <v>118</v>
      </c>
      <c r="I6" s="1115" t="s">
        <v>128</v>
      </c>
      <c r="J6" s="1115" t="s">
        <v>129</v>
      </c>
      <c r="K6" s="1115" t="s">
        <v>262</v>
      </c>
      <c r="L6" s="1115" t="s">
        <v>130</v>
      </c>
      <c r="M6" s="1115" t="s">
        <v>34</v>
      </c>
      <c r="N6" s="1115" t="s">
        <v>35</v>
      </c>
      <c r="O6" s="1115" t="s">
        <v>36</v>
      </c>
      <c r="P6" s="1115" t="s">
        <v>37</v>
      </c>
      <c r="Q6" s="1115" t="s">
        <v>38</v>
      </c>
      <c r="R6" s="1115" t="s">
        <v>396</v>
      </c>
      <c r="S6" s="1115" t="s">
        <v>39</v>
      </c>
      <c r="T6" s="1115" t="s">
        <v>40</v>
      </c>
      <c r="U6" s="1115" t="s">
        <v>399</v>
      </c>
      <c r="V6" s="1115" t="s">
        <v>126</v>
      </c>
      <c r="W6" s="1115" t="s">
        <v>127</v>
      </c>
      <c r="X6" s="1115" t="s">
        <v>350</v>
      </c>
      <c r="Y6" s="1115" t="s">
        <v>351</v>
      </c>
      <c r="Z6" s="1115" t="s">
        <v>352</v>
      </c>
      <c r="AA6" s="1115" t="s">
        <v>353</v>
      </c>
      <c r="AB6" s="1115" t="s">
        <v>354</v>
      </c>
      <c r="AC6" s="1115" t="s">
        <v>403</v>
      </c>
      <c r="AD6" s="1115" t="s">
        <v>404</v>
      </c>
      <c r="AE6" s="1115" t="s">
        <v>105</v>
      </c>
      <c r="AF6" s="1115" t="s">
        <v>106</v>
      </c>
      <c r="AG6" s="1115" t="s">
        <v>107</v>
      </c>
      <c r="AH6" s="1115" t="s">
        <v>108</v>
      </c>
      <c r="AI6" s="1115" t="s">
        <v>109</v>
      </c>
      <c r="AJ6" s="1115" t="s">
        <v>110</v>
      </c>
      <c r="AK6" s="1115" t="s">
        <v>111</v>
      </c>
      <c r="AL6" s="1115" t="s">
        <v>112</v>
      </c>
      <c r="AM6" s="1115" t="s">
        <v>113</v>
      </c>
      <c r="AN6" s="1115" t="s">
        <v>114</v>
      </c>
      <c r="AO6" s="1115" t="s">
        <v>115</v>
      </c>
      <c r="AP6" s="1115" t="s">
        <v>390</v>
      </c>
      <c r="AQ6" s="1115" t="s">
        <v>391</v>
      </c>
      <c r="AR6" s="1115" t="s">
        <v>392</v>
      </c>
      <c r="AS6" s="1115" t="s">
        <v>393</v>
      </c>
      <c r="AT6" s="1115" t="s">
        <v>405</v>
      </c>
      <c r="AU6" s="1115" t="s">
        <v>406</v>
      </c>
      <c r="AV6" s="1115" t="s">
        <v>407</v>
      </c>
      <c r="AW6" s="1115" t="s">
        <v>408</v>
      </c>
      <c r="AX6" s="1115" t="s">
        <v>409</v>
      </c>
      <c r="AY6" s="1115" t="s">
        <v>410</v>
      </c>
      <c r="AZ6" s="1115" t="s">
        <v>411</v>
      </c>
      <c r="BA6" s="1115" t="s">
        <v>412</v>
      </c>
      <c r="BB6" s="1115" t="s">
        <v>413</v>
      </c>
      <c r="BC6" s="1115" t="s">
        <v>414</v>
      </c>
      <c r="BD6" s="1115" t="s">
        <v>415</v>
      </c>
      <c r="BE6" s="1115" t="s">
        <v>273</v>
      </c>
      <c r="BF6" s="1115" t="s">
        <v>274</v>
      </c>
      <c r="BG6" s="1115" t="s">
        <v>275</v>
      </c>
      <c r="BH6" s="1115" t="s">
        <v>276</v>
      </c>
      <c r="BI6" s="1115" t="s">
        <v>277</v>
      </c>
      <c r="BJ6" s="1115" t="s">
        <v>278</v>
      </c>
      <c r="BK6" s="1115" t="s">
        <v>279</v>
      </c>
      <c r="BL6" s="1115" t="s">
        <v>280</v>
      </c>
      <c r="BM6" s="1115" t="s">
        <v>281</v>
      </c>
      <c r="BN6" s="1115" t="s">
        <v>282</v>
      </c>
      <c r="BO6" s="1115" t="s">
        <v>283</v>
      </c>
      <c r="BP6" s="1115" t="s">
        <v>347</v>
      </c>
      <c r="BQ6" s="1115" t="s">
        <v>416</v>
      </c>
      <c r="BR6" s="1115" t="s">
        <v>417</v>
      </c>
      <c r="BS6" s="1115" t="s">
        <v>284</v>
      </c>
      <c r="BT6" s="1115" t="s">
        <v>625</v>
      </c>
      <c r="BU6" s="1115" t="s">
        <v>626</v>
      </c>
      <c r="BV6" s="1115" t="s">
        <v>627</v>
      </c>
      <c r="BW6" s="1115" t="s">
        <v>628</v>
      </c>
      <c r="BX6" s="1130" t="s">
        <v>629</v>
      </c>
      <c r="BY6" s="1130" t="s">
        <v>630</v>
      </c>
      <c r="BZ6" s="1130" t="s">
        <v>631</v>
      </c>
      <c r="CA6" s="1130" t="s">
        <v>632</v>
      </c>
      <c r="CB6" s="1130" t="s">
        <v>629</v>
      </c>
    </row>
    <row r="7" spans="1:93" s="1033" customFormat="1" ht="12" customHeight="1">
      <c r="A7" s="1030"/>
      <c r="B7" s="1030"/>
      <c r="C7" s="1030"/>
      <c r="D7" s="1030"/>
      <c r="E7" s="1030"/>
      <c r="F7" s="1030"/>
      <c r="G7" s="1030"/>
      <c r="H7" s="1131"/>
      <c r="I7" s="1131"/>
      <c r="J7" s="1131"/>
      <c r="K7" s="1131"/>
      <c r="L7" s="1131"/>
      <c r="M7" s="1131"/>
      <c r="N7" s="1131"/>
      <c r="O7" s="1131"/>
      <c r="P7" s="1131"/>
      <c r="Q7" s="1131"/>
      <c r="R7" s="1131"/>
      <c r="S7" s="1131"/>
      <c r="T7" s="1131"/>
      <c r="U7" s="1131"/>
      <c r="V7" s="1131"/>
      <c r="W7" s="1131"/>
      <c r="X7" s="1131"/>
      <c r="Y7" s="1132"/>
      <c r="Z7" s="1132"/>
      <c r="AA7" s="1132"/>
      <c r="AB7" s="1131"/>
      <c r="AC7" s="1131"/>
      <c r="AD7" s="1132"/>
      <c r="AE7" s="1132"/>
      <c r="AF7" s="1132"/>
      <c r="AG7" s="1131"/>
      <c r="AH7" s="1131"/>
      <c r="AI7" s="1131"/>
      <c r="AJ7" s="1131"/>
      <c r="AK7" s="1131"/>
      <c r="AL7" s="1133"/>
      <c r="AM7" s="1133"/>
      <c r="AN7" s="1131"/>
      <c r="AO7" s="1131"/>
      <c r="AP7" s="1133"/>
      <c r="AQ7" s="1133"/>
      <c r="AR7" s="1131"/>
      <c r="AS7" s="1131"/>
      <c r="AT7" s="1131"/>
      <c r="AU7" s="1131"/>
      <c r="AV7" s="1131"/>
      <c r="AW7" s="1131"/>
      <c r="AX7" s="1131"/>
      <c r="AY7" s="1131"/>
      <c r="AZ7" s="1131"/>
      <c r="BA7" s="1131"/>
      <c r="BB7" s="1131"/>
      <c r="BC7" s="1131"/>
      <c r="BD7" s="1131"/>
      <c r="BE7" s="1131"/>
      <c r="BF7" s="1131"/>
      <c r="BG7" s="1131"/>
      <c r="BH7" s="1131"/>
      <c r="BI7" s="1131"/>
      <c r="BJ7" s="1131"/>
      <c r="BK7" s="1131"/>
      <c r="BL7" s="1131"/>
      <c r="BM7" s="1131"/>
      <c r="BN7" s="1131"/>
      <c r="BO7" s="1131"/>
      <c r="BP7" s="1131"/>
      <c r="BQ7" s="1131"/>
      <c r="BR7" s="1131"/>
      <c r="BS7" s="1131"/>
      <c r="BT7" s="1131"/>
      <c r="BU7" s="1131"/>
      <c r="BV7" s="1131"/>
      <c r="BW7" s="1131"/>
      <c r="BX7" s="1134"/>
      <c r="BY7" s="1134"/>
      <c r="BZ7" s="1134"/>
      <c r="CA7" s="1134"/>
      <c r="CB7" s="1035"/>
    </row>
    <row r="8" spans="1:93" s="1031" customFormat="1" ht="11.25" customHeight="1">
      <c r="A8" s="1037" t="s">
        <v>917</v>
      </c>
      <c r="B8" s="1037"/>
      <c r="C8" s="1037"/>
      <c r="D8" s="1135"/>
      <c r="E8" s="1136">
        <f>SUM(C8+D8)</f>
        <v>0</v>
      </c>
      <c r="F8" s="1136">
        <f>C8-B8</f>
        <v>0</v>
      </c>
      <c r="G8" s="1136"/>
      <c r="H8" s="1131"/>
      <c r="I8" s="1135"/>
      <c r="J8" s="1136">
        <f>SUM(H8+I8)</f>
        <v>0</v>
      </c>
      <c r="K8" s="1136">
        <f>H8-G8</f>
        <v>0</v>
      </c>
      <c r="L8" s="1136"/>
      <c r="M8" s="1131"/>
      <c r="N8" s="1135"/>
      <c r="O8" s="1136">
        <f>SUM(M8+N8)</f>
        <v>0</v>
      </c>
      <c r="P8" s="1136">
        <f>M8-L8</f>
        <v>0</v>
      </c>
      <c r="Q8" s="1136"/>
      <c r="R8" s="1136"/>
      <c r="S8" s="1135"/>
      <c r="T8" s="1136">
        <f>SUM(R8+S8)</f>
        <v>0</v>
      </c>
      <c r="U8" s="1136">
        <f>R8-Q8</f>
        <v>0</v>
      </c>
      <c r="V8" s="1136"/>
      <c r="W8" s="1131"/>
      <c r="X8" s="1135"/>
      <c r="Y8" s="1137">
        <f>SUM(W8+X8)</f>
        <v>0</v>
      </c>
      <c r="Z8" s="1136">
        <f>W8-V8</f>
        <v>0</v>
      </c>
      <c r="AA8" s="1137"/>
      <c r="AB8" s="1131"/>
      <c r="AC8" s="1135"/>
      <c r="AD8" s="1137">
        <f>SUM(AB8:AC8)</f>
        <v>0</v>
      </c>
      <c r="AE8" s="1136">
        <f>AB8-AA8</f>
        <v>0</v>
      </c>
      <c r="AF8" s="1137"/>
      <c r="AG8" s="1131"/>
      <c r="AH8" s="1135"/>
      <c r="AI8" s="1136">
        <f>SUM(AG8+AH8)</f>
        <v>0</v>
      </c>
      <c r="AJ8" s="1136">
        <f>AG8-AF8</f>
        <v>0</v>
      </c>
      <c r="AK8" s="1136"/>
      <c r="AL8" s="1041"/>
      <c r="AM8" s="1138"/>
      <c r="AN8" s="1131">
        <f>SUM(AL8+AM8)</f>
        <v>0</v>
      </c>
      <c r="AO8" s="1136">
        <f>AL8-AK8</f>
        <v>0</v>
      </c>
      <c r="AP8" s="1041"/>
      <c r="AQ8" s="1138"/>
      <c r="AR8" s="1131">
        <f>SUM(AP8+AQ8)</f>
        <v>0</v>
      </c>
      <c r="AS8" s="1136"/>
      <c r="AT8" s="1131"/>
      <c r="AU8" s="1131"/>
      <c r="AV8" s="1135"/>
      <c r="AW8" s="1131">
        <f>SUM(AU8+AV8)</f>
        <v>0</v>
      </c>
      <c r="AX8" s="1136">
        <f>AU8-AT8</f>
        <v>0</v>
      </c>
      <c r="AY8" s="1131"/>
      <c r="AZ8" s="1131"/>
      <c r="BA8" s="1135"/>
      <c r="BB8" s="1131">
        <f>SUM(AZ8+BA8)</f>
        <v>0</v>
      </c>
      <c r="BC8" s="1136">
        <f>AZ8-AY8</f>
        <v>0</v>
      </c>
      <c r="BD8" s="1131"/>
      <c r="BE8" s="1131"/>
      <c r="BF8" s="1135"/>
      <c r="BG8" s="1131">
        <f>SUM(BE8+BF8)</f>
        <v>0</v>
      </c>
      <c r="BH8" s="1136">
        <f>BE8-BD8</f>
        <v>0</v>
      </c>
      <c r="BI8" s="1131"/>
      <c r="BJ8" s="1131"/>
      <c r="BK8" s="1135"/>
      <c r="BL8" s="1131">
        <f>SUM(BJ8+BK8)</f>
        <v>0</v>
      </c>
      <c r="BM8" s="1136">
        <f>BJ8-BI8</f>
        <v>0</v>
      </c>
      <c r="BN8" s="1131"/>
      <c r="BO8" s="1131"/>
      <c r="BP8" s="1135"/>
      <c r="BQ8" s="1131">
        <f>SUM(BO8+BP8)</f>
        <v>0</v>
      </c>
      <c r="BR8" s="1136">
        <f>BO8-BN8</f>
        <v>0</v>
      </c>
      <c r="BS8" s="1131"/>
      <c r="BT8" s="1131"/>
      <c r="BU8" s="1135"/>
      <c r="BV8" s="1131">
        <f>SUM(BT8+BU8)</f>
        <v>0</v>
      </c>
      <c r="BW8" s="1136">
        <f>BT8-BS8</f>
        <v>0</v>
      </c>
      <c r="BX8" s="1139">
        <f>SUM(B8+G8+L8+Q8+V8+AA8+AF8+AK8+AT8+AY8+BD8+BI8+BN8+BS8)</f>
        <v>0</v>
      </c>
      <c r="BY8" s="1139">
        <f>SUM(C8+H8+M8+R8+W8+AB8+AG8+AL8+AU8+AZ8+BE8+BJ8+BO8+BT8)</f>
        <v>0</v>
      </c>
      <c r="BZ8" s="1140">
        <f>SUM(I8+N8+S8+X8+AC8+AH8+AM8+AV8+BA8+BF8+BK8+BP8+BU8+D8)</f>
        <v>0</v>
      </c>
      <c r="CA8" s="1139">
        <f>SUM(BY8+BZ8)</f>
        <v>0</v>
      </c>
      <c r="CB8" s="1141">
        <f>BY8-BX8</f>
        <v>0</v>
      </c>
    </row>
    <row r="9" spans="1:93" s="1031" customFormat="1" ht="15" hidden="1" customHeight="1">
      <c r="A9" s="1037" t="s">
        <v>918</v>
      </c>
      <c r="B9" s="1037"/>
      <c r="C9" s="1037"/>
      <c r="D9" s="1135"/>
      <c r="E9" s="1136">
        <f>SUM(C9+D9)</f>
        <v>0</v>
      </c>
      <c r="F9" s="1136"/>
      <c r="G9" s="1136"/>
      <c r="H9" s="1131"/>
      <c r="I9" s="1135"/>
      <c r="J9" s="1136">
        <f>SUM(H9+I9)</f>
        <v>0</v>
      </c>
      <c r="K9" s="1136"/>
      <c r="L9" s="1136"/>
      <c r="M9" s="1131"/>
      <c r="N9" s="1135"/>
      <c r="O9" s="1136">
        <f>SUM(M9+N9)</f>
        <v>0</v>
      </c>
      <c r="P9" s="1136"/>
      <c r="Q9" s="1136"/>
      <c r="R9" s="1136"/>
      <c r="S9" s="1135"/>
      <c r="T9" s="1136">
        <f>SUM(R9+S9)</f>
        <v>0</v>
      </c>
      <c r="U9" s="1136"/>
      <c r="V9" s="1136"/>
      <c r="W9" s="1131"/>
      <c r="X9" s="1135"/>
      <c r="Y9" s="1137">
        <f>SUM(W9+X9)</f>
        <v>0</v>
      </c>
      <c r="Z9" s="1137"/>
      <c r="AA9" s="1137"/>
      <c r="AB9" s="1131"/>
      <c r="AC9" s="1135"/>
      <c r="AD9" s="1137">
        <f>SUM(AB9:AC9)</f>
        <v>0</v>
      </c>
      <c r="AE9" s="1137"/>
      <c r="AF9" s="1137"/>
      <c r="AG9" s="1131"/>
      <c r="AH9" s="1135"/>
      <c r="AI9" s="1136">
        <f>SUM(AG9+AH9)</f>
        <v>0</v>
      </c>
      <c r="AJ9" s="1136"/>
      <c r="AK9" s="1136"/>
      <c r="AL9" s="1041"/>
      <c r="AM9" s="1138"/>
      <c r="AN9" s="1131">
        <f>SUM(AL9+AM9)</f>
        <v>0</v>
      </c>
      <c r="AO9" s="1131"/>
      <c r="AP9" s="1041"/>
      <c r="AQ9" s="1138"/>
      <c r="AR9" s="1131">
        <f>SUM(AP9+AQ9)</f>
        <v>0</v>
      </c>
      <c r="AS9" s="1131"/>
      <c r="AT9" s="1131"/>
      <c r="AU9" s="1131"/>
      <c r="AV9" s="1135"/>
      <c r="AW9" s="1131">
        <f>SUM(AU9+AV9)</f>
        <v>0</v>
      </c>
      <c r="AX9" s="1131"/>
      <c r="AY9" s="1131"/>
      <c r="AZ9" s="1131"/>
      <c r="BA9" s="1135"/>
      <c r="BB9" s="1131">
        <f>SUM(AZ9+BA9)</f>
        <v>0</v>
      </c>
      <c r="BC9" s="1131"/>
      <c r="BD9" s="1131"/>
      <c r="BE9" s="1131"/>
      <c r="BF9" s="1135"/>
      <c r="BG9" s="1131">
        <f>SUM(BE9+BF9)</f>
        <v>0</v>
      </c>
      <c r="BH9" s="1131"/>
      <c r="BI9" s="1131"/>
      <c r="BJ9" s="1131"/>
      <c r="BK9" s="1135"/>
      <c r="BL9" s="1131">
        <f>SUM(BJ9+BK9)</f>
        <v>0</v>
      </c>
      <c r="BM9" s="1131"/>
      <c r="BN9" s="1131"/>
      <c r="BO9" s="1131"/>
      <c r="BP9" s="1135"/>
      <c r="BQ9" s="1131">
        <f>SUM(BO9+BP9)</f>
        <v>0</v>
      </c>
      <c r="BR9" s="1131"/>
      <c r="BS9" s="1131"/>
      <c r="BT9" s="1131"/>
      <c r="BU9" s="1135"/>
      <c r="BV9" s="1131">
        <f>SUM(BT9+BU9)</f>
        <v>0</v>
      </c>
      <c r="BW9" s="1131"/>
      <c r="BX9" s="1139">
        <f t="shared" ref="BX9:BZ12" si="0">SUM(G9+L9+Q9+V9+AA9+AF9+AK9+AT9+AY9+BD9+BI9+BN9+BS9)</f>
        <v>0</v>
      </c>
      <c r="BY9" s="1139">
        <f t="shared" si="0"/>
        <v>0</v>
      </c>
      <c r="BZ9" s="1140">
        <f t="shared" si="0"/>
        <v>0</v>
      </c>
      <c r="CA9" s="1139">
        <f>SUM(BY9+BZ9)</f>
        <v>0</v>
      </c>
      <c r="CB9" s="1040"/>
    </row>
    <row r="10" spans="1:93" s="1145" customFormat="1" ht="15" hidden="1" customHeight="1">
      <c r="A10" s="1037" t="s">
        <v>919</v>
      </c>
      <c r="B10" s="1037"/>
      <c r="C10" s="1037"/>
      <c r="D10" s="1135"/>
      <c r="E10" s="1136">
        <f>SUM(C10+D10)</f>
        <v>0</v>
      </c>
      <c r="F10" s="1136"/>
      <c r="G10" s="1136"/>
      <c r="H10" s="1131"/>
      <c r="I10" s="1135"/>
      <c r="J10" s="1136">
        <f>SUM(H10+I10)</f>
        <v>0</v>
      </c>
      <c r="K10" s="1136"/>
      <c r="L10" s="1136"/>
      <c r="M10" s="1131"/>
      <c r="N10" s="1135"/>
      <c r="O10" s="1136">
        <f>SUM(M10+N10)</f>
        <v>0</v>
      </c>
      <c r="P10" s="1136"/>
      <c r="Q10" s="1136"/>
      <c r="R10" s="1136"/>
      <c r="S10" s="1135"/>
      <c r="T10" s="1136">
        <f>SUM(R10+S10)</f>
        <v>0</v>
      </c>
      <c r="U10" s="1136"/>
      <c r="V10" s="1136"/>
      <c r="W10" s="1131"/>
      <c r="X10" s="1135"/>
      <c r="Y10" s="1137">
        <f>SUM(W10+X10)</f>
        <v>0</v>
      </c>
      <c r="Z10" s="1137"/>
      <c r="AA10" s="1137"/>
      <c r="AB10" s="1131"/>
      <c r="AC10" s="1135"/>
      <c r="AD10" s="1137">
        <f>SUM(AB10:AC10)</f>
        <v>0</v>
      </c>
      <c r="AE10" s="1137"/>
      <c r="AF10" s="1137"/>
      <c r="AG10" s="1131"/>
      <c r="AH10" s="1135"/>
      <c r="AI10" s="1136">
        <f>SUM(AG10+AH10)</f>
        <v>0</v>
      </c>
      <c r="AJ10" s="1136"/>
      <c r="AK10" s="1136"/>
      <c r="AL10" s="1041"/>
      <c r="AM10" s="1135"/>
      <c r="AN10" s="1136">
        <f>SUM(AL10+AM10)</f>
        <v>0</v>
      </c>
      <c r="AO10" s="1136"/>
      <c r="AP10" s="1041"/>
      <c r="AQ10" s="1135"/>
      <c r="AR10" s="1136">
        <f>SUM(AP10+AQ10)</f>
        <v>0</v>
      </c>
      <c r="AS10" s="1136"/>
      <c r="AT10" s="1136"/>
      <c r="AU10" s="1131"/>
      <c r="AV10" s="1135"/>
      <c r="AW10" s="1136">
        <f>SUM(AU10+AV10)</f>
        <v>0</v>
      </c>
      <c r="AX10" s="1136"/>
      <c r="AY10" s="1136"/>
      <c r="AZ10" s="1131"/>
      <c r="BA10" s="1135"/>
      <c r="BB10" s="1136">
        <f>SUM(AZ10+BA10)</f>
        <v>0</v>
      </c>
      <c r="BC10" s="1136"/>
      <c r="BD10" s="1136"/>
      <c r="BE10" s="1131"/>
      <c r="BF10" s="1135"/>
      <c r="BG10" s="1136">
        <f>SUM(BE10+BF10)</f>
        <v>0</v>
      </c>
      <c r="BH10" s="1136"/>
      <c r="BI10" s="1136"/>
      <c r="BJ10" s="1131"/>
      <c r="BK10" s="1135"/>
      <c r="BL10" s="1136">
        <f>SUM(BJ10+BK10)</f>
        <v>0</v>
      </c>
      <c r="BM10" s="1136"/>
      <c r="BN10" s="1136"/>
      <c r="BO10" s="1131"/>
      <c r="BP10" s="1135"/>
      <c r="BQ10" s="1136">
        <f>SUM(BO10+BP10)</f>
        <v>0</v>
      </c>
      <c r="BR10" s="1136"/>
      <c r="BS10" s="1136"/>
      <c r="BT10" s="1131"/>
      <c r="BU10" s="1135"/>
      <c r="BV10" s="1136">
        <f>SUM(BT10+BU10)</f>
        <v>0</v>
      </c>
      <c r="BW10" s="1136"/>
      <c r="BX10" s="1139">
        <f t="shared" si="0"/>
        <v>0</v>
      </c>
      <c r="BY10" s="1139">
        <f t="shared" si="0"/>
        <v>0</v>
      </c>
      <c r="BZ10" s="1140">
        <f t="shared" si="0"/>
        <v>0</v>
      </c>
      <c r="CA10" s="1142">
        <f>SUM(BY10+BZ10)</f>
        <v>0</v>
      </c>
      <c r="CB10" s="1143"/>
      <c r="CC10" s="1144"/>
      <c r="CD10" s="1144"/>
      <c r="CE10" s="1144"/>
      <c r="CF10" s="1144"/>
      <c r="CG10" s="1144"/>
      <c r="CH10" s="1144"/>
      <c r="CI10" s="1144"/>
      <c r="CJ10" s="1144"/>
      <c r="CK10" s="1144"/>
      <c r="CL10" s="1144"/>
      <c r="CM10" s="1144"/>
      <c r="CN10" s="1144"/>
      <c r="CO10" s="1144"/>
    </row>
    <row r="11" spans="1:93" s="1145" customFormat="1" ht="15" hidden="1" customHeight="1">
      <c r="A11" s="1037" t="s">
        <v>920</v>
      </c>
      <c r="B11" s="1037"/>
      <c r="C11" s="1037"/>
      <c r="D11" s="1135"/>
      <c r="E11" s="1136">
        <f>SUM(C11+D11)</f>
        <v>0</v>
      </c>
      <c r="F11" s="1136"/>
      <c r="G11" s="1136"/>
      <c r="H11" s="1131"/>
      <c r="I11" s="1135"/>
      <c r="J11" s="1136">
        <f>SUM(H11+I11)</f>
        <v>0</v>
      </c>
      <c r="K11" s="1136"/>
      <c r="L11" s="1136"/>
      <c r="M11" s="1131"/>
      <c r="N11" s="1135"/>
      <c r="O11" s="1136">
        <f>SUM(M11+N11)</f>
        <v>0</v>
      </c>
      <c r="P11" s="1136"/>
      <c r="Q11" s="1136"/>
      <c r="R11" s="1136"/>
      <c r="S11" s="1135"/>
      <c r="T11" s="1136">
        <f>SUM(R11+S11)</f>
        <v>0</v>
      </c>
      <c r="U11" s="1136"/>
      <c r="V11" s="1136"/>
      <c r="W11" s="1131"/>
      <c r="X11" s="1135"/>
      <c r="Y11" s="1137">
        <f>SUM(W11+X11)</f>
        <v>0</v>
      </c>
      <c r="Z11" s="1137"/>
      <c r="AA11" s="1137"/>
      <c r="AB11" s="1131"/>
      <c r="AC11" s="1135"/>
      <c r="AD11" s="1137">
        <f>SUM(AB11:AC11)</f>
        <v>0</v>
      </c>
      <c r="AE11" s="1137"/>
      <c r="AF11" s="1137"/>
      <c r="AG11" s="1131"/>
      <c r="AH11" s="1135"/>
      <c r="AI11" s="1136">
        <f>SUM(AG11+AH11)</f>
        <v>0</v>
      </c>
      <c r="AJ11" s="1136"/>
      <c r="AK11" s="1136"/>
      <c r="AL11" s="1041"/>
      <c r="AM11" s="1135"/>
      <c r="AN11" s="1136">
        <f>SUM(AL11+AM11)</f>
        <v>0</v>
      </c>
      <c r="AO11" s="1136"/>
      <c r="AP11" s="1041"/>
      <c r="AQ11" s="1135"/>
      <c r="AR11" s="1136">
        <f>SUM(AP11+AQ11)</f>
        <v>0</v>
      </c>
      <c r="AS11" s="1136"/>
      <c r="AT11" s="1136"/>
      <c r="AU11" s="1131"/>
      <c r="AV11" s="1135"/>
      <c r="AW11" s="1136">
        <f>SUM(AU11+AV11)</f>
        <v>0</v>
      </c>
      <c r="AX11" s="1136"/>
      <c r="AY11" s="1136"/>
      <c r="AZ11" s="1131"/>
      <c r="BA11" s="1135"/>
      <c r="BB11" s="1136">
        <f>SUM(AZ11+BA11)</f>
        <v>0</v>
      </c>
      <c r="BC11" s="1136"/>
      <c r="BD11" s="1136"/>
      <c r="BE11" s="1131"/>
      <c r="BF11" s="1135"/>
      <c r="BG11" s="1136">
        <f>SUM(BE11+BF11)</f>
        <v>0</v>
      </c>
      <c r="BH11" s="1136"/>
      <c r="BI11" s="1136"/>
      <c r="BJ11" s="1131"/>
      <c r="BK11" s="1135"/>
      <c r="BL11" s="1136">
        <f>SUM(BJ11+BK11)</f>
        <v>0</v>
      </c>
      <c r="BM11" s="1136"/>
      <c r="BN11" s="1136"/>
      <c r="BO11" s="1131"/>
      <c r="BP11" s="1135"/>
      <c r="BQ11" s="1136">
        <f>SUM(BO11+BP11)</f>
        <v>0</v>
      </c>
      <c r="BR11" s="1136"/>
      <c r="BS11" s="1136"/>
      <c r="BT11" s="1131"/>
      <c r="BU11" s="1135"/>
      <c r="BV11" s="1136">
        <f>SUM(BT11+BU11)</f>
        <v>0</v>
      </c>
      <c r="BW11" s="1136"/>
      <c r="BX11" s="1139">
        <f t="shared" si="0"/>
        <v>0</v>
      </c>
      <c r="BY11" s="1139">
        <f t="shared" si="0"/>
        <v>0</v>
      </c>
      <c r="BZ11" s="1140">
        <f t="shared" si="0"/>
        <v>0</v>
      </c>
      <c r="CA11" s="1142">
        <f>SUM(BY11+BZ11)</f>
        <v>0</v>
      </c>
      <c r="CB11" s="1143"/>
      <c r="CC11" s="1144"/>
      <c r="CD11" s="1144"/>
      <c r="CE11" s="1144"/>
      <c r="CF11" s="1144"/>
      <c r="CG11" s="1144"/>
      <c r="CH11" s="1144"/>
      <c r="CI11" s="1144"/>
      <c r="CJ11" s="1144"/>
      <c r="CK11" s="1144"/>
      <c r="CL11" s="1144"/>
      <c r="CM11" s="1144"/>
      <c r="CN11" s="1144"/>
      <c r="CO11" s="1144"/>
    </row>
    <row r="12" spans="1:93" s="1145" customFormat="1" ht="15" hidden="1" customHeight="1">
      <c r="A12" s="1037"/>
      <c r="B12" s="1037"/>
      <c r="C12" s="1037"/>
      <c r="D12" s="1135"/>
      <c r="E12" s="1136">
        <f>SUM(C12+D12)</f>
        <v>0</v>
      </c>
      <c r="F12" s="1136"/>
      <c r="G12" s="1136"/>
      <c r="H12" s="1131"/>
      <c r="I12" s="1135"/>
      <c r="J12" s="1136">
        <f>SUM(H12+I12)</f>
        <v>0</v>
      </c>
      <c r="K12" s="1136"/>
      <c r="L12" s="1136"/>
      <c r="M12" s="1131"/>
      <c r="N12" s="1135"/>
      <c r="O12" s="1136">
        <f>SUM(M12+N12)</f>
        <v>0</v>
      </c>
      <c r="P12" s="1136"/>
      <c r="Q12" s="1136"/>
      <c r="R12" s="1136"/>
      <c r="S12" s="1135"/>
      <c r="T12" s="1136">
        <f>SUM(R12+S12)</f>
        <v>0</v>
      </c>
      <c r="U12" s="1136"/>
      <c r="V12" s="1136"/>
      <c r="W12" s="1131"/>
      <c r="X12" s="1135"/>
      <c r="Y12" s="1137">
        <f>SUM(W12+X12)</f>
        <v>0</v>
      </c>
      <c r="Z12" s="1137"/>
      <c r="AA12" s="1137"/>
      <c r="AB12" s="1131"/>
      <c r="AC12" s="1135"/>
      <c r="AD12" s="1137">
        <f>SUM(AB12:AC12)</f>
        <v>0</v>
      </c>
      <c r="AE12" s="1137"/>
      <c r="AF12" s="1137"/>
      <c r="AG12" s="1131"/>
      <c r="AH12" s="1135"/>
      <c r="AI12" s="1136">
        <f>SUM(AG12+AH12)</f>
        <v>0</v>
      </c>
      <c r="AJ12" s="1136"/>
      <c r="AK12" s="1136"/>
      <c r="AL12" s="1041"/>
      <c r="AM12" s="1135"/>
      <c r="AN12" s="1136">
        <f>SUM(AL12+AM12)</f>
        <v>0</v>
      </c>
      <c r="AO12" s="1136"/>
      <c r="AP12" s="1041"/>
      <c r="AQ12" s="1135"/>
      <c r="AR12" s="1136">
        <f>SUM(AP12+AQ12)</f>
        <v>0</v>
      </c>
      <c r="AS12" s="1136"/>
      <c r="AT12" s="1136"/>
      <c r="AU12" s="1131"/>
      <c r="AV12" s="1135"/>
      <c r="AW12" s="1136">
        <f>SUM(AU12+AV12)</f>
        <v>0</v>
      </c>
      <c r="AX12" s="1136"/>
      <c r="AY12" s="1136"/>
      <c r="AZ12" s="1131"/>
      <c r="BA12" s="1135"/>
      <c r="BB12" s="1136">
        <f>SUM(AZ12+BA12)</f>
        <v>0</v>
      </c>
      <c r="BC12" s="1136"/>
      <c r="BD12" s="1136"/>
      <c r="BE12" s="1131"/>
      <c r="BF12" s="1135"/>
      <c r="BG12" s="1136">
        <f>SUM(BE12+BF12)</f>
        <v>0</v>
      </c>
      <c r="BH12" s="1136"/>
      <c r="BI12" s="1136"/>
      <c r="BJ12" s="1131"/>
      <c r="BK12" s="1135"/>
      <c r="BL12" s="1136">
        <f>SUM(BJ12+BK12)</f>
        <v>0</v>
      </c>
      <c r="BM12" s="1136"/>
      <c r="BN12" s="1136"/>
      <c r="BO12" s="1131"/>
      <c r="BP12" s="1135"/>
      <c r="BQ12" s="1136">
        <f>SUM(BO12+BP12)</f>
        <v>0</v>
      </c>
      <c r="BR12" s="1136"/>
      <c r="BS12" s="1136"/>
      <c r="BT12" s="1131"/>
      <c r="BU12" s="1135"/>
      <c r="BV12" s="1136">
        <f>SUM(BT12+BU12)</f>
        <v>0</v>
      </c>
      <c r="BW12" s="1136"/>
      <c r="BX12" s="1139">
        <f t="shared" si="0"/>
        <v>0</v>
      </c>
      <c r="BY12" s="1139">
        <f t="shared" si="0"/>
        <v>0</v>
      </c>
      <c r="BZ12" s="1140">
        <f t="shared" si="0"/>
        <v>0</v>
      </c>
      <c r="CA12" s="1142">
        <f>SUM(BY12+BZ12)</f>
        <v>0</v>
      </c>
      <c r="CB12" s="1143"/>
      <c r="CC12" s="1144"/>
      <c r="CD12" s="1144"/>
      <c r="CE12" s="1144"/>
      <c r="CF12" s="1144"/>
      <c r="CG12" s="1144"/>
      <c r="CH12" s="1144"/>
      <c r="CI12" s="1144"/>
      <c r="CJ12" s="1144"/>
      <c r="CK12" s="1144"/>
      <c r="CL12" s="1144"/>
      <c r="CM12" s="1144"/>
      <c r="CN12" s="1144"/>
      <c r="CO12" s="1144"/>
    </row>
    <row r="13" spans="1:93" s="1147" customFormat="1" ht="15" customHeight="1">
      <c r="A13" s="1030" t="s">
        <v>54</v>
      </c>
      <c r="B13" s="1030"/>
      <c r="C13" s="1030"/>
      <c r="D13" s="1131"/>
      <c r="E13" s="1131"/>
      <c r="F13" s="1131"/>
      <c r="G13" s="1131"/>
      <c r="H13" s="1131"/>
      <c r="I13" s="1131"/>
      <c r="J13" s="1131"/>
      <c r="K13" s="1131"/>
      <c r="L13" s="1131"/>
      <c r="M13" s="1131"/>
      <c r="N13" s="1131"/>
      <c r="O13" s="1131"/>
      <c r="P13" s="1131"/>
      <c r="Q13" s="1131"/>
      <c r="R13" s="1131"/>
      <c r="S13" s="1131"/>
      <c r="T13" s="1131"/>
      <c r="U13" s="1131"/>
      <c r="V13" s="1131"/>
      <c r="W13" s="1131"/>
      <c r="X13" s="1131"/>
      <c r="Y13" s="1131"/>
      <c r="Z13" s="1131"/>
      <c r="AA13" s="1131"/>
      <c r="AB13" s="1131"/>
      <c r="AC13" s="1131"/>
      <c r="AD13" s="1131"/>
      <c r="AE13" s="1131"/>
      <c r="AF13" s="1131"/>
      <c r="AG13" s="1131"/>
      <c r="AH13" s="1131"/>
      <c r="AI13" s="1131"/>
      <c r="AJ13" s="1131"/>
      <c r="AK13" s="1131"/>
      <c r="AL13" s="1133"/>
      <c r="AM13" s="1131"/>
      <c r="AN13" s="1131"/>
      <c r="AO13" s="1131"/>
      <c r="AP13" s="1133"/>
      <c r="AQ13" s="1131"/>
      <c r="AR13" s="1131"/>
      <c r="AS13" s="1131"/>
      <c r="AT13" s="1131"/>
      <c r="AU13" s="1131"/>
      <c r="AV13" s="1131"/>
      <c r="AW13" s="1131"/>
      <c r="AX13" s="1131"/>
      <c r="AY13" s="1131"/>
      <c r="AZ13" s="1131"/>
      <c r="BA13" s="1131"/>
      <c r="BB13" s="1131"/>
      <c r="BC13" s="1131"/>
      <c r="BD13" s="1131"/>
      <c r="BE13" s="1131"/>
      <c r="BF13" s="1131"/>
      <c r="BG13" s="1131"/>
      <c r="BH13" s="1131"/>
      <c r="BI13" s="1131"/>
      <c r="BJ13" s="1131"/>
      <c r="BK13" s="1131"/>
      <c r="BL13" s="1131"/>
      <c r="BM13" s="1131"/>
      <c r="BN13" s="1131"/>
      <c r="BO13" s="1131"/>
      <c r="BP13" s="1131"/>
      <c r="BQ13" s="1131"/>
      <c r="BR13" s="1131"/>
      <c r="BS13" s="1131"/>
      <c r="BT13" s="1131"/>
      <c r="BU13" s="1131"/>
      <c r="BV13" s="1131"/>
      <c r="BW13" s="1131"/>
      <c r="BX13" s="1134"/>
      <c r="BY13" s="1134"/>
      <c r="BZ13" s="1134"/>
      <c r="CA13" s="1146"/>
      <c r="CB13" s="1094"/>
      <c r="CC13" s="1144"/>
      <c r="CD13" s="1144"/>
      <c r="CE13" s="1144"/>
      <c r="CF13" s="1144"/>
      <c r="CG13" s="1144"/>
      <c r="CH13" s="1144"/>
      <c r="CI13" s="1144"/>
      <c r="CJ13" s="1144"/>
      <c r="CK13" s="1144"/>
      <c r="CL13" s="1144"/>
      <c r="CM13" s="1144"/>
      <c r="CN13" s="1144"/>
      <c r="CO13" s="1144"/>
    </row>
    <row r="14" spans="1:93" ht="15" customHeight="1">
      <c r="A14" s="24"/>
      <c r="B14" s="24"/>
      <c r="C14" s="24"/>
      <c r="D14" s="19"/>
      <c r="E14" s="1148"/>
      <c r="F14" s="1148"/>
      <c r="G14" s="1148"/>
      <c r="H14" s="19"/>
      <c r="I14" s="19"/>
      <c r="J14" s="1148"/>
      <c r="K14" s="1148"/>
      <c r="L14" s="1148"/>
      <c r="M14" s="19"/>
      <c r="N14" s="19"/>
      <c r="O14" s="1148"/>
      <c r="P14" s="1148"/>
      <c r="Q14" s="1148"/>
      <c r="R14" s="19"/>
      <c r="S14" s="19"/>
      <c r="T14" s="1148"/>
      <c r="U14" s="1148"/>
      <c r="V14" s="1148"/>
      <c r="W14" s="19"/>
      <c r="X14" s="19"/>
      <c r="Y14" s="1148"/>
      <c r="Z14" s="1148"/>
      <c r="AA14" s="1148"/>
      <c r="AB14" s="19"/>
      <c r="AC14" s="19"/>
      <c r="AD14" s="1148"/>
      <c r="AE14" s="1148"/>
      <c r="AF14" s="1148"/>
      <c r="AG14" s="19"/>
      <c r="AH14" s="19"/>
      <c r="AI14" s="1148"/>
      <c r="AJ14" s="1148"/>
      <c r="AK14" s="1148"/>
      <c r="AL14" s="72"/>
      <c r="AM14" s="72"/>
      <c r="AN14" s="72"/>
      <c r="AO14" s="72"/>
      <c r="AP14" s="72"/>
      <c r="AQ14" s="72"/>
      <c r="AR14" s="72"/>
      <c r="AS14" s="72"/>
      <c r="AT14" s="72"/>
      <c r="AU14" s="19"/>
      <c r="AV14" s="19"/>
      <c r="AW14" s="1148"/>
      <c r="AX14" s="1148"/>
      <c r="AY14" s="1148"/>
      <c r="AZ14" s="19"/>
      <c r="BA14" s="19"/>
      <c r="BB14" s="1148"/>
      <c r="BC14" s="1148"/>
      <c r="BD14" s="1148"/>
      <c r="BE14" s="19"/>
      <c r="BF14" s="19"/>
      <c r="BG14" s="1148"/>
      <c r="BH14" s="1148"/>
      <c r="BI14" s="1148"/>
      <c r="BJ14" s="19"/>
      <c r="BK14" s="19"/>
      <c r="BL14" s="1148"/>
      <c r="BM14" s="1148"/>
      <c r="BN14" s="1148"/>
      <c r="BO14" s="19"/>
      <c r="BP14" s="19"/>
      <c r="BQ14" s="1148"/>
      <c r="BR14" s="1148"/>
      <c r="BS14" s="1148"/>
      <c r="BT14" s="19"/>
      <c r="BU14" s="19"/>
      <c r="BV14" s="1148"/>
      <c r="BW14" s="1148"/>
      <c r="BX14" s="1043"/>
      <c r="BY14" s="1043"/>
      <c r="BZ14" s="1043"/>
      <c r="CA14" s="1149"/>
    </row>
    <row r="15" spans="1:93" s="38" customFormat="1" ht="15" customHeight="1">
      <c r="A15" s="310" t="s">
        <v>1253</v>
      </c>
      <c r="B15" s="703"/>
      <c r="C15" s="795"/>
      <c r="D15" s="1075"/>
      <c r="E15" s="1073">
        <f t="shared" ref="E15:E31" si="1">SUM(C15+D15)</f>
        <v>0</v>
      </c>
      <c r="F15" s="1073"/>
      <c r="G15" s="1073"/>
      <c r="H15" s="1074"/>
      <c r="I15" s="1075"/>
      <c r="J15" s="1073">
        <f>SUM(H15+I15)</f>
        <v>0</v>
      </c>
      <c r="K15" s="1073"/>
      <c r="L15" s="1073"/>
      <c r="M15" s="1074"/>
      <c r="N15" s="1075"/>
      <c r="O15" s="1073">
        <f>SUM(M15+N15)</f>
        <v>0</v>
      </c>
      <c r="P15" s="1073"/>
      <c r="Q15" s="1073"/>
      <c r="R15" s="1074"/>
      <c r="S15" s="1075"/>
      <c r="T15" s="1073">
        <f>SUM(R15+S15)</f>
        <v>0</v>
      </c>
      <c r="U15" s="1073"/>
      <c r="V15" s="1073"/>
      <c r="W15" s="1074"/>
      <c r="X15" s="1075"/>
      <c r="Y15" s="1073">
        <f>SUM(W15+X15)</f>
        <v>0</v>
      </c>
      <c r="Z15" s="1073"/>
      <c r="AA15" s="1073"/>
      <c r="AB15" s="1074"/>
      <c r="AC15" s="1075"/>
      <c r="AD15" s="1073">
        <f>SUM(AB15+AC15)</f>
        <v>0</v>
      </c>
      <c r="AE15" s="1073"/>
      <c r="AF15" s="1073"/>
      <c r="AG15" s="1074"/>
      <c r="AH15" s="1075"/>
      <c r="AI15" s="1073">
        <f>SUM(AG15+AH15)</f>
        <v>0</v>
      </c>
      <c r="AJ15" s="1073"/>
      <c r="AK15" s="1073"/>
      <c r="AL15" s="20"/>
      <c r="AM15" s="1150"/>
      <c r="AN15" s="1073">
        <f>SUM(AL15+AM15)</f>
        <v>0</v>
      </c>
      <c r="AO15" s="1073"/>
      <c r="AP15" s="20"/>
      <c r="AQ15" s="1150"/>
      <c r="AR15" s="1073">
        <f>SUM(AP15+AQ15)</f>
        <v>0</v>
      </c>
      <c r="AS15" s="1073"/>
      <c r="AT15" s="1073"/>
      <c r="AU15" s="1074"/>
      <c r="AV15" s="1075"/>
      <c r="AW15" s="1073">
        <f>SUM(AU15+AV15)</f>
        <v>0</v>
      </c>
      <c r="AX15" s="1073"/>
      <c r="AY15" s="1073"/>
      <c r="AZ15" s="1074"/>
      <c r="BA15" s="1075"/>
      <c r="BB15" s="1073">
        <f>SUM(AZ15+BA15)</f>
        <v>0</v>
      </c>
      <c r="BC15" s="1073"/>
      <c r="BD15" s="1073"/>
      <c r="BE15" s="1074"/>
      <c r="BF15" s="1075"/>
      <c r="BG15" s="1073">
        <f>SUM(BE15+BF15)</f>
        <v>0</v>
      </c>
      <c r="BH15" s="1073"/>
      <c r="BI15" s="1073"/>
      <c r="BJ15" s="1074"/>
      <c r="BK15" s="1075"/>
      <c r="BL15" s="1073">
        <f>SUM(BJ15+BK15)</f>
        <v>0</v>
      </c>
      <c r="BM15" s="1073"/>
      <c r="BN15" s="1073"/>
      <c r="BO15" s="1074"/>
      <c r="BP15" s="1075"/>
      <c r="BQ15" s="1073">
        <f>SUM(BO15+BP15)</f>
        <v>0</v>
      </c>
      <c r="BR15" s="1073"/>
      <c r="BS15" s="1073"/>
      <c r="BT15" s="1074"/>
      <c r="BU15" s="1075"/>
      <c r="BV15" s="1073">
        <f>SUM(BT15+BU15)</f>
        <v>0</v>
      </c>
      <c r="BW15" s="1073"/>
      <c r="BX15" s="1053">
        <f t="shared" ref="BX15:BX31" si="2">SUM(B15+G15+L15+Q15+V15+AA15+AF15+AK15+AT15+AY15+BD15+BI15+BN15+BS15)</f>
        <v>0</v>
      </c>
      <c r="BY15" s="1053">
        <f>SUM(C15+H15+M15+R15+W15+AB15+AG15+AL15+AU15+AZ15+BE15+BJ15+BO15+BT15)</f>
        <v>0</v>
      </c>
      <c r="BZ15" s="1151">
        <f>SUM(I15+N15+S15+X15+AC15+AH15+AM15+AV15+BA15+BF15+BK15+BP15+BU15+D15)</f>
        <v>0</v>
      </c>
      <c r="CA15" s="1053">
        <f>SUM(BY15+BZ15)</f>
        <v>0</v>
      </c>
      <c r="CB15" s="1025"/>
    </row>
    <row r="16" spans="1:93" s="38" customFormat="1" ht="15" hidden="1" customHeight="1">
      <c r="A16" s="703" t="s">
        <v>490</v>
      </c>
      <c r="B16" s="703"/>
      <c r="C16" s="795"/>
      <c r="D16" s="1075"/>
      <c r="E16" s="1073">
        <f t="shared" si="1"/>
        <v>0</v>
      </c>
      <c r="F16" s="1073">
        <f>C16-B16</f>
        <v>0</v>
      </c>
      <c r="G16" s="1073"/>
      <c r="H16" s="1074"/>
      <c r="I16" s="1075"/>
      <c r="J16" s="1073">
        <f t="shared" ref="J16:J40" si="3">SUM(H16+I16)</f>
        <v>0</v>
      </c>
      <c r="K16" s="1073">
        <f t="shared" ref="K16:K28" si="4">H16-G16</f>
        <v>0</v>
      </c>
      <c r="L16" s="1073"/>
      <c r="M16" s="1074"/>
      <c r="N16" s="1075"/>
      <c r="O16" s="1073">
        <f t="shared" ref="O16:O40" si="5">SUM(M16+N16)</f>
        <v>0</v>
      </c>
      <c r="P16" s="1073">
        <f t="shared" ref="P16:P28" si="6">M16-L16</f>
        <v>0</v>
      </c>
      <c r="Q16" s="1073"/>
      <c r="R16" s="1074"/>
      <c r="S16" s="1075"/>
      <c r="T16" s="1073">
        <f t="shared" ref="T16:T31" si="7">SUM(R16+S16)</f>
        <v>0</v>
      </c>
      <c r="U16" s="1073">
        <f t="shared" ref="U16:U28" si="8">R16-Q16</f>
        <v>0</v>
      </c>
      <c r="V16" s="1073"/>
      <c r="W16" s="1074"/>
      <c r="X16" s="1075"/>
      <c r="Y16" s="1073">
        <f t="shared" ref="Y16:Y31" si="9">SUM(W16+X16)</f>
        <v>0</v>
      </c>
      <c r="Z16" s="1073">
        <f t="shared" ref="Z16:Z28" si="10">W16-V16</f>
        <v>0</v>
      </c>
      <c r="AA16" s="1073"/>
      <c r="AB16" s="1074"/>
      <c r="AC16" s="1075"/>
      <c r="AD16" s="1073">
        <f t="shared" ref="AD16:AD31" si="11">SUM(AB16+AC16)</f>
        <v>0</v>
      </c>
      <c r="AE16" s="1073">
        <f t="shared" ref="AE16:AE28" si="12">AB16-AA16</f>
        <v>0</v>
      </c>
      <c r="AF16" s="1073"/>
      <c r="AG16" s="1074"/>
      <c r="AH16" s="1075"/>
      <c r="AI16" s="1073">
        <f t="shared" ref="AI16:AI31" si="13">SUM(AG16+AH16)</f>
        <v>0</v>
      </c>
      <c r="AJ16" s="1073">
        <f t="shared" ref="AJ16:AJ28" si="14">AG16-AF16</f>
        <v>0</v>
      </c>
      <c r="AK16" s="1073"/>
      <c r="AL16" s="20"/>
      <c r="AM16" s="1150"/>
      <c r="AN16" s="1073">
        <f t="shared" ref="AN16:AN31" si="15">SUM(AL16+AM16)</f>
        <v>0</v>
      </c>
      <c r="AO16" s="1073">
        <f t="shared" ref="AO16:AO28" si="16">AL16-AK16</f>
        <v>0</v>
      </c>
      <c r="AP16" s="20"/>
      <c r="AQ16" s="1150"/>
      <c r="AR16" s="1073">
        <f t="shared" ref="AR16:AR31" si="17">SUM(AP16+AQ16)</f>
        <v>0</v>
      </c>
      <c r="AS16" s="1073"/>
      <c r="AT16" s="1073"/>
      <c r="AU16" s="1074"/>
      <c r="AV16" s="1075"/>
      <c r="AW16" s="1073">
        <f t="shared" ref="AW16:AW31" si="18">SUM(AU16+AV16)</f>
        <v>0</v>
      </c>
      <c r="AX16" s="1073">
        <f t="shared" ref="AX16:AX28" si="19">AU16-AT16</f>
        <v>0</v>
      </c>
      <c r="AY16" s="1073"/>
      <c r="AZ16" s="1074"/>
      <c r="BA16" s="1075"/>
      <c r="BB16" s="1073">
        <f t="shared" ref="BB16:BB31" si="20">SUM(AZ16+BA16)</f>
        <v>0</v>
      </c>
      <c r="BC16" s="1073">
        <f t="shared" ref="BC16:BC28" si="21">AZ16-AY16</f>
        <v>0</v>
      </c>
      <c r="BD16" s="1073"/>
      <c r="BE16" s="1074"/>
      <c r="BF16" s="1075"/>
      <c r="BG16" s="1073">
        <f t="shared" ref="BG16:BG31" si="22">SUM(BE16+BF16)</f>
        <v>0</v>
      </c>
      <c r="BH16" s="1073">
        <f t="shared" ref="BH16:BH28" si="23">BE16-BD16</f>
        <v>0</v>
      </c>
      <c r="BI16" s="1073"/>
      <c r="BJ16" s="1074"/>
      <c r="BK16" s="1075"/>
      <c r="BL16" s="1073">
        <f t="shared" ref="BL16:BL31" si="24">SUM(BJ16+BK16)</f>
        <v>0</v>
      </c>
      <c r="BM16" s="1073">
        <f t="shared" ref="BM16:BM28" si="25">BJ16-BI16</f>
        <v>0</v>
      </c>
      <c r="BN16" s="1073"/>
      <c r="BO16" s="1074"/>
      <c r="BP16" s="1075"/>
      <c r="BQ16" s="1073">
        <f t="shared" ref="BQ16:BQ31" si="26">SUM(BO16+BP16)</f>
        <v>0</v>
      </c>
      <c r="BR16" s="1073">
        <f t="shared" ref="BR16:BR28" si="27">BO16-BN16</f>
        <v>0</v>
      </c>
      <c r="BS16" s="1073"/>
      <c r="BT16" s="1074"/>
      <c r="BU16" s="1075"/>
      <c r="BV16" s="1073">
        <f t="shared" ref="BV16:BV31" si="28">SUM(BT16+BU16)</f>
        <v>0</v>
      </c>
      <c r="BW16" s="1073">
        <f t="shared" ref="BW16:BW28" si="29">BT16-BS16</f>
        <v>0</v>
      </c>
      <c r="BX16" s="1053">
        <f t="shared" si="2"/>
        <v>0</v>
      </c>
      <c r="BY16" s="1053">
        <f>SUM(C16+H16+M16+R16+W16+AB16+AG16+AL16+AU16+AZ16+BE16+BJ16+BO16+BT16)</f>
        <v>0</v>
      </c>
      <c r="BZ16" s="1151">
        <f>SUM(I16+N16+S16+X16+AC16+AH16+AM16+AV16+BA16+BF16+BK16+BP16+BU16+D16)</f>
        <v>0</v>
      </c>
      <c r="CA16" s="1053">
        <f t="shared" ref="CA16:CA31" si="30">SUM(BY16+BZ16)</f>
        <v>0</v>
      </c>
      <c r="CB16" s="1152">
        <f t="shared" ref="CB16:CB28" si="31">BY16-BX16</f>
        <v>0</v>
      </c>
    </row>
    <row r="17" spans="1:80" s="38" customFormat="1" ht="15" customHeight="1">
      <c r="A17" s="703" t="s">
        <v>287</v>
      </c>
      <c r="B17" s="703"/>
      <c r="C17" s="795">
        <v>6500000</v>
      </c>
      <c r="D17" s="1075">
        <v>6774438</v>
      </c>
      <c r="E17" s="1073">
        <f t="shared" si="1"/>
        <v>13274438</v>
      </c>
      <c r="F17" s="1073">
        <f t="shared" ref="F17:F28" si="32">C17-B17</f>
        <v>6500000</v>
      </c>
      <c r="G17" s="1073"/>
      <c r="H17" s="1074">
        <v>9000000</v>
      </c>
      <c r="I17" s="1075">
        <v>9166263</v>
      </c>
      <c r="J17" s="1073">
        <f t="shared" si="3"/>
        <v>18166263</v>
      </c>
      <c r="K17" s="1073">
        <f t="shared" si="4"/>
        <v>9000000</v>
      </c>
      <c r="L17" s="1073"/>
      <c r="M17" s="1074">
        <v>14200000</v>
      </c>
      <c r="N17" s="1075">
        <v>14065296</v>
      </c>
      <c r="O17" s="1073">
        <f t="shared" si="5"/>
        <v>28265296</v>
      </c>
      <c r="P17" s="1073">
        <f t="shared" si="6"/>
        <v>14200000</v>
      </c>
      <c r="Q17" s="1073"/>
      <c r="R17" s="1074">
        <v>6000000</v>
      </c>
      <c r="S17" s="1075">
        <v>5990806</v>
      </c>
      <c r="T17" s="1073">
        <f t="shared" si="7"/>
        <v>11990806</v>
      </c>
      <c r="U17" s="1073">
        <f t="shared" si="8"/>
        <v>6000000</v>
      </c>
      <c r="V17" s="1073"/>
      <c r="W17" s="1074">
        <v>9000000</v>
      </c>
      <c r="X17" s="1075">
        <v>9387877</v>
      </c>
      <c r="Y17" s="1073">
        <f t="shared" si="9"/>
        <v>18387877</v>
      </c>
      <c r="Z17" s="1073">
        <f t="shared" si="10"/>
        <v>9000000</v>
      </c>
      <c r="AA17" s="1073"/>
      <c r="AB17" s="1074">
        <v>5400000</v>
      </c>
      <c r="AC17" s="1075">
        <v>4240298</v>
      </c>
      <c r="AD17" s="1073">
        <f t="shared" si="11"/>
        <v>9640298</v>
      </c>
      <c r="AE17" s="1073">
        <f t="shared" si="12"/>
        <v>5400000</v>
      </c>
      <c r="AF17" s="1073"/>
      <c r="AG17" s="1074">
        <v>7200000</v>
      </c>
      <c r="AH17" s="1075">
        <v>7133939</v>
      </c>
      <c r="AI17" s="1073">
        <f t="shared" si="13"/>
        <v>14333939</v>
      </c>
      <c r="AJ17" s="1073">
        <f t="shared" si="14"/>
        <v>7200000</v>
      </c>
      <c r="AK17" s="1073"/>
      <c r="AL17" s="20"/>
      <c r="AM17" s="1075"/>
      <c r="AN17" s="1073">
        <f t="shared" si="15"/>
        <v>0</v>
      </c>
      <c r="AO17" s="1073">
        <f t="shared" si="16"/>
        <v>0</v>
      </c>
      <c r="AP17" s="20"/>
      <c r="AQ17" s="1075">
        <v>5750742</v>
      </c>
      <c r="AR17" s="1073">
        <f t="shared" si="17"/>
        <v>5750742</v>
      </c>
      <c r="AS17" s="1073"/>
      <c r="AT17" s="1073"/>
      <c r="AU17" s="1074">
        <v>10700000</v>
      </c>
      <c r="AV17" s="1075">
        <v>11168367</v>
      </c>
      <c r="AW17" s="1073">
        <f t="shared" si="18"/>
        <v>21868367</v>
      </c>
      <c r="AX17" s="1073">
        <f t="shared" si="19"/>
        <v>10700000</v>
      </c>
      <c r="AY17" s="1073"/>
      <c r="AZ17" s="1074">
        <v>14000000</v>
      </c>
      <c r="BA17" s="1075">
        <v>13988106</v>
      </c>
      <c r="BB17" s="1073">
        <f t="shared" si="20"/>
        <v>27988106</v>
      </c>
      <c r="BC17" s="1073">
        <f t="shared" si="21"/>
        <v>14000000</v>
      </c>
      <c r="BD17" s="1073"/>
      <c r="BE17" s="1074">
        <v>7500000</v>
      </c>
      <c r="BF17" s="1075">
        <v>8332592</v>
      </c>
      <c r="BG17" s="1073">
        <f t="shared" si="22"/>
        <v>15832592</v>
      </c>
      <c r="BH17" s="1073">
        <f t="shared" si="23"/>
        <v>7500000</v>
      </c>
      <c r="BI17" s="1073"/>
      <c r="BJ17" s="1074">
        <v>900000</v>
      </c>
      <c r="BK17" s="1075">
        <v>804811</v>
      </c>
      <c r="BL17" s="1073">
        <f t="shared" si="24"/>
        <v>1704811</v>
      </c>
      <c r="BM17" s="1073">
        <f t="shared" si="25"/>
        <v>900000</v>
      </c>
      <c r="BN17" s="1073"/>
      <c r="BO17" s="1074">
        <v>16300000</v>
      </c>
      <c r="BP17" s="1075">
        <v>16777892</v>
      </c>
      <c r="BQ17" s="1073">
        <f t="shared" si="26"/>
        <v>33077892</v>
      </c>
      <c r="BR17" s="1073">
        <f t="shared" si="27"/>
        <v>16300000</v>
      </c>
      <c r="BS17" s="1073"/>
      <c r="BT17" s="1074">
        <v>7000000</v>
      </c>
      <c r="BU17" s="1075">
        <v>3058526</v>
      </c>
      <c r="BV17" s="1073">
        <f t="shared" si="28"/>
        <v>10058526</v>
      </c>
      <c r="BW17" s="1073">
        <f t="shared" si="29"/>
        <v>7000000</v>
      </c>
      <c r="BX17" s="1053">
        <f t="shared" si="2"/>
        <v>0</v>
      </c>
      <c r="BY17" s="1053">
        <f>SUM(C17+H17+M17+R17+W17+AB17+AG17+AL17+AP17+AU17+AZ17+BE17+BJ17+BO17+BT17)</f>
        <v>113700000</v>
      </c>
      <c r="BZ17" s="1151">
        <f>SUM(I17+N17+S17+X17+AC17+AH17+AM17+AQ17+AV17+BA17+BF17+BK17+BP17+BU17+D17)</f>
        <v>116639953</v>
      </c>
      <c r="CA17" s="1053">
        <f t="shared" si="30"/>
        <v>230339953</v>
      </c>
      <c r="CB17" s="1152">
        <f t="shared" si="31"/>
        <v>113700000</v>
      </c>
    </row>
    <row r="18" spans="1:80" s="38" customFormat="1" ht="15" customHeight="1">
      <c r="A18" s="73" t="s">
        <v>590</v>
      </c>
      <c r="B18" s="73"/>
      <c r="C18" s="20"/>
      <c r="D18" s="1075"/>
      <c r="E18" s="1073">
        <f t="shared" si="1"/>
        <v>0</v>
      </c>
      <c r="F18" s="1073">
        <f t="shared" si="32"/>
        <v>0</v>
      </c>
      <c r="G18" s="1073"/>
      <c r="H18" s="1074"/>
      <c r="I18" s="1075"/>
      <c r="J18" s="1073">
        <f t="shared" si="3"/>
        <v>0</v>
      </c>
      <c r="K18" s="1073">
        <f t="shared" si="4"/>
        <v>0</v>
      </c>
      <c r="L18" s="1073"/>
      <c r="M18" s="1074">
        <v>35806</v>
      </c>
      <c r="N18" s="1075"/>
      <c r="O18" s="1073">
        <f t="shared" si="5"/>
        <v>35806</v>
      </c>
      <c r="P18" s="1073">
        <f t="shared" si="6"/>
        <v>35806</v>
      </c>
      <c r="Q18" s="1073"/>
      <c r="R18" s="1074"/>
      <c r="S18" s="1075"/>
      <c r="T18" s="1073">
        <f t="shared" si="7"/>
        <v>0</v>
      </c>
      <c r="U18" s="1073">
        <f t="shared" si="8"/>
        <v>0</v>
      </c>
      <c r="V18" s="1073"/>
      <c r="W18" s="1074"/>
      <c r="X18" s="1075"/>
      <c r="Y18" s="1073">
        <f t="shared" si="9"/>
        <v>0</v>
      </c>
      <c r="Z18" s="1073">
        <f t="shared" si="10"/>
        <v>0</v>
      </c>
      <c r="AA18" s="1073"/>
      <c r="AB18" s="1074"/>
      <c r="AC18" s="1075"/>
      <c r="AD18" s="1073">
        <f t="shared" si="11"/>
        <v>0</v>
      </c>
      <c r="AE18" s="1073">
        <f t="shared" si="12"/>
        <v>0</v>
      </c>
      <c r="AF18" s="1073"/>
      <c r="AG18" s="1074"/>
      <c r="AH18" s="1075"/>
      <c r="AI18" s="1073">
        <f t="shared" si="13"/>
        <v>0</v>
      </c>
      <c r="AJ18" s="1073">
        <f t="shared" si="14"/>
        <v>0</v>
      </c>
      <c r="AK18" s="1073"/>
      <c r="AL18" s="20"/>
      <c r="AM18" s="1075"/>
      <c r="AN18" s="1073">
        <f t="shared" si="15"/>
        <v>0</v>
      </c>
      <c r="AO18" s="1073">
        <f t="shared" si="16"/>
        <v>0</v>
      </c>
      <c r="AP18" s="20"/>
      <c r="AQ18" s="1075">
        <v>582750</v>
      </c>
      <c r="AR18" s="1073">
        <f>SUM(AP18+AQ18)</f>
        <v>582750</v>
      </c>
      <c r="AS18" s="1073"/>
      <c r="AT18" s="1073"/>
      <c r="AU18" s="1074"/>
      <c r="AV18" s="1075"/>
      <c r="AW18" s="1073">
        <f t="shared" si="18"/>
        <v>0</v>
      </c>
      <c r="AX18" s="1073">
        <f t="shared" si="19"/>
        <v>0</v>
      </c>
      <c r="AY18" s="1073"/>
      <c r="AZ18" s="1074"/>
      <c r="BA18" s="1075"/>
      <c r="BB18" s="1073">
        <f t="shared" si="20"/>
        <v>0</v>
      </c>
      <c r="BC18" s="1073">
        <f t="shared" si="21"/>
        <v>0</v>
      </c>
      <c r="BD18" s="1073"/>
      <c r="BE18" s="1074"/>
      <c r="BF18" s="1075"/>
      <c r="BG18" s="1073">
        <f t="shared" si="22"/>
        <v>0</v>
      </c>
      <c r="BH18" s="1073">
        <f t="shared" si="23"/>
        <v>0</v>
      </c>
      <c r="BI18" s="1073"/>
      <c r="BJ18" s="1074"/>
      <c r="BK18" s="1075"/>
      <c r="BL18" s="1073">
        <f t="shared" si="24"/>
        <v>0</v>
      </c>
      <c r="BM18" s="1073">
        <f t="shared" si="25"/>
        <v>0</v>
      </c>
      <c r="BN18" s="1073"/>
      <c r="BO18" s="1074"/>
      <c r="BP18" s="1075"/>
      <c r="BQ18" s="1073">
        <f t="shared" si="26"/>
        <v>0</v>
      </c>
      <c r="BR18" s="1073">
        <f t="shared" si="27"/>
        <v>0</v>
      </c>
      <c r="BS18" s="1073"/>
      <c r="BT18" s="1074">
        <v>210000</v>
      </c>
      <c r="BU18" s="1075">
        <v>139194</v>
      </c>
      <c r="BV18" s="1073">
        <f t="shared" si="28"/>
        <v>349194</v>
      </c>
      <c r="BW18" s="1073">
        <f t="shared" si="29"/>
        <v>210000</v>
      </c>
      <c r="BX18" s="1053">
        <f t="shared" si="2"/>
        <v>0</v>
      </c>
      <c r="BY18" s="1053">
        <f t="shared" ref="BY18:BY29" si="33">SUM(C18+H18+M18+R18+W18+AB18+AG18+AL18+AP18+AU18+AZ18+BE18+BJ18+BO18+BT18)</f>
        <v>245806</v>
      </c>
      <c r="BZ18" s="1151">
        <f t="shared" ref="BZ18:BZ29" si="34">SUM(I18+N18+S18+X18+AC18+AH18+AM18+AQ18+AV18+BA18+BF18+BK18+BP18+BU18+D18)</f>
        <v>721944</v>
      </c>
      <c r="CA18" s="1053">
        <f t="shared" si="30"/>
        <v>967750</v>
      </c>
      <c r="CB18" s="1152">
        <f t="shared" si="31"/>
        <v>245806</v>
      </c>
    </row>
    <row r="19" spans="1:80" s="38" customFormat="1" ht="15" customHeight="1">
      <c r="A19" s="1054" t="s">
        <v>591</v>
      </c>
      <c r="B19" s="73"/>
      <c r="C19" s="20">
        <v>1970000</v>
      </c>
      <c r="D19" s="1075">
        <v>1579307</v>
      </c>
      <c r="E19" s="1073">
        <f t="shared" si="1"/>
        <v>3549307</v>
      </c>
      <c r="F19" s="1073">
        <f t="shared" si="32"/>
        <v>1970000</v>
      </c>
      <c r="G19" s="1073"/>
      <c r="H19" s="1074">
        <v>2630000</v>
      </c>
      <c r="I19" s="1075">
        <v>2420852</v>
      </c>
      <c r="J19" s="1073">
        <f t="shared" si="3"/>
        <v>5050852</v>
      </c>
      <c r="K19" s="1073">
        <f t="shared" si="4"/>
        <v>2630000</v>
      </c>
      <c r="L19" s="1073"/>
      <c r="M19" s="1074">
        <v>4354000</v>
      </c>
      <c r="N19" s="1075">
        <v>3609938</v>
      </c>
      <c r="O19" s="1073">
        <f t="shared" si="5"/>
        <v>7963938</v>
      </c>
      <c r="P19" s="1073">
        <f t="shared" si="6"/>
        <v>4354000</v>
      </c>
      <c r="Q19" s="1073"/>
      <c r="R19" s="1074">
        <v>1729000</v>
      </c>
      <c r="S19" s="1075">
        <v>1565576</v>
      </c>
      <c r="T19" s="1073">
        <f t="shared" si="7"/>
        <v>3294576</v>
      </c>
      <c r="U19" s="1073">
        <f t="shared" si="8"/>
        <v>1729000</v>
      </c>
      <c r="V19" s="1073"/>
      <c r="W19" s="1074">
        <v>2630000</v>
      </c>
      <c r="X19" s="1075">
        <v>2420422</v>
      </c>
      <c r="Y19" s="1073">
        <f t="shared" si="9"/>
        <v>5050422</v>
      </c>
      <c r="Z19" s="1073">
        <f t="shared" si="10"/>
        <v>2630000</v>
      </c>
      <c r="AA19" s="1073"/>
      <c r="AB19" s="1074">
        <v>1762000</v>
      </c>
      <c r="AC19" s="1075">
        <v>940100</v>
      </c>
      <c r="AD19" s="1073">
        <f t="shared" si="11"/>
        <v>2702100</v>
      </c>
      <c r="AE19" s="1073">
        <f t="shared" si="12"/>
        <v>1762000</v>
      </c>
      <c r="AF19" s="1073"/>
      <c r="AG19" s="1074">
        <v>2342000</v>
      </c>
      <c r="AH19" s="1075">
        <v>1702632</v>
      </c>
      <c r="AI19" s="1073">
        <f t="shared" si="13"/>
        <v>4044632</v>
      </c>
      <c r="AJ19" s="1073">
        <f t="shared" si="14"/>
        <v>2342000</v>
      </c>
      <c r="AK19" s="1073"/>
      <c r="AL19" s="20">
        <v>16000</v>
      </c>
      <c r="AM19" s="1075">
        <v>-16000</v>
      </c>
      <c r="AN19" s="1073">
        <f t="shared" si="15"/>
        <v>0</v>
      </c>
      <c r="AO19" s="1073">
        <f t="shared" si="16"/>
        <v>16000</v>
      </c>
      <c r="AP19" s="20"/>
      <c r="AQ19" s="1075">
        <v>1692525</v>
      </c>
      <c r="AR19" s="1073">
        <f t="shared" si="17"/>
        <v>1692525</v>
      </c>
      <c r="AS19" s="1073"/>
      <c r="AT19" s="1073"/>
      <c r="AU19" s="1074">
        <v>3145000</v>
      </c>
      <c r="AV19" s="1075">
        <v>2920937</v>
      </c>
      <c r="AW19" s="1073">
        <f t="shared" si="18"/>
        <v>6065937</v>
      </c>
      <c r="AX19" s="1073">
        <f t="shared" si="19"/>
        <v>3145000</v>
      </c>
      <c r="AY19" s="1073"/>
      <c r="AZ19" s="1074">
        <v>4234000</v>
      </c>
      <c r="BA19" s="1075">
        <v>3762504</v>
      </c>
      <c r="BB19" s="1073">
        <f t="shared" si="20"/>
        <v>7996504</v>
      </c>
      <c r="BC19" s="1073">
        <f t="shared" si="21"/>
        <v>4234000</v>
      </c>
      <c r="BD19" s="1073"/>
      <c r="BE19" s="1074">
        <v>2228000</v>
      </c>
      <c r="BF19" s="1075">
        <v>2089889</v>
      </c>
      <c r="BG19" s="1073">
        <f t="shared" si="22"/>
        <v>4317889</v>
      </c>
      <c r="BH19" s="1073">
        <f t="shared" si="23"/>
        <v>2228000</v>
      </c>
      <c r="BI19" s="1073"/>
      <c r="BJ19" s="1074">
        <v>331000</v>
      </c>
      <c r="BK19" s="1075">
        <v>143150</v>
      </c>
      <c r="BL19" s="1073">
        <f t="shared" si="24"/>
        <v>474150</v>
      </c>
      <c r="BM19" s="1073">
        <f t="shared" si="25"/>
        <v>331000</v>
      </c>
      <c r="BN19" s="1073"/>
      <c r="BO19" s="1074">
        <v>4836000</v>
      </c>
      <c r="BP19" s="1075">
        <v>4222159</v>
      </c>
      <c r="BQ19" s="1073">
        <f t="shared" si="26"/>
        <v>9058159</v>
      </c>
      <c r="BR19" s="1073">
        <f t="shared" si="27"/>
        <v>4836000</v>
      </c>
      <c r="BS19" s="1073"/>
      <c r="BT19" s="1074">
        <v>2142000</v>
      </c>
      <c r="BU19" s="1075">
        <v>671772</v>
      </c>
      <c r="BV19" s="1073">
        <f t="shared" si="28"/>
        <v>2813772</v>
      </c>
      <c r="BW19" s="1073">
        <f t="shared" si="29"/>
        <v>2142000</v>
      </c>
      <c r="BX19" s="1053">
        <f t="shared" si="2"/>
        <v>0</v>
      </c>
      <c r="BY19" s="1053">
        <f t="shared" si="33"/>
        <v>34349000</v>
      </c>
      <c r="BZ19" s="1151">
        <f t="shared" si="34"/>
        <v>29725763</v>
      </c>
      <c r="CA19" s="1053">
        <f t="shared" si="30"/>
        <v>64074763</v>
      </c>
      <c r="CB19" s="1152">
        <f t="shared" si="31"/>
        <v>34349000</v>
      </c>
    </row>
    <row r="20" spans="1:80" s="38" customFormat="1" ht="15" hidden="1" customHeight="1">
      <c r="A20" s="703" t="s">
        <v>592</v>
      </c>
      <c r="B20" s="703"/>
      <c r="C20" s="795"/>
      <c r="D20" s="1075"/>
      <c r="E20" s="1073">
        <f t="shared" si="1"/>
        <v>0</v>
      </c>
      <c r="F20" s="1073">
        <f t="shared" si="32"/>
        <v>0</v>
      </c>
      <c r="G20" s="1074"/>
      <c r="H20" s="1074"/>
      <c r="I20" s="1075"/>
      <c r="J20" s="1073">
        <f t="shared" si="3"/>
        <v>0</v>
      </c>
      <c r="K20" s="1073">
        <f t="shared" si="4"/>
        <v>0</v>
      </c>
      <c r="L20" s="1074">
        <v>56709</v>
      </c>
      <c r="M20" s="1074"/>
      <c r="N20" s="1075"/>
      <c r="O20" s="1073">
        <f t="shared" si="5"/>
        <v>0</v>
      </c>
      <c r="P20" s="1073">
        <f t="shared" si="6"/>
        <v>-56709</v>
      </c>
      <c r="Q20" s="1073"/>
      <c r="R20" s="1074"/>
      <c r="S20" s="1075"/>
      <c r="T20" s="1073">
        <f t="shared" si="7"/>
        <v>0</v>
      </c>
      <c r="U20" s="1073">
        <f t="shared" si="8"/>
        <v>0</v>
      </c>
      <c r="V20" s="1074">
        <v>36572</v>
      </c>
      <c r="W20" s="1074"/>
      <c r="X20" s="1075"/>
      <c r="Y20" s="1073">
        <f t="shared" si="9"/>
        <v>0</v>
      </c>
      <c r="Z20" s="1073">
        <f t="shared" si="10"/>
        <v>-36572</v>
      </c>
      <c r="AA20" s="1074"/>
      <c r="AB20" s="1074"/>
      <c r="AC20" s="1075"/>
      <c r="AD20" s="1073">
        <f t="shared" si="11"/>
        <v>0</v>
      </c>
      <c r="AE20" s="1073">
        <f t="shared" si="12"/>
        <v>0</v>
      </c>
      <c r="AF20" s="1074">
        <v>22975</v>
      </c>
      <c r="AG20" s="1074"/>
      <c r="AH20" s="1075"/>
      <c r="AI20" s="1073">
        <f t="shared" si="13"/>
        <v>0</v>
      </c>
      <c r="AJ20" s="1073">
        <f t="shared" si="14"/>
        <v>-22975</v>
      </c>
      <c r="AK20" s="1073"/>
      <c r="AL20" s="20"/>
      <c r="AM20" s="1075"/>
      <c r="AN20" s="1073">
        <f t="shared" si="15"/>
        <v>0</v>
      </c>
      <c r="AO20" s="1073">
        <f t="shared" si="16"/>
        <v>0</v>
      </c>
      <c r="AP20" s="20"/>
      <c r="AQ20" s="1075"/>
      <c r="AR20" s="1073">
        <f t="shared" si="17"/>
        <v>0</v>
      </c>
      <c r="AS20" s="1073"/>
      <c r="AT20" s="1074">
        <v>33909</v>
      </c>
      <c r="AU20" s="1074"/>
      <c r="AV20" s="1075"/>
      <c r="AW20" s="1073">
        <f t="shared" si="18"/>
        <v>0</v>
      </c>
      <c r="AX20" s="1073">
        <f t="shared" si="19"/>
        <v>-33909</v>
      </c>
      <c r="AY20" s="1074">
        <v>15196</v>
      </c>
      <c r="AZ20" s="1074"/>
      <c r="BA20" s="1075"/>
      <c r="BB20" s="1073">
        <f t="shared" si="20"/>
        <v>0</v>
      </c>
      <c r="BC20" s="1073">
        <f t="shared" si="21"/>
        <v>-15196</v>
      </c>
      <c r="BD20" s="1074">
        <v>32066</v>
      </c>
      <c r="BE20" s="1074"/>
      <c r="BF20" s="1075"/>
      <c r="BG20" s="1073">
        <f t="shared" si="22"/>
        <v>0</v>
      </c>
      <c r="BH20" s="1073">
        <f t="shared" si="23"/>
        <v>-32066</v>
      </c>
      <c r="BI20" s="1073"/>
      <c r="BJ20" s="1074"/>
      <c r="BK20" s="1075"/>
      <c r="BL20" s="1073">
        <f t="shared" si="24"/>
        <v>0</v>
      </c>
      <c r="BM20" s="1073">
        <f t="shared" si="25"/>
        <v>0</v>
      </c>
      <c r="BN20" s="1074">
        <v>62327</v>
      </c>
      <c r="BO20" s="1074"/>
      <c r="BP20" s="1075"/>
      <c r="BQ20" s="1073">
        <f t="shared" si="26"/>
        <v>0</v>
      </c>
      <c r="BR20" s="1073">
        <f t="shared" si="27"/>
        <v>-62327</v>
      </c>
      <c r="BS20" s="1073"/>
      <c r="BT20" s="1074"/>
      <c r="BU20" s="1075"/>
      <c r="BV20" s="1073">
        <f t="shared" si="28"/>
        <v>0</v>
      </c>
      <c r="BW20" s="1073">
        <f t="shared" si="29"/>
        <v>0</v>
      </c>
      <c r="BX20" s="1053">
        <f t="shared" si="2"/>
        <v>259754</v>
      </c>
      <c r="BY20" s="1053">
        <f t="shared" si="33"/>
        <v>0</v>
      </c>
      <c r="BZ20" s="1151">
        <f t="shared" si="34"/>
        <v>0</v>
      </c>
      <c r="CA20" s="1053">
        <f t="shared" si="30"/>
        <v>0</v>
      </c>
      <c r="CB20" s="1152">
        <f t="shared" si="31"/>
        <v>-259754</v>
      </c>
    </row>
    <row r="21" spans="1:80" s="38" customFormat="1" ht="15" customHeight="1">
      <c r="A21" s="1054" t="s">
        <v>885</v>
      </c>
      <c r="B21" s="1054"/>
      <c r="C21" s="98"/>
      <c r="D21" s="1075"/>
      <c r="E21" s="1073">
        <f t="shared" si="1"/>
        <v>0</v>
      </c>
      <c r="F21" s="1073">
        <f t="shared" si="32"/>
        <v>0</v>
      </c>
      <c r="G21" s="1074"/>
      <c r="H21" s="1074"/>
      <c r="I21" s="1075">
        <v>240699</v>
      </c>
      <c r="J21" s="1073">
        <f t="shared" si="3"/>
        <v>240699</v>
      </c>
      <c r="K21" s="1073">
        <f t="shared" si="4"/>
        <v>0</v>
      </c>
      <c r="L21" s="1074"/>
      <c r="M21" s="1074">
        <v>74936507</v>
      </c>
      <c r="N21" s="1075">
        <v>-7750385</v>
      </c>
      <c r="O21" s="1073">
        <f t="shared" si="5"/>
        <v>67186122</v>
      </c>
      <c r="P21" s="1073">
        <f t="shared" si="6"/>
        <v>74936507</v>
      </c>
      <c r="Q21" s="1073"/>
      <c r="R21" s="1074"/>
      <c r="S21" s="1075">
        <v>5518</v>
      </c>
      <c r="T21" s="1073">
        <f t="shared" si="7"/>
        <v>5518</v>
      </c>
      <c r="U21" s="1073">
        <f t="shared" si="8"/>
        <v>0</v>
      </c>
      <c r="V21" s="1074"/>
      <c r="W21" s="1074">
        <v>40926782</v>
      </c>
      <c r="X21" s="1075">
        <v>-2454445</v>
      </c>
      <c r="Y21" s="1073">
        <f t="shared" si="9"/>
        <v>38472337</v>
      </c>
      <c r="Z21" s="1073">
        <f t="shared" si="10"/>
        <v>40926782</v>
      </c>
      <c r="AA21" s="1074"/>
      <c r="AB21" s="1074"/>
      <c r="AC21" s="1075">
        <v>356414</v>
      </c>
      <c r="AD21" s="1073">
        <f t="shared" si="11"/>
        <v>356414</v>
      </c>
      <c r="AE21" s="1073">
        <f t="shared" si="12"/>
        <v>0</v>
      </c>
      <c r="AF21" s="1074"/>
      <c r="AG21" s="1074">
        <v>25155134</v>
      </c>
      <c r="AH21" s="1075">
        <v>2389439</v>
      </c>
      <c r="AI21" s="1073">
        <f t="shared" si="13"/>
        <v>27544573</v>
      </c>
      <c r="AJ21" s="1073">
        <f t="shared" si="14"/>
        <v>25155134</v>
      </c>
      <c r="AK21" s="1073"/>
      <c r="AL21" s="20"/>
      <c r="AM21" s="1075"/>
      <c r="AN21" s="1073">
        <f t="shared" si="15"/>
        <v>0</v>
      </c>
      <c r="AO21" s="1073">
        <f t="shared" si="16"/>
        <v>0</v>
      </c>
      <c r="AP21" s="20">
        <v>15294769</v>
      </c>
      <c r="AQ21" s="1075">
        <v>5622074</v>
      </c>
      <c r="AR21" s="1073">
        <f t="shared" si="17"/>
        <v>20916843</v>
      </c>
      <c r="AS21" s="1073"/>
      <c r="AT21" s="1074"/>
      <c r="AU21" s="1074">
        <v>42806842</v>
      </c>
      <c r="AV21" s="1075">
        <v>-1045450</v>
      </c>
      <c r="AW21" s="1073">
        <f t="shared" si="18"/>
        <v>41761392</v>
      </c>
      <c r="AX21" s="1073">
        <f t="shared" si="19"/>
        <v>42806842</v>
      </c>
      <c r="AY21" s="1074"/>
      <c r="AZ21" s="1074">
        <v>15755624</v>
      </c>
      <c r="BA21" s="1075">
        <v>-2644791</v>
      </c>
      <c r="BB21" s="1073">
        <f t="shared" si="20"/>
        <v>13110833</v>
      </c>
      <c r="BC21" s="1073">
        <f t="shared" si="21"/>
        <v>15755624</v>
      </c>
      <c r="BD21" s="1074"/>
      <c r="BE21" s="1074">
        <v>51893027</v>
      </c>
      <c r="BF21" s="1075">
        <v>-6837777</v>
      </c>
      <c r="BG21" s="1073">
        <f t="shared" si="22"/>
        <v>45055250</v>
      </c>
      <c r="BH21" s="1073">
        <f t="shared" si="23"/>
        <v>51893027</v>
      </c>
      <c r="BI21" s="1073"/>
      <c r="BJ21" s="1074"/>
      <c r="BK21" s="1075"/>
      <c r="BL21" s="1073">
        <f t="shared" si="24"/>
        <v>0</v>
      </c>
      <c r="BM21" s="1073">
        <f t="shared" si="25"/>
        <v>0</v>
      </c>
      <c r="BN21" s="1074"/>
      <c r="BO21" s="1074">
        <v>74885164</v>
      </c>
      <c r="BP21" s="1075">
        <v>-8631559</v>
      </c>
      <c r="BQ21" s="1073">
        <f t="shared" si="26"/>
        <v>66253605</v>
      </c>
      <c r="BR21" s="1073">
        <f t="shared" si="27"/>
        <v>74885164</v>
      </c>
      <c r="BS21" s="1073"/>
      <c r="BT21" s="1074"/>
      <c r="BU21" s="1075"/>
      <c r="BV21" s="1073">
        <f t="shared" si="28"/>
        <v>0</v>
      </c>
      <c r="BW21" s="1073">
        <f t="shared" si="29"/>
        <v>0</v>
      </c>
      <c r="BX21" s="1053">
        <f t="shared" si="2"/>
        <v>0</v>
      </c>
      <c r="BY21" s="1053">
        <f t="shared" si="33"/>
        <v>341653849</v>
      </c>
      <c r="BZ21" s="1151">
        <f t="shared" si="34"/>
        <v>-20750263</v>
      </c>
      <c r="CA21" s="1053">
        <f t="shared" si="30"/>
        <v>320903586</v>
      </c>
      <c r="CB21" s="1152">
        <f t="shared" si="31"/>
        <v>341653849</v>
      </c>
    </row>
    <row r="22" spans="1:80" s="38" customFormat="1" ht="15" customHeight="1">
      <c r="A22" s="1054" t="s">
        <v>884</v>
      </c>
      <c r="B22" s="1074">
        <v>17329</v>
      </c>
      <c r="C22" s="1074"/>
      <c r="D22" s="1075"/>
      <c r="E22" s="1073">
        <f t="shared" si="1"/>
        <v>0</v>
      </c>
      <c r="F22" s="1073">
        <f t="shared" si="32"/>
        <v>-17329</v>
      </c>
      <c r="G22" s="1074">
        <v>33701</v>
      </c>
      <c r="H22" s="1074"/>
      <c r="I22" s="1075"/>
      <c r="J22" s="1073">
        <f>SUM(H22+I22)</f>
        <v>0</v>
      </c>
      <c r="K22" s="1073">
        <f t="shared" si="4"/>
        <v>-33701</v>
      </c>
      <c r="L22" s="1074">
        <v>33390</v>
      </c>
      <c r="M22" s="1074"/>
      <c r="N22" s="1075"/>
      <c r="O22" s="1073">
        <f>SUM(M22+N22)</f>
        <v>0</v>
      </c>
      <c r="P22" s="1073">
        <f t="shared" si="6"/>
        <v>-33390</v>
      </c>
      <c r="Q22" s="1074">
        <v>53796</v>
      </c>
      <c r="R22" s="1074"/>
      <c r="S22" s="1075"/>
      <c r="T22" s="1073">
        <f>SUM(R22+S22)</f>
        <v>0</v>
      </c>
      <c r="U22" s="1073">
        <f t="shared" si="8"/>
        <v>-53796</v>
      </c>
      <c r="V22" s="1074">
        <v>24954</v>
      </c>
      <c r="W22" s="1074"/>
      <c r="X22" s="1075"/>
      <c r="Y22" s="1073">
        <f>SUM(W22+X22)</f>
        <v>0</v>
      </c>
      <c r="Z22" s="1073">
        <f t="shared" si="10"/>
        <v>-24954</v>
      </c>
      <c r="AA22" s="1074">
        <v>22601</v>
      </c>
      <c r="AB22" s="1074"/>
      <c r="AC22" s="1075"/>
      <c r="AD22" s="1073">
        <f>SUM(AB22+AC22)</f>
        <v>0</v>
      </c>
      <c r="AE22" s="1073">
        <f t="shared" si="12"/>
        <v>-22601</v>
      </c>
      <c r="AF22" s="1074">
        <v>15208</v>
      </c>
      <c r="AG22" s="1074"/>
      <c r="AH22" s="1075"/>
      <c r="AI22" s="1073">
        <f>SUM(AG22+AH22)</f>
        <v>0</v>
      </c>
      <c r="AJ22" s="1073">
        <f t="shared" si="14"/>
        <v>-15208</v>
      </c>
      <c r="AK22" s="20">
        <v>49709</v>
      </c>
      <c r="AL22" s="20"/>
      <c r="AM22" s="1075"/>
      <c r="AN22" s="1073">
        <f>SUM(AL22+AM22)</f>
        <v>0</v>
      </c>
      <c r="AO22" s="1073">
        <f t="shared" si="16"/>
        <v>-49709</v>
      </c>
      <c r="AP22" s="20">
        <v>0</v>
      </c>
      <c r="AQ22" s="1075"/>
      <c r="AR22" s="1073">
        <f>SUM(AP22+AQ22)</f>
        <v>0</v>
      </c>
      <c r="AS22" s="1073"/>
      <c r="AT22" s="1074">
        <v>19314</v>
      </c>
      <c r="AU22" s="1074"/>
      <c r="AV22" s="1075"/>
      <c r="AW22" s="1073">
        <f>SUM(AU22+AV22)</f>
        <v>0</v>
      </c>
      <c r="AX22" s="1073">
        <f t="shared" si="19"/>
        <v>-19314</v>
      </c>
      <c r="AY22" s="1074">
        <v>42142</v>
      </c>
      <c r="AZ22" s="1074"/>
      <c r="BA22" s="1075"/>
      <c r="BB22" s="1073">
        <f>SUM(AZ22+BA22)</f>
        <v>0</v>
      </c>
      <c r="BC22" s="1073">
        <f t="shared" si="21"/>
        <v>-42142</v>
      </c>
      <c r="BD22" s="1074">
        <v>44198</v>
      </c>
      <c r="BE22" s="1074"/>
      <c r="BF22" s="1075"/>
      <c r="BG22" s="1073">
        <f>SUM(BE22+BF22)</f>
        <v>0</v>
      </c>
      <c r="BH22" s="1073">
        <f t="shared" si="23"/>
        <v>-44198</v>
      </c>
      <c r="BI22" s="1074">
        <v>5692</v>
      </c>
      <c r="BJ22" s="1074"/>
      <c r="BK22" s="1075"/>
      <c r="BL22" s="1073">
        <f>SUM(BJ22+BK22)</f>
        <v>0</v>
      </c>
      <c r="BM22" s="1073">
        <f t="shared" si="25"/>
        <v>-5692</v>
      </c>
      <c r="BN22" s="1074">
        <v>38622</v>
      </c>
      <c r="BO22" s="1074">
        <v>0</v>
      </c>
      <c r="BP22" s="1075"/>
      <c r="BQ22" s="1073">
        <f>SUM(BO22+BP22)</f>
        <v>0</v>
      </c>
      <c r="BR22" s="1073">
        <f t="shared" si="27"/>
        <v>-38622</v>
      </c>
      <c r="BS22" s="1074">
        <v>39297</v>
      </c>
      <c r="BT22" s="1074"/>
      <c r="BU22" s="1075"/>
      <c r="BV22" s="1073">
        <f>SUM(BT22+BU22)</f>
        <v>0</v>
      </c>
      <c r="BW22" s="1073">
        <f t="shared" si="29"/>
        <v>-39297</v>
      </c>
      <c r="BX22" s="1053">
        <f t="shared" si="2"/>
        <v>439953</v>
      </c>
      <c r="BY22" s="1053">
        <f t="shared" si="33"/>
        <v>0</v>
      </c>
      <c r="BZ22" s="1151">
        <f t="shared" si="34"/>
        <v>0</v>
      </c>
      <c r="CA22" s="1053">
        <f>SUM(BY22+BZ22)</f>
        <v>0</v>
      </c>
      <c r="CB22" s="1152">
        <f t="shared" si="31"/>
        <v>-439953</v>
      </c>
    </row>
    <row r="23" spans="1:80" ht="15" customHeight="1">
      <c r="A23" s="703" t="s">
        <v>380</v>
      </c>
      <c r="B23" s="703"/>
      <c r="C23" s="795">
        <v>20816814</v>
      </c>
      <c r="D23" s="1075">
        <v>2747411</v>
      </c>
      <c r="E23" s="1073">
        <f t="shared" si="1"/>
        <v>23564225</v>
      </c>
      <c r="F23" s="1073">
        <f t="shared" si="32"/>
        <v>20816814</v>
      </c>
      <c r="G23" s="1073"/>
      <c r="H23" s="1074">
        <v>21135487</v>
      </c>
      <c r="I23" s="1075">
        <v>1769545</v>
      </c>
      <c r="J23" s="1073">
        <f t="shared" si="3"/>
        <v>22905032</v>
      </c>
      <c r="K23" s="1073">
        <f t="shared" si="4"/>
        <v>21135487</v>
      </c>
      <c r="L23" s="1073">
        <v>14190</v>
      </c>
      <c r="M23" s="1074">
        <v>42207991</v>
      </c>
      <c r="N23" s="1075">
        <v>435303</v>
      </c>
      <c r="O23" s="1073">
        <f t="shared" si="5"/>
        <v>42643294</v>
      </c>
      <c r="P23" s="1073">
        <f t="shared" si="6"/>
        <v>42193801</v>
      </c>
      <c r="Q23" s="1073"/>
      <c r="R23" s="1074">
        <v>43672520</v>
      </c>
      <c r="S23" s="1075">
        <v>86086</v>
      </c>
      <c r="T23" s="1073">
        <f t="shared" si="7"/>
        <v>43758606</v>
      </c>
      <c r="U23" s="1073">
        <f t="shared" si="8"/>
        <v>43672520</v>
      </c>
      <c r="V23" s="1073">
        <v>5880</v>
      </c>
      <c r="W23" s="1074">
        <v>20588007</v>
      </c>
      <c r="X23" s="1075">
        <v>656323</v>
      </c>
      <c r="Y23" s="1073">
        <f t="shared" si="9"/>
        <v>21244330</v>
      </c>
      <c r="Z23" s="1073">
        <f t="shared" si="10"/>
        <v>20582127</v>
      </c>
      <c r="AA23" s="1073"/>
      <c r="AB23" s="1074">
        <v>36520657</v>
      </c>
      <c r="AC23" s="1075">
        <v>-1803</v>
      </c>
      <c r="AD23" s="1073">
        <f t="shared" si="11"/>
        <v>36518854</v>
      </c>
      <c r="AE23" s="1073">
        <f t="shared" si="12"/>
        <v>36520657</v>
      </c>
      <c r="AF23" s="1073">
        <v>4856</v>
      </c>
      <c r="AG23" s="1074">
        <v>16398299</v>
      </c>
      <c r="AH23" s="1075">
        <v>5978802</v>
      </c>
      <c r="AI23" s="1073">
        <f t="shared" si="13"/>
        <v>22377101</v>
      </c>
      <c r="AJ23" s="1073">
        <f t="shared" si="14"/>
        <v>16393443</v>
      </c>
      <c r="AK23" s="1073"/>
      <c r="AL23" s="20">
        <v>33772840</v>
      </c>
      <c r="AM23" s="1075">
        <v>-19191759</v>
      </c>
      <c r="AN23" s="1073">
        <f t="shared" si="15"/>
        <v>14581081</v>
      </c>
      <c r="AO23" s="1073">
        <f t="shared" si="16"/>
        <v>33772840</v>
      </c>
      <c r="AP23" s="20">
        <v>11533712</v>
      </c>
      <c r="AQ23" s="1075">
        <v>7545119</v>
      </c>
      <c r="AR23" s="1073">
        <f t="shared" si="17"/>
        <v>19078831</v>
      </c>
      <c r="AS23" s="1073"/>
      <c r="AT23" s="1073">
        <v>9103</v>
      </c>
      <c r="AU23" s="1074">
        <v>20165172</v>
      </c>
      <c r="AV23" s="1075">
        <v>1886337</v>
      </c>
      <c r="AW23" s="1073">
        <f t="shared" si="18"/>
        <v>22051509</v>
      </c>
      <c r="AX23" s="1073">
        <f t="shared" si="19"/>
        <v>20156069</v>
      </c>
      <c r="AY23" s="1073">
        <v>1903</v>
      </c>
      <c r="AZ23" s="1074">
        <v>42908070</v>
      </c>
      <c r="BA23" s="1075">
        <v>4114280</v>
      </c>
      <c r="BB23" s="1073">
        <f t="shared" si="20"/>
        <v>47022350</v>
      </c>
      <c r="BC23" s="1073">
        <f t="shared" si="21"/>
        <v>42906167</v>
      </c>
      <c r="BD23" s="1073">
        <v>11397</v>
      </c>
      <c r="BE23" s="1074">
        <v>46333732</v>
      </c>
      <c r="BF23" s="1075">
        <v>1496487</v>
      </c>
      <c r="BG23" s="1073">
        <f t="shared" si="22"/>
        <v>47830219</v>
      </c>
      <c r="BH23" s="1073">
        <f t="shared" si="23"/>
        <v>46322335</v>
      </c>
      <c r="BI23" s="1073"/>
      <c r="BJ23" s="1074">
        <v>6468656</v>
      </c>
      <c r="BK23" s="1075">
        <v>1485178</v>
      </c>
      <c r="BL23" s="1073">
        <f t="shared" si="24"/>
        <v>7953834</v>
      </c>
      <c r="BM23" s="1073">
        <f t="shared" si="25"/>
        <v>6468656</v>
      </c>
      <c r="BN23" s="1073">
        <v>10915</v>
      </c>
      <c r="BO23" s="1074">
        <v>40937962</v>
      </c>
      <c r="BP23" s="1075">
        <v>-1200470</v>
      </c>
      <c r="BQ23" s="1073">
        <f t="shared" si="26"/>
        <v>39737492</v>
      </c>
      <c r="BR23" s="1073">
        <f t="shared" si="27"/>
        <v>40927047</v>
      </c>
      <c r="BS23" s="1073"/>
      <c r="BT23" s="1074">
        <v>30273824</v>
      </c>
      <c r="BU23" s="1075">
        <v>3698039</v>
      </c>
      <c r="BV23" s="1073">
        <f t="shared" si="28"/>
        <v>33971863</v>
      </c>
      <c r="BW23" s="1073">
        <f t="shared" si="29"/>
        <v>30273824</v>
      </c>
      <c r="BX23" s="1053">
        <f t="shared" si="2"/>
        <v>58244</v>
      </c>
      <c r="BY23" s="1053">
        <f t="shared" si="33"/>
        <v>433733743</v>
      </c>
      <c r="BZ23" s="1151">
        <f t="shared" si="34"/>
        <v>11504878</v>
      </c>
      <c r="CA23" s="1053">
        <f t="shared" si="30"/>
        <v>445238621</v>
      </c>
      <c r="CB23" s="1152">
        <f t="shared" si="31"/>
        <v>433675499</v>
      </c>
    </row>
    <row r="24" spans="1:80" s="38" customFormat="1" ht="15" customHeight="1">
      <c r="A24" s="703" t="s">
        <v>131</v>
      </c>
      <c r="B24" s="703"/>
      <c r="C24" s="795"/>
      <c r="D24" s="1075"/>
      <c r="E24" s="1073">
        <f t="shared" si="1"/>
        <v>0</v>
      </c>
      <c r="F24" s="1073">
        <f t="shared" si="32"/>
        <v>0</v>
      </c>
      <c r="G24" s="1073"/>
      <c r="H24" s="1074"/>
      <c r="I24" s="1075"/>
      <c r="J24" s="1073">
        <f t="shared" si="3"/>
        <v>0</v>
      </c>
      <c r="K24" s="1073">
        <f t="shared" si="4"/>
        <v>0</v>
      </c>
      <c r="L24" s="1073"/>
      <c r="M24" s="1074"/>
      <c r="N24" s="1075"/>
      <c r="O24" s="1073">
        <f t="shared" si="5"/>
        <v>0</v>
      </c>
      <c r="P24" s="1073">
        <f t="shared" si="6"/>
        <v>0</v>
      </c>
      <c r="Q24" s="1073"/>
      <c r="R24" s="1074"/>
      <c r="S24" s="1075"/>
      <c r="T24" s="1073">
        <f t="shared" si="7"/>
        <v>0</v>
      </c>
      <c r="U24" s="1073">
        <f t="shared" si="8"/>
        <v>0</v>
      </c>
      <c r="V24" s="1073"/>
      <c r="W24" s="1074"/>
      <c r="X24" s="1075"/>
      <c r="Y24" s="1073">
        <f t="shared" si="9"/>
        <v>0</v>
      </c>
      <c r="Z24" s="1073">
        <f t="shared" si="10"/>
        <v>0</v>
      </c>
      <c r="AA24" s="1073"/>
      <c r="AB24" s="1074"/>
      <c r="AC24" s="1075"/>
      <c r="AD24" s="1073">
        <f t="shared" si="11"/>
        <v>0</v>
      </c>
      <c r="AE24" s="1073">
        <f t="shared" si="12"/>
        <v>0</v>
      </c>
      <c r="AF24" s="1073"/>
      <c r="AG24" s="1074"/>
      <c r="AH24" s="1075"/>
      <c r="AI24" s="1073">
        <f t="shared" si="13"/>
        <v>0</v>
      </c>
      <c r="AJ24" s="1073">
        <f t="shared" si="14"/>
        <v>0</v>
      </c>
      <c r="AK24" s="1073"/>
      <c r="AL24" s="20"/>
      <c r="AM24" s="1075"/>
      <c r="AN24" s="1073">
        <f t="shared" si="15"/>
        <v>0</v>
      </c>
      <c r="AO24" s="1073">
        <f t="shared" si="16"/>
        <v>0</v>
      </c>
      <c r="AP24" s="20"/>
      <c r="AQ24" s="1075"/>
      <c r="AR24" s="1073">
        <f t="shared" si="17"/>
        <v>0</v>
      </c>
      <c r="AS24" s="1073"/>
      <c r="AT24" s="1073"/>
      <c r="AU24" s="1074"/>
      <c r="AV24" s="1075"/>
      <c r="AW24" s="1073">
        <f t="shared" si="18"/>
        <v>0</v>
      </c>
      <c r="AX24" s="1073">
        <f t="shared" si="19"/>
        <v>0</v>
      </c>
      <c r="AY24" s="1073"/>
      <c r="AZ24" s="1074"/>
      <c r="BA24" s="1075"/>
      <c r="BB24" s="1073">
        <f t="shared" si="20"/>
        <v>0</v>
      </c>
      <c r="BC24" s="1073">
        <f t="shared" si="21"/>
        <v>0</v>
      </c>
      <c r="BD24" s="1073"/>
      <c r="BE24" s="1074"/>
      <c r="BF24" s="1075"/>
      <c r="BG24" s="1073">
        <f t="shared" si="22"/>
        <v>0</v>
      </c>
      <c r="BH24" s="1073">
        <f t="shared" si="23"/>
        <v>0</v>
      </c>
      <c r="BI24" s="1073"/>
      <c r="BJ24" s="1074"/>
      <c r="BK24" s="1075"/>
      <c r="BL24" s="1073">
        <f t="shared" si="24"/>
        <v>0</v>
      </c>
      <c r="BM24" s="1073">
        <f t="shared" si="25"/>
        <v>0</v>
      </c>
      <c r="BN24" s="1073"/>
      <c r="BO24" s="1074"/>
      <c r="BP24" s="1075"/>
      <c r="BQ24" s="1073">
        <f t="shared" si="26"/>
        <v>0</v>
      </c>
      <c r="BR24" s="1073">
        <f t="shared" si="27"/>
        <v>0</v>
      </c>
      <c r="BS24" s="1073"/>
      <c r="BT24" s="1074"/>
      <c r="BU24" s="1075"/>
      <c r="BV24" s="1073">
        <f t="shared" si="28"/>
        <v>0</v>
      </c>
      <c r="BW24" s="1073">
        <f t="shared" si="29"/>
        <v>0</v>
      </c>
      <c r="BX24" s="1053">
        <f t="shared" si="2"/>
        <v>0</v>
      </c>
      <c r="BY24" s="1053">
        <f t="shared" si="33"/>
        <v>0</v>
      </c>
      <c r="BZ24" s="1151">
        <f t="shared" si="34"/>
        <v>0</v>
      </c>
      <c r="CA24" s="1053">
        <f t="shared" si="30"/>
        <v>0</v>
      </c>
      <c r="CB24" s="1152">
        <f t="shared" si="31"/>
        <v>0</v>
      </c>
    </row>
    <row r="25" spans="1:80" s="38" customFormat="1" ht="15" hidden="1" customHeight="1">
      <c r="A25" s="703" t="s">
        <v>593</v>
      </c>
      <c r="B25" s="703"/>
      <c r="C25" s="795"/>
      <c r="D25" s="1075"/>
      <c r="E25" s="1073">
        <f t="shared" si="1"/>
        <v>0</v>
      </c>
      <c r="F25" s="1073">
        <f>C25-B25</f>
        <v>0</v>
      </c>
      <c r="G25" s="1073"/>
      <c r="H25" s="1074"/>
      <c r="I25" s="1075"/>
      <c r="J25" s="1073">
        <f>SUM(H25+I25)</f>
        <v>0</v>
      </c>
      <c r="K25" s="1073">
        <f>H25-G25</f>
        <v>0</v>
      </c>
      <c r="L25" s="1073"/>
      <c r="M25" s="1074"/>
      <c r="N25" s="1075"/>
      <c r="O25" s="1073">
        <f>SUM(M25+N25)</f>
        <v>0</v>
      </c>
      <c r="P25" s="1073">
        <f>M25-L25</f>
        <v>0</v>
      </c>
      <c r="Q25" s="1073"/>
      <c r="R25" s="1074"/>
      <c r="S25" s="1075"/>
      <c r="T25" s="1073">
        <f>SUM(R25+S25)</f>
        <v>0</v>
      </c>
      <c r="U25" s="1073">
        <f>R25-Q25</f>
        <v>0</v>
      </c>
      <c r="V25" s="1073"/>
      <c r="W25" s="1074"/>
      <c r="X25" s="1075"/>
      <c r="Y25" s="1073">
        <f>SUM(W25+X25)</f>
        <v>0</v>
      </c>
      <c r="Z25" s="1073">
        <f>W25-V25</f>
        <v>0</v>
      </c>
      <c r="AA25" s="1073"/>
      <c r="AB25" s="1074"/>
      <c r="AC25" s="1075"/>
      <c r="AD25" s="1073">
        <f>SUM(AB25+AC25)</f>
        <v>0</v>
      </c>
      <c r="AE25" s="1073">
        <f>AB25-AA25</f>
        <v>0</v>
      </c>
      <c r="AF25" s="1073"/>
      <c r="AG25" s="1074"/>
      <c r="AH25" s="1075"/>
      <c r="AI25" s="1073">
        <f>SUM(AG25+AH25)</f>
        <v>0</v>
      </c>
      <c r="AJ25" s="1073">
        <f>AG25-AF25</f>
        <v>0</v>
      </c>
      <c r="AK25" s="1073"/>
      <c r="AL25" s="20"/>
      <c r="AM25" s="1075"/>
      <c r="AN25" s="1073">
        <f>SUM(AL25+AM25)</f>
        <v>0</v>
      </c>
      <c r="AO25" s="1073">
        <f>AL25-AK25</f>
        <v>0</v>
      </c>
      <c r="AP25" s="20"/>
      <c r="AQ25" s="1075"/>
      <c r="AR25" s="1073">
        <f>SUM(AP25+AQ25)</f>
        <v>0</v>
      </c>
      <c r="AS25" s="1073"/>
      <c r="AT25" s="1073"/>
      <c r="AU25" s="1074"/>
      <c r="AV25" s="1075"/>
      <c r="AW25" s="1073">
        <f>SUM(AU25+AV25)</f>
        <v>0</v>
      </c>
      <c r="AX25" s="1073">
        <f>AU25-AT25</f>
        <v>0</v>
      </c>
      <c r="AY25" s="1073"/>
      <c r="AZ25" s="1074"/>
      <c r="BA25" s="1075"/>
      <c r="BB25" s="1073">
        <f>SUM(AZ25+BA25)</f>
        <v>0</v>
      </c>
      <c r="BC25" s="1073">
        <f>AZ25-AY25</f>
        <v>0</v>
      </c>
      <c r="BD25" s="1073"/>
      <c r="BE25" s="1074"/>
      <c r="BF25" s="1075"/>
      <c r="BG25" s="1073">
        <f>SUM(BE25+BF25)</f>
        <v>0</v>
      </c>
      <c r="BH25" s="1073">
        <f>BE25-BD25</f>
        <v>0</v>
      </c>
      <c r="BI25" s="1073"/>
      <c r="BJ25" s="1074"/>
      <c r="BK25" s="1075"/>
      <c r="BL25" s="1073">
        <f>SUM(BJ25+BK25)</f>
        <v>0</v>
      </c>
      <c r="BM25" s="1073">
        <f>BJ25-BI25</f>
        <v>0</v>
      </c>
      <c r="BN25" s="1073"/>
      <c r="BO25" s="1074"/>
      <c r="BP25" s="1075"/>
      <c r="BQ25" s="1073">
        <f>SUM(BO25+BP25)</f>
        <v>0</v>
      </c>
      <c r="BR25" s="1073">
        <f>BO25-BN25</f>
        <v>0</v>
      </c>
      <c r="BS25" s="1073"/>
      <c r="BT25" s="1074"/>
      <c r="BU25" s="1075"/>
      <c r="BV25" s="1073">
        <f>SUM(BT25+BU25)</f>
        <v>0</v>
      </c>
      <c r="BW25" s="1073">
        <f>BT25-BS25</f>
        <v>0</v>
      </c>
      <c r="BX25" s="1053">
        <f>SUM(B25+G25+L25+Q25+V25+AA25+AF25+AK25+AT25+AY25+BD25+BI25+BN25+BS25)</f>
        <v>0</v>
      </c>
      <c r="BY25" s="1053">
        <f t="shared" si="33"/>
        <v>0</v>
      </c>
      <c r="BZ25" s="1151">
        <f t="shared" si="34"/>
        <v>0</v>
      </c>
      <c r="CA25" s="1053">
        <f>SUM(BY25+BZ25)</f>
        <v>0</v>
      </c>
      <c r="CB25" s="1152"/>
    </row>
    <row r="26" spans="1:80" ht="15" customHeight="1">
      <c r="A26" s="703" t="s">
        <v>903</v>
      </c>
      <c r="B26" s="703"/>
      <c r="C26" s="795"/>
      <c r="D26" s="1075"/>
      <c r="E26" s="1073">
        <f t="shared" si="1"/>
        <v>0</v>
      </c>
      <c r="F26" s="1073">
        <f t="shared" si="32"/>
        <v>0</v>
      </c>
      <c r="G26" s="1073"/>
      <c r="H26" s="1074"/>
      <c r="I26" s="1075"/>
      <c r="J26" s="1073">
        <f t="shared" si="3"/>
        <v>0</v>
      </c>
      <c r="K26" s="1073">
        <f t="shared" si="4"/>
        <v>0</v>
      </c>
      <c r="L26" s="1073"/>
      <c r="M26" s="1074"/>
      <c r="N26" s="1075"/>
      <c r="O26" s="1073">
        <f t="shared" si="5"/>
        <v>0</v>
      </c>
      <c r="P26" s="1073">
        <f t="shared" si="6"/>
        <v>0</v>
      </c>
      <c r="Q26" s="1073"/>
      <c r="R26" s="1074"/>
      <c r="S26" s="1075"/>
      <c r="T26" s="1073">
        <f t="shared" si="7"/>
        <v>0</v>
      </c>
      <c r="U26" s="1073">
        <f t="shared" si="8"/>
        <v>0</v>
      </c>
      <c r="V26" s="1073"/>
      <c r="W26" s="1074"/>
      <c r="X26" s="1075"/>
      <c r="Y26" s="1073">
        <f t="shared" si="9"/>
        <v>0</v>
      </c>
      <c r="Z26" s="1073">
        <f t="shared" si="10"/>
        <v>0</v>
      </c>
      <c r="AA26" s="1073"/>
      <c r="AB26" s="1074"/>
      <c r="AC26" s="1075"/>
      <c r="AD26" s="1073">
        <f t="shared" si="11"/>
        <v>0</v>
      </c>
      <c r="AE26" s="1073">
        <f t="shared" si="12"/>
        <v>0</v>
      </c>
      <c r="AF26" s="1073"/>
      <c r="AG26" s="1074"/>
      <c r="AH26" s="1075"/>
      <c r="AI26" s="1073">
        <f t="shared" si="13"/>
        <v>0</v>
      </c>
      <c r="AJ26" s="1073">
        <f t="shared" si="14"/>
        <v>0</v>
      </c>
      <c r="AK26" s="1073"/>
      <c r="AL26" s="72"/>
      <c r="AM26" s="1075"/>
      <c r="AN26" s="1073">
        <f t="shared" si="15"/>
        <v>0</v>
      </c>
      <c r="AO26" s="1073">
        <f t="shared" si="16"/>
        <v>0</v>
      </c>
      <c r="AP26" s="72"/>
      <c r="AQ26" s="1075"/>
      <c r="AR26" s="1073">
        <f t="shared" si="17"/>
        <v>0</v>
      </c>
      <c r="AS26" s="1073"/>
      <c r="AT26" s="1073"/>
      <c r="AU26" s="1074"/>
      <c r="AV26" s="1075"/>
      <c r="AW26" s="1073">
        <f t="shared" si="18"/>
        <v>0</v>
      </c>
      <c r="AX26" s="1073">
        <f t="shared" si="19"/>
        <v>0</v>
      </c>
      <c r="AY26" s="1073"/>
      <c r="AZ26" s="1074"/>
      <c r="BA26" s="1075"/>
      <c r="BB26" s="1073">
        <f t="shared" si="20"/>
        <v>0</v>
      </c>
      <c r="BC26" s="1073">
        <f t="shared" si="21"/>
        <v>0</v>
      </c>
      <c r="BD26" s="1073"/>
      <c r="BE26" s="1074"/>
      <c r="BF26" s="1075"/>
      <c r="BG26" s="1073">
        <f t="shared" si="22"/>
        <v>0</v>
      </c>
      <c r="BH26" s="1073">
        <f t="shared" si="23"/>
        <v>0</v>
      </c>
      <c r="BI26" s="1073"/>
      <c r="BJ26" s="1074"/>
      <c r="BK26" s="1075"/>
      <c r="BL26" s="1073">
        <f t="shared" si="24"/>
        <v>0</v>
      </c>
      <c r="BM26" s="1073">
        <f t="shared" si="25"/>
        <v>0</v>
      </c>
      <c r="BN26" s="1073"/>
      <c r="BO26" s="1074"/>
      <c r="BP26" s="1075"/>
      <c r="BQ26" s="1073">
        <f t="shared" si="26"/>
        <v>0</v>
      </c>
      <c r="BR26" s="1073">
        <f t="shared" si="27"/>
        <v>0</v>
      </c>
      <c r="BS26" s="1073"/>
      <c r="BT26" s="1074"/>
      <c r="BU26" s="1075"/>
      <c r="BV26" s="1073">
        <f t="shared" si="28"/>
        <v>0</v>
      </c>
      <c r="BW26" s="1073">
        <f t="shared" si="29"/>
        <v>0</v>
      </c>
      <c r="BX26" s="1053">
        <f t="shared" si="2"/>
        <v>0</v>
      </c>
      <c r="BY26" s="1053">
        <f t="shared" si="33"/>
        <v>0</v>
      </c>
      <c r="BZ26" s="1151">
        <f t="shared" si="34"/>
        <v>0</v>
      </c>
      <c r="CA26" s="1053">
        <f t="shared" si="30"/>
        <v>0</v>
      </c>
      <c r="CB26" s="1152">
        <f t="shared" si="31"/>
        <v>0</v>
      </c>
    </row>
    <row r="27" spans="1:80" s="38" customFormat="1" ht="15" customHeight="1">
      <c r="A27" s="703" t="s">
        <v>904</v>
      </c>
      <c r="B27" s="703"/>
      <c r="C27" s="795"/>
      <c r="D27" s="1075"/>
      <c r="E27" s="1073">
        <f t="shared" si="1"/>
        <v>0</v>
      </c>
      <c r="F27" s="1073">
        <f t="shared" si="32"/>
        <v>0</v>
      </c>
      <c r="G27" s="1073"/>
      <c r="H27" s="1074"/>
      <c r="I27" s="1075"/>
      <c r="J27" s="1073">
        <f t="shared" si="3"/>
        <v>0</v>
      </c>
      <c r="K27" s="1073">
        <f t="shared" si="4"/>
        <v>0</v>
      </c>
      <c r="L27" s="1073"/>
      <c r="M27" s="1074"/>
      <c r="N27" s="1075"/>
      <c r="O27" s="1073">
        <f t="shared" si="5"/>
        <v>0</v>
      </c>
      <c r="P27" s="1073">
        <f t="shared" si="6"/>
        <v>0</v>
      </c>
      <c r="Q27" s="1073"/>
      <c r="R27" s="1074"/>
      <c r="S27" s="1075"/>
      <c r="T27" s="1073">
        <f t="shared" si="7"/>
        <v>0</v>
      </c>
      <c r="U27" s="1073">
        <f t="shared" si="8"/>
        <v>0</v>
      </c>
      <c r="V27" s="1073"/>
      <c r="W27" s="1074"/>
      <c r="X27" s="1075"/>
      <c r="Y27" s="1073">
        <f t="shared" si="9"/>
        <v>0</v>
      </c>
      <c r="Z27" s="1073">
        <f t="shared" si="10"/>
        <v>0</v>
      </c>
      <c r="AA27" s="1073"/>
      <c r="AB27" s="1074"/>
      <c r="AC27" s="1075"/>
      <c r="AD27" s="1073">
        <f t="shared" si="11"/>
        <v>0</v>
      </c>
      <c r="AE27" s="1073">
        <f t="shared" si="12"/>
        <v>0</v>
      </c>
      <c r="AF27" s="1073"/>
      <c r="AG27" s="1074"/>
      <c r="AH27" s="1075"/>
      <c r="AI27" s="1073">
        <f t="shared" si="13"/>
        <v>0</v>
      </c>
      <c r="AJ27" s="1073">
        <f t="shared" si="14"/>
        <v>0</v>
      </c>
      <c r="AK27" s="1073"/>
      <c r="AL27" s="20"/>
      <c r="AM27" s="1075"/>
      <c r="AN27" s="1073">
        <f t="shared" si="15"/>
        <v>0</v>
      </c>
      <c r="AO27" s="1073">
        <f t="shared" si="16"/>
        <v>0</v>
      </c>
      <c r="AP27" s="20"/>
      <c r="AQ27" s="1075"/>
      <c r="AR27" s="1073">
        <f t="shared" si="17"/>
        <v>0</v>
      </c>
      <c r="AS27" s="1073"/>
      <c r="AT27" s="1073"/>
      <c r="AU27" s="1074"/>
      <c r="AV27" s="1075"/>
      <c r="AW27" s="1073">
        <f t="shared" si="18"/>
        <v>0</v>
      </c>
      <c r="AX27" s="1073">
        <f t="shared" si="19"/>
        <v>0</v>
      </c>
      <c r="AY27" s="1073"/>
      <c r="AZ27" s="1074"/>
      <c r="BA27" s="1075"/>
      <c r="BB27" s="1073">
        <f t="shared" si="20"/>
        <v>0</v>
      </c>
      <c r="BC27" s="1073">
        <f t="shared" si="21"/>
        <v>0</v>
      </c>
      <c r="BD27" s="1073"/>
      <c r="BE27" s="1074"/>
      <c r="BF27" s="1075"/>
      <c r="BG27" s="1073">
        <f t="shared" si="22"/>
        <v>0</v>
      </c>
      <c r="BH27" s="1073">
        <f t="shared" si="23"/>
        <v>0</v>
      </c>
      <c r="BI27" s="1073"/>
      <c r="BJ27" s="1074"/>
      <c r="BK27" s="1075"/>
      <c r="BL27" s="1073">
        <f t="shared" si="24"/>
        <v>0</v>
      </c>
      <c r="BM27" s="1073">
        <f t="shared" si="25"/>
        <v>0</v>
      </c>
      <c r="BN27" s="1073"/>
      <c r="BO27" s="1074"/>
      <c r="BP27" s="1075"/>
      <c r="BQ27" s="1073">
        <f t="shared" si="26"/>
        <v>0</v>
      </c>
      <c r="BR27" s="1073">
        <f t="shared" si="27"/>
        <v>0</v>
      </c>
      <c r="BS27" s="1073"/>
      <c r="BT27" s="1074"/>
      <c r="BU27" s="1075"/>
      <c r="BV27" s="1073">
        <f t="shared" si="28"/>
        <v>0</v>
      </c>
      <c r="BW27" s="1073">
        <f t="shared" si="29"/>
        <v>0</v>
      </c>
      <c r="BX27" s="1053">
        <f t="shared" si="2"/>
        <v>0</v>
      </c>
      <c r="BY27" s="1053">
        <f t="shared" si="33"/>
        <v>0</v>
      </c>
      <c r="BZ27" s="1151">
        <f t="shared" si="34"/>
        <v>0</v>
      </c>
      <c r="CA27" s="1053">
        <f t="shared" si="30"/>
        <v>0</v>
      </c>
      <c r="CB27" s="1152">
        <f t="shared" si="31"/>
        <v>0</v>
      </c>
    </row>
    <row r="28" spans="1:80" s="38" customFormat="1" ht="15" hidden="1" customHeight="1">
      <c r="A28" s="703" t="s">
        <v>906</v>
      </c>
      <c r="B28" s="703"/>
      <c r="C28" s="795"/>
      <c r="D28" s="1075"/>
      <c r="E28" s="1073">
        <f t="shared" si="1"/>
        <v>0</v>
      </c>
      <c r="F28" s="1073">
        <f t="shared" si="32"/>
        <v>0</v>
      </c>
      <c r="G28" s="1073"/>
      <c r="H28" s="1074"/>
      <c r="I28" s="1075"/>
      <c r="J28" s="1073">
        <f t="shared" si="3"/>
        <v>0</v>
      </c>
      <c r="K28" s="1073">
        <f t="shared" si="4"/>
        <v>0</v>
      </c>
      <c r="L28" s="1073"/>
      <c r="M28" s="1074"/>
      <c r="N28" s="1075"/>
      <c r="O28" s="1073">
        <f t="shared" si="5"/>
        <v>0</v>
      </c>
      <c r="P28" s="1073">
        <f t="shared" si="6"/>
        <v>0</v>
      </c>
      <c r="Q28" s="1073"/>
      <c r="R28" s="1074"/>
      <c r="S28" s="1075"/>
      <c r="T28" s="1073">
        <f t="shared" si="7"/>
        <v>0</v>
      </c>
      <c r="U28" s="1073">
        <f t="shared" si="8"/>
        <v>0</v>
      </c>
      <c r="V28" s="1073"/>
      <c r="W28" s="1074"/>
      <c r="X28" s="1075"/>
      <c r="Y28" s="1073">
        <f t="shared" si="9"/>
        <v>0</v>
      </c>
      <c r="Z28" s="1073">
        <f t="shared" si="10"/>
        <v>0</v>
      </c>
      <c r="AA28" s="1073"/>
      <c r="AB28" s="1074"/>
      <c r="AC28" s="1075"/>
      <c r="AD28" s="1073">
        <f t="shared" si="11"/>
        <v>0</v>
      </c>
      <c r="AE28" s="1073">
        <f t="shared" si="12"/>
        <v>0</v>
      </c>
      <c r="AF28" s="1073"/>
      <c r="AG28" s="1074"/>
      <c r="AH28" s="1075"/>
      <c r="AI28" s="1073">
        <f t="shared" si="13"/>
        <v>0</v>
      </c>
      <c r="AJ28" s="1073">
        <f t="shared" si="14"/>
        <v>0</v>
      </c>
      <c r="AK28" s="1073"/>
      <c r="AL28" s="20"/>
      <c r="AM28" s="1075"/>
      <c r="AN28" s="1073">
        <f t="shared" si="15"/>
        <v>0</v>
      </c>
      <c r="AO28" s="1073">
        <f t="shared" si="16"/>
        <v>0</v>
      </c>
      <c r="AP28" s="20"/>
      <c r="AQ28" s="1075"/>
      <c r="AR28" s="1073">
        <f t="shared" si="17"/>
        <v>0</v>
      </c>
      <c r="AS28" s="1073"/>
      <c r="AT28" s="1073"/>
      <c r="AU28" s="1074"/>
      <c r="AV28" s="1075"/>
      <c r="AW28" s="1073">
        <f t="shared" si="18"/>
        <v>0</v>
      </c>
      <c r="AX28" s="1073">
        <f t="shared" si="19"/>
        <v>0</v>
      </c>
      <c r="AY28" s="1073"/>
      <c r="AZ28" s="1074"/>
      <c r="BA28" s="1075"/>
      <c r="BB28" s="1073">
        <f t="shared" si="20"/>
        <v>0</v>
      </c>
      <c r="BC28" s="1073">
        <f t="shared" si="21"/>
        <v>0</v>
      </c>
      <c r="BD28" s="1073"/>
      <c r="BE28" s="1074"/>
      <c r="BF28" s="1075"/>
      <c r="BG28" s="1073">
        <f t="shared" si="22"/>
        <v>0</v>
      </c>
      <c r="BH28" s="1073">
        <f t="shared" si="23"/>
        <v>0</v>
      </c>
      <c r="BI28" s="1073"/>
      <c r="BJ28" s="1074"/>
      <c r="BK28" s="1075"/>
      <c r="BL28" s="1073">
        <f t="shared" si="24"/>
        <v>0</v>
      </c>
      <c r="BM28" s="1073">
        <f t="shared" si="25"/>
        <v>0</v>
      </c>
      <c r="BN28" s="1073"/>
      <c r="BO28" s="1074"/>
      <c r="BP28" s="1075"/>
      <c r="BQ28" s="1073">
        <f t="shared" si="26"/>
        <v>0</v>
      </c>
      <c r="BR28" s="1073">
        <f t="shared" si="27"/>
        <v>0</v>
      </c>
      <c r="BS28" s="1073"/>
      <c r="BT28" s="1074"/>
      <c r="BU28" s="1075"/>
      <c r="BV28" s="1073">
        <f t="shared" si="28"/>
        <v>0</v>
      </c>
      <c r="BW28" s="1073">
        <f t="shared" si="29"/>
        <v>0</v>
      </c>
      <c r="BX28" s="1053">
        <f t="shared" si="2"/>
        <v>0</v>
      </c>
      <c r="BY28" s="1053">
        <f t="shared" si="33"/>
        <v>0</v>
      </c>
      <c r="BZ28" s="1151">
        <f t="shared" si="34"/>
        <v>0</v>
      </c>
      <c r="CA28" s="1053">
        <f t="shared" si="30"/>
        <v>0</v>
      </c>
      <c r="CB28" s="1152">
        <f t="shared" si="31"/>
        <v>0</v>
      </c>
    </row>
    <row r="29" spans="1:80" s="38" customFormat="1" ht="15" customHeight="1">
      <c r="A29" s="703" t="s">
        <v>905</v>
      </c>
      <c r="B29" s="703"/>
      <c r="C29" s="795"/>
      <c r="D29" s="1075"/>
      <c r="E29" s="1073">
        <f t="shared" si="1"/>
        <v>0</v>
      </c>
      <c r="F29" s="1073"/>
      <c r="G29" s="1073"/>
      <c r="H29" s="1074"/>
      <c r="I29" s="1075"/>
      <c r="J29" s="1073">
        <f t="shared" si="3"/>
        <v>0</v>
      </c>
      <c r="K29" s="1073"/>
      <c r="L29" s="1073"/>
      <c r="M29" s="1074"/>
      <c r="N29" s="1075"/>
      <c r="O29" s="1073">
        <f t="shared" si="5"/>
        <v>0</v>
      </c>
      <c r="P29" s="1073"/>
      <c r="Q29" s="1073"/>
      <c r="R29" s="1074"/>
      <c r="S29" s="1075"/>
      <c r="T29" s="1073">
        <f t="shared" si="7"/>
        <v>0</v>
      </c>
      <c r="U29" s="1073"/>
      <c r="V29" s="1073"/>
      <c r="W29" s="1074"/>
      <c r="X29" s="1075"/>
      <c r="Y29" s="1073">
        <f t="shared" si="9"/>
        <v>0</v>
      </c>
      <c r="Z29" s="1073"/>
      <c r="AA29" s="1073"/>
      <c r="AB29" s="1074"/>
      <c r="AC29" s="1075"/>
      <c r="AD29" s="1073">
        <f t="shared" si="11"/>
        <v>0</v>
      </c>
      <c r="AE29" s="1073"/>
      <c r="AF29" s="1073"/>
      <c r="AG29" s="1074"/>
      <c r="AH29" s="1075"/>
      <c r="AI29" s="1073">
        <f t="shared" si="13"/>
        <v>0</v>
      </c>
      <c r="AJ29" s="1073"/>
      <c r="AK29" s="1073"/>
      <c r="AL29" s="20"/>
      <c r="AM29" s="1075"/>
      <c r="AN29" s="1073">
        <f t="shared" si="15"/>
        <v>0</v>
      </c>
      <c r="AO29" s="1073"/>
      <c r="AP29" s="20"/>
      <c r="AQ29" s="1075"/>
      <c r="AR29" s="1073">
        <f t="shared" si="17"/>
        <v>0</v>
      </c>
      <c r="AS29" s="1073"/>
      <c r="AT29" s="1073"/>
      <c r="AU29" s="1074"/>
      <c r="AV29" s="1075"/>
      <c r="AW29" s="1073">
        <f t="shared" si="18"/>
        <v>0</v>
      </c>
      <c r="AX29" s="1073"/>
      <c r="AY29" s="1073"/>
      <c r="AZ29" s="1074"/>
      <c r="BA29" s="1075"/>
      <c r="BB29" s="1073">
        <f t="shared" si="20"/>
        <v>0</v>
      </c>
      <c r="BC29" s="1073"/>
      <c r="BD29" s="1073"/>
      <c r="BE29" s="1074"/>
      <c r="BF29" s="1075"/>
      <c r="BG29" s="1073">
        <f t="shared" si="22"/>
        <v>0</v>
      </c>
      <c r="BH29" s="1073"/>
      <c r="BI29" s="1073"/>
      <c r="BJ29" s="1074"/>
      <c r="BK29" s="1075"/>
      <c r="BL29" s="1073">
        <f t="shared" si="24"/>
        <v>0</v>
      </c>
      <c r="BM29" s="1073"/>
      <c r="BN29" s="1073"/>
      <c r="BO29" s="1074"/>
      <c r="BP29" s="1075"/>
      <c r="BQ29" s="1073">
        <f t="shared" si="26"/>
        <v>0</v>
      </c>
      <c r="BR29" s="1073"/>
      <c r="BS29" s="1073"/>
      <c r="BT29" s="1074"/>
      <c r="BU29" s="1075"/>
      <c r="BV29" s="1073">
        <f t="shared" si="28"/>
        <v>0</v>
      </c>
      <c r="BW29" s="1073"/>
      <c r="BX29" s="1053">
        <f t="shared" si="2"/>
        <v>0</v>
      </c>
      <c r="BY29" s="1053">
        <f t="shared" si="33"/>
        <v>0</v>
      </c>
      <c r="BZ29" s="1151">
        <f t="shared" si="34"/>
        <v>0</v>
      </c>
      <c r="CA29" s="1053">
        <f t="shared" si="30"/>
        <v>0</v>
      </c>
      <c r="CB29" s="1025"/>
    </row>
    <row r="30" spans="1:80" s="38" customFormat="1" ht="15" customHeight="1">
      <c r="A30" s="703" t="s">
        <v>907</v>
      </c>
      <c r="B30" s="703"/>
      <c r="C30" s="795"/>
      <c r="D30" s="1075"/>
      <c r="E30" s="1073">
        <f t="shared" si="1"/>
        <v>0</v>
      </c>
      <c r="F30" s="1073"/>
      <c r="G30" s="1073"/>
      <c r="H30" s="1074"/>
      <c r="I30" s="1075"/>
      <c r="J30" s="1073">
        <f t="shared" si="3"/>
        <v>0</v>
      </c>
      <c r="K30" s="1073"/>
      <c r="L30" s="1073"/>
      <c r="M30" s="1074"/>
      <c r="N30" s="1075"/>
      <c r="O30" s="1073">
        <f t="shared" si="5"/>
        <v>0</v>
      </c>
      <c r="P30" s="1073"/>
      <c r="Q30" s="1073"/>
      <c r="R30" s="1074"/>
      <c r="S30" s="1075"/>
      <c r="T30" s="1073">
        <f t="shared" si="7"/>
        <v>0</v>
      </c>
      <c r="U30" s="1073"/>
      <c r="V30" s="1073"/>
      <c r="W30" s="1074"/>
      <c r="X30" s="1075"/>
      <c r="Y30" s="1073">
        <f t="shared" si="9"/>
        <v>0</v>
      </c>
      <c r="Z30" s="1073"/>
      <c r="AA30" s="1073"/>
      <c r="AB30" s="1074"/>
      <c r="AC30" s="1075"/>
      <c r="AD30" s="1073">
        <f t="shared" si="11"/>
        <v>0</v>
      </c>
      <c r="AE30" s="1073"/>
      <c r="AF30" s="1073"/>
      <c r="AG30" s="1074"/>
      <c r="AH30" s="1075"/>
      <c r="AI30" s="1073">
        <f t="shared" si="13"/>
        <v>0</v>
      </c>
      <c r="AJ30" s="1073"/>
      <c r="AK30" s="1073"/>
      <c r="AL30" s="20"/>
      <c r="AM30" s="1150"/>
      <c r="AN30" s="1073">
        <f t="shared" si="15"/>
        <v>0</v>
      </c>
      <c r="AO30" s="1073"/>
      <c r="AP30" s="20"/>
      <c r="AQ30" s="1150"/>
      <c r="AR30" s="1073">
        <f t="shared" si="17"/>
        <v>0</v>
      </c>
      <c r="AS30" s="1073"/>
      <c r="AT30" s="1073"/>
      <c r="AU30" s="1074"/>
      <c r="AV30" s="1075"/>
      <c r="AW30" s="1073">
        <f t="shared" si="18"/>
        <v>0</v>
      </c>
      <c r="AX30" s="1073"/>
      <c r="AY30" s="1073"/>
      <c r="AZ30" s="1074"/>
      <c r="BA30" s="1075"/>
      <c r="BB30" s="1073">
        <f t="shared" si="20"/>
        <v>0</v>
      </c>
      <c r="BC30" s="1073"/>
      <c r="BD30" s="1073"/>
      <c r="BE30" s="1074"/>
      <c r="BF30" s="1075"/>
      <c r="BG30" s="1073">
        <f t="shared" si="22"/>
        <v>0</v>
      </c>
      <c r="BH30" s="1073"/>
      <c r="BI30" s="1073"/>
      <c r="BJ30" s="1074"/>
      <c r="BK30" s="1075"/>
      <c r="BL30" s="1073">
        <f t="shared" si="24"/>
        <v>0</v>
      </c>
      <c r="BM30" s="1073"/>
      <c r="BN30" s="1073"/>
      <c r="BO30" s="1074"/>
      <c r="BP30" s="1075"/>
      <c r="BQ30" s="1073">
        <f t="shared" si="26"/>
        <v>0</v>
      </c>
      <c r="BR30" s="1073"/>
      <c r="BS30" s="1073"/>
      <c r="BT30" s="1074"/>
      <c r="BU30" s="1075"/>
      <c r="BV30" s="1073">
        <f t="shared" si="28"/>
        <v>0</v>
      </c>
      <c r="BW30" s="1073"/>
      <c r="BX30" s="1053">
        <f t="shared" si="2"/>
        <v>0</v>
      </c>
      <c r="BY30" s="1053">
        <f>SUM(C30+H30+M30+R30+W30+AB30+AG30+AL30+AU30+AZ30+BE30+BJ30+BO30+BT30)</f>
        <v>0</v>
      </c>
      <c r="BZ30" s="1151">
        <f>SUM(I30+N30+S30+X30+AC30+AH30+AM30+AV30+BA30+BF30+BK30+BP30+BU30+D30)</f>
        <v>0</v>
      </c>
      <c r="CA30" s="1053">
        <f t="shared" si="30"/>
        <v>0</v>
      </c>
      <c r="CB30" s="1025"/>
    </row>
    <row r="31" spans="1:80" s="38" customFormat="1" ht="15" hidden="1" customHeight="1">
      <c r="A31" s="703" t="s">
        <v>908</v>
      </c>
      <c r="B31" s="703"/>
      <c r="C31" s="795"/>
      <c r="D31" s="1075"/>
      <c r="E31" s="1073">
        <f t="shared" si="1"/>
        <v>0</v>
      </c>
      <c r="F31" s="1073"/>
      <c r="G31" s="1073"/>
      <c r="H31" s="1074"/>
      <c r="I31" s="1075"/>
      <c r="J31" s="1073">
        <f t="shared" si="3"/>
        <v>0</v>
      </c>
      <c r="K31" s="1073"/>
      <c r="L31" s="1073"/>
      <c r="M31" s="1074"/>
      <c r="N31" s="1075"/>
      <c r="O31" s="1073">
        <f t="shared" si="5"/>
        <v>0</v>
      </c>
      <c r="P31" s="1073"/>
      <c r="Q31" s="1073"/>
      <c r="R31" s="1074"/>
      <c r="S31" s="1075"/>
      <c r="T31" s="1073">
        <f t="shared" si="7"/>
        <v>0</v>
      </c>
      <c r="U31" s="1073"/>
      <c r="V31" s="1073"/>
      <c r="W31" s="1074"/>
      <c r="X31" s="1075"/>
      <c r="Y31" s="1073">
        <f t="shared" si="9"/>
        <v>0</v>
      </c>
      <c r="Z31" s="1073"/>
      <c r="AA31" s="1073"/>
      <c r="AB31" s="1074"/>
      <c r="AC31" s="1075"/>
      <c r="AD31" s="1073">
        <f t="shared" si="11"/>
        <v>0</v>
      </c>
      <c r="AE31" s="1073"/>
      <c r="AF31" s="1073"/>
      <c r="AG31" s="1074"/>
      <c r="AH31" s="1075"/>
      <c r="AI31" s="1073">
        <f t="shared" si="13"/>
        <v>0</v>
      </c>
      <c r="AJ31" s="1073"/>
      <c r="AK31" s="1073"/>
      <c r="AL31" s="20"/>
      <c r="AM31" s="1150"/>
      <c r="AN31" s="1073">
        <f t="shared" si="15"/>
        <v>0</v>
      </c>
      <c r="AO31" s="1073"/>
      <c r="AP31" s="20"/>
      <c r="AQ31" s="1150"/>
      <c r="AR31" s="1073">
        <f t="shared" si="17"/>
        <v>0</v>
      </c>
      <c r="AS31" s="1073"/>
      <c r="AT31" s="1073"/>
      <c r="AU31" s="1074"/>
      <c r="AV31" s="1075"/>
      <c r="AW31" s="1073">
        <f t="shared" si="18"/>
        <v>0</v>
      </c>
      <c r="AX31" s="1073"/>
      <c r="AY31" s="1073"/>
      <c r="AZ31" s="1074"/>
      <c r="BA31" s="1075"/>
      <c r="BB31" s="1073">
        <f t="shared" si="20"/>
        <v>0</v>
      </c>
      <c r="BC31" s="1073"/>
      <c r="BD31" s="1073"/>
      <c r="BE31" s="1074"/>
      <c r="BF31" s="1075"/>
      <c r="BG31" s="1073">
        <f t="shared" si="22"/>
        <v>0</v>
      </c>
      <c r="BH31" s="1073"/>
      <c r="BI31" s="1073"/>
      <c r="BJ31" s="1074"/>
      <c r="BK31" s="1075"/>
      <c r="BL31" s="1073">
        <f t="shared" si="24"/>
        <v>0</v>
      </c>
      <c r="BM31" s="1073"/>
      <c r="BN31" s="1073"/>
      <c r="BO31" s="1074"/>
      <c r="BP31" s="1075"/>
      <c r="BQ31" s="1073">
        <f t="shared" si="26"/>
        <v>0</v>
      </c>
      <c r="BR31" s="1073"/>
      <c r="BS31" s="1073"/>
      <c r="BT31" s="1074"/>
      <c r="BU31" s="1075"/>
      <c r="BV31" s="1073">
        <f t="shared" si="28"/>
        <v>0</v>
      </c>
      <c r="BW31" s="1073"/>
      <c r="BX31" s="1053">
        <f t="shared" si="2"/>
        <v>0</v>
      </c>
      <c r="BY31" s="1053">
        <f>SUM(C31+H31+M31+R31+W31+AB31+AG31+AL31+AU31+AZ31+BE31+BJ31+BO31+BT31)</f>
        <v>0</v>
      </c>
      <c r="BZ31" s="1151">
        <f>SUM(I31+N31+S31+X31+AC31+AH31+AM31+AV31+BA31+BF31+BK31+BP31+BU31+D31)</f>
        <v>0</v>
      </c>
      <c r="CA31" s="1053">
        <f t="shared" si="30"/>
        <v>0</v>
      </c>
      <c r="CB31" s="1025"/>
    </row>
    <row r="32" spans="1:80" s="38" customFormat="1" ht="15" hidden="1" customHeight="1">
      <c r="A32" s="703" t="s">
        <v>909</v>
      </c>
      <c r="B32" s="703"/>
      <c r="C32" s="795"/>
      <c r="D32" s="1075"/>
      <c r="E32" s="1073">
        <f>SUM(C32+D32)</f>
        <v>0</v>
      </c>
      <c r="F32" s="1073"/>
      <c r="G32" s="1073"/>
      <c r="H32" s="1074"/>
      <c r="I32" s="1075"/>
      <c r="J32" s="1073">
        <f>SUM(H32+I32)</f>
        <v>0</v>
      </c>
      <c r="K32" s="1073"/>
      <c r="L32" s="1073"/>
      <c r="M32" s="1074"/>
      <c r="N32" s="1075"/>
      <c r="O32" s="1073">
        <f>SUM(M32+N32)</f>
        <v>0</v>
      </c>
      <c r="P32" s="1073"/>
      <c r="Q32" s="1073"/>
      <c r="R32" s="1074"/>
      <c r="S32" s="1075"/>
      <c r="T32" s="1073">
        <f>SUM(R32+S32)</f>
        <v>0</v>
      </c>
      <c r="U32" s="1073"/>
      <c r="V32" s="1073"/>
      <c r="W32" s="1074"/>
      <c r="X32" s="1075"/>
      <c r="Y32" s="1073">
        <f>SUM(W32+X32)</f>
        <v>0</v>
      </c>
      <c r="Z32" s="1073"/>
      <c r="AA32" s="1073"/>
      <c r="AB32" s="1074"/>
      <c r="AC32" s="1075"/>
      <c r="AD32" s="1073">
        <f>SUM(AB32+AC32)</f>
        <v>0</v>
      </c>
      <c r="AE32" s="1073"/>
      <c r="AF32" s="1073"/>
      <c r="AG32" s="1074"/>
      <c r="AH32" s="1075"/>
      <c r="AI32" s="1073">
        <f>SUM(AG32+AH32)</f>
        <v>0</v>
      </c>
      <c r="AJ32" s="1073"/>
      <c r="AK32" s="1073"/>
      <c r="AL32" s="20"/>
      <c r="AM32" s="1150"/>
      <c r="AN32" s="1073">
        <f>SUM(AL32+AM32)</f>
        <v>0</v>
      </c>
      <c r="AO32" s="1073"/>
      <c r="AP32" s="20"/>
      <c r="AQ32" s="1150"/>
      <c r="AR32" s="1073">
        <f>SUM(AP32+AQ32)</f>
        <v>0</v>
      </c>
      <c r="AS32" s="1073"/>
      <c r="AT32" s="1073"/>
      <c r="AU32" s="1074"/>
      <c r="AV32" s="1075"/>
      <c r="AW32" s="1073">
        <f>SUM(AU32+AV32)</f>
        <v>0</v>
      </c>
      <c r="AX32" s="1073"/>
      <c r="AY32" s="1073"/>
      <c r="AZ32" s="1074"/>
      <c r="BA32" s="1075"/>
      <c r="BB32" s="1073">
        <f>SUM(AZ32+BA32)</f>
        <v>0</v>
      </c>
      <c r="BC32" s="1073"/>
      <c r="BD32" s="1073"/>
      <c r="BE32" s="1074"/>
      <c r="BF32" s="1075"/>
      <c r="BG32" s="1073">
        <f>SUM(BE32+BF32)</f>
        <v>0</v>
      </c>
      <c r="BH32" s="1073"/>
      <c r="BI32" s="1073"/>
      <c r="BJ32" s="1074"/>
      <c r="BK32" s="1075"/>
      <c r="BL32" s="1073">
        <f>SUM(BJ32+BK32)</f>
        <v>0</v>
      </c>
      <c r="BM32" s="1073"/>
      <c r="BN32" s="1073"/>
      <c r="BO32" s="1074"/>
      <c r="BP32" s="1075"/>
      <c r="BQ32" s="1073">
        <f>SUM(BO32+BP32)</f>
        <v>0</v>
      </c>
      <c r="BR32" s="1073"/>
      <c r="BS32" s="1073"/>
      <c r="BT32" s="1074"/>
      <c r="BU32" s="1075"/>
      <c r="BV32" s="1073">
        <f>SUM(BT32+BU32)</f>
        <v>0</v>
      </c>
      <c r="BW32" s="1073"/>
      <c r="BX32" s="1053">
        <f>SUM(B32+G32+L32+Q32+V32+AA32+AF32+AK32+AT32+AY32+BD32+BI32+BN32+BS32)</f>
        <v>0</v>
      </c>
      <c r="BY32" s="1053">
        <f>SUM(C32+H32+M32+R32+W32+AB32+AG32+AL32+AU32+AZ32+BE32+BJ32+BO32+BT32)</f>
        <v>0</v>
      </c>
      <c r="BZ32" s="1151">
        <f>SUM(I32+N32+S32+X32+AC32+AH32+AM32+AV32+BA32+BF32+BK32+BP32+BU32+D32)</f>
        <v>0</v>
      </c>
      <c r="CA32" s="1053">
        <f>SUM(BY32+BZ32)</f>
        <v>0</v>
      </c>
      <c r="CB32" s="1025"/>
    </row>
    <row r="33" spans="1:80" s="24" customFormat="1" ht="15" customHeight="1">
      <c r="A33" s="1056" t="s">
        <v>493</v>
      </c>
      <c r="B33" s="1153">
        <f>SUM(B15:B31)</f>
        <v>17329</v>
      </c>
      <c r="C33" s="1153">
        <f t="shared" ref="C33:BR33" si="35">SUM(C15:C31)</f>
        <v>29286814</v>
      </c>
      <c r="D33" s="1153">
        <f t="shared" si="35"/>
        <v>11101156</v>
      </c>
      <c r="E33" s="1153">
        <f t="shared" si="35"/>
        <v>40387970</v>
      </c>
      <c r="F33" s="1153">
        <f t="shared" si="35"/>
        <v>29269485</v>
      </c>
      <c r="G33" s="1153">
        <f t="shared" si="35"/>
        <v>33701</v>
      </c>
      <c r="H33" s="1153">
        <f t="shared" si="35"/>
        <v>32765487</v>
      </c>
      <c r="I33" s="1153">
        <f t="shared" si="35"/>
        <v>13597359</v>
      </c>
      <c r="J33" s="1153">
        <f t="shared" si="35"/>
        <v>46362846</v>
      </c>
      <c r="K33" s="1153">
        <f t="shared" si="35"/>
        <v>32731786</v>
      </c>
      <c r="L33" s="1153">
        <f t="shared" si="35"/>
        <v>104289</v>
      </c>
      <c r="M33" s="1153">
        <f t="shared" si="35"/>
        <v>135734304</v>
      </c>
      <c r="N33" s="1153">
        <f t="shared" si="35"/>
        <v>10360152</v>
      </c>
      <c r="O33" s="1153">
        <f t="shared" si="35"/>
        <v>146094456</v>
      </c>
      <c r="P33" s="1153">
        <f t="shared" si="35"/>
        <v>135630015</v>
      </c>
      <c r="Q33" s="1153">
        <f t="shared" si="35"/>
        <v>53796</v>
      </c>
      <c r="R33" s="1153">
        <f t="shared" si="35"/>
        <v>51401520</v>
      </c>
      <c r="S33" s="1153">
        <f t="shared" si="35"/>
        <v>7647986</v>
      </c>
      <c r="T33" s="1153">
        <f t="shared" si="35"/>
        <v>59049506</v>
      </c>
      <c r="U33" s="1153">
        <f t="shared" si="35"/>
        <v>51347724</v>
      </c>
      <c r="V33" s="1153">
        <f t="shared" si="35"/>
        <v>67406</v>
      </c>
      <c r="W33" s="1153">
        <f t="shared" si="35"/>
        <v>73144789</v>
      </c>
      <c r="X33" s="1153">
        <f t="shared" si="35"/>
        <v>10010177</v>
      </c>
      <c r="Y33" s="1153">
        <f t="shared" si="35"/>
        <v>83154966</v>
      </c>
      <c r="Z33" s="1153">
        <f t="shared" si="35"/>
        <v>73077383</v>
      </c>
      <c r="AA33" s="1153">
        <f t="shared" si="35"/>
        <v>22601</v>
      </c>
      <c r="AB33" s="1153">
        <f t="shared" si="35"/>
        <v>43682657</v>
      </c>
      <c r="AC33" s="1153">
        <f t="shared" si="35"/>
        <v>5535009</v>
      </c>
      <c r="AD33" s="1153">
        <f t="shared" si="35"/>
        <v>49217666</v>
      </c>
      <c r="AE33" s="1153">
        <f t="shared" si="35"/>
        <v>43660056</v>
      </c>
      <c r="AF33" s="1153">
        <f t="shared" si="35"/>
        <v>43039</v>
      </c>
      <c r="AG33" s="1153">
        <f t="shared" si="35"/>
        <v>51095433</v>
      </c>
      <c r="AH33" s="1153">
        <f t="shared" si="35"/>
        <v>17204812</v>
      </c>
      <c r="AI33" s="1153">
        <f t="shared" si="35"/>
        <v>68300245</v>
      </c>
      <c r="AJ33" s="1153">
        <f t="shared" si="35"/>
        <v>51052394</v>
      </c>
      <c r="AK33" s="1153">
        <f t="shared" si="35"/>
        <v>49709</v>
      </c>
      <c r="AL33" s="1153">
        <f t="shared" si="35"/>
        <v>33788840</v>
      </c>
      <c r="AM33" s="1153">
        <f t="shared" si="35"/>
        <v>-19207759</v>
      </c>
      <c r="AN33" s="1153">
        <f t="shared" si="35"/>
        <v>14581081</v>
      </c>
      <c r="AO33" s="1153">
        <f t="shared" si="35"/>
        <v>33739131</v>
      </c>
      <c r="AP33" s="1153">
        <f t="shared" si="35"/>
        <v>26828481</v>
      </c>
      <c r="AQ33" s="1153">
        <f t="shared" si="35"/>
        <v>21193210</v>
      </c>
      <c r="AR33" s="1153">
        <f>SUM(AR15:AR31)</f>
        <v>48021691</v>
      </c>
      <c r="AS33" s="1153"/>
      <c r="AT33" s="1153">
        <f t="shared" si="35"/>
        <v>62326</v>
      </c>
      <c r="AU33" s="1153">
        <f t="shared" si="35"/>
        <v>76817014</v>
      </c>
      <c r="AV33" s="1153">
        <f t="shared" si="35"/>
        <v>14930191</v>
      </c>
      <c r="AW33" s="1153">
        <f t="shared" si="35"/>
        <v>91747205</v>
      </c>
      <c r="AX33" s="1153">
        <f t="shared" si="35"/>
        <v>76754688</v>
      </c>
      <c r="AY33" s="1153">
        <f t="shared" si="35"/>
        <v>59241</v>
      </c>
      <c r="AZ33" s="1153">
        <f t="shared" si="35"/>
        <v>76897694</v>
      </c>
      <c r="BA33" s="1153">
        <f t="shared" si="35"/>
        <v>19220099</v>
      </c>
      <c r="BB33" s="1153">
        <f t="shared" si="35"/>
        <v>96117793</v>
      </c>
      <c r="BC33" s="1153">
        <f t="shared" si="35"/>
        <v>76838453</v>
      </c>
      <c r="BD33" s="1153">
        <f t="shared" si="35"/>
        <v>87661</v>
      </c>
      <c r="BE33" s="1153">
        <f t="shared" si="35"/>
        <v>107954759</v>
      </c>
      <c r="BF33" s="1153">
        <f t="shared" si="35"/>
        <v>5081191</v>
      </c>
      <c r="BG33" s="1153">
        <f t="shared" si="35"/>
        <v>113035950</v>
      </c>
      <c r="BH33" s="1153">
        <f t="shared" si="35"/>
        <v>107867098</v>
      </c>
      <c r="BI33" s="1153">
        <f t="shared" si="35"/>
        <v>5692</v>
      </c>
      <c r="BJ33" s="1153">
        <f t="shared" si="35"/>
        <v>7699656</v>
      </c>
      <c r="BK33" s="1153">
        <f t="shared" si="35"/>
        <v>2433139</v>
      </c>
      <c r="BL33" s="1153">
        <f t="shared" si="35"/>
        <v>10132795</v>
      </c>
      <c r="BM33" s="1153">
        <f t="shared" si="35"/>
        <v>7693964</v>
      </c>
      <c r="BN33" s="1153">
        <f t="shared" si="35"/>
        <v>111864</v>
      </c>
      <c r="BO33" s="1153">
        <f t="shared" si="35"/>
        <v>136959126</v>
      </c>
      <c r="BP33" s="1153">
        <f t="shared" si="35"/>
        <v>11168022</v>
      </c>
      <c r="BQ33" s="1153">
        <f t="shared" si="35"/>
        <v>148127148</v>
      </c>
      <c r="BR33" s="1153">
        <f t="shared" si="35"/>
        <v>136847262</v>
      </c>
      <c r="BS33" s="1153">
        <f t="shared" ref="BS33:CB33" si="36">SUM(BS15:BS31)</f>
        <v>39297</v>
      </c>
      <c r="BT33" s="1153">
        <f t="shared" si="36"/>
        <v>39625824</v>
      </c>
      <c r="BU33" s="1153">
        <f t="shared" si="36"/>
        <v>7567531</v>
      </c>
      <c r="BV33" s="1153">
        <f t="shared" si="36"/>
        <v>47193355</v>
      </c>
      <c r="BW33" s="1153">
        <f t="shared" si="36"/>
        <v>39586527</v>
      </c>
      <c r="BX33" s="1153">
        <f t="shared" si="36"/>
        <v>757951</v>
      </c>
      <c r="BY33" s="1153">
        <f t="shared" si="36"/>
        <v>923682398</v>
      </c>
      <c r="BZ33" s="1153">
        <f t="shared" si="36"/>
        <v>137842275</v>
      </c>
      <c r="CA33" s="1153">
        <f t="shared" si="36"/>
        <v>1061524673</v>
      </c>
      <c r="CB33" s="1153">
        <f t="shared" si="36"/>
        <v>922924447</v>
      </c>
    </row>
    <row r="34" spans="1:80" ht="15" hidden="1" customHeight="1">
      <c r="A34" s="38" t="s">
        <v>493</v>
      </c>
      <c r="B34" s="38"/>
      <c r="C34" s="38"/>
      <c r="D34" s="1154"/>
      <c r="E34" s="1073">
        <f t="shared" ref="E34:E40" si="37">SUM(C34+D34)</f>
        <v>0</v>
      </c>
      <c r="F34" s="1073">
        <f t="shared" ref="F34:F40" si="38">C34-B34</f>
        <v>0</v>
      </c>
      <c r="G34" s="38">
        <v>2413</v>
      </c>
      <c r="H34" s="1074"/>
      <c r="I34" s="1154"/>
      <c r="J34" s="1073">
        <f t="shared" si="3"/>
        <v>0</v>
      </c>
      <c r="K34" s="1073">
        <f t="shared" ref="K34:K40" si="39">H34-G34</f>
        <v>-2413</v>
      </c>
      <c r="L34" s="38"/>
      <c r="N34" s="1154"/>
      <c r="O34" s="1073">
        <f t="shared" si="5"/>
        <v>0</v>
      </c>
      <c r="P34" s="1073">
        <f t="shared" ref="P34:P40" si="40">M34-L34</f>
        <v>0</v>
      </c>
      <c r="Q34" s="38">
        <v>2540</v>
      </c>
      <c r="R34" s="1046"/>
      <c r="S34" s="1154"/>
      <c r="T34" s="1073">
        <f t="shared" ref="T34:T40" si="41">SUM(R34+S34)</f>
        <v>0</v>
      </c>
      <c r="U34" s="1073">
        <f t="shared" ref="U34:U40" si="42">R34-Q34</f>
        <v>-2540</v>
      </c>
      <c r="V34" s="38"/>
      <c r="X34" s="1154"/>
      <c r="Y34" s="1073">
        <f t="shared" ref="Y34:Y40" si="43">SUM(W34+X34)</f>
        <v>0</v>
      </c>
      <c r="Z34" s="1073">
        <f t="shared" ref="Z34:Z40" si="44">W34-V34</f>
        <v>0</v>
      </c>
      <c r="AA34" s="38"/>
      <c r="AC34" s="1154"/>
      <c r="AD34" s="1073">
        <f t="shared" ref="AD34:AD40" si="45">SUM(AB34+AC34)</f>
        <v>0</v>
      </c>
      <c r="AE34" s="1073">
        <f t="shared" ref="AE34:AE40" si="46">AB34-AA34</f>
        <v>0</v>
      </c>
      <c r="AF34" s="38"/>
      <c r="AH34" s="1154"/>
      <c r="AI34" s="1073">
        <f t="shared" ref="AI34:AI40" si="47">SUM(AG34+AH34)</f>
        <v>0</v>
      </c>
      <c r="AJ34" s="1073">
        <f t="shared" ref="AJ34:AJ40" si="48">AG34-AF34</f>
        <v>0</v>
      </c>
      <c r="AK34" s="38"/>
      <c r="AL34" s="38"/>
      <c r="AM34" s="1154"/>
      <c r="AN34" s="1073">
        <f t="shared" ref="AN34:AN40" si="49">SUM(AL34+AM34)</f>
        <v>0</v>
      </c>
      <c r="AO34" s="1073">
        <f t="shared" ref="AO34:AO40" si="50">AL34-AK34</f>
        <v>0</v>
      </c>
      <c r="AP34" s="38"/>
      <c r="AQ34" s="1154"/>
      <c r="AR34" s="1073">
        <f t="shared" ref="AR34:AR40" si="51">SUM(AP34+AQ34)</f>
        <v>0</v>
      </c>
      <c r="AS34" s="1073"/>
      <c r="AT34" s="38"/>
      <c r="AV34" s="1154"/>
      <c r="AW34" s="1073">
        <f t="shared" ref="AW34:AW40" si="52">SUM(AU34+AV34)</f>
        <v>0</v>
      </c>
      <c r="AX34" s="1073">
        <f t="shared" ref="AX34:AX40" si="53">AU34-AT34</f>
        <v>0</v>
      </c>
      <c r="AY34" s="38">
        <v>1905</v>
      </c>
      <c r="AZ34" s="1046"/>
      <c r="BA34" s="1154"/>
      <c r="BB34" s="1073">
        <f t="shared" ref="BB34:BB40" si="54">SUM(AZ34+BA34)</f>
        <v>0</v>
      </c>
      <c r="BC34" s="1073">
        <f t="shared" ref="BC34:BC40" si="55">AZ34-AY34</f>
        <v>-1905</v>
      </c>
      <c r="BD34" s="1074"/>
      <c r="BF34" s="1154"/>
      <c r="BG34" s="1073">
        <f t="shared" ref="BG34:BG40" si="56">SUM(BE34+BF34)</f>
        <v>0</v>
      </c>
      <c r="BH34" s="1073">
        <f t="shared" ref="BH34:BH40" si="57">BE34-BD34</f>
        <v>0</v>
      </c>
      <c r="BI34" s="38"/>
      <c r="BJ34" s="38"/>
      <c r="BK34" s="1154"/>
      <c r="BL34" s="1073">
        <f t="shared" ref="BL34:BL40" si="58">SUM(BJ34+BK34)</f>
        <v>0</v>
      </c>
      <c r="BM34" s="1073">
        <f t="shared" ref="BM34:BM40" si="59">BJ34-BI34</f>
        <v>0</v>
      </c>
      <c r="BN34" s="38"/>
      <c r="BO34" s="38"/>
      <c r="BP34" s="1154"/>
      <c r="BQ34" s="1073">
        <f t="shared" ref="BQ34:BQ40" si="60">SUM(BO34+BP34)</f>
        <v>0</v>
      </c>
      <c r="BR34" s="1073">
        <f t="shared" ref="BR34:BR40" si="61">BO34-BN34</f>
        <v>0</v>
      </c>
      <c r="BS34" s="38"/>
      <c r="BT34" s="38"/>
      <c r="BU34" s="1154"/>
      <c r="BV34" s="1073">
        <f t="shared" ref="BV34:BV40" si="62">SUM(BT34+BU34)</f>
        <v>0</v>
      </c>
      <c r="BW34" s="1073">
        <f t="shared" ref="BW34:BW40" si="63">BT34-BS34</f>
        <v>0</v>
      </c>
      <c r="BX34" s="1053">
        <f t="shared" ref="BX34:BX40" si="64">SUM(B34+G34+L34+Q34+V34+AA34+AF34+AK34+AT34+AY34+BD34+BI34+BN34+BS34)</f>
        <v>6858</v>
      </c>
      <c r="BY34" s="1053">
        <f>SUM(C34+H34+M34+R34+W34+AB34+AG34+AL34+AU34+AZ34+BE34+BJ34+BO34+BT34)</f>
        <v>0</v>
      </c>
      <c r="BZ34" s="1151">
        <f>SUM(I34+N34+S34+X34+AC34+AH34+AM34+AV34+BA34+BF34+BK34+BP34+BU34+D34)</f>
        <v>0</v>
      </c>
      <c r="CA34" s="1051">
        <f t="shared" ref="CA34:CA40" si="65">SUM(BY34+BZ34)</f>
        <v>0</v>
      </c>
      <c r="CB34" s="1152">
        <f t="shared" ref="CB34:CB40" si="66">BY34-BX34</f>
        <v>-6858</v>
      </c>
    </row>
    <row r="35" spans="1:80" s="55" customFormat="1" ht="15" customHeight="1">
      <c r="A35" s="73" t="s">
        <v>209</v>
      </c>
      <c r="B35" s="20"/>
      <c r="C35" s="20"/>
      <c r="D35" s="1728"/>
      <c r="E35" s="1073">
        <f t="shared" si="37"/>
        <v>0</v>
      </c>
      <c r="F35" s="1073">
        <f t="shared" si="38"/>
        <v>0</v>
      </c>
      <c r="G35" s="20"/>
      <c r="H35" s="20">
        <v>4793977</v>
      </c>
      <c r="I35" s="1728"/>
      <c r="J35" s="1073">
        <f t="shared" si="3"/>
        <v>4793977</v>
      </c>
      <c r="K35" s="1073">
        <f t="shared" si="39"/>
        <v>4793977</v>
      </c>
      <c r="L35" s="20"/>
      <c r="M35" s="1074">
        <v>1003052</v>
      </c>
      <c r="N35" s="1728">
        <v>89035</v>
      </c>
      <c r="O35" s="1073">
        <f t="shared" si="5"/>
        <v>1092087</v>
      </c>
      <c r="P35" s="1073">
        <f t="shared" si="40"/>
        <v>1003052</v>
      </c>
      <c r="Q35" s="20">
        <v>15240</v>
      </c>
      <c r="R35" s="923">
        <v>97090</v>
      </c>
      <c r="S35" s="1728"/>
      <c r="T35" s="1073">
        <f t="shared" si="41"/>
        <v>97090</v>
      </c>
      <c r="U35" s="1073">
        <f t="shared" si="42"/>
        <v>81850</v>
      </c>
      <c r="V35" s="20"/>
      <c r="W35" s="20"/>
      <c r="X35" s="1728"/>
      <c r="Y35" s="1073">
        <f t="shared" si="43"/>
        <v>0</v>
      </c>
      <c r="Z35" s="1073">
        <f t="shared" si="44"/>
        <v>0</v>
      </c>
      <c r="AA35" s="20"/>
      <c r="AB35" s="20">
        <v>99508</v>
      </c>
      <c r="AC35" s="1728">
        <v>1492251</v>
      </c>
      <c r="AD35" s="1073">
        <f t="shared" si="45"/>
        <v>1591759</v>
      </c>
      <c r="AE35" s="1073">
        <f t="shared" si="46"/>
        <v>99508</v>
      </c>
      <c r="AF35" s="20"/>
      <c r="AG35" s="20">
        <v>14508403</v>
      </c>
      <c r="AH35" s="1728"/>
      <c r="AI35" s="1073">
        <f t="shared" si="47"/>
        <v>14508403</v>
      </c>
      <c r="AJ35" s="1073">
        <f t="shared" si="48"/>
        <v>14508403</v>
      </c>
      <c r="AK35" s="20"/>
      <c r="AL35" s="20"/>
      <c r="AM35" s="1075"/>
      <c r="AN35" s="1073">
        <f t="shared" si="49"/>
        <v>0</v>
      </c>
      <c r="AO35" s="1073">
        <f t="shared" si="50"/>
        <v>0</v>
      </c>
      <c r="AP35" s="20">
        <v>273199</v>
      </c>
      <c r="AQ35" s="1075">
        <v>110249</v>
      </c>
      <c r="AR35" s="1073">
        <f t="shared" si="51"/>
        <v>383448</v>
      </c>
      <c r="AS35" s="1073"/>
      <c r="AT35" s="20"/>
      <c r="AU35" s="20"/>
      <c r="AV35" s="1728"/>
      <c r="AW35" s="1073">
        <f t="shared" si="52"/>
        <v>0</v>
      </c>
      <c r="AX35" s="1073">
        <f t="shared" si="53"/>
        <v>0</v>
      </c>
      <c r="AY35" s="20">
        <v>7620</v>
      </c>
      <c r="AZ35" s="1155">
        <v>302031</v>
      </c>
      <c r="BA35" s="1075">
        <v>91120</v>
      </c>
      <c r="BB35" s="1073">
        <f t="shared" si="54"/>
        <v>393151</v>
      </c>
      <c r="BC35" s="1073">
        <f t="shared" si="55"/>
        <v>294411</v>
      </c>
      <c r="BD35" s="20"/>
      <c r="BE35" s="20">
        <v>194818</v>
      </c>
      <c r="BF35" s="1728"/>
      <c r="BG35" s="1073">
        <f t="shared" si="56"/>
        <v>194818</v>
      </c>
      <c r="BH35" s="1073">
        <f t="shared" si="57"/>
        <v>194818</v>
      </c>
      <c r="BI35" s="20"/>
      <c r="BJ35" s="20">
        <v>6270104</v>
      </c>
      <c r="BK35" s="1728"/>
      <c r="BL35" s="1073">
        <f t="shared" si="58"/>
        <v>6270104</v>
      </c>
      <c r="BM35" s="1073">
        <f t="shared" si="59"/>
        <v>6270104</v>
      </c>
      <c r="BN35" s="20">
        <v>9525</v>
      </c>
      <c r="BO35" s="1155">
        <v>2082341</v>
      </c>
      <c r="BP35" s="1728">
        <v>22000</v>
      </c>
      <c r="BQ35" s="1073">
        <f t="shared" si="60"/>
        <v>2104341</v>
      </c>
      <c r="BR35" s="1073">
        <f t="shared" si="61"/>
        <v>2072816</v>
      </c>
      <c r="BS35" s="20"/>
      <c r="BT35" s="20">
        <v>52185</v>
      </c>
      <c r="BU35" s="1728"/>
      <c r="BV35" s="1073">
        <f t="shared" si="62"/>
        <v>52185</v>
      </c>
      <c r="BW35" s="1073">
        <f t="shared" si="63"/>
        <v>52185</v>
      </c>
      <c r="BX35" s="1053">
        <f t="shared" si="64"/>
        <v>32385</v>
      </c>
      <c r="BY35" s="1053">
        <v>29767828</v>
      </c>
      <c r="BZ35" s="1151">
        <f t="shared" ref="BZ35:BZ43" si="67">SUM(I35+N35+S35+X35+AC35+AH35+AM35+AQ35+AV35+BA35+BF35+BK35+BP35+BU35+D35)</f>
        <v>1804655</v>
      </c>
      <c r="CA35" s="1156">
        <f t="shared" si="65"/>
        <v>31572483</v>
      </c>
      <c r="CB35" s="1152">
        <f t="shared" si="66"/>
        <v>29735443</v>
      </c>
    </row>
    <row r="36" spans="1:80" ht="15" customHeight="1">
      <c r="A36" s="38" t="s">
        <v>210</v>
      </c>
      <c r="B36" s="37"/>
      <c r="C36" s="37">
        <v>1363726</v>
      </c>
      <c r="D36" s="1729"/>
      <c r="E36" s="1073">
        <f t="shared" si="37"/>
        <v>1363726</v>
      </c>
      <c r="F36" s="1073">
        <f t="shared" si="38"/>
        <v>1363726</v>
      </c>
      <c r="G36" s="37"/>
      <c r="H36" s="37">
        <v>15811500</v>
      </c>
      <c r="I36" s="1729"/>
      <c r="J36" s="1073">
        <f t="shared" si="3"/>
        <v>15811500</v>
      </c>
      <c r="K36" s="1073">
        <f t="shared" si="39"/>
        <v>15811500</v>
      </c>
      <c r="L36" s="37"/>
      <c r="M36" s="37"/>
      <c r="N36" s="1154"/>
      <c r="O36" s="1073">
        <f t="shared" si="5"/>
        <v>0</v>
      </c>
      <c r="P36" s="1073">
        <f t="shared" si="40"/>
        <v>0</v>
      </c>
      <c r="Q36" s="37"/>
      <c r="R36" s="37"/>
      <c r="S36" s="1729"/>
      <c r="T36" s="1073">
        <f t="shared" si="41"/>
        <v>0</v>
      </c>
      <c r="U36" s="1073">
        <f t="shared" si="42"/>
        <v>0</v>
      </c>
      <c r="V36" s="37"/>
      <c r="W36" s="37"/>
      <c r="X36" s="1729"/>
      <c r="Y36" s="1073">
        <f t="shared" si="43"/>
        <v>0</v>
      </c>
      <c r="Z36" s="1073">
        <f t="shared" si="44"/>
        <v>0</v>
      </c>
      <c r="AA36" s="37"/>
      <c r="AB36" s="37">
        <v>11546034</v>
      </c>
      <c r="AC36" s="1729"/>
      <c r="AD36" s="1073">
        <f t="shared" si="45"/>
        <v>11546034</v>
      </c>
      <c r="AE36" s="1073">
        <f t="shared" si="46"/>
        <v>11546034</v>
      </c>
      <c r="AF36" s="37"/>
      <c r="AG36" s="37">
        <v>66040</v>
      </c>
      <c r="AH36" s="1729"/>
      <c r="AI36" s="1073">
        <f t="shared" si="47"/>
        <v>66040</v>
      </c>
      <c r="AJ36" s="1073">
        <f t="shared" si="48"/>
        <v>66040</v>
      </c>
      <c r="AK36" s="37"/>
      <c r="AL36" s="37"/>
      <c r="AM36" s="1075"/>
      <c r="AN36" s="1073">
        <f t="shared" si="49"/>
        <v>0</v>
      </c>
      <c r="AO36" s="1073">
        <f t="shared" si="50"/>
        <v>0</v>
      </c>
      <c r="AP36" s="37"/>
      <c r="AQ36" s="1075"/>
      <c r="AR36" s="1073">
        <f t="shared" si="51"/>
        <v>0</v>
      </c>
      <c r="AS36" s="1073"/>
      <c r="AT36" s="37"/>
      <c r="AU36" s="37"/>
      <c r="AV36" s="1729"/>
      <c r="AW36" s="1073">
        <f t="shared" si="52"/>
        <v>0</v>
      </c>
      <c r="AX36" s="1073">
        <f t="shared" si="53"/>
        <v>0</v>
      </c>
      <c r="AY36" s="37"/>
      <c r="AZ36" s="37">
        <v>0</v>
      </c>
      <c r="BA36" s="1075"/>
      <c r="BB36" s="1073">
        <f t="shared" si="54"/>
        <v>0</v>
      </c>
      <c r="BC36" s="1073">
        <f t="shared" si="55"/>
        <v>0</v>
      </c>
      <c r="BD36" s="37"/>
      <c r="BE36" s="37">
        <v>473980</v>
      </c>
      <c r="BF36" s="1729"/>
      <c r="BG36" s="1073">
        <f t="shared" si="56"/>
        <v>473980</v>
      </c>
      <c r="BH36" s="1073">
        <f t="shared" si="57"/>
        <v>473980</v>
      </c>
      <c r="BI36" s="37"/>
      <c r="BJ36" s="37">
        <v>3810000</v>
      </c>
      <c r="BK36" s="1729"/>
      <c r="BL36" s="1073">
        <f t="shared" si="58"/>
        <v>3810000</v>
      </c>
      <c r="BM36" s="1073">
        <f t="shared" si="59"/>
        <v>3810000</v>
      </c>
      <c r="BN36" s="37"/>
      <c r="BO36" s="37"/>
      <c r="BP36" s="1729"/>
      <c r="BQ36" s="1073">
        <f t="shared" si="60"/>
        <v>0</v>
      </c>
      <c r="BR36" s="1073">
        <f t="shared" si="61"/>
        <v>0</v>
      </c>
      <c r="BS36" s="37"/>
      <c r="BT36" s="37">
        <v>21556897</v>
      </c>
      <c r="BU36" s="1729"/>
      <c r="BV36" s="1073">
        <f t="shared" si="62"/>
        <v>21556897</v>
      </c>
      <c r="BW36" s="1073">
        <f t="shared" si="63"/>
        <v>21556897</v>
      </c>
      <c r="BX36" s="1053">
        <f t="shared" si="64"/>
        <v>0</v>
      </c>
      <c r="BY36" s="1053">
        <f t="shared" ref="BY36:BY43" si="68">SUM(C36+H36+M36+R36+W36+AB36+AG36+AL36+AP36+AU36+AZ36+BE36+BJ36+BO36+BT36)</f>
        <v>54628177</v>
      </c>
      <c r="BZ36" s="1151">
        <f t="shared" si="67"/>
        <v>0</v>
      </c>
      <c r="CA36" s="1051">
        <f t="shared" si="65"/>
        <v>54628177</v>
      </c>
      <c r="CB36" s="1152">
        <f t="shared" si="66"/>
        <v>54628177</v>
      </c>
    </row>
    <row r="37" spans="1:80" ht="15" hidden="1" customHeight="1">
      <c r="A37" s="703" t="s">
        <v>211</v>
      </c>
      <c r="B37" s="795"/>
      <c r="C37" s="795"/>
      <c r="D37" s="1157"/>
      <c r="E37" s="1073">
        <f t="shared" si="37"/>
        <v>0</v>
      </c>
      <c r="F37" s="1073">
        <f t="shared" si="38"/>
        <v>0</v>
      </c>
      <c r="G37" s="795"/>
      <c r="H37" s="795"/>
      <c r="I37" s="1157"/>
      <c r="J37" s="1073">
        <f t="shared" si="3"/>
        <v>0</v>
      </c>
      <c r="K37" s="1073">
        <f t="shared" si="39"/>
        <v>0</v>
      </c>
      <c r="L37" s="795"/>
      <c r="M37" s="795"/>
      <c r="N37" s="1157"/>
      <c r="O37" s="1073">
        <f t="shared" si="5"/>
        <v>0</v>
      </c>
      <c r="P37" s="1073">
        <f t="shared" si="40"/>
        <v>0</v>
      </c>
      <c r="Q37" s="795"/>
      <c r="R37" s="795"/>
      <c r="S37" s="1164"/>
      <c r="T37" s="1073">
        <f t="shared" si="41"/>
        <v>0</v>
      </c>
      <c r="U37" s="1073">
        <f t="shared" si="42"/>
        <v>0</v>
      </c>
      <c r="V37" s="795"/>
      <c r="W37" s="795"/>
      <c r="X37" s="1164"/>
      <c r="Y37" s="1073">
        <f t="shared" si="43"/>
        <v>0</v>
      </c>
      <c r="Z37" s="1073">
        <f t="shared" si="44"/>
        <v>0</v>
      </c>
      <c r="AA37" s="795"/>
      <c r="AB37" s="795"/>
      <c r="AC37" s="1164"/>
      <c r="AD37" s="1073">
        <f t="shared" si="45"/>
        <v>0</v>
      </c>
      <c r="AE37" s="1073">
        <f t="shared" si="46"/>
        <v>0</v>
      </c>
      <c r="AF37" s="795"/>
      <c r="AG37" s="795"/>
      <c r="AH37" s="1164"/>
      <c r="AI37" s="1073">
        <f t="shared" si="47"/>
        <v>0</v>
      </c>
      <c r="AJ37" s="1073">
        <f t="shared" si="48"/>
        <v>0</v>
      </c>
      <c r="AK37" s="795"/>
      <c r="AL37" s="795"/>
      <c r="AM37" s="1075"/>
      <c r="AN37" s="1073">
        <f t="shared" si="49"/>
        <v>0</v>
      </c>
      <c r="AO37" s="1073">
        <f t="shared" si="50"/>
        <v>0</v>
      </c>
      <c r="AP37" s="795"/>
      <c r="AQ37" s="1075"/>
      <c r="AR37" s="1073">
        <f t="shared" si="51"/>
        <v>0</v>
      </c>
      <c r="AS37" s="1073"/>
      <c r="AT37" s="795"/>
      <c r="AU37" s="795"/>
      <c r="AV37" s="1164"/>
      <c r="AW37" s="1073">
        <f t="shared" si="52"/>
        <v>0</v>
      </c>
      <c r="AX37" s="1073">
        <f t="shared" si="53"/>
        <v>0</v>
      </c>
      <c r="AY37" s="795"/>
      <c r="AZ37" s="795"/>
      <c r="BA37" s="1164"/>
      <c r="BB37" s="1073">
        <f t="shared" si="54"/>
        <v>0</v>
      </c>
      <c r="BC37" s="1073">
        <f t="shared" si="55"/>
        <v>0</v>
      </c>
      <c r="BD37" s="795"/>
      <c r="BE37" s="795"/>
      <c r="BF37" s="1164"/>
      <c r="BG37" s="1073">
        <f t="shared" si="56"/>
        <v>0</v>
      </c>
      <c r="BH37" s="1073">
        <f t="shared" si="57"/>
        <v>0</v>
      </c>
      <c r="BI37" s="795"/>
      <c r="BJ37" s="795"/>
      <c r="BK37" s="1164"/>
      <c r="BL37" s="1073">
        <f t="shared" si="58"/>
        <v>0</v>
      </c>
      <c r="BM37" s="1073">
        <f t="shared" si="59"/>
        <v>0</v>
      </c>
      <c r="BN37" s="795"/>
      <c r="BO37" s="795"/>
      <c r="BP37" s="1164"/>
      <c r="BQ37" s="1073">
        <f t="shared" si="60"/>
        <v>0</v>
      </c>
      <c r="BR37" s="1073">
        <f t="shared" si="61"/>
        <v>0</v>
      </c>
      <c r="BS37" s="795"/>
      <c r="BT37" s="795"/>
      <c r="BU37" s="1164"/>
      <c r="BV37" s="1073">
        <f t="shared" si="62"/>
        <v>0</v>
      </c>
      <c r="BW37" s="1073">
        <f t="shared" si="63"/>
        <v>0</v>
      </c>
      <c r="BX37" s="1053">
        <f t="shared" si="64"/>
        <v>0</v>
      </c>
      <c r="BY37" s="1053">
        <f t="shared" si="68"/>
        <v>0</v>
      </c>
      <c r="BZ37" s="1151">
        <f t="shared" si="67"/>
        <v>0</v>
      </c>
      <c r="CA37" s="1051">
        <f t="shared" si="65"/>
        <v>0</v>
      </c>
      <c r="CB37" s="1152">
        <f t="shared" si="66"/>
        <v>0</v>
      </c>
    </row>
    <row r="38" spans="1:80" ht="15" customHeight="1">
      <c r="A38" s="703" t="s">
        <v>144</v>
      </c>
      <c r="B38" s="795"/>
      <c r="C38" s="795"/>
      <c r="D38" s="1157"/>
      <c r="E38" s="1073">
        <f t="shared" si="37"/>
        <v>0</v>
      </c>
      <c r="F38" s="1073">
        <f t="shared" si="38"/>
        <v>0</v>
      </c>
      <c r="G38" s="795"/>
      <c r="H38" s="795"/>
      <c r="I38" s="1157"/>
      <c r="J38" s="1073">
        <f t="shared" si="3"/>
        <v>0</v>
      </c>
      <c r="K38" s="1073">
        <f t="shared" si="39"/>
        <v>0</v>
      </c>
      <c r="L38" s="795"/>
      <c r="M38" s="795"/>
      <c r="N38" s="1157"/>
      <c r="O38" s="1073">
        <f t="shared" si="5"/>
        <v>0</v>
      </c>
      <c r="P38" s="1073">
        <f t="shared" si="40"/>
        <v>0</v>
      </c>
      <c r="Q38" s="795"/>
      <c r="R38" s="795"/>
      <c r="S38" s="1164"/>
      <c r="T38" s="1073">
        <f t="shared" si="41"/>
        <v>0</v>
      </c>
      <c r="U38" s="1073">
        <f t="shared" si="42"/>
        <v>0</v>
      </c>
      <c r="V38" s="795"/>
      <c r="W38" s="795"/>
      <c r="X38" s="1164"/>
      <c r="Y38" s="1073">
        <f t="shared" si="43"/>
        <v>0</v>
      </c>
      <c r="Z38" s="1073">
        <f t="shared" si="44"/>
        <v>0</v>
      </c>
      <c r="AA38" s="795"/>
      <c r="AB38" s="795"/>
      <c r="AC38" s="1164"/>
      <c r="AD38" s="1073">
        <f t="shared" si="45"/>
        <v>0</v>
      </c>
      <c r="AE38" s="1073">
        <f t="shared" si="46"/>
        <v>0</v>
      </c>
      <c r="AF38" s="795"/>
      <c r="AG38" s="795"/>
      <c r="AH38" s="1164"/>
      <c r="AI38" s="1073">
        <f t="shared" si="47"/>
        <v>0</v>
      </c>
      <c r="AJ38" s="1073">
        <f t="shared" si="48"/>
        <v>0</v>
      </c>
      <c r="AK38" s="795"/>
      <c r="AL38" s="795"/>
      <c r="AM38" s="1075"/>
      <c r="AN38" s="1073">
        <f t="shared" si="49"/>
        <v>0</v>
      </c>
      <c r="AO38" s="1073">
        <f t="shared" si="50"/>
        <v>0</v>
      </c>
      <c r="AP38" s="795"/>
      <c r="AQ38" s="1075"/>
      <c r="AR38" s="1073">
        <f t="shared" si="51"/>
        <v>0</v>
      </c>
      <c r="AS38" s="1073"/>
      <c r="AT38" s="795"/>
      <c r="AU38" s="795"/>
      <c r="AV38" s="1164"/>
      <c r="AW38" s="1073">
        <f t="shared" si="52"/>
        <v>0</v>
      </c>
      <c r="AX38" s="1073">
        <f t="shared" si="53"/>
        <v>0</v>
      </c>
      <c r="AY38" s="795"/>
      <c r="AZ38" s="795"/>
      <c r="BA38" s="1164"/>
      <c r="BB38" s="1073">
        <f t="shared" si="54"/>
        <v>0</v>
      </c>
      <c r="BC38" s="1073">
        <f t="shared" si="55"/>
        <v>0</v>
      </c>
      <c r="BD38" s="795"/>
      <c r="BE38" s="795"/>
      <c r="BF38" s="1164"/>
      <c r="BG38" s="1073">
        <f t="shared" si="56"/>
        <v>0</v>
      </c>
      <c r="BH38" s="1073">
        <f t="shared" si="57"/>
        <v>0</v>
      </c>
      <c r="BI38" s="795"/>
      <c r="BJ38" s="795"/>
      <c r="BK38" s="1164"/>
      <c r="BL38" s="1073">
        <f t="shared" si="58"/>
        <v>0</v>
      </c>
      <c r="BM38" s="1073">
        <f t="shared" si="59"/>
        <v>0</v>
      </c>
      <c r="BN38" s="795"/>
      <c r="BO38" s="795"/>
      <c r="BP38" s="1164"/>
      <c r="BQ38" s="1073">
        <f t="shared" si="60"/>
        <v>0</v>
      </c>
      <c r="BR38" s="1073">
        <f t="shared" si="61"/>
        <v>0</v>
      </c>
      <c r="BS38" s="795"/>
      <c r="BT38" s="795"/>
      <c r="BU38" s="1164"/>
      <c r="BV38" s="1073">
        <f t="shared" si="62"/>
        <v>0</v>
      </c>
      <c r="BW38" s="1073">
        <f t="shared" si="63"/>
        <v>0</v>
      </c>
      <c r="BX38" s="1053">
        <f t="shared" si="64"/>
        <v>0</v>
      </c>
      <c r="BY38" s="1053">
        <f t="shared" si="68"/>
        <v>0</v>
      </c>
      <c r="BZ38" s="1151">
        <f t="shared" si="67"/>
        <v>0</v>
      </c>
      <c r="CA38" s="1051">
        <f t="shared" si="65"/>
        <v>0</v>
      </c>
      <c r="CB38" s="1152">
        <f t="shared" si="66"/>
        <v>0</v>
      </c>
    </row>
    <row r="39" spans="1:80" ht="15" customHeight="1">
      <c r="A39" s="703" t="s">
        <v>145</v>
      </c>
      <c r="B39" s="795"/>
      <c r="C39" s="795"/>
      <c r="D39" s="1157"/>
      <c r="E39" s="1073">
        <f t="shared" si="37"/>
        <v>0</v>
      </c>
      <c r="F39" s="1073">
        <f t="shared" si="38"/>
        <v>0</v>
      </c>
      <c r="G39" s="795"/>
      <c r="H39" s="795"/>
      <c r="I39" s="1157"/>
      <c r="J39" s="1073">
        <f t="shared" si="3"/>
        <v>0</v>
      </c>
      <c r="K39" s="1073">
        <f t="shared" si="39"/>
        <v>0</v>
      </c>
      <c r="L39" s="795"/>
      <c r="M39" s="795"/>
      <c r="N39" s="1157"/>
      <c r="O39" s="1073">
        <f t="shared" si="5"/>
        <v>0</v>
      </c>
      <c r="P39" s="1073">
        <f t="shared" si="40"/>
        <v>0</v>
      </c>
      <c r="Q39" s="795"/>
      <c r="R39" s="795"/>
      <c r="S39" s="1164"/>
      <c r="T39" s="1073">
        <f t="shared" si="41"/>
        <v>0</v>
      </c>
      <c r="U39" s="1073">
        <f t="shared" si="42"/>
        <v>0</v>
      </c>
      <c r="V39" s="795"/>
      <c r="W39" s="795"/>
      <c r="X39" s="1164"/>
      <c r="Y39" s="1073">
        <f t="shared" si="43"/>
        <v>0</v>
      </c>
      <c r="Z39" s="1073">
        <f t="shared" si="44"/>
        <v>0</v>
      </c>
      <c r="AA39" s="795"/>
      <c r="AB39" s="795"/>
      <c r="AC39" s="1164"/>
      <c r="AD39" s="1073">
        <f t="shared" si="45"/>
        <v>0</v>
      </c>
      <c r="AE39" s="1073">
        <f t="shared" si="46"/>
        <v>0</v>
      </c>
      <c r="AF39" s="795"/>
      <c r="AG39" s="795"/>
      <c r="AH39" s="1164"/>
      <c r="AI39" s="1073">
        <f t="shared" si="47"/>
        <v>0</v>
      </c>
      <c r="AJ39" s="1073">
        <f t="shared" si="48"/>
        <v>0</v>
      </c>
      <c r="AK39" s="795"/>
      <c r="AL39" s="795"/>
      <c r="AM39" s="1075"/>
      <c r="AN39" s="1073">
        <f t="shared" si="49"/>
        <v>0</v>
      </c>
      <c r="AO39" s="1073">
        <f t="shared" si="50"/>
        <v>0</v>
      </c>
      <c r="AP39" s="795"/>
      <c r="AQ39" s="1075"/>
      <c r="AR39" s="1073">
        <f t="shared" si="51"/>
        <v>0</v>
      </c>
      <c r="AS39" s="1073"/>
      <c r="AT39" s="795"/>
      <c r="AU39" s="795"/>
      <c r="AV39" s="1164"/>
      <c r="AW39" s="1073">
        <f t="shared" si="52"/>
        <v>0</v>
      </c>
      <c r="AX39" s="1073">
        <f t="shared" si="53"/>
        <v>0</v>
      </c>
      <c r="AY39" s="795"/>
      <c r="AZ39" s="795"/>
      <c r="BA39" s="1164"/>
      <c r="BB39" s="1073">
        <f t="shared" si="54"/>
        <v>0</v>
      </c>
      <c r="BC39" s="1073">
        <f t="shared" si="55"/>
        <v>0</v>
      </c>
      <c r="BD39" s="795"/>
      <c r="BE39" s="795"/>
      <c r="BF39" s="1164"/>
      <c r="BG39" s="1073">
        <f t="shared" si="56"/>
        <v>0</v>
      </c>
      <c r="BH39" s="1073">
        <f t="shared" si="57"/>
        <v>0</v>
      </c>
      <c r="BI39" s="795"/>
      <c r="BJ39" s="795"/>
      <c r="BK39" s="1164"/>
      <c r="BL39" s="1073">
        <f t="shared" si="58"/>
        <v>0</v>
      </c>
      <c r="BM39" s="1073">
        <f t="shared" si="59"/>
        <v>0</v>
      </c>
      <c r="BN39" s="795"/>
      <c r="BO39" s="795"/>
      <c r="BP39" s="1164"/>
      <c r="BQ39" s="1073">
        <f t="shared" si="60"/>
        <v>0</v>
      </c>
      <c r="BR39" s="1073">
        <f t="shared" si="61"/>
        <v>0</v>
      </c>
      <c r="BS39" s="795"/>
      <c r="BT39" s="795"/>
      <c r="BU39" s="1164"/>
      <c r="BV39" s="1073">
        <f t="shared" si="62"/>
        <v>0</v>
      </c>
      <c r="BW39" s="1073">
        <f t="shared" si="63"/>
        <v>0</v>
      </c>
      <c r="BX39" s="1053">
        <f t="shared" si="64"/>
        <v>0</v>
      </c>
      <c r="BY39" s="1053">
        <f t="shared" si="68"/>
        <v>0</v>
      </c>
      <c r="BZ39" s="1151">
        <f t="shared" si="67"/>
        <v>0</v>
      </c>
      <c r="CA39" s="1051">
        <f t="shared" si="65"/>
        <v>0</v>
      </c>
      <c r="CB39" s="1152">
        <f t="shared" si="66"/>
        <v>0</v>
      </c>
    </row>
    <row r="40" spans="1:80" ht="15" customHeight="1">
      <c r="A40" s="703" t="s">
        <v>146</v>
      </c>
      <c r="B40" s="795"/>
      <c r="C40" s="795"/>
      <c r="D40" s="1157"/>
      <c r="E40" s="1073">
        <f t="shared" si="37"/>
        <v>0</v>
      </c>
      <c r="F40" s="1073">
        <f t="shared" si="38"/>
        <v>0</v>
      </c>
      <c r="G40" s="795"/>
      <c r="H40" s="795"/>
      <c r="I40" s="1157"/>
      <c r="J40" s="1073">
        <f t="shared" si="3"/>
        <v>0</v>
      </c>
      <c r="K40" s="1073">
        <f t="shared" si="39"/>
        <v>0</v>
      </c>
      <c r="L40" s="795"/>
      <c r="M40" s="795"/>
      <c r="N40" s="1157"/>
      <c r="O40" s="1073">
        <f t="shared" si="5"/>
        <v>0</v>
      </c>
      <c r="P40" s="1073">
        <f t="shared" si="40"/>
        <v>0</v>
      </c>
      <c r="Q40" s="795"/>
      <c r="R40" s="795"/>
      <c r="S40" s="1164"/>
      <c r="T40" s="1073">
        <f t="shared" si="41"/>
        <v>0</v>
      </c>
      <c r="U40" s="1073">
        <f t="shared" si="42"/>
        <v>0</v>
      </c>
      <c r="V40" s="795"/>
      <c r="W40" s="795"/>
      <c r="X40" s="1164"/>
      <c r="Y40" s="1073">
        <f t="shared" si="43"/>
        <v>0</v>
      </c>
      <c r="Z40" s="1073">
        <f t="shared" si="44"/>
        <v>0</v>
      </c>
      <c r="AA40" s="795"/>
      <c r="AB40" s="795"/>
      <c r="AC40" s="1164"/>
      <c r="AD40" s="1073">
        <f t="shared" si="45"/>
        <v>0</v>
      </c>
      <c r="AE40" s="1073">
        <f t="shared" si="46"/>
        <v>0</v>
      </c>
      <c r="AF40" s="795"/>
      <c r="AG40" s="795"/>
      <c r="AH40" s="1164"/>
      <c r="AI40" s="1073">
        <f t="shared" si="47"/>
        <v>0</v>
      </c>
      <c r="AJ40" s="1073">
        <f t="shared" si="48"/>
        <v>0</v>
      </c>
      <c r="AK40" s="795"/>
      <c r="AL40" s="795"/>
      <c r="AM40" s="1075"/>
      <c r="AN40" s="1073">
        <f t="shared" si="49"/>
        <v>0</v>
      </c>
      <c r="AO40" s="1073">
        <f t="shared" si="50"/>
        <v>0</v>
      </c>
      <c r="AP40" s="795"/>
      <c r="AQ40" s="1075"/>
      <c r="AR40" s="1073">
        <f t="shared" si="51"/>
        <v>0</v>
      </c>
      <c r="AS40" s="1073"/>
      <c r="AT40" s="795"/>
      <c r="AU40" s="795"/>
      <c r="AV40" s="1164"/>
      <c r="AW40" s="1073">
        <f t="shared" si="52"/>
        <v>0</v>
      </c>
      <c r="AX40" s="1073">
        <f t="shared" si="53"/>
        <v>0</v>
      </c>
      <c r="AY40" s="795"/>
      <c r="AZ40" s="795"/>
      <c r="BA40" s="1164"/>
      <c r="BB40" s="1073">
        <f t="shared" si="54"/>
        <v>0</v>
      </c>
      <c r="BC40" s="1073">
        <f t="shared" si="55"/>
        <v>0</v>
      </c>
      <c r="BD40" s="795"/>
      <c r="BE40" s="795"/>
      <c r="BF40" s="1164"/>
      <c r="BG40" s="1073">
        <f t="shared" si="56"/>
        <v>0</v>
      </c>
      <c r="BH40" s="1073">
        <f t="shared" si="57"/>
        <v>0</v>
      </c>
      <c r="BI40" s="795"/>
      <c r="BJ40" s="795"/>
      <c r="BK40" s="1164"/>
      <c r="BL40" s="1073">
        <f t="shared" si="58"/>
        <v>0</v>
      </c>
      <c r="BM40" s="1073">
        <f t="shared" si="59"/>
        <v>0</v>
      </c>
      <c r="BN40" s="795"/>
      <c r="BO40" s="795"/>
      <c r="BP40" s="1164"/>
      <c r="BQ40" s="1073">
        <f t="shared" si="60"/>
        <v>0</v>
      </c>
      <c r="BR40" s="1073">
        <f t="shared" si="61"/>
        <v>0</v>
      </c>
      <c r="BS40" s="795"/>
      <c r="BT40" s="795"/>
      <c r="BU40" s="1164"/>
      <c r="BV40" s="1073">
        <f t="shared" si="62"/>
        <v>0</v>
      </c>
      <c r="BW40" s="1073">
        <f t="shared" si="63"/>
        <v>0</v>
      </c>
      <c r="BX40" s="1053">
        <f t="shared" si="64"/>
        <v>0</v>
      </c>
      <c r="BY40" s="1053">
        <f t="shared" si="68"/>
        <v>0</v>
      </c>
      <c r="BZ40" s="1151">
        <f t="shared" si="67"/>
        <v>0</v>
      </c>
      <c r="CA40" s="1051">
        <f t="shared" si="65"/>
        <v>0</v>
      </c>
      <c r="CB40" s="1152">
        <f t="shared" si="66"/>
        <v>0</v>
      </c>
    </row>
    <row r="41" spans="1:80" ht="15" customHeight="1">
      <c r="A41" s="73" t="s">
        <v>147</v>
      </c>
      <c r="B41" s="20"/>
      <c r="C41" s="20"/>
      <c r="D41" s="1157"/>
      <c r="E41" s="1073">
        <f>SUM(C41+D41)</f>
        <v>0</v>
      </c>
      <c r="F41" s="1073">
        <f>C41-B41</f>
        <v>0</v>
      </c>
      <c r="G41" s="795"/>
      <c r="H41" s="795"/>
      <c r="I41" s="1157"/>
      <c r="J41" s="1073">
        <f>SUM(H41+I41)</f>
        <v>0</v>
      </c>
      <c r="K41" s="1073">
        <f>H41-G41</f>
        <v>0</v>
      </c>
      <c r="L41" s="795"/>
      <c r="M41" s="795"/>
      <c r="N41" s="1157"/>
      <c r="O41" s="1073">
        <f>SUM(M41+N41)</f>
        <v>0</v>
      </c>
      <c r="P41" s="1073">
        <f>M41-L41</f>
        <v>0</v>
      </c>
      <c r="Q41" s="795"/>
      <c r="R41" s="795"/>
      <c r="S41" s="1164"/>
      <c r="T41" s="1073">
        <f>SUM(R41+S41)</f>
        <v>0</v>
      </c>
      <c r="U41" s="1073">
        <f>R41-Q41</f>
        <v>0</v>
      </c>
      <c r="V41" s="795"/>
      <c r="W41" s="795"/>
      <c r="X41" s="1164"/>
      <c r="Y41" s="1073">
        <f>SUM(W41+X41)</f>
        <v>0</v>
      </c>
      <c r="Z41" s="1073">
        <f>W41-V41</f>
        <v>0</v>
      </c>
      <c r="AA41" s="795"/>
      <c r="AB41" s="795"/>
      <c r="AC41" s="1164"/>
      <c r="AD41" s="1073">
        <f>SUM(AB41+AC41)</f>
        <v>0</v>
      </c>
      <c r="AE41" s="1073">
        <f>AB41-AA41</f>
        <v>0</v>
      </c>
      <c r="AF41" s="795"/>
      <c r="AG41" s="795"/>
      <c r="AH41" s="1164"/>
      <c r="AI41" s="1073">
        <f>SUM(AG41+AH41)</f>
        <v>0</v>
      </c>
      <c r="AJ41" s="1073">
        <f>AG41-AF41</f>
        <v>0</v>
      </c>
      <c r="AK41" s="795"/>
      <c r="AL41" s="795"/>
      <c r="AM41" s="1075"/>
      <c r="AN41" s="1073">
        <f>SUM(AL41+AM41)</f>
        <v>0</v>
      </c>
      <c r="AO41" s="1073">
        <f>AL41-AK41</f>
        <v>0</v>
      </c>
      <c r="AP41" s="795"/>
      <c r="AQ41" s="1075"/>
      <c r="AR41" s="1073">
        <f>SUM(AP41+AQ41)</f>
        <v>0</v>
      </c>
      <c r="AS41" s="1073"/>
      <c r="AT41" s="795"/>
      <c r="AU41" s="795"/>
      <c r="AV41" s="1164"/>
      <c r="AW41" s="1073">
        <f>SUM(AU41+AV41)</f>
        <v>0</v>
      </c>
      <c r="AX41" s="1073">
        <f>AU41-AT41</f>
        <v>0</v>
      </c>
      <c r="AY41" s="795"/>
      <c r="AZ41" s="795"/>
      <c r="BA41" s="1164"/>
      <c r="BB41" s="1073">
        <f>SUM(AZ41+BA41)</f>
        <v>0</v>
      </c>
      <c r="BC41" s="1073">
        <f>AZ41-AY41</f>
        <v>0</v>
      </c>
      <c r="BD41" s="795"/>
      <c r="BE41" s="795"/>
      <c r="BF41" s="1164"/>
      <c r="BG41" s="1073">
        <f>SUM(BE41+BF41)</f>
        <v>0</v>
      </c>
      <c r="BH41" s="1073">
        <f>BE41-BD41</f>
        <v>0</v>
      </c>
      <c r="BI41" s="795"/>
      <c r="BJ41" s="795"/>
      <c r="BK41" s="1164"/>
      <c r="BL41" s="1073">
        <f>SUM(BJ41+BK41)</f>
        <v>0</v>
      </c>
      <c r="BM41" s="1073">
        <f>BJ41-BI41</f>
        <v>0</v>
      </c>
      <c r="BN41" s="795"/>
      <c r="BO41" s="795"/>
      <c r="BP41" s="1164"/>
      <c r="BQ41" s="1073">
        <f>SUM(BO41+BP41)</f>
        <v>0</v>
      </c>
      <c r="BR41" s="1073">
        <f>BO41-BN41</f>
        <v>0</v>
      </c>
      <c r="BS41" s="795"/>
      <c r="BT41" s="795"/>
      <c r="BU41" s="1164"/>
      <c r="BV41" s="1073">
        <f>SUM(BT41+BU41)</f>
        <v>0</v>
      </c>
      <c r="BW41" s="1073">
        <f>BT41-BS41</f>
        <v>0</v>
      </c>
      <c r="BX41" s="1053">
        <f>SUM(B41+G41+L41+Q41+V41+AA41+AF41+AK41+AT41+AY41+BD41+BI41+BN41+BS41)</f>
        <v>0</v>
      </c>
      <c r="BY41" s="1053">
        <f t="shared" si="68"/>
        <v>0</v>
      </c>
      <c r="BZ41" s="1151">
        <f t="shared" si="67"/>
        <v>0</v>
      </c>
      <c r="CA41" s="1051">
        <f>SUM(BY41+BZ41)</f>
        <v>0</v>
      </c>
    </row>
    <row r="42" spans="1:80" ht="15" hidden="1" customHeight="1">
      <c r="A42" s="73" t="s">
        <v>212</v>
      </c>
      <c r="B42" s="73"/>
      <c r="C42" s="73"/>
      <c r="D42" s="1157"/>
      <c r="E42" s="1073">
        <f>SUM(C42+D42)</f>
        <v>0</v>
      </c>
      <c r="F42" s="1073">
        <f>C42-B42</f>
        <v>0</v>
      </c>
      <c r="G42" s="795"/>
      <c r="H42" s="795"/>
      <c r="I42" s="1157"/>
      <c r="J42" s="1073">
        <f>SUM(H42+I42)</f>
        <v>0</v>
      </c>
      <c r="K42" s="1073">
        <f>H42-G42</f>
        <v>0</v>
      </c>
      <c r="L42" s="795"/>
      <c r="M42" s="795"/>
      <c r="N42" s="1157"/>
      <c r="O42" s="1073">
        <f>SUM(M42+N42)</f>
        <v>0</v>
      </c>
      <c r="P42" s="1073">
        <f>M42-L42</f>
        <v>0</v>
      </c>
      <c r="Q42" s="795"/>
      <c r="R42" s="795"/>
      <c r="S42" s="1157"/>
      <c r="T42" s="1073">
        <f>SUM(R42+S42)</f>
        <v>0</v>
      </c>
      <c r="U42" s="1073">
        <f>R42-Q42</f>
        <v>0</v>
      </c>
      <c r="V42" s="795"/>
      <c r="W42" s="795"/>
      <c r="X42" s="1157"/>
      <c r="Y42" s="1073">
        <f>SUM(W42+X42)</f>
        <v>0</v>
      </c>
      <c r="Z42" s="1073">
        <f>W42-V42</f>
        <v>0</v>
      </c>
      <c r="AA42" s="795"/>
      <c r="AB42" s="795"/>
      <c r="AC42" s="1157"/>
      <c r="AD42" s="1073">
        <f>SUM(AB42+AC42)</f>
        <v>0</v>
      </c>
      <c r="AE42" s="1073">
        <f>AB42-AA42</f>
        <v>0</v>
      </c>
      <c r="AF42" s="795"/>
      <c r="AG42" s="795"/>
      <c r="AH42" s="1157"/>
      <c r="AI42" s="1073">
        <f>SUM(AG42+AH42)</f>
        <v>0</v>
      </c>
      <c r="AJ42" s="1073">
        <f>AG42-AF42</f>
        <v>0</v>
      </c>
      <c r="AK42" s="795"/>
      <c r="AL42" s="795"/>
      <c r="AM42" s="1075"/>
      <c r="AN42" s="1073">
        <f>SUM(AL42+AM42)</f>
        <v>0</v>
      </c>
      <c r="AO42" s="1073">
        <f>AL42-AK42</f>
        <v>0</v>
      </c>
      <c r="AP42" s="795"/>
      <c r="AQ42" s="1075"/>
      <c r="AR42" s="1073">
        <f>SUM(AP42+AQ42)</f>
        <v>0</v>
      </c>
      <c r="AS42" s="1073"/>
      <c r="AT42" s="795"/>
      <c r="AU42" s="795"/>
      <c r="AV42" s="1157"/>
      <c r="AW42" s="1073">
        <f>SUM(AU42+AV42)</f>
        <v>0</v>
      </c>
      <c r="AX42" s="1073">
        <f>AU42-AT42</f>
        <v>0</v>
      </c>
      <c r="AY42" s="795"/>
      <c r="AZ42" s="795"/>
      <c r="BA42" s="1157"/>
      <c r="BB42" s="1073">
        <f>SUM(AZ42+BA42)</f>
        <v>0</v>
      </c>
      <c r="BC42" s="1073">
        <f>AZ42-AY42</f>
        <v>0</v>
      </c>
      <c r="BD42" s="795"/>
      <c r="BE42" s="795"/>
      <c r="BF42" s="1157"/>
      <c r="BG42" s="1073">
        <f>SUM(BE42+BF42)</f>
        <v>0</v>
      </c>
      <c r="BH42" s="1073">
        <f>BE42-BD42</f>
        <v>0</v>
      </c>
      <c r="BI42" s="795"/>
      <c r="BJ42" s="795"/>
      <c r="BK42" s="1157"/>
      <c r="BL42" s="1073">
        <f>SUM(BJ42+BK42)</f>
        <v>0</v>
      </c>
      <c r="BM42" s="1073">
        <f>BJ42-BI42</f>
        <v>0</v>
      </c>
      <c r="BN42" s="795"/>
      <c r="BO42" s="795"/>
      <c r="BP42" s="1157"/>
      <c r="BQ42" s="1073">
        <f>SUM(BO42+BP42)</f>
        <v>0</v>
      </c>
      <c r="BR42" s="1073">
        <f>BO42-BN42</f>
        <v>0</v>
      </c>
      <c r="BS42" s="795"/>
      <c r="BT42" s="795"/>
      <c r="BU42" s="1157"/>
      <c r="BV42" s="1073">
        <f>SUM(BT42+BU42)</f>
        <v>0</v>
      </c>
      <c r="BW42" s="1073">
        <f>BT42-BS42</f>
        <v>0</v>
      </c>
      <c r="BX42" s="1053">
        <f>SUM(B42+G42+L42+Q42+V42+AA42+AF42+AK42+AT42+AY42+BD42+BI42+BN42+BS42)</f>
        <v>0</v>
      </c>
      <c r="BY42" s="1053">
        <f t="shared" si="68"/>
        <v>0</v>
      </c>
      <c r="BZ42" s="1151">
        <f t="shared" si="67"/>
        <v>0</v>
      </c>
      <c r="CA42" s="1051">
        <f>SUM(BY42+BZ42)</f>
        <v>0</v>
      </c>
    </row>
    <row r="43" spans="1:80" ht="15" hidden="1" customHeight="1">
      <c r="A43" s="73" t="s">
        <v>513</v>
      </c>
      <c r="B43" s="73"/>
      <c r="C43" s="73"/>
      <c r="D43" s="1157"/>
      <c r="E43" s="1073">
        <f>SUM(C43+D43)</f>
        <v>0</v>
      </c>
      <c r="F43" s="1073">
        <f>C43-B43</f>
        <v>0</v>
      </c>
      <c r="G43" s="795"/>
      <c r="H43" s="795"/>
      <c r="I43" s="1157"/>
      <c r="J43" s="1073">
        <f>SUM(H43+I43)</f>
        <v>0</v>
      </c>
      <c r="K43" s="1073">
        <f>H43-G43</f>
        <v>0</v>
      </c>
      <c r="L43" s="795"/>
      <c r="M43" s="795"/>
      <c r="N43" s="1157"/>
      <c r="O43" s="1073">
        <f>SUM(M43+N43)</f>
        <v>0</v>
      </c>
      <c r="P43" s="1073">
        <f>M43-L43</f>
        <v>0</v>
      </c>
      <c r="Q43" s="795"/>
      <c r="R43" s="795"/>
      <c r="S43" s="1157"/>
      <c r="T43" s="1073">
        <f>SUM(R43+S43)</f>
        <v>0</v>
      </c>
      <c r="U43" s="1073">
        <f>R43-Q43</f>
        <v>0</v>
      </c>
      <c r="V43" s="795"/>
      <c r="W43" s="795"/>
      <c r="X43" s="1157"/>
      <c r="Y43" s="1073">
        <f>SUM(W43+X43)</f>
        <v>0</v>
      </c>
      <c r="Z43" s="1073">
        <f>W43-V43</f>
        <v>0</v>
      </c>
      <c r="AA43" s="795"/>
      <c r="AB43" s="795"/>
      <c r="AC43" s="1157"/>
      <c r="AD43" s="1073">
        <f>SUM(AB43+AC43)</f>
        <v>0</v>
      </c>
      <c r="AE43" s="1073">
        <f>AB43-AA43</f>
        <v>0</v>
      </c>
      <c r="AF43" s="795"/>
      <c r="AG43" s="795"/>
      <c r="AH43" s="1157"/>
      <c r="AI43" s="1073">
        <f>SUM(AG43+AH43)</f>
        <v>0</v>
      </c>
      <c r="AJ43" s="1073">
        <f>AG43-AF43</f>
        <v>0</v>
      </c>
      <c r="AK43" s="795"/>
      <c r="AL43" s="795"/>
      <c r="AM43" s="1075"/>
      <c r="AN43" s="1073">
        <f>SUM(AL43+AM43)</f>
        <v>0</v>
      </c>
      <c r="AO43" s="1073">
        <f>AL43-AK43</f>
        <v>0</v>
      </c>
      <c r="AP43" s="795"/>
      <c r="AQ43" s="1075"/>
      <c r="AR43" s="1073">
        <f>SUM(AP43+AQ43)</f>
        <v>0</v>
      </c>
      <c r="AS43" s="1073"/>
      <c r="AT43" s="795"/>
      <c r="AU43" s="795"/>
      <c r="AV43" s="1157"/>
      <c r="AW43" s="1073">
        <f>SUM(AU43+AV43)</f>
        <v>0</v>
      </c>
      <c r="AX43" s="1073">
        <f>AU43-AT43</f>
        <v>0</v>
      </c>
      <c r="AY43" s="795"/>
      <c r="AZ43" s="795"/>
      <c r="BA43" s="1157"/>
      <c r="BB43" s="1073">
        <f>SUM(AZ43+BA43)</f>
        <v>0</v>
      </c>
      <c r="BC43" s="1073">
        <f>AZ43-AY43</f>
        <v>0</v>
      </c>
      <c r="BD43" s="795"/>
      <c r="BE43" s="795"/>
      <c r="BF43" s="1157"/>
      <c r="BG43" s="1073">
        <f>SUM(BE43+BF43)</f>
        <v>0</v>
      </c>
      <c r="BH43" s="1073">
        <f>BE43-BD43</f>
        <v>0</v>
      </c>
      <c r="BI43" s="795"/>
      <c r="BJ43" s="795"/>
      <c r="BK43" s="1157"/>
      <c r="BL43" s="1073">
        <f>SUM(BJ43+BK43)</f>
        <v>0</v>
      </c>
      <c r="BM43" s="1073">
        <f>BJ43-BI43</f>
        <v>0</v>
      </c>
      <c r="BN43" s="795"/>
      <c r="BO43" s="795"/>
      <c r="BP43" s="1157"/>
      <c r="BQ43" s="1073">
        <f>SUM(BO43+BP43)</f>
        <v>0</v>
      </c>
      <c r="BR43" s="1073">
        <f>BO43-BN43</f>
        <v>0</v>
      </c>
      <c r="BS43" s="795"/>
      <c r="BT43" s="795"/>
      <c r="BU43" s="1157"/>
      <c r="BV43" s="1073">
        <f>SUM(BT43+BU43)</f>
        <v>0</v>
      </c>
      <c r="BW43" s="1073">
        <f>BT43-BS43</f>
        <v>0</v>
      </c>
      <c r="BX43" s="1053">
        <f>SUM(B43+G43+L43+Q43+V43+AA43+AF43+AK43+AT43+AY43+BD43+BI43+BN43+BS43)</f>
        <v>0</v>
      </c>
      <c r="BY43" s="1053">
        <f t="shared" si="68"/>
        <v>0</v>
      </c>
      <c r="BZ43" s="1151">
        <f t="shared" si="67"/>
        <v>0</v>
      </c>
      <c r="CA43" s="1051">
        <f>SUM(BY43+BZ43)</f>
        <v>0</v>
      </c>
    </row>
    <row r="44" spans="1:80" s="24" customFormat="1" ht="15" customHeight="1">
      <c r="A44" s="1062" t="s">
        <v>402</v>
      </c>
      <c r="B44" s="1064">
        <f>SUM(B34:B42)</f>
        <v>0</v>
      </c>
      <c r="C44" s="1064">
        <f t="shared" ref="C44:BR44" si="69">SUM(C34:C42)</f>
        <v>1363726</v>
      </c>
      <c r="D44" s="1064">
        <f t="shared" si="69"/>
        <v>0</v>
      </c>
      <c r="E44" s="1064">
        <f t="shared" si="69"/>
        <v>1363726</v>
      </c>
      <c r="F44" s="1064">
        <f t="shared" si="69"/>
        <v>1363726</v>
      </c>
      <c r="G44" s="1064">
        <f t="shared" si="69"/>
        <v>2413</v>
      </c>
      <c r="H44" s="1064">
        <f t="shared" si="69"/>
        <v>20605477</v>
      </c>
      <c r="I44" s="1064">
        <f t="shared" si="69"/>
        <v>0</v>
      </c>
      <c r="J44" s="1064">
        <f t="shared" si="69"/>
        <v>20605477</v>
      </c>
      <c r="K44" s="1064">
        <f t="shared" si="69"/>
        <v>20603064</v>
      </c>
      <c r="L44" s="1064">
        <f t="shared" si="69"/>
        <v>0</v>
      </c>
      <c r="M44" s="1064">
        <f t="shared" si="69"/>
        <v>1003052</v>
      </c>
      <c r="N44" s="1064">
        <f t="shared" si="69"/>
        <v>89035</v>
      </c>
      <c r="O44" s="1064">
        <f t="shared" si="69"/>
        <v>1092087</v>
      </c>
      <c r="P44" s="1064">
        <f t="shared" si="69"/>
        <v>1003052</v>
      </c>
      <c r="Q44" s="1064">
        <f t="shared" si="69"/>
        <v>17780</v>
      </c>
      <c r="R44" s="1064">
        <f t="shared" si="69"/>
        <v>97090</v>
      </c>
      <c r="S44" s="1064">
        <f t="shared" si="69"/>
        <v>0</v>
      </c>
      <c r="T44" s="1064">
        <f t="shared" si="69"/>
        <v>97090</v>
      </c>
      <c r="U44" s="1064">
        <f t="shared" si="69"/>
        <v>79310</v>
      </c>
      <c r="V44" s="1064">
        <f t="shared" si="69"/>
        <v>0</v>
      </c>
      <c r="W44" s="1064">
        <f t="shared" si="69"/>
        <v>0</v>
      </c>
      <c r="X44" s="1064">
        <f t="shared" si="69"/>
        <v>0</v>
      </c>
      <c r="Y44" s="1064">
        <f t="shared" si="69"/>
        <v>0</v>
      </c>
      <c r="Z44" s="1064">
        <f t="shared" si="69"/>
        <v>0</v>
      </c>
      <c r="AA44" s="1064">
        <f t="shared" si="69"/>
        <v>0</v>
      </c>
      <c r="AB44" s="1064">
        <f t="shared" si="69"/>
        <v>11645542</v>
      </c>
      <c r="AC44" s="1064">
        <f t="shared" si="69"/>
        <v>1492251</v>
      </c>
      <c r="AD44" s="1064">
        <f t="shared" si="69"/>
        <v>13137793</v>
      </c>
      <c r="AE44" s="1064">
        <f t="shared" si="69"/>
        <v>11645542</v>
      </c>
      <c r="AF44" s="1064">
        <f t="shared" si="69"/>
        <v>0</v>
      </c>
      <c r="AG44" s="1064">
        <f t="shared" si="69"/>
        <v>14574443</v>
      </c>
      <c r="AH44" s="1064">
        <f t="shared" si="69"/>
        <v>0</v>
      </c>
      <c r="AI44" s="1064">
        <f t="shared" si="69"/>
        <v>14574443</v>
      </c>
      <c r="AJ44" s="1064">
        <f t="shared" si="69"/>
        <v>14574443</v>
      </c>
      <c r="AK44" s="1064">
        <f t="shared" si="69"/>
        <v>0</v>
      </c>
      <c r="AL44" s="1064">
        <f t="shared" si="69"/>
        <v>0</v>
      </c>
      <c r="AM44" s="1064">
        <f t="shared" si="69"/>
        <v>0</v>
      </c>
      <c r="AN44" s="1064">
        <f t="shared" si="69"/>
        <v>0</v>
      </c>
      <c r="AO44" s="1064">
        <f t="shared" si="69"/>
        <v>0</v>
      </c>
      <c r="AP44" s="1064">
        <f>SUM(AP34:AP42)</f>
        <v>273199</v>
      </c>
      <c r="AQ44" s="1064">
        <f>SUM(AQ34:AQ42)</f>
        <v>110249</v>
      </c>
      <c r="AR44" s="1064">
        <f>SUM(AR34:AR42)</f>
        <v>383448</v>
      </c>
      <c r="AS44" s="1064"/>
      <c r="AT44" s="1064">
        <f t="shared" si="69"/>
        <v>0</v>
      </c>
      <c r="AU44" s="1064">
        <f t="shared" si="69"/>
        <v>0</v>
      </c>
      <c r="AV44" s="1064">
        <f t="shared" si="69"/>
        <v>0</v>
      </c>
      <c r="AW44" s="1064">
        <f t="shared" si="69"/>
        <v>0</v>
      </c>
      <c r="AX44" s="1064">
        <f t="shared" si="69"/>
        <v>0</v>
      </c>
      <c r="AY44" s="1064">
        <f t="shared" si="69"/>
        <v>9525</v>
      </c>
      <c r="AZ44" s="1064">
        <f t="shared" si="69"/>
        <v>302031</v>
      </c>
      <c r="BA44" s="1064">
        <f t="shared" si="69"/>
        <v>91120</v>
      </c>
      <c r="BB44" s="1064">
        <f t="shared" si="69"/>
        <v>393151</v>
      </c>
      <c r="BC44" s="1064">
        <f t="shared" si="69"/>
        <v>292506</v>
      </c>
      <c r="BD44" s="1064">
        <f t="shared" si="69"/>
        <v>0</v>
      </c>
      <c r="BE44" s="1064">
        <f t="shared" si="69"/>
        <v>668798</v>
      </c>
      <c r="BF44" s="1064">
        <f t="shared" si="69"/>
        <v>0</v>
      </c>
      <c r="BG44" s="1064">
        <f t="shared" si="69"/>
        <v>668798</v>
      </c>
      <c r="BH44" s="1064">
        <f t="shared" si="69"/>
        <v>668798</v>
      </c>
      <c r="BI44" s="1064">
        <f t="shared" si="69"/>
        <v>0</v>
      </c>
      <c r="BJ44" s="1064">
        <f t="shared" si="69"/>
        <v>10080104</v>
      </c>
      <c r="BK44" s="1064">
        <f t="shared" si="69"/>
        <v>0</v>
      </c>
      <c r="BL44" s="1064">
        <f t="shared" si="69"/>
        <v>10080104</v>
      </c>
      <c r="BM44" s="1064">
        <f t="shared" si="69"/>
        <v>10080104</v>
      </c>
      <c r="BN44" s="1064">
        <f t="shared" si="69"/>
        <v>9525</v>
      </c>
      <c r="BO44" s="1064">
        <f t="shared" si="69"/>
        <v>2082341</v>
      </c>
      <c r="BP44" s="1064">
        <f t="shared" si="69"/>
        <v>22000</v>
      </c>
      <c r="BQ44" s="1064">
        <f t="shared" si="69"/>
        <v>2104341</v>
      </c>
      <c r="BR44" s="1064">
        <f t="shared" si="69"/>
        <v>2072816</v>
      </c>
      <c r="BS44" s="1064">
        <f t="shared" ref="BS44:CB44" si="70">SUM(BS34:BS42)</f>
        <v>0</v>
      </c>
      <c r="BT44" s="1064">
        <f t="shared" si="70"/>
        <v>21609082</v>
      </c>
      <c r="BU44" s="1064">
        <f t="shared" si="70"/>
        <v>0</v>
      </c>
      <c r="BV44" s="1064">
        <f t="shared" si="70"/>
        <v>21609082</v>
      </c>
      <c r="BW44" s="1064">
        <f t="shared" si="70"/>
        <v>21609082</v>
      </c>
      <c r="BX44" s="1064">
        <f t="shared" si="70"/>
        <v>39243</v>
      </c>
      <c r="BY44" s="1064">
        <f t="shared" si="70"/>
        <v>84396005</v>
      </c>
      <c r="BZ44" s="1064">
        <f t="shared" si="70"/>
        <v>1804655</v>
      </c>
      <c r="CA44" s="1064">
        <f t="shared" si="70"/>
        <v>86200660</v>
      </c>
      <c r="CB44" s="1064">
        <f t="shared" si="70"/>
        <v>84356762</v>
      </c>
    </row>
    <row r="45" spans="1:80" s="24" customFormat="1" ht="15" customHeight="1">
      <c r="A45" s="1056" t="s">
        <v>190</v>
      </c>
      <c r="B45" s="1058">
        <f>B44+B33</f>
        <v>17329</v>
      </c>
      <c r="C45" s="1058">
        <f t="shared" ref="C45:BR45" si="71">C44+C33</f>
        <v>30650540</v>
      </c>
      <c r="D45" s="1058">
        <f t="shared" si="71"/>
        <v>11101156</v>
      </c>
      <c r="E45" s="1058">
        <f t="shared" si="71"/>
        <v>41751696</v>
      </c>
      <c r="F45" s="1058">
        <f t="shared" si="71"/>
        <v>30633211</v>
      </c>
      <c r="G45" s="1058">
        <f t="shared" si="71"/>
        <v>36114</v>
      </c>
      <c r="H45" s="1058">
        <f t="shared" si="71"/>
        <v>53370964</v>
      </c>
      <c r="I45" s="1058">
        <f t="shared" si="71"/>
        <v>13597359</v>
      </c>
      <c r="J45" s="1058">
        <f t="shared" si="71"/>
        <v>66968323</v>
      </c>
      <c r="K45" s="1058">
        <f t="shared" si="71"/>
        <v>53334850</v>
      </c>
      <c r="L45" s="1058">
        <f t="shared" si="71"/>
        <v>104289</v>
      </c>
      <c r="M45" s="1058">
        <f t="shared" si="71"/>
        <v>136737356</v>
      </c>
      <c r="N45" s="1058">
        <f t="shared" si="71"/>
        <v>10449187</v>
      </c>
      <c r="O45" s="1058">
        <f t="shared" si="71"/>
        <v>147186543</v>
      </c>
      <c r="P45" s="1058">
        <f t="shared" si="71"/>
        <v>136633067</v>
      </c>
      <c r="Q45" s="1058">
        <f t="shared" si="71"/>
        <v>71576</v>
      </c>
      <c r="R45" s="1058">
        <f t="shared" si="71"/>
        <v>51498610</v>
      </c>
      <c r="S45" s="1058">
        <f t="shared" si="71"/>
        <v>7647986</v>
      </c>
      <c r="T45" s="1058">
        <f t="shared" si="71"/>
        <v>59146596</v>
      </c>
      <c r="U45" s="1058">
        <f t="shared" si="71"/>
        <v>51427034</v>
      </c>
      <c r="V45" s="1058">
        <f t="shared" si="71"/>
        <v>67406</v>
      </c>
      <c r="W45" s="1058">
        <f t="shared" si="71"/>
        <v>73144789</v>
      </c>
      <c r="X45" s="1058">
        <f t="shared" si="71"/>
        <v>10010177</v>
      </c>
      <c r="Y45" s="1058">
        <f t="shared" si="71"/>
        <v>83154966</v>
      </c>
      <c r="Z45" s="1058">
        <f t="shared" si="71"/>
        <v>73077383</v>
      </c>
      <c r="AA45" s="1058">
        <f t="shared" si="71"/>
        <v>22601</v>
      </c>
      <c r="AB45" s="1058">
        <f t="shared" si="71"/>
        <v>55328199</v>
      </c>
      <c r="AC45" s="1058">
        <f t="shared" si="71"/>
        <v>7027260</v>
      </c>
      <c r="AD45" s="1058">
        <f t="shared" si="71"/>
        <v>62355459</v>
      </c>
      <c r="AE45" s="1058">
        <f t="shared" si="71"/>
        <v>55305598</v>
      </c>
      <c r="AF45" s="1058">
        <f t="shared" si="71"/>
        <v>43039</v>
      </c>
      <c r="AG45" s="1058">
        <f t="shared" si="71"/>
        <v>65669876</v>
      </c>
      <c r="AH45" s="1058">
        <f t="shared" si="71"/>
        <v>17204812</v>
      </c>
      <c r="AI45" s="1058">
        <f t="shared" si="71"/>
        <v>82874688</v>
      </c>
      <c r="AJ45" s="1058">
        <f t="shared" si="71"/>
        <v>65626837</v>
      </c>
      <c r="AK45" s="1058">
        <f t="shared" si="71"/>
        <v>49709</v>
      </c>
      <c r="AL45" s="1058">
        <f t="shared" si="71"/>
        <v>33788840</v>
      </c>
      <c r="AM45" s="1058">
        <f t="shared" si="71"/>
        <v>-19207759</v>
      </c>
      <c r="AN45" s="1058">
        <f t="shared" si="71"/>
        <v>14581081</v>
      </c>
      <c r="AO45" s="1058">
        <f t="shared" si="71"/>
        <v>33739131</v>
      </c>
      <c r="AP45" s="1058">
        <f>AP44+AP33</f>
        <v>27101680</v>
      </c>
      <c r="AQ45" s="1058">
        <f>AQ44+AQ33</f>
        <v>21303459</v>
      </c>
      <c r="AR45" s="1058">
        <f>AR44+AR33</f>
        <v>48405139</v>
      </c>
      <c r="AS45" s="1058"/>
      <c r="AT45" s="1058">
        <f t="shared" si="71"/>
        <v>62326</v>
      </c>
      <c r="AU45" s="1058">
        <f t="shared" si="71"/>
        <v>76817014</v>
      </c>
      <c r="AV45" s="1058">
        <f t="shared" si="71"/>
        <v>14930191</v>
      </c>
      <c r="AW45" s="1058">
        <f t="shared" si="71"/>
        <v>91747205</v>
      </c>
      <c r="AX45" s="1058">
        <f t="shared" si="71"/>
        <v>76754688</v>
      </c>
      <c r="AY45" s="1058">
        <f t="shared" si="71"/>
        <v>68766</v>
      </c>
      <c r="AZ45" s="1058">
        <f t="shared" si="71"/>
        <v>77199725</v>
      </c>
      <c r="BA45" s="1058">
        <f t="shared" si="71"/>
        <v>19311219</v>
      </c>
      <c r="BB45" s="1058">
        <f t="shared" si="71"/>
        <v>96510944</v>
      </c>
      <c r="BC45" s="1058">
        <f t="shared" si="71"/>
        <v>77130959</v>
      </c>
      <c r="BD45" s="1058">
        <f t="shared" si="71"/>
        <v>87661</v>
      </c>
      <c r="BE45" s="1058">
        <f t="shared" si="71"/>
        <v>108623557</v>
      </c>
      <c r="BF45" s="1058">
        <f t="shared" si="71"/>
        <v>5081191</v>
      </c>
      <c r="BG45" s="1058">
        <f t="shared" si="71"/>
        <v>113704748</v>
      </c>
      <c r="BH45" s="1058">
        <f t="shared" si="71"/>
        <v>108535896</v>
      </c>
      <c r="BI45" s="1058">
        <f t="shared" si="71"/>
        <v>5692</v>
      </c>
      <c r="BJ45" s="1058">
        <f t="shared" si="71"/>
        <v>17779760</v>
      </c>
      <c r="BK45" s="1058">
        <f t="shared" si="71"/>
        <v>2433139</v>
      </c>
      <c r="BL45" s="1058">
        <f t="shared" si="71"/>
        <v>20212899</v>
      </c>
      <c r="BM45" s="1058">
        <f t="shared" si="71"/>
        <v>17774068</v>
      </c>
      <c r="BN45" s="1058">
        <f t="shared" si="71"/>
        <v>121389</v>
      </c>
      <c r="BO45" s="1058">
        <f t="shared" si="71"/>
        <v>139041467</v>
      </c>
      <c r="BP45" s="1058">
        <f t="shared" si="71"/>
        <v>11190022</v>
      </c>
      <c r="BQ45" s="1058">
        <f t="shared" si="71"/>
        <v>150231489</v>
      </c>
      <c r="BR45" s="1058">
        <f t="shared" si="71"/>
        <v>138920078</v>
      </c>
      <c r="BS45" s="1058">
        <f t="shared" ref="BS45:CB45" si="72">BS44+BS33</f>
        <v>39297</v>
      </c>
      <c r="BT45" s="1058">
        <f t="shared" si="72"/>
        <v>61234906</v>
      </c>
      <c r="BU45" s="1058">
        <f t="shared" si="72"/>
        <v>7567531</v>
      </c>
      <c r="BV45" s="1058">
        <f t="shared" si="72"/>
        <v>68802437</v>
      </c>
      <c r="BW45" s="1058">
        <f t="shared" si="72"/>
        <v>61195609</v>
      </c>
      <c r="BX45" s="1058">
        <f t="shared" si="72"/>
        <v>797194</v>
      </c>
      <c r="BY45" s="1058">
        <f t="shared" si="72"/>
        <v>1008078403</v>
      </c>
      <c r="BZ45" s="1058">
        <f t="shared" si="72"/>
        <v>139646930</v>
      </c>
      <c r="CA45" s="1058">
        <f t="shared" si="72"/>
        <v>1147725333</v>
      </c>
      <c r="CB45" s="1058">
        <f t="shared" si="72"/>
        <v>1007281209</v>
      </c>
    </row>
    <row r="46" spans="1:80" ht="15" hidden="1" customHeight="1">
      <c r="A46" s="703" t="s">
        <v>462</v>
      </c>
      <c r="B46" s="703"/>
      <c r="C46" s="703"/>
      <c r="D46" s="703"/>
      <c r="E46" s="703"/>
      <c r="F46" s="703"/>
      <c r="G46" s="703"/>
      <c r="H46" s="703"/>
      <c r="I46" s="703"/>
      <c r="J46" s="703"/>
      <c r="K46" s="703"/>
      <c r="L46" s="703"/>
      <c r="M46" s="703"/>
      <c r="N46" s="703"/>
      <c r="O46" s="703"/>
      <c r="P46" s="703"/>
      <c r="Q46" s="703"/>
      <c r="R46" s="703"/>
      <c r="S46" s="703"/>
      <c r="T46" s="703"/>
      <c r="U46" s="703"/>
      <c r="V46" s="703"/>
      <c r="W46" s="703"/>
      <c r="X46" s="703"/>
      <c r="Y46" s="703"/>
      <c r="Z46" s="703"/>
      <c r="AA46" s="703"/>
      <c r="AB46" s="703"/>
      <c r="AC46" s="703"/>
      <c r="AD46" s="703"/>
      <c r="AE46" s="703"/>
      <c r="AF46" s="703"/>
      <c r="AG46" s="703"/>
      <c r="AH46" s="703"/>
      <c r="AI46" s="703"/>
      <c r="AJ46" s="703"/>
      <c r="AK46" s="703"/>
      <c r="AL46" s="703"/>
      <c r="AM46" s="703"/>
      <c r="AN46" s="703"/>
      <c r="AO46" s="703"/>
      <c r="AP46" s="703"/>
      <c r="AQ46" s="703"/>
      <c r="AR46" s="703"/>
      <c r="AS46" s="703"/>
      <c r="AT46" s="703"/>
      <c r="AU46" s="703"/>
      <c r="AV46" s="703"/>
      <c r="AW46" s="703"/>
      <c r="AX46" s="703"/>
      <c r="AY46" s="703"/>
      <c r="AZ46" s="703"/>
      <c r="BA46" s="703"/>
      <c r="BB46" s="703"/>
      <c r="BC46" s="703"/>
      <c r="BD46" s="703"/>
      <c r="BE46" s="703"/>
      <c r="BF46" s="703"/>
      <c r="BG46" s="703"/>
      <c r="BH46" s="703"/>
      <c r="BI46" s="703"/>
      <c r="BJ46" s="703"/>
      <c r="BK46" s="703"/>
      <c r="BL46" s="703"/>
      <c r="BM46" s="703"/>
      <c r="BN46" s="703"/>
      <c r="BO46" s="703"/>
      <c r="BP46" s="703"/>
      <c r="BQ46" s="703"/>
      <c r="BR46" s="703"/>
      <c r="BS46" s="703"/>
      <c r="BT46" s="703"/>
      <c r="BU46" s="703"/>
      <c r="BV46" s="703"/>
      <c r="BW46" s="703"/>
      <c r="BX46" s="1053">
        <f t="shared" ref="BX46:BX56" si="73">SUM(B46+G46+L46+Q46+V46+AA46+AF46+AK46+AT46+AY46+BD46+BI46+BN46+BS46)</f>
        <v>0</v>
      </c>
      <c r="BY46" s="1053">
        <f t="shared" ref="BY46:BY52" si="74">SUM(C46+H46+M46+R46+W46+AB46+AG46+AL46+AU46+AZ46+BE46+BJ46+BO46+BT46)</f>
        <v>0</v>
      </c>
      <c r="BZ46" s="1158">
        <f>SUM(I46+N46+S46+X46+AC46+AH46+AM46+AV46+BA46+BF46+BK46+BP46+BU46)</f>
        <v>0</v>
      </c>
      <c r="CA46" s="1051">
        <f>SUM(BY46+BZ46)</f>
        <v>0</v>
      </c>
    </row>
    <row r="47" spans="1:80" s="24" customFormat="1" ht="15" hidden="1" customHeight="1">
      <c r="A47" s="703" t="s">
        <v>558</v>
      </c>
      <c r="B47" s="703"/>
      <c r="C47" s="703"/>
      <c r="D47" s="703"/>
      <c r="E47" s="703"/>
      <c r="F47" s="703"/>
      <c r="G47" s="703"/>
      <c r="H47" s="703"/>
      <c r="I47" s="703"/>
      <c r="J47" s="703"/>
      <c r="K47" s="703"/>
      <c r="L47" s="703"/>
      <c r="M47" s="703"/>
      <c r="N47" s="703"/>
      <c r="O47" s="703"/>
      <c r="P47" s="703"/>
      <c r="Q47" s="703"/>
      <c r="R47" s="703"/>
      <c r="S47" s="703"/>
      <c r="T47" s="703"/>
      <c r="U47" s="703"/>
      <c r="V47" s="703"/>
      <c r="W47" s="703"/>
      <c r="X47" s="703"/>
      <c r="Y47" s="703"/>
      <c r="Z47" s="703"/>
      <c r="AA47" s="703"/>
      <c r="AB47" s="703"/>
      <c r="AC47" s="703"/>
      <c r="AD47" s="703"/>
      <c r="AE47" s="703"/>
      <c r="AF47" s="703"/>
      <c r="AG47" s="703"/>
      <c r="AH47" s="703"/>
      <c r="AI47" s="703"/>
      <c r="AJ47" s="703"/>
      <c r="AK47" s="703"/>
      <c r="AL47" s="703"/>
      <c r="AM47" s="703"/>
      <c r="AN47" s="703"/>
      <c r="AO47" s="703"/>
      <c r="AP47" s="703"/>
      <c r="AQ47" s="703"/>
      <c r="AR47" s="703"/>
      <c r="AS47" s="703"/>
      <c r="AT47" s="703"/>
      <c r="AU47" s="703"/>
      <c r="AV47" s="703"/>
      <c r="AW47" s="703"/>
      <c r="AX47" s="703"/>
      <c r="AY47" s="703"/>
      <c r="AZ47" s="703"/>
      <c r="BA47" s="703"/>
      <c r="BB47" s="703"/>
      <c r="BC47" s="703"/>
      <c r="BD47" s="703"/>
      <c r="BE47" s="703"/>
      <c r="BF47" s="703"/>
      <c r="BG47" s="703"/>
      <c r="BH47" s="703"/>
      <c r="BI47" s="703"/>
      <c r="BJ47" s="703"/>
      <c r="BK47" s="703"/>
      <c r="BL47" s="703"/>
      <c r="BM47" s="703"/>
      <c r="BN47" s="703"/>
      <c r="BO47" s="703"/>
      <c r="BP47" s="703"/>
      <c r="BQ47" s="703"/>
      <c r="BR47" s="703"/>
      <c r="BS47" s="703"/>
      <c r="BT47" s="703"/>
      <c r="BU47" s="703"/>
      <c r="BV47" s="703"/>
      <c r="BW47" s="703"/>
      <c r="BX47" s="1053">
        <f t="shared" si="73"/>
        <v>0</v>
      </c>
      <c r="BY47" s="1053">
        <f t="shared" si="74"/>
        <v>0</v>
      </c>
      <c r="BZ47" s="1151">
        <f>SUM(I47+N47+S47+X47+AC47+AH47+AM47+AV47+BA47+BF47+BK47+BP47+BU47+D47)</f>
        <v>0</v>
      </c>
      <c r="CA47" s="1051">
        <f>SUM(BY47+BZ47)</f>
        <v>0</v>
      </c>
    </row>
    <row r="48" spans="1:80" s="24" customFormat="1" ht="15" hidden="1" customHeight="1">
      <c r="A48" s="703" t="s">
        <v>460</v>
      </c>
      <c r="B48" s="703"/>
      <c r="C48" s="703"/>
      <c r="D48" s="703"/>
      <c r="E48" s="703"/>
      <c r="F48" s="703"/>
      <c r="G48" s="703"/>
      <c r="H48" s="703"/>
      <c r="I48" s="703"/>
      <c r="J48" s="703"/>
      <c r="K48" s="703"/>
      <c r="L48" s="703"/>
      <c r="M48" s="703"/>
      <c r="N48" s="703"/>
      <c r="O48" s="703"/>
      <c r="P48" s="703"/>
      <c r="Q48" s="703"/>
      <c r="R48" s="703"/>
      <c r="S48" s="703"/>
      <c r="T48" s="703"/>
      <c r="U48" s="703"/>
      <c r="V48" s="703"/>
      <c r="W48" s="703"/>
      <c r="X48" s="703"/>
      <c r="Y48" s="703"/>
      <c r="Z48" s="703"/>
      <c r="AA48" s="703"/>
      <c r="AB48" s="703"/>
      <c r="AC48" s="703"/>
      <c r="AD48" s="703"/>
      <c r="AE48" s="703"/>
      <c r="AF48" s="703"/>
      <c r="AG48" s="703"/>
      <c r="AH48" s="703"/>
      <c r="AI48" s="703"/>
      <c r="AJ48" s="703"/>
      <c r="AK48" s="703"/>
      <c r="AL48" s="703"/>
      <c r="AM48" s="703"/>
      <c r="AN48" s="703"/>
      <c r="AO48" s="703"/>
      <c r="AP48" s="703"/>
      <c r="AQ48" s="703"/>
      <c r="AR48" s="703"/>
      <c r="AS48" s="703"/>
      <c r="AT48" s="703"/>
      <c r="AU48" s="703"/>
      <c r="AV48" s="703"/>
      <c r="AW48" s="703"/>
      <c r="AX48" s="703"/>
      <c r="AY48" s="703"/>
      <c r="AZ48" s="703"/>
      <c r="BA48" s="703"/>
      <c r="BB48" s="703"/>
      <c r="BC48" s="703"/>
      <c r="BD48" s="703"/>
      <c r="BE48" s="703"/>
      <c r="BF48" s="703"/>
      <c r="BG48" s="703"/>
      <c r="BH48" s="703"/>
      <c r="BI48" s="703"/>
      <c r="BJ48" s="703"/>
      <c r="BK48" s="703"/>
      <c r="BL48" s="703"/>
      <c r="BM48" s="703"/>
      <c r="BN48" s="703"/>
      <c r="BO48" s="703"/>
      <c r="BP48" s="703"/>
      <c r="BQ48" s="703"/>
      <c r="BR48" s="703"/>
      <c r="BS48" s="703"/>
      <c r="BT48" s="703"/>
      <c r="BU48" s="703"/>
      <c r="BV48" s="703"/>
      <c r="BW48" s="703"/>
      <c r="BX48" s="1053">
        <f t="shared" si="73"/>
        <v>0</v>
      </c>
      <c r="BY48" s="1053">
        <f t="shared" si="74"/>
        <v>0</v>
      </c>
      <c r="BZ48" s="1151">
        <f>SUM(I48+N48+S48+X48+AC48+AH48+AM48+AV48+BA48+BF48+BK48+BP48+BU48+D48)</f>
        <v>0</v>
      </c>
      <c r="CA48" s="1051">
        <f>SUM(BY48+BZ48)</f>
        <v>0</v>
      </c>
    </row>
    <row r="49" spans="1:80" s="24" customFormat="1" ht="15" hidden="1" customHeight="1">
      <c r="A49" s="703" t="s">
        <v>461</v>
      </c>
      <c r="B49" s="703"/>
      <c r="C49" s="703"/>
      <c r="D49" s="703"/>
      <c r="E49" s="703"/>
      <c r="F49" s="703"/>
      <c r="G49" s="703"/>
      <c r="H49" s="703"/>
      <c r="I49" s="703"/>
      <c r="J49" s="703"/>
      <c r="K49" s="703"/>
      <c r="L49" s="703"/>
      <c r="M49" s="703"/>
      <c r="N49" s="703"/>
      <c r="O49" s="703"/>
      <c r="P49" s="703"/>
      <c r="Q49" s="703"/>
      <c r="R49" s="703"/>
      <c r="S49" s="703"/>
      <c r="T49" s="703"/>
      <c r="U49" s="703"/>
      <c r="V49" s="703"/>
      <c r="W49" s="703"/>
      <c r="X49" s="703"/>
      <c r="Y49" s="703"/>
      <c r="Z49" s="703"/>
      <c r="AA49" s="703"/>
      <c r="AB49" s="703"/>
      <c r="AC49" s="703"/>
      <c r="AD49" s="703"/>
      <c r="AE49" s="703"/>
      <c r="AF49" s="703"/>
      <c r="AG49" s="703"/>
      <c r="AH49" s="703"/>
      <c r="AI49" s="703"/>
      <c r="AJ49" s="703"/>
      <c r="AK49" s="703"/>
      <c r="AL49" s="703"/>
      <c r="AM49" s="703"/>
      <c r="AN49" s="703"/>
      <c r="AO49" s="703"/>
      <c r="AP49" s="703"/>
      <c r="AQ49" s="703"/>
      <c r="AR49" s="703"/>
      <c r="AS49" s="703"/>
      <c r="AT49" s="703"/>
      <c r="AU49" s="703"/>
      <c r="AV49" s="703"/>
      <c r="AW49" s="703"/>
      <c r="AX49" s="703"/>
      <c r="AY49" s="703"/>
      <c r="AZ49" s="703"/>
      <c r="BA49" s="703"/>
      <c r="BB49" s="703"/>
      <c r="BC49" s="703"/>
      <c r="BD49" s="703"/>
      <c r="BE49" s="703"/>
      <c r="BF49" s="703"/>
      <c r="BG49" s="703"/>
      <c r="BH49" s="703"/>
      <c r="BI49" s="703"/>
      <c r="BJ49" s="703"/>
      <c r="BK49" s="703"/>
      <c r="BL49" s="703"/>
      <c r="BM49" s="703"/>
      <c r="BN49" s="703"/>
      <c r="BO49" s="703"/>
      <c r="BP49" s="703"/>
      <c r="BQ49" s="703"/>
      <c r="BR49" s="703"/>
      <c r="BS49" s="703"/>
      <c r="BT49" s="703"/>
      <c r="BU49" s="703"/>
      <c r="BV49" s="703"/>
      <c r="BW49" s="703"/>
      <c r="BX49" s="1053">
        <f t="shared" si="73"/>
        <v>0</v>
      </c>
      <c r="BY49" s="1053">
        <f t="shared" si="74"/>
        <v>0</v>
      </c>
      <c r="BZ49" s="1151">
        <f>SUM(I49+N49+S49+X49+AC49+AH49+AM49+AV49+BA49+BF49+BK49+BP49+BU49+D49)</f>
        <v>0</v>
      </c>
      <c r="CA49" s="1051">
        <f>SUM(BY49+BZ49)</f>
        <v>0</v>
      </c>
    </row>
    <row r="50" spans="1:80" s="24" customFormat="1" ht="15" hidden="1" customHeight="1">
      <c r="A50" s="703" t="s">
        <v>463</v>
      </c>
      <c r="B50" s="703"/>
      <c r="C50" s="703"/>
      <c r="D50" s="703"/>
      <c r="E50" s="703"/>
      <c r="F50" s="703"/>
      <c r="G50" s="703"/>
      <c r="H50" s="703"/>
      <c r="I50" s="703"/>
      <c r="J50" s="703"/>
      <c r="K50" s="703"/>
      <c r="L50" s="703"/>
      <c r="M50" s="703"/>
      <c r="N50" s="703"/>
      <c r="O50" s="703"/>
      <c r="P50" s="703"/>
      <c r="Q50" s="703"/>
      <c r="R50" s="703"/>
      <c r="S50" s="703"/>
      <c r="T50" s="703"/>
      <c r="U50" s="703"/>
      <c r="V50" s="703"/>
      <c r="W50" s="703"/>
      <c r="X50" s="703"/>
      <c r="Y50" s="703"/>
      <c r="Z50" s="703"/>
      <c r="AA50" s="703"/>
      <c r="AB50" s="703"/>
      <c r="AC50" s="703"/>
      <c r="AD50" s="703"/>
      <c r="AE50" s="703"/>
      <c r="AF50" s="703"/>
      <c r="AG50" s="703"/>
      <c r="AH50" s="703"/>
      <c r="AI50" s="703"/>
      <c r="AJ50" s="703"/>
      <c r="AK50" s="703"/>
      <c r="AL50" s="703"/>
      <c r="AM50" s="703"/>
      <c r="AN50" s="703"/>
      <c r="AO50" s="703"/>
      <c r="AP50" s="703"/>
      <c r="AQ50" s="703"/>
      <c r="AR50" s="703"/>
      <c r="AS50" s="703"/>
      <c r="AT50" s="703"/>
      <c r="AU50" s="703"/>
      <c r="AV50" s="703"/>
      <c r="AW50" s="703"/>
      <c r="AX50" s="703"/>
      <c r="AY50" s="703"/>
      <c r="AZ50" s="703"/>
      <c r="BA50" s="703"/>
      <c r="BB50" s="703"/>
      <c r="BC50" s="703"/>
      <c r="BD50" s="703"/>
      <c r="BE50" s="703"/>
      <c r="BF50" s="703"/>
      <c r="BG50" s="703"/>
      <c r="BH50" s="703"/>
      <c r="BI50" s="703"/>
      <c r="BJ50" s="703"/>
      <c r="BK50" s="703"/>
      <c r="BL50" s="703"/>
      <c r="BM50" s="703"/>
      <c r="BN50" s="703"/>
      <c r="BO50" s="703"/>
      <c r="BP50" s="703"/>
      <c r="BQ50" s="703"/>
      <c r="BR50" s="703"/>
      <c r="BS50" s="703"/>
      <c r="BT50" s="703"/>
      <c r="BU50" s="703"/>
      <c r="BV50" s="703"/>
      <c r="BW50" s="703"/>
      <c r="BX50" s="1053">
        <f t="shared" si="73"/>
        <v>0</v>
      </c>
      <c r="BY50" s="1053">
        <f t="shared" si="74"/>
        <v>0</v>
      </c>
      <c r="BZ50" s="1151">
        <f>SUM(I50+N50+S50+X50+AC50+AH50+AM50+AV50+BA50+BF50+BK50+BP50+BU50+D50)</f>
        <v>0</v>
      </c>
      <c r="CA50" s="1051">
        <f>SUM(BY50+BZ50)</f>
        <v>0</v>
      </c>
    </row>
    <row r="51" spans="1:80" s="24" customFormat="1" ht="15" hidden="1" customHeight="1">
      <c r="A51" s="703" t="s">
        <v>464</v>
      </c>
      <c r="B51" s="703"/>
      <c r="C51" s="703"/>
      <c r="D51" s="703"/>
      <c r="E51" s="703"/>
      <c r="F51" s="703"/>
      <c r="G51" s="703"/>
      <c r="H51" s="703"/>
      <c r="I51" s="703"/>
      <c r="J51" s="703"/>
      <c r="K51" s="703"/>
      <c r="L51" s="703"/>
      <c r="M51" s="703"/>
      <c r="N51" s="703"/>
      <c r="O51" s="703"/>
      <c r="P51" s="703"/>
      <c r="Q51" s="703"/>
      <c r="R51" s="703"/>
      <c r="S51" s="703"/>
      <c r="T51" s="703"/>
      <c r="U51" s="703"/>
      <c r="V51" s="703"/>
      <c r="W51" s="703"/>
      <c r="X51" s="703"/>
      <c r="Y51" s="703"/>
      <c r="Z51" s="703"/>
      <c r="AA51" s="703"/>
      <c r="AB51" s="703"/>
      <c r="AC51" s="703"/>
      <c r="AD51" s="703"/>
      <c r="AE51" s="703"/>
      <c r="AF51" s="703"/>
      <c r="AG51" s="703"/>
      <c r="AH51" s="703"/>
      <c r="AI51" s="703"/>
      <c r="AJ51" s="703"/>
      <c r="AK51" s="703"/>
      <c r="AL51" s="703"/>
      <c r="AM51" s="703"/>
      <c r="AN51" s="703"/>
      <c r="AO51" s="703"/>
      <c r="AP51" s="703"/>
      <c r="AQ51" s="703"/>
      <c r="AR51" s="703"/>
      <c r="AS51" s="703"/>
      <c r="AT51" s="703"/>
      <c r="AU51" s="703"/>
      <c r="AV51" s="703"/>
      <c r="AW51" s="703"/>
      <c r="AX51" s="703"/>
      <c r="AY51" s="703"/>
      <c r="AZ51" s="703"/>
      <c r="BA51" s="703"/>
      <c r="BB51" s="703"/>
      <c r="BC51" s="703"/>
      <c r="BD51" s="703"/>
      <c r="BE51" s="703"/>
      <c r="BF51" s="703"/>
      <c r="BG51" s="703"/>
      <c r="BH51" s="703"/>
      <c r="BI51" s="703"/>
      <c r="BJ51" s="703"/>
      <c r="BK51" s="703"/>
      <c r="BL51" s="703"/>
      <c r="BM51" s="703"/>
      <c r="BN51" s="703"/>
      <c r="BO51" s="703"/>
      <c r="BP51" s="703"/>
      <c r="BQ51" s="703"/>
      <c r="BR51" s="703"/>
      <c r="BS51" s="703"/>
      <c r="BT51" s="703"/>
      <c r="BU51" s="703"/>
      <c r="BV51" s="703"/>
      <c r="BW51" s="703"/>
      <c r="BX51" s="1053">
        <f t="shared" si="73"/>
        <v>0</v>
      </c>
      <c r="BY51" s="1053">
        <f t="shared" si="74"/>
        <v>0</v>
      </c>
      <c r="BZ51" s="1151">
        <f>SUM(I51+N51+S51+X51+AC51+AH51+AM51+AV51+BA51+BF51+BK51+BP51+BU51+D51)</f>
        <v>0</v>
      </c>
      <c r="CA51" s="1076">
        <f t="shared" ref="CA51:CA56" si="75">SUM(BY51+BZ51)</f>
        <v>0</v>
      </c>
    </row>
    <row r="52" spans="1:80" ht="15" hidden="1" customHeight="1">
      <c r="A52" s="703" t="s">
        <v>465</v>
      </c>
      <c r="B52" s="703"/>
      <c r="C52" s="703"/>
      <c r="D52" s="703"/>
      <c r="E52" s="703"/>
      <c r="F52" s="703"/>
      <c r="G52" s="703"/>
      <c r="H52" s="703"/>
      <c r="I52" s="703"/>
      <c r="J52" s="703"/>
      <c r="K52" s="703"/>
      <c r="L52" s="703"/>
      <c r="M52" s="703"/>
      <c r="N52" s="703"/>
      <c r="O52" s="703"/>
      <c r="P52" s="703"/>
      <c r="Q52" s="703"/>
      <c r="R52" s="703"/>
      <c r="S52" s="703"/>
      <c r="T52" s="703"/>
      <c r="U52" s="703"/>
      <c r="V52" s="703"/>
      <c r="W52" s="703"/>
      <c r="X52" s="703"/>
      <c r="Y52" s="703"/>
      <c r="Z52" s="703"/>
      <c r="AA52" s="703"/>
      <c r="AB52" s="703"/>
      <c r="AC52" s="703"/>
      <c r="AD52" s="703"/>
      <c r="AE52" s="703"/>
      <c r="AF52" s="703"/>
      <c r="AG52" s="703"/>
      <c r="AH52" s="703"/>
      <c r="AI52" s="703"/>
      <c r="AJ52" s="703"/>
      <c r="AK52" s="703"/>
      <c r="AL52" s="703"/>
      <c r="AM52" s="703"/>
      <c r="AN52" s="703"/>
      <c r="AO52" s="703"/>
      <c r="AP52" s="703"/>
      <c r="AQ52" s="703"/>
      <c r="AR52" s="703"/>
      <c r="AS52" s="703"/>
      <c r="AT52" s="703"/>
      <c r="AU52" s="703"/>
      <c r="AV52" s="703"/>
      <c r="AW52" s="703"/>
      <c r="AX52" s="703"/>
      <c r="AY52" s="703"/>
      <c r="AZ52" s="703"/>
      <c r="BA52" s="703"/>
      <c r="BB52" s="703"/>
      <c r="BC52" s="703"/>
      <c r="BD52" s="703"/>
      <c r="BE52" s="703"/>
      <c r="BF52" s="703"/>
      <c r="BG52" s="703"/>
      <c r="BH52" s="703"/>
      <c r="BI52" s="703"/>
      <c r="BJ52" s="703"/>
      <c r="BK52" s="703"/>
      <c r="BL52" s="703"/>
      <c r="BM52" s="703"/>
      <c r="BN52" s="703"/>
      <c r="BO52" s="703"/>
      <c r="BP52" s="703"/>
      <c r="BQ52" s="703"/>
      <c r="BR52" s="703"/>
      <c r="BS52" s="703"/>
      <c r="BT52" s="703"/>
      <c r="BU52" s="703"/>
      <c r="BV52" s="703"/>
      <c r="BW52" s="703"/>
      <c r="BX52" s="1053">
        <f t="shared" si="73"/>
        <v>0</v>
      </c>
      <c r="BY52" s="1053">
        <f t="shared" si="74"/>
        <v>0</v>
      </c>
      <c r="BZ52" s="1151">
        <f>SUM(I52+N52+S52+X52+AC52+AH52+AM52+AV52+BA52+BF52+BK52+BP52+BU52)</f>
        <v>0</v>
      </c>
      <c r="CA52" s="1051">
        <f t="shared" si="75"/>
        <v>0</v>
      </c>
    </row>
    <row r="53" spans="1:80" ht="15" customHeight="1">
      <c r="A53" s="703" t="s">
        <v>911</v>
      </c>
      <c r="B53" s="703"/>
      <c r="C53" s="703"/>
      <c r="D53" s="1157"/>
      <c r="E53" s="1073">
        <f>SUM(C53+D53)</f>
        <v>0</v>
      </c>
      <c r="F53" s="1073">
        <f>C53-B53</f>
        <v>0</v>
      </c>
      <c r="G53" s="703"/>
      <c r="H53" s="703"/>
      <c r="I53" s="1157"/>
      <c r="J53" s="1073">
        <f>SUM(H53+I53)</f>
        <v>0</v>
      </c>
      <c r="K53" s="1073">
        <f>H53-G53</f>
        <v>0</v>
      </c>
      <c r="L53" s="703"/>
      <c r="M53" s="703"/>
      <c r="N53" s="1157"/>
      <c r="O53" s="1073">
        <f>SUM(M53+N53)</f>
        <v>0</v>
      </c>
      <c r="P53" s="1073">
        <f>M53-L53</f>
        <v>0</v>
      </c>
      <c r="Q53" s="703"/>
      <c r="R53" s="703"/>
      <c r="S53" s="1164"/>
      <c r="T53" s="1073">
        <f>SUM(R53+S53)</f>
        <v>0</v>
      </c>
      <c r="U53" s="1073">
        <f>R53-Q53</f>
        <v>0</v>
      </c>
      <c r="V53" s="703"/>
      <c r="W53" s="703"/>
      <c r="X53" s="1164"/>
      <c r="Y53" s="1073">
        <f>SUM(W53+X53)</f>
        <v>0</v>
      </c>
      <c r="Z53" s="1073">
        <f>W53-V53</f>
        <v>0</v>
      </c>
      <c r="AA53" s="703"/>
      <c r="AB53" s="703"/>
      <c r="AC53" s="1164"/>
      <c r="AD53" s="1073">
        <f>SUM(AB53+AC53)</f>
        <v>0</v>
      </c>
      <c r="AE53" s="1073">
        <f>AB53-AA53</f>
        <v>0</v>
      </c>
      <c r="AF53" s="703"/>
      <c r="AG53" s="703"/>
      <c r="AH53" s="1164"/>
      <c r="AI53" s="1073">
        <f>SUM(AG53+AH53)</f>
        <v>0</v>
      </c>
      <c r="AJ53" s="1073">
        <f>AG53-AF53</f>
        <v>0</v>
      </c>
      <c r="AK53" s="703"/>
      <c r="AL53" s="703"/>
      <c r="AM53" s="1075"/>
      <c r="AN53" s="1073">
        <f>SUM(AL53+AM53)</f>
        <v>0</v>
      </c>
      <c r="AO53" s="1073">
        <f>AL53-AK53</f>
        <v>0</v>
      </c>
      <c r="AP53" s="703"/>
      <c r="AQ53" s="1075"/>
      <c r="AR53" s="1073">
        <f>SUM(AP53+AQ53)</f>
        <v>0</v>
      </c>
      <c r="AS53" s="1073"/>
      <c r="AT53" s="703"/>
      <c r="AU53" s="703"/>
      <c r="AV53" s="1164"/>
      <c r="AW53" s="1073">
        <f>SUM(AU53+AV53)</f>
        <v>0</v>
      </c>
      <c r="AX53" s="1073">
        <f>AU53-AT53</f>
        <v>0</v>
      </c>
      <c r="AY53" s="703"/>
      <c r="AZ53" s="703"/>
      <c r="BA53" s="1164"/>
      <c r="BB53" s="1073">
        <f>SUM(AZ53+BA53)</f>
        <v>0</v>
      </c>
      <c r="BC53" s="1073">
        <f>AZ53-AY53</f>
        <v>0</v>
      </c>
      <c r="BD53" s="703"/>
      <c r="BE53" s="703"/>
      <c r="BF53" s="1164"/>
      <c r="BG53" s="1073">
        <f>SUM(BE53+BF53)</f>
        <v>0</v>
      </c>
      <c r="BH53" s="1073">
        <f>BE53-BD53</f>
        <v>0</v>
      </c>
      <c r="BI53" s="703"/>
      <c r="BJ53" s="703"/>
      <c r="BK53" s="1164"/>
      <c r="BL53" s="1073">
        <f>SUM(BJ53+BK53)</f>
        <v>0</v>
      </c>
      <c r="BM53" s="1073">
        <f>BJ53-BI53</f>
        <v>0</v>
      </c>
      <c r="BN53" s="703"/>
      <c r="BO53" s="703"/>
      <c r="BP53" s="1164"/>
      <c r="BQ53" s="1073">
        <f>SUM(BO53+BP53)</f>
        <v>0</v>
      </c>
      <c r="BR53" s="1073">
        <f>BO53-BN53</f>
        <v>0</v>
      </c>
      <c r="BS53" s="703"/>
      <c r="BT53" s="703"/>
      <c r="BU53" s="1164"/>
      <c r="BV53" s="1073">
        <f>SUM(BT53+BU53)</f>
        <v>0</v>
      </c>
      <c r="BW53" s="1073">
        <f>BT53-BS53</f>
        <v>0</v>
      </c>
      <c r="BX53" s="1053">
        <f t="shared" si="73"/>
        <v>0</v>
      </c>
      <c r="BY53" s="1053">
        <f>SUM(C53+H53+M53+R53+W53+AB53+AG53+AL53+AP53+AU53+AZ53+BE53+BJ53+BO53+BT53)</f>
        <v>0</v>
      </c>
      <c r="BZ53" s="1151">
        <f>SUM(I53+N53+S53+X53+AC53+AH53+AM53+AQ53+AV53+BA53+BF53+BK53+BP53+BU53+D53)</f>
        <v>0</v>
      </c>
      <c r="CA53" s="1051">
        <f t="shared" si="75"/>
        <v>0</v>
      </c>
      <c r="CB53" s="1152">
        <f>BY53-BX53</f>
        <v>0</v>
      </c>
    </row>
    <row r="54" spans="1:80" s="24" customFormat="1" ht="15" customHeight="1">
      <c r="A54" s="703" t="s">
        <v>898</v>
      </c>
      <c r="B54" s="703"/>
      <c r="C54" s="703"/>
      <c r="D54" s="1157"/>
      <c r="E54" s="1073">
        <f>SUM(C54+D54)</f>
        <v>0</v>
      </c>
      <c r="F54" s="1073">
        <f>C54-B54</f>
        <v>0</v>
      </c>
      <c r="G54" s="703"/>
      <c r="H54" s="703"/>
      <c r="I54" s="1157"/>
      <c r="J54" s="1073">
        <f>SUM(H54+I54)</f>
        <v>0</v>
      </c>
      <c r="K54" s="1073">
        <f>H54-G54</f>
        <v>0</v>
      </c>
      <c r="L54" s="703"/>
      <c r="M54" s="703"/>
      <c r="N54" s="1157"/>
      <c r="O54" s="1073">
        <f>SUM(M54+N54)</f>
        <v>0</v>
      </c>
      <c r="P54" s="1073">
        <f>M54-L54</f>
        <v>0</v>
      </c>
      <c r="Q54" s="703"/>
      <c r="R54" s="703"/>
      <c r="S54" s="1164"/>
      <c r="T54" s="1073">
        <f>SUM(R54+S54)</f>
        <v>0</v>
      </c>
      <c r="U54" s="1073">
        <f>R54-Q54</f>
        <v>0</v>
      </c>
      <c r="V54" s="703"/>
      <c r="W54" s="703"/>
      <c r="X54" s="1164"/>
      <c r="Y54" s="1073">
        <f>SUM(W54+X54)</f>
        <v>0</v>
      </c>
      <c r="Z54" s="1073">
        <f>W54-V54</f>
        <v>0</v>
      </c>
      <c r="AA54" s="703"/>
      <c r="AB54" s="703"/>
      <c r="AC54" s="1164"/>
      <c r="AD54" s="1073">
        <f>SUM(AB54+AC54)</f>
        <v>0</v>
      </c>
      <c r="AE54" s="1073">
        <f>AB54-AA54</f>
        <v>0</v>
      </c>
      <c r="AF54" s="703"/>
      <c r="AG54" s="703"/>
      <c r="AH54" s="1164"/>
      <c r="AI54" s="1073">
        <f>SUM(AG54+AH54)</f>
        <v>0</v>
      </c>
      <c r="AJ54" s="1073">
        <f>AG54-AF54</f>
        <v>0</v>
      </c>
      <c r="AK54" s="703"/>
      <c r="AL54" s="703"/>
      <c r="AM54" s="1075"/>
      <c r="AN54" s="1073">
        <f>SUM(AL54+AM54)</f>
        <v>0</v>
      </c>
      <c r="AO54" s="1073">
        <f>AL54-AK54</f>
        <v>0</v>
      </c>
      <c r="AP54" s="703"/>
      <c r="AQ54" s="1075"/>
      <c r="AR54" s="1073">
        <f>SUM(AP54+AQ54)</f>
        <v>0</v>
      </c>
      <c r="AS54" s="1073"/>
      <c r="AT54" s="703"/>
      <c r="AU54" s="703"/>
      <c r="AV54" s="1164"/>
      <c r="AW54" s="1073">
        <f>SUM(AU54+AV54)</f>
        <v>0</v>
      </c>
      <c r="AX54" s="1073">
        <f>AU54-AT54</f>
        <v>0</v>
      </c>
      <c r="AY54" s="703"/>
      <c r="AZ54" s="703"/>
      <c r="BA54" s="1164"/>
      <c r="BB54" s="1073">
        <f>SUM(AZ54+BA54)</f>
        <v>0</v>
      </c>
      <c r="BC54" s="1073">
        <f>AZ54-AY54</f>
        <v>0</v>
      </c>
      <c r="BD54" s="703"/>
      <c r="BE54" s="703"/>
      <c r="BF54" s="1164"/>
      <c r="BG54" s="1073">
        <f>SUM(BE54+BF54)</f>
        <v>0</v>
      </c>
      <c r="BH54" s="1073">
        <f>BE54-BD54</f>
        <v>0</v>
      </c>
      <c r="BI54" s="703"/>
      <c r="BJ54" s="703"/>
      <c r="BK54" s="1164"/>
      <c r="BL54" s="1073">
        <f>SUM(BJ54+BK54)</f>
        <v>0</v>
      </c>
      <c r="BM54" s="1073">
        <f>BJ54-BI54</f>
        <v>0</v>
      </c>
      <c r="BN54" s="703"/>
      <c r="BO54" s="703"/>
      <c r="BP54" s="1164"/>
      <c r="BQ54" s="1073">
        <f>SUM(BO54+BP54)</f>
        <v>0</v>
      </c>
      <c r="BR54" s="1073">
        <f>BO54-BN54</f>
        <v>0</v>
      </c>
      <c r="BS54" s="703"/>
      <c r="BT54" s="703"/>
      <c r="BU54" s="1164"/>
      <c r="BV54" s="1073">
        <f>SUM(BT54+BU54)</f>
        <v>0</v>
      </c>
      <c r="BW54" s="1073">
        <f>BT54-BS54</f>
        <v>0</v>
      </c>
      <c r="BX54" s="1053">
        <f t="shared" si="73"/>
        <v>0</v>
      </c>
      <c r="BY54" s="1053">
        <f>SUM(C54+H54+M54+R54+W54+AB54+AG54+AL54+AP54+AU54+AZ54+BE54+BJ54+BO54+BT54)</f>
        <v>0</v>
      </c>
      <c r="BZ54" s="1151">
        <f>SUM(I54+N54+S54+X54+AC54+AH54+AM54+AQ54+AV54+BA54+BF54+BK54+BP54+BU54+D54)</f>
        <v>0</v>
      </c>
      <c r="CA54" s="1051">
        <f t="shared" si="75"/>
        <v>0</v>
      </c>
      <c r="CB54" s="1152">
        <f>BY54-BX54</f>
        <v>0</v>
      </c>
    </row>
    <row r="55" spans="1:80" s="24" customFormat="1" ht="15" customHeight="1">
      <c r="A55" s="703" t="s">
        <v>899</v>
      </c>
      <c r="B55" s="703"/>
      <c r="C55" s="703"/>
      <c r="D55" s="1157"/>
      <c r="E55" s="1073">
        <f>SUM(C55+D55)</f>
        <v>0</v>
      </c>
      <c r="F55" s="1073">
        <f>C55-B55</f>
        <v>0</v>
      </c>
      <c r="G55" s="703"/>
      <c r="H55" s="703"/>
      <c r="I55" s="1157"/>
      <c r="J55" s="1073">
        <f>SUM(H55+I55)</f>
        <v>0</v>
      </c>
      <c r="K55" s="1073">
        <f>H55-G55</f>
        <v>0</v>
      </c>
      <c r="L55" s="703"/>
      <c r="M55" s="703"/>
      <c r="N55" s="1157"/>
      <c r="O55" s="1073">
        <f>SUM(M55+N55)</f>
        <v>0</v>
      </c>
      <c r="P55" s="1073">
        <f>M55-L55</f>
        <v>0</v>
      </c>
      <c r="Q55" s="703"/>
      <c r="R55" s="703"/>
      <c r="S55" s="1164"/>
      <c r="T55" s="1073">
        <f>SUM(R55+S55)</f>
        <v>0</v>
      </c>
      <c r="U55" s="1073">
        <f>R55-Q55</f>
        <v>0</v>
      </c>
      <c r="V55" s="703"/>
      <c r="W55" s="703"/>
      <c r="X55" s="1164"/>
      <c r="Y55" s="1073">
        <f>SUM(W55+X55)</f>
        <v>0</v>
      </c>
      <c r="Z55" s="1073">
        <f>W55-V55</f>
        <v>0</v>
      </c>
      <c r="AA55" s="703"/>
      <c r="AB55" s="703"/>
      <c r="AC55" s="1164"/>
      <c r="AD55" s="1073">
        <f>SUM(AB55+AC55)</f>
        <v>0</v>
      </c>
      <c r="AE55" s="1073">
        <f>AB55-AA55</f>
        <v>0</v>
      </c>
      <c r="AF55" s="703"/>
      <c r="AG55" s="703"/>
      <c r="AH55" s="1164"/>
      <c r="AI55" s="1073">
        <f>SUM(AG55+AH55)</f>
        <v>0</v>
      </c>
      <c r="AJ55" s="1073">
        <f>AG55-AF55</f>
        <v>0</v>
      </c>
      <c r="AK55" s="703"/>
      <c r="AL55" s="703"/>
      <c r="AM55" s="1075"/>
      <c r="AN55" s="1073">
        <f>SUM(AL55+AM55)</f>
        <v>0</v>
      </c>
      <c r="AO55" s="1073">
        <f>AL55-AK55</f>
        <v>0</v>
      </c>
      <c r="AP55" s="703"/>
      <c r="AQ55" s="1075"/>
      <c r="AR55" s="1073">
        <f>SUM(AP55+AQ55)</f>
        <v>0</v>
      </c>
      <c r="AS55" s="1073"/>
      <c r="AT55" s="703"/>
      <c r="AU55" s="703"/>
      <c r="AV55" s="1164"/>
      <c r="AW55" s="1073">
        <f>SUM(AU55+AV55)</f>
        <v>0</v>
      </c>
      <c r="AX55" s="1073">
        <f>AU55-AT55</f>
        <v>0</v>
      </c>
      <c r="AY55" s="703"/>
      <c r="AZ55" s="703"/>
      <c r="BA55" s="1164"/>
      <c r="BB55" s="1073">
        <f>SUM(AZ55+BA55)</f>
        <v>0</v>
      </c>
      <c r="BC55" s="1073">
        <f>AZ55-AY55</f>
        <v>0</v>
      </c>
      <c r="BD55" s="703"/>
      <c r="BE55" s="703"/>
      <c r="BF55" s="1164"/>
      <c r="BG55" s="1073">
        <f>SUM(BE55+BF55)</f>
        <v>0</v>
      </c>
      <c r="BH55" s="1073">
        <f>BE55-BD55</f>
        <v>0</v>
      </c>
      <c r="BI55" s="703"/>
      <c r="BJ55" s="703"/>
      <c r="BK55" s="1164"/>
      <c r="BL55" s="1073">
        <f>SUM(BJ55+BK55)</f>
        <v>0</v>
      </c>
      <c r="BM55" s="1073">
        <f>BJ55-BI55</f>
        <v>0</v>
      </c>
      <c r="BN55" s="703"/>
      <c r="BO55" s="703"/>
      <c r="BP55" s="1164"/>
      <c r="BQ55" s="1073">
        <f>SUM(BO55+BP55)</f>
        <v>0</v>
      </c>
      <c r="BR55" s="1073">
        <f>BO55-BN55</f>
        <v>0</v>
      </c>
      <c r="BS55" s="703"/>
      <c r="BT55" s="703"/>
      <c r="BU55" s="1164"/>
      <c r="BV55" s="1073">
        <f>SUM(BT55+BU55)</f>
        <v>0</v>
      </c>
      <c r="BW55" s="1073">
        <f>BT55-BS55</f>
        <v>0</v>
      </c>
      <c r="BX55" s="1053">
        <f t="shared" si="73"/>
        <v>0</v>
      </c>
      <c r="BY55" s="1053">
        <f>SUM(C55+H55+M55+R55+W55+AB55+AG55+AL55+AP55+AU55+AZ55+BE55+BJ55+BO55+BT55)</f>
        <v>0</v>
      </c>
      <c r="BZ55" s="1151">
        <f>SUM(I55+N55+S55+X55+AC55+AH55+AM55+AQ55+AV55+BA55+BF55+BK55+BP55+BU55+D55)</f>
        <v>0</v>
      </c>
      <c r="CA55" s="1051">
        <f t="shared" si="75"/>
        <v>0</v>
      </c>
      <c r="CB55" s="1152">
        <f>BY55-BX55</f>
        <v>0</v>
      </c>
    </row>
    <row r="56" spans="1:80" s="24" customFormat="1" ht="15" customHeight="1">
      <c r="A56" s="703" t="s">
        <v>900</v>
      </c>
      <c r="B56" s="703"/>
      <c r="C56" s="703"/>
      <c r="D56" s="1157"/>
      <c r="E56" s="1073">
        <f>SUM(C56+D56)</f>
        <v>0</v>
      </c>
      <c r="F56" s="1073">
        <f>C56-B56</f>
        <v>0</v>
      </c>
      <c r="G56" s="703"/>
      <c r="H56" s="703"/>
      <c r="I56" s="1157"/>
      <c r="J56" s="1073">
        <f>SUM(H56+I56)</f>
        <v>0</v>
      </c>
      <c r="K56" s="1073">
        <f>H56-G56</f>
        <v>0</v>
      </c>
      <c r="L56" s="703"/>
      <c r="M56" s="703"/>
      <c r="N56" s="1157"/>
      <c r="O56" s="1073">
        <f>SUM(M56+N56)</f>
        <v>0</v>
      </c>
      <c r="P56" s="1073">
        <f>M56-L56</f>
        <v>0</v>
      </c>
      <c r="Q56" s="703"/>
      <c r="R56" s="703"/>
      <c r="S56" s="1164"/>
      <c r="T56" s="1073">
        <f>SUM(R56+S56)</f>
        <v>0</v>
      </c>
      <c r="U56" s="1073">
        <f>R56-Q56</f>
        <v>0</v>
      </c>
      <c r="V56" s="703"/>
      <c r="W56" s="703"/>
      <c r="X56" s="1164"/>
      <c r="Y56" s="1073">
        <f>SUM(W56+X56)</f>
        <v>0</v>
      </c>
      <c r="Z56" s="1073">
        <f>W56-V56</f>
        <v>0</v>
      </c>
      <c r="AA56" s="703"/>
      <c r="AB56" s="703"/>
      <c r="AC56" s="1164"/>
      <c r="AD56" s="1073">
        <f>SUM(AB56+AC56)</f>
        <v>0</v>
      </c>
      <c r="AE56" s="1073">
        <f>AB56-AA56</f>
        <v>0</v>
      </c>
      <c r="AF56" s="703"/>
      <c r="AG56" s="703"/>
      <c r="AH56" s="1164"/>
      <c r="AI56" s="1073">
        <f>SUM(AG56+AH56)</f>
        <v>0</v>
      </c>
      <c r="AJ56" s="1073">
        <f>AG56-AF56</f>
        <v>0</v>
      </c>
      <c r="AK56" s="703"/>
      <c r="AL56" s="703"/>
      <c r="AM56" s="1075"/>
      <c r="AN56" s="1073">
        <f>SUM(AL56+AM56)</f>
        <v>0</v>
      </c>
      <c r="AO56" s="1073">
        <f>AL56-AK56</f>
        <v>0</v>
      </c>
      <c r="AP56" s="703"/>
      <c r="AQ56" s="1075"/>
      <c r="AR56" s="1073">
        <f>SUM(AP56+AQ56)</f>
        <v>0</v>
      </c>
      <c r="AS56" s="1073"/>
      <c r="AT56" s="703"/>
      <c r="AU56" s="703"/>
      <c r="AV56" s="1164"/>
      <c r="AW56" s="1073">
        <f>SUM(AU56+AV56)</f>
        <v>0</v>
      </c>
      <c r="AX56" s="1073">
        <f>AU56-AT56</f>
        <v>0</v>
      </c>
      <c r="AY56" s="703"/>
      <c r="AZ56" s="703"/>
      <c r="BA56" s="1164"/>
      <c r="BB56" s="1073">
        <f>SUM(AZ56+BA56)</f>
        <v>0</v>
      </c>
      <c r="BC56" s="1073">
        <f>AZ56-AY56</f>
        <v>0</v>
      </c>
      <c r="BD56" s="703"/>
      <c r="BE56" s="703"/>
      <c r="BF56" s="1164"/>
      <c r="BG56" s="1073">
        <f>SUM(BE56+BF56)</f>
        <v>0</v>
      </c>
      <c r="BH56" s="1073">
        <f>BE56-BD56</f>
        <v>0</v>
      </c>
      <c r="BI56" s="703"/>
      <c r="BJ56" s="703"/>
      <c r="BK56" s="1164"/>
      <c r="BL56" s="1073">
        <f>SUM(BJ56+BK56)</f>
        <v>0</v>
      </c>
      <c r="BM56" s="1073">
        <f>BJ56-BI56</f>
        <v>0</v>
      </c>
      <c r="BN56" s="703"/>
      <c r="BO56" s="703"/>
      <c r="BP56" s="1164"/>
      <c r="BQ56" s="1073">
        <f>SUM(BO56+BP56)</f>
        <v>0</v>
      </c>
      <c r="BR56" s="1073">
        <f>BO56-BN56</f>
        <v>0</v>
      </c>
      <c r="BS56" s="703"/>
      <c r="BT56" s="703"/>
      <c r="BU56" s="1164"/>
      <c r="BV56" s="1073">
        <f>SUM(BT56+BU56)</f>
        <v>0</v>
      </c>
      <c r="BW56" s="1073">
        <f>BT56-BS56</f>
        <v>0</v>
      </c>
      <c r="BX56" s="1053">
        <f t="shared" si="73"/>
        <v>0</v>
      </c>
      <c r="BY56" s="1053">
        <f>SUM(C56+H56+M56+R56+W56+AB56+AG56+AL56+AP56+AU56+AZ56+BE56+BJ56+BO56+BT56)</f>
        <v>0</v>
      </c>
      <c r="BZ56" s="1151">
        <f>SUM(I56+N56+S56+X56+AC56+AH56+AM56+AQ56+AV56+BA56+BF56+BK56+BP56+BU56+D56)</f>
        <v>0</v>
      </c>
      <c r="CA56" s="1051">
        <f t="shared" si="75"/>
        <v>0</v>
      </c>
      <c r="CB56" s="1152">
        <f>BY56-BX56</f>
        <v>0</v>
      </c>
    </row>
    <row r="57" spans="1:80" s="24" customFormat="1" ht="15" customHeight="1">
      <c r="A57" s="703" t="s">
        <v>901</v>
      </c>
      <c r="B57" s="703"/>
      <c r="C57" s="703"/>
      <c r="D57" s="1157"/>
      <c r="E57" s="1073">
        <f>SUM(C57+D57)</f>
        <v>0</v>
      </c>
      <c r="F57" s="1073">
        <f>C57-B57</f>
        <v>0</v>
      </c>
      <c r="G57" s="703"/>
      <c r="H57" s="703"/>
      <c r="I57" s="1157"/>
      <c r="J57" s="1073">
        <f>SUM(H57+I57)</f>
        <v>0</v>
      </c>
      <c r="K57" s="1073">
        <f>H57-G57</f>
        <v>0</v>
      </c>
      <c r="L57" s="703"/>
      <c r="M57" s="703"/>
      <c r="N57" s="1157"/>
      <c r="O57" s="1073">
        <f>SUM(M57+N57)</f>
        <v>0</v>
      </c>
      <c r="P57" s="1073">
        <f>M57-L57</f>
        <v>0</v>
      </c>
      <c r="Q57" s="703"/>
      <c r="R57" s="703"/>
      <c r="S57" s="1164"/>
      <c r="T57" s="1073">
        <f>SUM(R57+S57)</f>
        <v>0</v>
      </c>
      <c r="U57" s="1073">
        <f>R57-Q57</f>
        <v>0</v>
      </c>
      <c r="V57" s="703"/>
      <c r="W57" s="703"/>
      <c r="X57" s="1164"/>
      <c r="Y57" s="1073">
        <f>SUM(W57+X57)</f>
        <v>0</v>
      </c>
      <c r="Z57" s="1073">
        <f>W57-V57</f>
        <v>0</v>
      </c>
      <c r="AA57" s="703"/>
      <c r="AB57" s="703"/>
      <c r="AC57" s="1164"/>
      <c r="AD57" s="1073">
        <f>SUM(AB57+AC57)</f>
        <v>0</v>
      </c>
      <c r="AE57" s="1073">
        <f>AB57-AA57</f>
        <v>0</v>
      </c>
      <c r="AF57" s="703"/>
      <c r="AG57" s="703"/>
      <c r="AH57" s="1164"/>
      <c r="AI57" s="1073">
        <f>SUM(AG57+AH57)</f>
        <v>0</v>
      </c>
      <c r="AJ57" s="1073">
        <f>AG57-AF57</f>
        <v>0</v>
      </c>
      <c r="AK57" s="703"/>
      <c r="AL57" s="703"/>
      <c r="AM57" s="1075"/>
      <c r="AN57" s="1073">
        <f>SUM(AL57+AM57)</f>
        <v>0</v>
      </c>
      <c r="AO57" s="1073">
        <f>AL57-AK57</f>
        <v>0</v>
      </c>
      <c r="AP57" s="703"/>
      <c r="AQ57" s="1075"/>
      <c r="AR57" s="1073">
        <f>SUM(AP57+AQ57)</f>
        <v>0</v>
      </c>
      <c r="AS57" s="1073"/>
      <c r="AT57" s="703"/>
      <c r="AU57" s="703"/>
      <c r="AV57" s="1164"/>
      <c r="AW57" s="1073">
        <f>SUM(AU57+AV57)</f>
        <v>0</v>
      </c>
      <c r="AX57" s="1073">
        <f>AU57-AT57</f>
        <v>0</v>
      </c>
      <c r="AY57" s="703"/>
      <c r="AZ57" s="703"/>
      <c r="BA57" s="1164"/>
      <c r="BB57" s="1073">
        <f>SUM(AZ57+BA57)</f>
        <v>0</v>
      </c>
      <c r="BC57" s="1073">
        <f>AZ57-AY57</f>
        <v>0</v>
      </c>
      <c r="BD57" s="703"/>
      <c r="BE57" s="703"/>
      <c r="BF57" s="1164"/>
      <c r="BG57" s="1073">
        <f>SUM(BE57+BF57)</f>
        <v>0</v>
      </c>
      <c r="BH57" s="1073">
        <f>BE57-BD57</f>
        <v>0</v>
      </c>
      <c r="BI57" s="703"/>
      <c r="BJ57" s="703"/>
      <c r="BK57" s="1164"/>
      <c r="BL57" s="1073">
        <f>SUM(BJ57+BK57)</f>
        <v>0</v>
      </c>
      <c r="BM57" s="1073">
        <f>BJ57-BI57</f>
        <v>0</v>
      </c>
      <c r="BN57" s="703"/>
      <c r="BO57" s="703"/>
      <c r="BP57" s="1164"/>
      <c r="BQ57" s="1073">
        <f>SUM(BO57+BP57)</f>
        <v>0</v>
      </c>
      <c r="BR57" s="1073">
        <f>BO57-BN57</f>
        <v>0</v>
      </c>
      <c r="BS57" s="703"/>
      <c r="BT57" s="703"/>
      <c r="BU57" s="1164"/>
      <c r="BV57" s="1073">
        <f>SUM(BT57+BU57)</f>
        <v>0</v>
      </c>
      <c r="BW57" s="1073">
        <f>BT57-BS57</f>
        <v>0</v>
      </c>
      <c r="BX57" s="1053">
        <f>SUM(B57+G57+L57+Q57+V57+AA57+AF57+AK57+AT57+AY57+BD57+BI57+BN57+BS57)</f>
        <v>0</v>
      </c>
      <c r="BY57" s="1053">
        <f>SUM(C57+H57+M57+R57+W57+AB57+AG57+AL57+AP57+AU57+AZ57+BE57+BJ57+BO57+BT57)</f>
        <v>0</v>
      </c>
      <c r="BZ57" s="1151">
        <f>SUM(I57+N57+S57+X57+AC57+AH57+AM57+AQ57+AV57+BA57+BF57+BK57+BP57+BU57+D57)</f>
        <v>0</v>
      </c>
      <c r="CA57" s="1051">
        <f>SUM(BY57+BZ57)</f>
        <v>0</v>
      </c>
    </row>
    <row r="58" spans="1:80" s="24" customFormat="1" ht="15" hidden="1" customHeight="1">
      <c r="A58" s="703" t="s">
        <v>902</v>
      </c>
      <c r="B58" s="703"/>
      <c r="C58" s="703"/>
      <c r="D58" s="1157"/>
      <c r="E58" s="1073"/>
      <c r="F58" s="1073"/>
      <c r="G58" s="703"/>
      <c r="H58" s="703"/>
      <c r="I58" s="1157"/>
      <c r="J58" s="1073"/>
      <c r="K58" s="1073"/>
      <c r="L58" s="703"/>
      <c r="M58" s="703"/>
      <c r="N58" s="1157"/>
      <c r="O58" s="1073"/>
      <c r="P58" s="1073"/>
      <c r="Q58" s="703"/>
      <c r="R58" s="703"/>
      <c r="S58" s="1157"/>
      <c r="T58" s="1073"/>
      <c r="U58" s="1073"/>
      <c r="V58" s="703"/>
      <c r="W58" s="703"/>
      <c r="X58" s="1157"/>
      <c r="Y58" s="1073"/>
      <c r="Z58" s="1073"/>
      <c r="AA58" s="703"/>
      <c r="AB58" s="703"/>
      <c r="AC58" s="1157"/>
      <c r="AD58" s="1073"/>
      <c r="AE58" s="1073"/>
      <c r="AF58" s="703"/>
      <c r="AG58" s="703"/>
      <c r="AH58" s="1157"/>
      <c r="AI58" s="1073"/>
      <c r="AJ58" s="1073"/>
      <c r="AK58" s="703"/>
      <c r="AL58" s="703"/>
      <c r="AM58" s="1075"/>
      <c r="AN58" s="1073"/>
      <c r="AO58" s="1073"/>
      <c r="AP58" s="703"/>
      <c r="AQ58" s="1075"/>
      <c r="AR58" s="1073"/>
      <c r="AS58" s="1073"/>
      <c r="AT58" s="703"/>
      <c r="AU58" s="703"/>
      <c r="AV58" s="1157"/>
      <c r="AW58" s="1073"/>
      <c r="AX58" s="1073"/>
      <c r="AY58" s="703"/>
      <c r="AZ58" s="703"/>
      <c r="BA58" s="1157"/>
      <c r="BB58" s="1073"/>
      <c r="BC58" s="1073"/>
      <c r="BD58" s="703"/>
      <c r="BE58" s="703"/>
      <c r="BF58" s="1157"/>
      <c r="BG58" s="1073"/>
      <c r="BH58" s="1073"/>
      <c r="BI58" s="703"/>
      <c r="BJ58" s="703"/>
      <c r="BK58" s="1157"/>
      <c r="BL58" s="1073"/>
      <c r="BM58" s="1073"/>
      <c r="BN58" s="703"/>
      <c r="BO58" s="703"/>
      <c r="BP58" s="1157"/>
      <c r="BQ58" s="1073"/>
      <c r="BR58" s="1073"/>
      <c r="BS58" s="703"/>
      <c r="BT58" s="703"/>
      <c r="BU58" s="1157"/>
      <c r="BV58" s="1073"/>
      <c r="BW58" s="1073"/>
      <c r="BX58" s="1053"/>
      <c r="BY58" s="1053"/>
      <c r="BZ58" s="1151"/>
      <c r="CA58" s="1051"/>
    </row>
    <row r="59" spans="1:80" s="24" customFormat="1" ht="15" customHeight="1" thickBot="1">
      <c r="A59" s="1183" t="s">
        <v>219</v>
      </c>
      <c r="B59" s="1121">
        <f>SUM(B46:B57)</f>
        <v>0</v>
      </c>
      <c r="C59" s="1121">
        <f>SUM(C46:C58)</f>
        <v>0</v>
      </c>
      <c r="D59" s="1121">
        <f>SUM(D46:D58)</f>
        <v>0</v>
      </c>
      <c r="E59" s="1121">
        <f t="shared" ref="E59:BP59" si="76">SUM(E46:E58)</f>
        <v>0</v>
      </c>
      <c r="F59" s="1121">
        <f t="shared" si="76"/>
        <v>0</v>
      </c>
      <c r="G59" s="1121">
        <f t="shared" si="76"/>
        <v>0</v>
      </c>
      <c r="H59" s="1121">
        <f t="shared" si="76"/>
        <v>0</v>
      </c>
      <c r="I59" s="1121">
        <f t="shared" si="76"/>
        <v>0</v>
      </c>
      <c r="J59" s="1121">
        <f t="shared" si="76"/>
        <v>0</v>
      </c>
      <c r="K59" s="1121">
        <f t="shared" si="76"/>
        <v>0</v>
      </c>
      <c r="L59" s="1121">
        <f t="shared" si="76"/>
        <v>0</v>
      </c>
      <c r="M59" s="1121">
        <f t="shared" si="76"/>
        <v>0</v>
      </c>
      <c r="N59" s="1121">
        <f t="shared" si="76"/>
        <v>0</v>
      </c>
      <c r="O59" s="1121">
        <f t="shared" si="76"/>
        <v>0</v>
      </c>
      <c r="P59" s="1121">
        <f t="shared" si="76"/>
        <v>0</v>
      </c>
      <c r="Q59" s="1121">
        <f t="shared" si="76"/>
        <v>0</v>
      </c>
      <c r="R59" s="1121">
        <f t="shared" si="76"/>
        <v>0</v>
      </c>
      <c r="S59" s="1121">
        <f t="shared" si="76"/>
        <v>0</v>
      </c>
      <c r="T59" s="1121">
        <f t="shared" si="76"/>
        <v>0</v>
      </c>
      <c r="U59" s="1121">
        <f t="shared" si="76"/>
        <v>0</v>
      </c>
      <c r="V59" s="1121">
        <f t="shared" si="76"/>
        <v>0</v>
      </c>
      <c r="W59" s="1121">
        <f t="shared" si="76"/>
        <v>0</v>
      </c>
      <c r="X59" s="1121">
        <f t="shared" si="76"/>
        <v>0</v>
      </c>
      <c r="Y59" s="1121">
        <f t="shared" si="76"/>
        <v>0</v>
      </c>
      <c r="Z59" s="1121">
        <f t="shared" si="76"/>
        <v>0</v>
      </c>
      <c r="AA59" s="1121">
        <f t="shared" si="76"/>
        <v>0</v>
      </c>
      <c r="AB59" s="1121">
        <f t="shared" si="76"/>
        <v>0</v>
      </c>
      <c r="AC59" s="1121">
        <f t="shared" si="76"/>
        <v>0</v>
      </c>
      <c r="AD59" s="1121">
        <f t="shared" si="76"/>
        <v>0</v>
      </c>
      <c r="AE59" s="1121">
        <f t="shared" si="76"/>
        <v>0</v>
      </c>
      <c r="AF59" s="1121">
        <f t="shared" si="76"/>
        <v>0</v>
      </c>
      <c r="AG59" s="1121">
        <f t="shared" si="76"/>
        <v>0</v>
      </c>
      <c r="AH59" s="1121">
        <f t="shared" si="76"/>
        <v>0</v>
      </c>
      <c r="AI59" s="1121">
        <f t="shared" si="76"/>
        <v>0</v>
      </c>
      <c r="AJ59" s="1121">
        <f t="shared" si="76"/>
        <v>0</v>
      </c>
      <c r="AK59" s="1121">
        <f t="shared" si="76"/>
        <v>0</v>
      </c>
      <c r="AL59" s="1121">
        <f t="shared" si="76"/>
        <v>0</v>
      </c>
      <c r="AM59" s="1121">
        <f t="shared" si="76"/>
        <v>0</v>
      </c>
      <c r="AN59" s="1121">
        <f t="shared" si="76"/>
        <v>0</v>
      </c>
      <c r="AO59" s="1121">
        <f t="shared" si="76"/>
        <v>0</v>
      </c>
      <c r="AP59" s="1121">
        <f t="shared" si="76"/>
        <v>0</v>
      </c>
      <c r="AQ59" s="1121">
        <f t="shared" si="76"/>
        <v>0</v>
      </c>
      <c r="AR59" s="1121">
        <f t="shared" si="76"/>
        <v>0</v>
      </c>
      <c r="AS59" s="1121">
        <f t="shared" si="76"/>
        <v>0</v>
      </c>
      <c r="AT59" s="1121">
        <f t="shared" si="76"/>
        <v>0</v>
      </c>
      <c r="AU59" s="1121">
        <f t="shared" si="76"/>
        <v>0</v>
      </c>
      <c r="AV59" s="1121">
        <f t="shared" si="76"/>
        <v>0</v>
      </c>
      <c r="AW59" s="1121">
        <f t="shared" si="76"/>
        <v>0</v>
      </c>
      <c r="AX59" s="1121">
        <f t="shared" si="76"/>
        <v>0</v>
      </c>
      <c r="AY59" s="1121">
        <f t="shared" si="76"/>
        <v>0</v>
      </c>
      <c r="AZ59" s="1121">
        <f t="shared" si="76"/>
        <v>0</v>
      </c>
      <c r="BA59" s="1121">
        <f t="shared" si="76"/>
        <v>0</v>
      </c>
      <c r="BB59" s="1121">
        <f t="shared" si="76"/>
        <v>0</v>
      </c>
      <c r="BC59" s="1121">
        <f t="shared" si="76"/>
        <v>0</v>
      </c>
      <c r="BD59" s="1121">
        <f t="shared" si="76"/>
        <v>0</v>
      </c>
      <c r="BE59" s="1121">
        <f t="shared" si="76"/>
        <v>0</v>
      </c>
      <c r="BF59" s="1121">
        <f t="shared" si="76"/>
        <v>0</v>
      </c>
      <c r="BG59" s="1121">
        <f t="shared" si="76"/>
        <v>0</v>
      </c>
      <c r="BH59" s="1121">
        <f t="shared" si="76"/>
        <v>0</v>
      </c>
      <c r="BI59" s="1121">
        <f t="shared" si="76"/>
        <v>0</v>
      </c>
      <c r="BJ59" s="1121">
        <f t="shared" si="76"/>
        <v>0</v>
      </c>
      <c r="BK59" s="1121">
        <f t="shared" si="76"/>
        <v>0</v>
      </c>
      <c r="BL59" s="1121">
        <f t="shared" si="76"/>
        <v>0</v>
      </c>
      <c r="BM59" s="1121">
        <f t="shared" si="76"/>
        <v>0</v>
      </c>
      <c r="BN59" s="1121">
        <f t="shared" si="76"/>
        <v>0</v>
      </c>
      <c r="BO59" s="1121">
        <f t="shared" si="76"/>
        <v>0</v>
      </c>
      <c r="BP59" s="1121">
        <f t="shared" si="76"/>
        <v>0</v>
      </c>
      <c r="BQ59" s="1121">
        <f t="shared" ref="BQ59:CA59" si="77">SUM(BQ46:BQ58)</f>
        <v>0</v>
      </c>
      <c r="BR59" s="1121">
        <f t="shared" si="77"/>
        <v>0</v>
      </c>
      <c r="BS59" s="1121">
        <f t="shared" si="77"/>
        <v>0</v>
      </c>
      <c r="BT59" s="1121">
        <f t="shared" si="77"/>
        <v>0</v>
      </c>
      <c r="BU59" s="1121">
        <f t="shared" si="77"/>
        <v>0</v>
      </c>
      <c r="BV59" s="1121">
        <f t="shared" si="77"/>
        <v>0</v>
      </c>
      <c r="BW59" s="1121">
        <f t="shared" si="77"/>
        <v>0</v>
      </c>
      <c r="BX59" s="1121">
        <f t="shared" si="77"/>
        <v>0</v>
      </c>
      <c r="BY59" s="1121">
        <f t="shared" si="77"/>
        <v>0</v>
      </c>
      <c r="BZ59" s="1121">
        <f t="shared" si="77"/>
        <v>0</v>
      </c>
      <c r="CA59" s="1121">
        <f t="shared" si="77"/>
        <v>0</v>
      </c>
      <c r="CB59" s="1064">
        <f>SUM(CB46:CB57)</f>
        <v>0</v>
      </c>
    </row>
    <row r="60" spans="1:80" s="24" customFormat="1" ht="15" customHeight="1" thickBot="1">
      <c r="A60" s="1067" t="s">
        <v>218</v>
      </c>
      <c r="B60" s="1068">
        <f t="shared" ref="B60:AR60" si="78">SUM(B45+B59)</f>
        <v>17329</v>
      </c>
      <c r="C60" s="1068">
        <f t="shared" si="78"/>
        <v>30650540</v>
      </c>
      <c r="D60" s="1068">
        <f t="shared" si="78"/>
        <v>11101156</v>
      </c>
      <c r="E60" s="1068">
        <f t="shared" si="78"/>
        <v>41751696</v>
      </c>
      <c r="F60" s="1068">
        <f t="shared" si="78"/>
        <v>30633211</v>
      </c>
      <c r="G60" s="1068">
        <f t="shared" si="78"/>
        <v>36114</v>
      </c>
      <c r="H60" s="1068">
        <f t="shared" si="78"/>
        <v>53370964</v>
      </c>
      <c r="I60" s="1068">
        <f t="shared" si="78"/>
        <v>13597359</v>
      </c>
      <c r="J60" s="1068">
        <f t="shared" si="78"/>
        <v>66968323</v>
      </c>
      <c r="K60" s="1068">
        <f t="shared" si="78"/>
        <v>53334850</v>
      </c>
      <c r="L60" s="1068">
        <f t="shared" si="78"/>
        <v>104289</v>
      </c>
      <c r="M60" s="1068">
        <f t="shared" si="78"/>
        <v>136737356</v>
      </c>
      <c r="N60" s="1068">
        <f t="shared" si="78"/>
        <v>10449187</v>
      </c>
      <c r="O60" s="1068">
        <f t="shared" si="78"/>
        <v>147186543</v>
      </c>
      <c r="P60" s="1068">
        <f t="shared" si="78"/>
        <v>136633067</v>
      </c>
      <c r="Q60" s="1068">
        <f t="shared" si="78"/>
        <v>71576</v>
      </c>
      <c r="R60" s="1068">
        <f t="shared" si="78"/>
        <v>51498610</v>
      </c>
      <c r="S60" s="1068">
        <f t="shared" si="78"/>
        <v>7647986</v>
      </c>
      <c r="T60" s="1068">
        <f t="shared" si="78"/>
        <v>59146596</v>
      </c>
      <c r="U60" s="1068">
        <f t="shared" si="78"/>
        <v>51427034</v>
      </c>
      <c r="V60" s="1068">
        <f t="shared" si="78"/>
        <v>67406</v>
      </c>
      <c r="W60" s="1068">
        <f t="shared" si="78"/>
        <v>73144789</v>
      </c>
      <c r="X60" s="1068">
        <f t="shared" si="78"/>
        <v>10010177</v>
      </c>
      <c r="Y60" s="1068">
        <f t="shared" si="78"/>
        <v>83154966</v>
      </c>
      <c r="Z60" s="1068">
        <f t="shared" si="78"/>
        <v>73077383</v>
      </c>
      <c r="AA60" s="1068">
        <f t="shared" si="78"/>
        <v>22601</v>
      </c>
      <c r="AB60" s="1068">
        <f t="shared" si="78"/>
        <v>55328199</v>
      </c>
      <c r="AC60" s="1068">
        <f t="shared" si="78"/>
        <v>7027260</v>
      </c>
      <c r="AD60" s="1068">
        <f t="shared" si="78"/>
        <v>62355459</v>
      </c>
      <c r="AE60" s="1068">
        <f t="shared" si="78"/>
        <v>55305598</v>
      </c>
      <c r="AF60" s="1068">
        <f t="shared" si="78"/>
        <v>43039</v>
      </c>
      <c r="AG60" s="1068">
        <f t="shared" si="78"/>
        <v>65669876</v>
      </c>
      <c r="AH60" s="1068">
        <f t="shared" si="78"/>
        <v>17204812</v>
      </c>
      <c r="AI60" s="1068">
        <f t="shared" si="78"/>
        <v>82874688</v>
      </c>
      <c r="AJ60" s="1068">
        <f t="shared" si="78"/>
        <v>65626837</v>
      </c>
      <c r="AK60" s="1068">
        <f t="shared" si="78"/>
        <v>49709</v>
      </c>
      <c r="AL60" s="1068">
        <f t="shared" si="78"/>
        <v>33788840</v>
      </c>
      <c r="AM60" s="1068">
        <f t="shared" si="78"/>
        <v>-19207759</v>
      </c>
      <c r="AN60" s="1068">
        <f t="shared" si="78"/>
        <v>14581081</v>
      </c>
      <c r="AO60" s="1068">
        <f t="shared" si="78"/>
        <v>33739131</v>
      </c>
      <c r="AP60" s="1068">
        <f t="shared" si="78"/>
        <v>27101680</v>
      </c>
      <c r="AQ60" s="1068">
        <f t="shared" si="78"/>
        <v>21303459</v>
      </c>
      <c r="AR60" s="1068">
        <f t="shared" si="78"/>
        <v>48405139</v>
      </c>
      <c r="AS60" s="1068"/>
      <c r="AT60" s="1068">
        <f t="shared" ref="AT60:CB60" si="79">SUM(AT45+AT59)</f>
        <v>62326</v>
      </c>
      <c r="AU60" s="1068">
        <f t="shared" si="79"/>
        <v>76817014</v>
      </c>
      <c r="AV60" s="1068">
        <f t="shared" si="79"/>
        <v>14930191</v>
      </c>
      <c r="AW60" s="1068">
        <f t="shared" si="79"/>
        <v>91747205</v>
      </c>
      <c r="AX60" s="1068">
        <f t="shared" si="79"/>
        <v>76754688</v>
      </c>
      <c r="AY60" s="1068">
        <f t="shared" si="79"/>
        <v>68766</v>
      </c>
      <c r="AZ60" s="1068">
        <f t="shared" si="79"/>
        <v>77199725</v>
      </c>
      <c r="BA60" s="1068">
        <f t="shared" si="79"/>
        <v>19311219</v>
      </c>
      <c r="BB60" s="1068">
        <f t="shared" si="79"/>
        <v>96510944</v>
      </c>
      <c r="BC60" s="1068">
        <f t="shared" si="79"/>
        <v>77130959</v>
      </c>
      <c r="BD60" s="1068">
        <f t="shared" si="79"/>
        <v>87661</v>
      </c>
      <c r="BE60" s="1068">
        <f t="shared" si="79"/>
        <v>108623557</v>
      </c>
      <c r="BF60" s="1068">
        <f t="shared" si="79"/>
        <v>5081191</v>
      </c>
      <c r="BG60" s="1068">
        <f t="shared" si="79"/>
        <v>113704748</v>
      </c>
      <c r="BH60" s="1068">
        <f t="shared" si="79"/>
        <v>108535896</v>
      </c>
      <c r="BI60" s="1068">
        <f t="shared" si="79"/>
        <v>5692</v>
      </c>
      <c r="BJ60" s="1068">
        <f t="shared" si="79"/>
        <v>17779760</v>
      </c>
      <c r="BK60" s="1068">
        <f t="shared" si="79"/>
        <v>2433139</v>
      </c>
      <c r="BL60" s="1068">
        <f t="shared" si="79"/>
        <v>20212899</v>
      </c>
      <c r="BM60" s="1068">
        <f t="shared" si="79"/>
        <v>17774068</v>
      </c>
      <c r="BN60" s="1068">
        <f t="shared" si="79"/>
        <v>121389</v>
      </c>
      <c r="BO60" s="1068">
        <f t="shared" si="79"/>
        <v>139041467</v>
      </c>
      <c r="BP60" s="1068">
        <f t="shared" si="79"/>
        <v>11190022</v>
      </c>
      <c r="BQ60" s="1068">
        <f t="shared" si="79"/>
        <v>150231489</v>
      </c>
      <c r="BR60" s="1068">
        <f t="shared" si="79"/>
        <v>138920078</v>
      </c>
      <c r="BS60" s="1068">
        <f t="shared" si="79"/>
        <v>39297</v>
      </c>
      <c r="BT60" s="1068">
        <f t="shared" si="79"/>
        <v>61234906</v>
      </c>
      <c r="BU60" s="1068">
        <f t="shared" si="79"/>
        <v>7567531</v>
      </c>
      <c r="BV60" s="1068">
        <f t="shared" si="79"/>
        <v>68802437</v>
      </c>
      <c r="BW60" s="1068">
        <f t="shared" si="79"/>
        <v>61195609</v>
      </c>
      <c r="BX60" s="1068">
        <f t="shared" si="79"/>
        <v>797194</v>
      </c>
      <c r="BY60" s="1068">
        <f t="shared" si="79"/>
        <v>1008078403</v>
      </c>
      <c r="BZ60" s="1068">
        <f t="shared" si="79"/>
        <v>139646930</v>
      </c>
      <c r="CA60" s="1787">
        <f t="shared" si="79"/>
        <v>1147725333</v>
      </c>
      <c r="CB60" s="1109">
        <f t="shared" si="79"/>
        <v>1007281209</v>
      </c>
    </row>
    <row r="61" spans="1:80" s="38" customFormat="1" ht="15" customHeight="1">
      <c r="A61" s="174" t="s">
        <v>1259</v>
      </c>
      <c r="B61" s="1054"/>
      <c r="C61" s="1054"/>
      <c r="D61" s="1054"/>
      <c r="E61" s="1054"/>
      <c r="F61" s="1073">
        <f t="shared" ref="F61:F74" si="80">C61-B61</f>
        <v>0</v>
      </c>
      <c r="G61" s="1054"/>
      <c r="H61" s="1054"/>
      <c r="I61" s="1054"/>
      <c r="J61" s="1054"/>
      <c r="K61" s="1054"/>
      <c r="L61" s="1054"/>
      <c r="M61" s="1054"/>
      <c r="N61" s="1054"/>
      <c r="O61" s="1054"/>
      <c r="P61" s="1054"/>
      <c r="Q61" s="1054"/>
      <c r="R61" s="1054"/>
      <c r="S61" s="1054"/>
      <c r="T61" s="1054"/>
      <c r="U61" s="1054"/>
      <c r="V61" s="1054"/>
      <c r="W61" s="1054"/>
      <c r="X61" s="1054"/>
      <c r="Y61" s="1054"/>
      <c r="Z61" s="1054"/>
      <c r="AA61" s="1054"/>
      <c r="AB61" s="1054"/>
      <c r="AC61" s="1054"/>
      <c r="AD61" s="1054"/>
      <c r="AE61" s="1054"/>
      <c r="AF61" s="1054"/>
      <c r="AG61" s="1054"/>
      <c r="AH61" s="1054"/>
      <c r="AI61" s="1054"/>
      <c r="AJ61" s="1054"/>
      <c r="AK61" s="1054"/>
      <c r="AL61" s="1054"/>
      <c r="AM61" s="1054"/>
      <c r="AN61" s="1054"/>
      <c r="AO61" s="1054"/>
      <c r="AP61" s="1054"/>
      <c r="AQ61" s="1054"/>
      <c r="AR61" s="1054"/>
      <c r="AS61" s="1054"/>
      <c r="AT61" s="1054"/>
      <c r="AU61" s="1054"/>
      <c r="AV61" s="1054"/>
      <c r="AW61" s="1054"/>
      <c r="AX61" s="1054"/>
      <c r="AY61" s="1054"/>
      <c r="AZ61" s="1054"/>
      <c r="BA61" s="1054"/>
      <c r="BB61" s="1054"/>
      <c r="BC61" s="1054"/>
      <c r="BD61" s="1054"/>
      <c r="BE61" s="1054"/>
      <c r="BF61" s="1054"/>
      <c r="BG61" s="1054"/>
      <c r="BH61" s="1054"/>
      <c r="BI61" s="1054"/>
      <c r="BJ61" s="1054"/>
      <c r="BK61" s="1054"/>
      <c r="BL61" s="1054"/>
      <c r="BM61" s="1054"/>
      <c r="BN61" s="1054"/>
      <c r="BO61" s="1054"/>
      <c r="BP61" s="1054"/>
      <c r="BQ61" s="1054"/>
      <c r="BR61" s="1054"/>
      <c r="BS61" s="1054"/>
      <c r="BT61" s="1054"/>
      <c r="BU61" s="1054"/>
      <c r="BV61" s="1054"/>
      <c r="BW61" s="1054"/>
      <c r="BX61" s="1053">
        <f t="shared" ref="BX61:BX74" si="81">SUM(B61+G61+L61+Q61+V61+AA61+AF61+AK61+AT61+AY61+BD61+BI61+BN61+BS61)</f>
        <v>0</v>
      </c>
      <c r="BY61" s="1053">
        <f>SUM(C61+H61+M61+R61+W61+AB61+AG61+AL61+AU61+AZ61+BE61+BJ61+BO61+BT61)</f>
        <v>0</v>
      </c>
      <c r="BZ61" s="1151">
        <f>SUM(I61+N61+S61+X61+AC61+AH61+AM61+AV61+BA61+BF61+BK61+BP61+BU61+D61)</f>
        <v>0</v>
      </c>
      <c r="CA61" s="1053">
        <f t="shared" ref="CA61:CA84" si="82">SUM(BY61+BZ61)</f>
        <v>0</v>
      </c>
      <c r="CB61" s="1025"/>
    </row>
    <row r="62" spans="1:80" s="38" customFormat="1" ht="15" hidden="1" customHeight="1">
      <c r="A62" s="1070" t="s">
        <v>559</v>
      </c>
      <c r="B62" s="1070"/>
      <c r="C62" s="1070"/>
      <c r="D62" s="1159"/>
      <c r="E62" s="1073">
        <f t="shared" ref="E62:E75" si="83">SUM(C62+D62)</f>
        <v>0</v>
      </c>
      <c r="F62" s="1073">
        <f t="shared" si="80"/>
        <v>0</v>
      </c>
      <c r="G62" s="1070"/>
      <c r="H62" s="1070"/>
      <c r="I62" s="1159"/>
      <c r="J62" s="1073">
        <f t="shared" ref="J62:J75" si="84">SUM(H62+I62)</f>
        <v>0</v>
      </c>
      <c r="K62" s="1073">
        <f t="shared" ref="K62:K74" si="85">H62-G62</f>
        <v>0</v>
      </c>
      <c r="L62" s="1070"/>
      <c r="M62" s="1070"/>
      <c r="N62" s="1159"/>
      <c r="O62" s="1073">
        <f t="shared" ref="O62:O75" si="86">SUM(M62+N62)</f>
        <v>0</v>
      </c>
      <c r="P62" s="1073">
        <f t="shared" ref="P62:P74" si="87">M62-L62</f>
        <v>0</v>
      </c>
      <c r="Q62" s="1070"/>
      <c r="R62" s="1070"/>
      <c r="S62" s="1159"/>
      <c r="T62" s="1073">
        <f t="shared" ref="T62:T73" si="88">SUM(R62+S62)</f>
        <v>0</v>
      </c>
      <c r="U62" s="1073">
        <f t="shared" ref="U62:U73" si="89">R62-Q62</f>
        <v>0</v>
      </c>
      <c r="V62" s="1070"/>
      <c r="W62" s="1070"/>
      <c r="X62" s="1159"/>
      <c r="Y62" s="1073">
        <f t="shared" ref="Y62:Y75" si="90">SUM(W62+X62)</f>
        <v>0</v>
      </c>
      <c r="Z62" s="1073">
        <f t="shared" ref="Z62:Z74" si="91">W62-V62</f>
        <v>0</v>
      </c>
      <c r="AA62" s="1070"/>
      <c r="AB62" s="1070"/>
      <c r="AC62" s="1159"/>
      <c r="AD62" s="1073">
        <f t="shared" ref="AD62:AD75" si="92">SUM(AB62+AC62)</f>
        <v>0</v>
      </c>
      <c r="AE62" s="1073">
        <f t="shared" ref="AE62:AE74" si="93">AB62-AA62</f>
        <v>0</v>
      </c>
      <c r="AF62" s="1070"/>
      <c r="AG62" s="1070"/>
      <c r="AH62" s="1159"/>
      <c r="AI62" s="1073">
        <f t="shared" ref="AI62:AI75" si="94">SUM(AG62+AH62)</f>
        <v>0</v>
      </c>
      <c r="AJ62" s="1073">
        <f t="shared" ref="AJ62:AJ74" si="95">AG62-AF62</f>
        <v>0</v>
      </c>
      <c r="AK62" s="1070"/>
      <c r="AL62" s="1070"/>
      <c r="AM62" s="1159"/>
      <c r="AN62" s="1073">
        <f t="shared" ref="AN62:AN75" si="96">SUM(AL62+AM62)</f>
        <v>0</v>
      </c>
      <c r="AO62" s="1073">
        <f t="shared" ref="AO62:AO74" si="97">AL62-AK62</f>
        <v>0</v>
      </c>
      <c r="AP62" s="1070"/>
      <c r="AQ62" s="1159"/>
      <c r="AR62" s="1073">
        <f t="shared" ref="AR62:AR75" si="98">SUM(AP62+AQ62)</f>
        <v>0</v>
      </c>
      <c r="AS62" s="1073"/>
      <c r="AT62" s="1070"/>
      <c r="AU62" s="1070"/>
      <c r="AV62" s="1159"/>
      <c r="AW62" s="1073">
        <f t="shared" ref="AW62:AW75" si="99">SUM(AU62+AV62)</f>
        <v>0</v>
      </c>
      <c r="AX62" s="1073">
        <f t="shared" ref="AX62:AX74" si="100">AU62-AT62</f>
        <v>0</v>
      </c>
      <c r="AY62" s="1070"/>
      <c r="AZ62" s="1070"/>
      <c r="BA62" s="1159"/>
      <c r="BB62" s="1073">
        <f t="shared" ref="BB62:BB75" si="101">SUM(AZ62+BA62)</f>
        <v>0</v>
      </c>
      <c r="BC62" s="1073">
        <f t="shared" ref="BC62:BC74" si="102">AZ62-AY62</f>
        <v>0</v>
      </c>
      <c r="BD62" s="1070"/>
      <c r="BE62" s="1070"/>
      <c r="BF62" s="1159"/>
      <c r="BG62" s="1073">
        <f t="shared" ref="BG62:BG75" si="103">SUM(BE62+BF62)</f>
        <v>0</v>
      </c>
      <c r="BH62" s="1073">
        <f t="shared" ref="BH62:BH74" si="104">BE62-BD62</f>
        <v>0</v>
      </c>
      <c r="BI62" s="1070"/>
      <c r="BJ62" s="1070"/>
      <c r="BK62" s="1159"/>
      <c r="BL62" s="1073">
        <f t="shared" ref="BL62:BL75" si="105">SUM(BJ62+BK62)</f>
        <v>0</v>
      </c>
      <c r="BM62" s="1073">
        <f t="shared" ref="BM62:BM74" si="106">BJ62-BI62</f>
        <v>0</v>
      </c>
      <c r="BN62" s="1070"/>
      <c r="BO62" s="1070"/>
      <c r="BP62" s="1159"/>
      <c r="BQ62" s="1073">
        <f t="shared" ref="BQ62:BQ75" si="107">SUM(BO62+BP62)</f>
        <v>0</v>
      </c>
      <c r="BR62" s="1073">
        <f t="shared" ref="BR62:BR74" si="108">BO62-BN62</f>
        <v>0</v>
      </c>
      <c r="BS62" s="1070"/>
      <c r="BT62" s="1070"/>
      <c r="BU62" s="1159"/>
      <c r="BV62" s="1073">
        <f t="shared" ref="BV62:BV75" si="109">SUM(BT62+BU62)</f>
        <v>0</v>
      </c>
      <c r="BW62" s="1073">
        <f t="shared" ref="BW62:BW74" si="110">BT62-BS62</f>
        <v>0</v>
      </c>
      <c r="BX62" s="1053">
        <f t="shared" si="81"/>
        <v>0</v>
      </c>
      <c r="BY62" s="1053">
        <f>SUM(C62+H62+M62+R62+W62+AB62+AG62+AL62+AU62+AZ62+BE62+BJ62+BO62+BT62)</f>
        <v>0</v>
      </c>
      <c r="BZ62" s="1151">
        <f>SUM(I62+N62+S62+X62+AC62+AH62+AM62+AV62+BA62+BF62+BK62+BP62+BU62+D62)</f>
        <v>0</v>
      </c>
      <c r="CA62" s="1053">
        <f t="shared" si="82"/>
        <v>0</v>
      </c>
      <c r="CB62" s="1152">
        <f t="shared" ref="CB62:CB74" si="111">BY62-BX62</f>
        <v>0</v>
      </c>
    </row>
    <row r="63" spans="1:80" s="38" customFormat="1" ht="15" customHeight="1">
      <c r="A63" s="1070" t="s">
        <v>151</v>
      </c>
      <c r="B63" s="1070"/>
      <c r="C63" s="1494"/>
      <c r="D63" s="1729"/>
      <c r="E63" s="1073">
        <f t="shared" si="83"/>
        <v>0</v>
      </c>
      <c r="F63" s="1073">
        <f t="shared" si="80"/>
        <v>0</v>
      </c>
      <c r="G63" s="1070"/>
      <c r="H63" s="1494"/>
      <c r="I63" s="1159"/>
      <c r="J63" s="1073">
        <f t="shared" si="84"/>
        <v>0</v>
      </c>
      <c r="K63" s="1073">
        <f t="shared" si="85"/>
        <v>0</v>
      </c>
      <c r="L63" s="1070"/>
      <c r="M63" s="1494"/>
      <c r="N63" s="1159"/>
      <c r="O63" s="1073">
        <f t="shared" si="86"/>
        <v>0</v>
      </c>
      <c r="P63" s="1073">
        <f t="shared" si="87"/>
        <v>0</v>
      </c>
      <c r="Q63" s="1070"/>
      <c r="R63" s="1494"/>
      <c r="S63" s="1729"/>
      <c r="T63" s="1073">
        <f t="shared" si="88"/>
        <v>0</v>
      </c>
      <c r="U63" s="1073">
        <f t="shared" si="89"/>
        <v>0</v>
      </c>
      <c r="V63" s="1070"/>
      <c r="W63" s="1494"/>
      <c r="X63" s="1729"/>
      <c r="Y63" s="1073">
        <f t="shared" si="90"/>
        <v>0</v>
      </c>
      <c r="Z63" s="1073">
        <f t="shared" si="91"/>
        <v>0</v>
      </c>
      <c r="AA63" s="1070"/>
      <c r="AB63" s="1494"/>
      <c r="AC63" s="1729"/>
      <c r="AD63" s="1073">
        <f t="shared" si="92"/>
        <v>0</v>
      </c>
      <c r="AE63" s="1073">
        <f t="shared" si="93"/>
        <v>0</v>
      </c>
      <c r="AF63" s="1070"/>
      <c r="AG63" s="1494"/>
      <c r="AH63" s="1729"/>
      <c r="AI63" s="1073">
        <f t="shared" si="94"/>
        <v>0</v>
      </c>
      <c r="AJ63" s="1073">
        <f t="shared" si="95"/>
        <v>0</v>
      </c>
      <c r="AK63" s="1070"/>
      <c r="AL63" s="1494"/>
      <c r="AM63" s="1075"/>
      <c r="AN63" s="1073">
        <f t="shared" si="96"/>
        <v>0</v>
      </c>
      <c r="AO63" s="1073">
        <f t="shared" si="97"/>
        <v>0</v>
      </c>
      <c r="AP63" s="1494"/>
      <c r="AQ63" s="1075"/>
      <c r="AR63" s="1073">
        <f t="shared" si="98"/>
        <v>0</v>
      </c>
      <c r="AS63" s="1073"/>
      <c r="AT63" s="1070"/>
      <c r="AU63" s="1494"/>
      <c r="AV63" s="1729"/>
      <c r="AW63" s="1073">
        <f t="shared" si="99"/>
        <v>0</v>
      </c>
      <c r="AX63" s="1073">
        <f t="shared" si="100"/>
        <v>0</v>
      </c>
      <c r="AY63" s="1070"/>
      <c r="AZ63" s="1494"/>
      <c r="BA63" s="1729"/>
      <c r="BB63" s="1073">
        <f t="shared" si="101"/>
        <v>0</v>
      </c>
      <c r="BC63" s="1073">
        <f t="shared" si="102"/>
        <v>0</v>
      </c>
      <c r="BD63" s="1070"/>
      <c r="BE63" s="1494"/>
      <c r="BF63" s="1729"/>
      <c r="BG63" s="1073">
        <f t="shared" si="103"/>
        <v>0</v>
      </c>
      <c r="BH63" s="1073">
        <f t="shared" si="104"/>
        <v>0</v>
      </c>
      <c r="BI63" s="1070"/>
      <c r="BJ63" s="1494"/>
      <c r="BK63" s="1729"/>
      <c r="BL63" s="1073">
        <f t="shared" si="105"/>
        <v>0</v>
      </c>
      <c r="BM63" s="1073">
        <f t="shared" si="106"/>
        <v>0</v>
      </c>
      <c r="BN63" s="1070"/>
      <c r="BO63" s="1494"/>
      <c r="BP63" s="1729"/>
      <c r="BQ63" s="1073">
        <f t="shared" si="107"/>
        <v>0</v>
      </c>
      <c r="BR63" s="1073">
        <f t="shared" si="108"/>
        <v>0</v>
      </c>
      <c r="BS63" s="1070"/>
      <c r="BT63" s="1494"/>
      <c r="BU63" s="1729"/>
      <c r="BV63" s="1073">
        <f t="shared" si="109"/>
        <v>0</v>
      </c>
      <c r="BW63" s="1073">
        <f t="shared" si="110"/>
        <v>0</v>
      </c>
      <c r="BX63" s="1053">
        <f t="shared" si="81"/>
        <v>0</v>
      </c>
      <c r="BY63" s="1053">
        <f>SUM(C63+H63+M63+R63+W63+AB63+AG63+AL63+AP63+AU63+AZ63+BE63+BJ63+BO63+BT63)</f>
        <v>0</v>
      </c>
      <c r="BZ63" s="1151">
        <f>SUM(I63+N63+S63+X63+AC63+AH63+AM63+AQ63+AV63+BA63+BF63+BK63+BP63+BU63+D63)</f>
        <v>0</v>
      </c>
      <c r="CA63" s="1053">
        <f t="shared" si="82"/>
        <v>0</v>
      </c>
      <c r="CB63" s="1152">
        <f t="shared" si="111"/>
        <v>0</v>
      </c>
    </row>
    <row r="64" spans="1:80" ht="15" customHeight="1">
      <c r="A64" s="703" t="s">
        <v>149</v>
      </c>
      <c r="B64" s="703"/>
      <c r="C64" s="1046"/>
      <c r="D64" s="1164"/>
      <c r="E64" s="1073">
        <f t="shared" si="83"/>
        <v>0</v>
      </c>
      <c r="F64" s="1073">
        <f t="shared" si="80"/>
        <v>0</v>
      </c>
      <c r="G64" s="703"/>
      <c r="H64" s="1046"/>
      <c r="I64" s="1157"/>
      <c r="J64" s="1073">
        <f t="shared" si="84"/>
        <v>0</v>
      </c>
      <c r="K64" s="1073">
        <f t="shared" si="85"/>
        <v>0</v>
      </c>
      <c r="L64" s="703"/>
      <c r="M64" s="1046"/>
      <c r="N64" s="1157"/>
      <c r="O64" s="1073">
        <f t="shared" si="86"/>
        <v>0</v>
      </c>
      <c r="P64" s="1073">
        <f t="shared" si="87"/>
        <v>0</v>
      </c>
      <c r="Q64" s="703"/>
      <c r="R64" s="1046"/>
      <c r="S64" s="1164"/>
      <c r="T64" s="1073">
        <f t="shared" si="88"/>
        <v>0</v>
      </c>
      <c r="U64" s="1073">
        <f t="shared" si="89"/>
        <v>0</v>
      </c>
      <c r="V64" s="703"/>
      <c r="W64" s="1046"/>
      <c r="X64" s="1164"/>
      <c r="Y64" s="1073">
        <f t="shared" si="90"/>
        <v>0</v>
      </c>
      <c r="Z64" s="1073">
        <f t="shared" si="91"/>
        <v>0</v>
      </c>
      <c r="AA64" s="703"/>
      <c r="AB64" s="1046"/>
      <c r="AC64" s="1164"/>
      <c r="AD64" s="1073">
        <f t="shared" si="92"/>
        <v>0</v>
      </c>
      <c r="AE64" s="1073">
        <f t="shared" si="93"/>
        <v>0</v>
      </c>
      <c r="AF64" s="703"/>
      <c r="AG64" s="1046"/>
      <c r="AH64" s="1164"/>
      <c r="AI64" s="1073">
        <f t="shared" si="94"/>
        <v>0</v>
      </c>
      <c r="AJ64" s="1073">
        <f t="shared" si="95"/>
        <v>0</v>
      </c>
      <c r="AK64" s="703"/>
      <c r="AL64" s="1046"/>
      <c r="AM64" s="1075"/>
      <c r="AN64" s="1073">
        <f t="shared" si="96"/>
        <v>0</v>
      </c>
      <c r="AO64" s="1073">
        <f t="shared" si="97"/>
        <v>0</v>
      </c>
      <c r="AP64" s="1046"/>
      <c r="AQ64" s="1075"/>
      <c r="AR64" s="1073">
        <f t="shared" si="98"/>
        <v>0</v>
      </c>
      <c r="AS64" s="1073"/>
      <c r="AT64" s="703"/>
      <c r="AU64" s="1046"/>
      <c r="AV64" s="1164"/>
      <c r="AW64" s="1073">
        <f t="shared" si="99"/>
        <v>0</v>
      </c>
      <c r="AX64" s="1073">
        <f t="shared" si="100"/>
        <v>0</v>
      </c>
      <c r="AY64" s="703"/>
      <c r="AZ64" s="1046"/>
      <c r="BA64" s="1164"/>
      <c r="BB64" s="1073">
        <f t="shared" si="101"/>
        <v>0</v>
      </c>
      <c r="BC64" s="1073">
        <f t="shared" si="102"/>
        <v>0</v>
      </c>
      <c r="BD64" s="703"/>
      <c r="BE64" s="1046"/>
      <c r="BF64" s="1164"/>
      <c r="BG64" s="1073">
        <f t="shared" si="103"/>
        <v>0</v>
      </c>
      <c r="BH64" s="1073">
        <f t="shared" si="104"/>
        <v>0</v>
      </c>
      <c r="BI64" s="703"/>
      <c r="BJ64" s="1046"/>
      <c r="BK64" s="1164"/>
      <c r="BL64" s="1073">
        <f t="shared" si="105"/>
        <v>0</v>
      </c>
      <c r="BM64" s="1073">
        <f t="shared" si="106"/>
        <v>0</v>
      </c>
      <c r="BN64" s="703"/>
      <c r="BO64" s="1046"/>
      <c r="BP64" s="1164"/>
      <c r="BQ64" s="1073">
        <f t="shared" si="107"/>
        <v>0</v>
      </c>
      <c r="BR64" s="1073">
        <f t="shared" si="108"/>
        <v>0</v>
      </c>
      <c r="BS64" s="703"/>
      <c r="BT64" s="1046"/>
      <c r="BU64" s="1164"/>
      <c r="BV64" s="1073">
        <f t="shared" si="109"/>
        <v>0</v>
      </c>
      <c r="BW64" s="1073">
        <f t="shared" si="110"/>
        <v>0</v>
      </c>
      <c r="BX64" s="1053">
        <f t="shared" si="81"/>
        <v>0</v>
      </c>
      <c r="BY64" s="1053">
        <f t="shared" ref="BY64:BY75" si="112">SUM(C64+H64+M64+R64+W64+AB64+AG64+AL64+AP64+AU64+AZ64+BE64+BJ64+BO64+BT64)</f>
        <v>0</v>
      </c>
      <c r="BZ64" s="1151">
        <f t="shared" ref="BZ64:BZ75" si="113">SUM(I64+N64+S64+X64+AC64+AH64+AM64+AQ64+AV64+BA64+BF64+BK64+BP64+BU64+D64)</f>
        <v>0</v>
      </c>
      <c r="CA64" s="1053">
        <f t="shared" si="82"/>
        <v>0</v>
      </c>
      <c r="CB64" s="1152">
        <f t="shared" si="111"/>
        <v>0</v>
      </c>
    </row>
    <row r="65" spans="1:80" s="38" customFormat="1" ht="15" customHeight="1">
      <c r="A65" s="38" t="s">
        <v>560</v>
      </c>
      <c r="C65" s="1494"/>
      <c r="D65" s="1729"/>
      <c r="E65" s="1073">
        <f t="shared" si="83"/>
        <v>0</v>
      </c>
      <c r="F65" s="1073">
        <f t="shared" si="80"/>
        <v>0</v>
      </c>
      <c r="H65" s="1494"/>
      <c r="I65" s="1154"/>
      <c r="J65" s="1073">
        <f t="shared" si="84"/>
        <v>0</v>
      </c>
      <c r="K65" s="1073">
        <f t="shared" si="85"/>
        <v>0</v>
      </c>
      <c r="M65" s="1494"/>
      <c r="N65" s="1154"/>
      <c r="O65" s="1073">
        <f t="shared" si="86"/>
        <v>0</v>
      </c>
      <c r="P65" s="1073">
        <f t="shared" si="87"/>
        <v>0</v>
      </c>
      <c r="R65" s="1494"/>
      <c r="S65" s="1729"/>
      <c r="T65" s="1073">
        <f t="shared" si="88"/>
        <v>0</v>
      </c>
      <c r="U65" s="1073">
        <f t="shared" si="89"/>
        <v>0</v>
      </c>
      <c r="W65" s="1494"/>
      <c r="X65" s="1729"/>
      <c r="Y65" s="1073">
        <f t="shared" si="90"/>
        <v>0</v>
      </c>
      <c r="Z65" s="1073">
        <f t="shared" si="91"/>
        <v>0</v>
      </c>
      <c r="AB65" s="1494"/>
      <c r="AC65" s="1729"/>
      <c r="AD65" s="1073">
        <f t="shared" si="92"/>
        <v>0</v>
      </c>
      <c r="AE65" s="1073">
        <f t="shared" si="93"/>
        <v>0</v>
      </c>
      <c r="AG65" s="1494"/>
      <c r="AH65" s="1729"/>
      <c r="AI65" s="1073">
        <f t="shared" si="94"/>
        <v>0</v>
      </c>
      <c r="AJ65" s="1073">
        <f t="shared" si="95"/>
        <v>0</v>
      </c>
      <c r="AL65" s="1494"/>
      <c r="AM65" s="1075"/>
      <c r="AN65" s="1073">
        <f t="shared" si="96"/>
        <v>0</v>
      </c>
      <c r="AO65" s="1073">
        <f t="shared" si="97"/>
        <v>0</v>
      </c>
      <c r="AP65" s="1494"/>
      <c r="AQ65" s="1075"/>
      <c r="AR65" s="1073">
        <f t="shared" si="98"/>
        <v>0</v>
      </c>
      <c r="AS65" s="1073"/>
      <c r="AU65" s="1494"/>
      <c r="AV65" s="1729"/>
      <c r="AW65" s="1073">
        <f t="shared" si="99"/>
        <v>0</v>
      </c>
      <c r="AX65" s="1073">
        <f t="shared" si="100"/>
        <v>0</v>
      </c>
      <c r="AZ65" s="1494"/>
      <c r="BA65" s="1729"/>
      <c r="BB65" s="1073">
        <f t="shared" si="101"/>
        <v>0</v>
      </c>
      <c r="BC65" s="1073">
        <f t="shared" si="102"/>
        <v>0</v>
      </c>
      <c r="BE65" s="1494"/>
      <c r="BF65" s="1729"/>
      <c r="BG65" s="1073">
        <f t="shared" si="103"/>
        <v>0</v>
      </c>
      <c r="BH65" s="1073">
        <f t="shared" si="104"/>
        <v>0</v>
      </c>
      <c r="BJ65" s="1494"/>
      <c r="BK65" s="1729"/>
      <c r="BL65" s="1073">
        <f t="shared" si="105"/>
        <v>0</v>
      </c>
      <c r="BM65" s="1073">
        <f t="shared" si="106"/>
        <v>0</v>
      </c>
      <c r="BO65" s="1494"/>
      <c r="BP65" s="1729"/>
      <c r="BQ65" s="1073">
        <f t="shared" si="107"/>
        <v>0</v>
      </c>
      <c r="BR65" s="1073">
        <f t="shared" si="108"/>
        <v>0</v>
      </c>
      <c r="BT65" s="1494"/>
      <c r="BU65" s="1729"/>
      <c r="BV65" s="1073">
        <f t="shared" si="109"/>
        <v>0</v>
      </c>
      <c r="BW65" s="1073">
        <f t="shared" si="110"/>
        <v>0</v>
      </c>
      <c r="BX65" s="1053">
        <f t="shared" si="81"/>
        <v>0</v>
      </c>
      <c r="BY65" s="1053">
        <f t="shared" si="112"/>
        <v>0</v>
      </c>
      <c r="BZ65" s="1151">
        <f t="shared" si="113"/>
        <v>0</v>
      </c>
      <c r="CA65" s="1053">
        <f t="shared" si="82"/>
        <v>0</v>
      </c>
      <c r="CB65" s="1152">
        <f t="shared" si="111"/>
        <v>0</v>
      </c>
    </row>
    <row r="66" spans="1:80" ht="15" customHeight="1">
      <c r="A66" s="1054" t="s">
        <v>150</v>
      </c>
      <c r="B66" s="1054"/>
      <c r="C66" s="923"/>
      <c r="D66" s="1735"/>
      <c r="E66" s="1073">
        <f t="shared" si="83"/>
        <v>0</v>
      </c>
      <c r="F66" s="1073">
        <f t="shared" si="80"/>
        <v>0</v>
      </c>
      <c r="G66" s="1054"/>
      <c r="H66" s="923"/>
      <c r="I66" s="1160"/>
      <c r="J66" s="1073">
        <f t="shared" si="84"/>
        <v>0</v>
      </c>
      <c r="K66" s="1073">
        <f t="shared" si="85"/>
        <v>0</v>
      </c>
      <c r="L66" s="1054"/>
      <c r="M66" s="923"/>
      <c r="N66" s="1160"/>
      <c r="O66" s="1073">
        <f t="shared" si="86"/>
        <v>0</v>
      </c>
      <c r="P66" s="1073">
        <f t="shared" si="87"/>
        <v>0</v>
      </c>
      <c r="Q66" s="1054"/>
      <c r="R66" s="923"/>
      <c r="S66" s="1735"/>
      <c r="T66" s="1073">
        <f t="shared" si="88"/>
        <v>0</v>
      </c>
      <c r="U66" s="1073">
        <f t="shared" si="89"/>
        <v>0</v>
      </c>
      <c r="V66" s="1054"/>
      <c r="W66" s="923"/>
      <c r="X66" s="1735"/>
      <c r="Y66" s="1073">
        <f t="shared" si="90"/>
        <v>0</v>
      </c>
      <c r="Z66" s="1073">
        <f t="shared" si="91"/>
        <v>0</v>
      </c>
      <c r="AA66" s="1054"/>
      <c r="AB66" s="923"/>
      <c r="AC66" s="1735"/>
      <c r="AD66" s="1073">
        <f t="shared" si="92"/>
        <v>0</v>
      </c>
      <c r="AE66" s="1073">
        <f t="shared" si="93"/>
        <v>0</v>
      </c>
      <c r="AF66" s="1054"/>
      <c r="AG66" s="923"/>
      <c r="AH66" s="1735"/>
      <c r="AI66" s="1073">
        <f t="shared" si="94"/>
        <v>0</v>
      </c>
      <c r="AJ66" s="1073">
        <f t="shared" si="95"/>
        <v>0</v>
      </c>
      <c r="AK66" s="1054"/>
      <c r="AL66" s="923"/>
      <c r="AM66" s="1075"/>
      <c r="AN66" s="1073">
        <f t="shared" si="96"/>
        <v>0</v>
      </c>
      <c r="AO66" s="1073">
        <f t="shared" si="97"/>
        <v>0</v>
      </c>
      <c r="AP66" s="923"/>
      <c r="AQ66" s="1075"/>
      <c r="AR66" s="1073">
        <f t="shared" si="98"/>
        <v>0</v>
      </c>
      <c r="AS66" s="1073"/>
      <c r="AT66" s="1054"/>
      <c r="AU66" s="923"/>
      <c r="AV66" s="1735"/>
      <c r="AW66" s="1073">
        <f t="shared" si="99"/>
        <v>0</v>
      </c>
      <c r="AX66" s="1073">
        <f t="shared" si="100"/>
        <v>0</v>
      </c>
      <c r="AY66" s="1054"/>
      <c r="AZ66" s="923"/>
      <c r="BA66" s="1735"/>
      <c r="BB66" s="1073">
        <f t="shared" si="101"/>
        <v>0</v>
      </c>
      <c r="BC66" s="1073">
        <f t="shared" si="102"/>
        <v>0</v>
      </c>
      <c r="BD66" s="1054"/>
      <c r="BE66" s="923"/>
      <c r="BF66" s="1735"/>
      <c r="BG66" s="1073">
        <f t="shared" si="103"/>
        <v>0</v>
      </c>
      <c r="BH66" s="1073">
        <f t="shared" si="104"/>
        <v>0</v>
      </c>
      <c r="BI66" s="1054"/>
      <c r="BJ66" s="923"/>
      <c r="BK66" s="1735"/>
      <c r="BL66" s="1073">
        <f t="shared" si="105"/>
        <v>0</v>
      </c>
      <c r="BM66" s="1073">
        <f t="shared" si="106"/>
        <v>0</v>
      </c>
      <c r="BN66" s="1054"/>
      <c r="BO66" s="923"/>
      <c r="BP66" s="1735"/>
      <c r="BQ66" s="1073">
        <f t="shared" si="107"/>
        <v>0</v>
      </c>
      <c r="BR66" s="1073">
        <f t="shared" si="108"/>
        <v>0</v>
      </c>
      <c r="BS66" s="1054"/>
      <c r="BT66" s="923"/>
      <c r="BU66" s="1735"/>
      <c r="BV66" s="1073">
        <f t="shared" si="109"/>
        <v>0</v>
      </c>
      <c r="BW66" s="1073">
        <f t="shared" si="110"/>
        <v>0</v>
      </c>
      <c r="BX66" s="1053">
        <f t="shared" si="81"/>
        <v>0</v>
      </c>
      <c r="BY66" s="1053">
        <f t="shared" si="112"/>
        <v>0</v>
      </c>
      <c r="BZ66" s="1151">
        <f t="shared" si="113"/>
        <v>0</v>
      </c>
      <c r="CA66" s="1053">
        <f t="shared" si="82"/>
        <v>0</v>
      </c>
      <c r="CB66" s="1152">
        <f t="shared" si="111"/>
        <v>0</v>
      </c>
    </row>
    <row r="67" spans="1:80" s="38" customFormat="1" ht="15" customHeight="1">
      <c r="A67" s="1070" t="s">
        <v>148</v>
      </c>
      <c r="B67" s="1070"/>
      <c r="C67" s="1494">
        <f>5116780+2356712</f>
        <v>7473492</v>
      </c>
      <c r="D67" s="1734">
        <v>2607824</v>
      </c>
      <c r="E67" s="1073">
        <f t="shared" si="83"/>
        <v>10081316</v>
      </c>
      <c r="F67" s="1073">
        <f t="shared" si="80"/>
        <v>7473492</v>
      </c>
      <c r="G67" s="1070"/>
      <c r="H67" s="1494"/>
      <c r="I67" s="1159"/>
      <c r="J67" s="1073">
        <f t="shared" si="84"/>
        <v>0</v>
      </c>
      <c r="K67" s="1073">
        <f t="shared" si="85"/>
        <v>0</v>
      </c>
      <c r="L67" s="1070"/>
      <c r="M67" s="1494"/>
      <c r="N67" s="1159"/>
      <c r="O67" s="1073">
        <f t="shared" si="86"/>
        <v>0</v>
      </c>
      <c r="P67" s="1073">
        <f t="shared" si="87"/>
        <v>0</v>
      </c>
      <c r="Q67" s="1070"/>
      <c r="R67" s="1494"/>
      <c r="S67" s="1729"/>
      <c r="T67" s="1073">
        <f t="shared" si="88"/>
        <v>0</v>
      </c>
      <c r="U67" s="1073">
        <f t="shared" si="89"/>
        <v>0</v>
      </c>
      <c r="V67" s="1070"/>
      <c r="W67" s="1494"/>
      <c r="X67" s="1729"/>
      <c r="Y67" s="1073">
        <f t="shared" si="90"/>
        <v>0</v>
      </c>
      <c r="Z67" s="1073">
        <f t="shared" si="91"/>
        <v>0</v>
      </c>
      <c r="AA67" s="1070"/>
      <c r="AB67" s="1494"/>
      <c r="AC67" s="1729"/>
      <c r="AD67" s="1073">
        <f t="shared" si="92"/>
        <v>0</v>
      </c>
      <c r="AE67" s="1073">
        <f t="shared" si="93"/>
        <v>0</v>
      </c>
      <c r="AF67" s="1070"/>
      <c r="AG67" s="1494"/>
      <c r="AH67" s="1729"/>
      <c r="AI67" s="1073">
        <f t="shared" si="94"/>
        <v>0</v>
      </c>
      <c r="AJ67" s="1073">
        <f t="shared" si="95"/>
        <v>0</v>
      </c>
      <c r="AK67" s="1070"/>
      <c r="AL67" s="1494"/>
      <c r="AM67" s="1075"/>
      <c r="AN67" s="1073">
        <f t="shared" si="96"/>
        <v>0</v>
      </c>
      <c r="AO67" s="1073">
        <f t="shared" si="97"/>
        <v>0</v>
      </c>
      <c r="AP67" s="1494"/>
      <c r="AQ67" s="1075"/>
      <c r="AR67" s="1073">
        <f t="shared" si="98"/>
        <v>0</v>
      </c>
      <c r="AS67" s="1073"/>
      <c r="AT67" s="1070"/>
      <c r="AU67" s="1494"/>
      <c r="AV67" s="1729"/>
      <c r="AW67" s="1073">
        <f t="shared" si="99"/>
        <v>0</v>
      </c>
      <c r="AX67" s="1073">
        <f t="shared" si="100"/>
        <v>0</v>
      </c>
      <c r="AY67" s="1070"/>
      <c r="AZ67" s="1494"/>
      <c r="BA67" s="1729"/>
      <c r="BB67" s="1073">
        <f t="shared" si="101"/>
        <v>0</v>
      </c>
      <c r="BC67" s="1073">
        <f t="shared" si="102"/>
        <v>0</v>
      </c>
      <c r="BD67" s="1070"/>
      <c r="BE67" s="1494"/>
      <c r="BF67" s="1729"/>
      <c r="BG67" s="1073">
        <f t="shared" si="103"/>
        <v>0</v>
      </c>
      <c r="BH67" s="1073">
        <f t="shared" si="104"/>
        <v>0</v>
      </c>
      <c r="BI67" s="1070"/>
      <c r="BJ67" s="1494"/>
      <c r="BK67" s="1729"/>
      <c r="BL67" s="1073">
        <f t="shared" si="105"/>
        <v>0</v>
      </c>
      <c r="BM67" s="1073">
        <f t="shared" si="106"/>
        <v>0</v>
      </c>
      <c r="BN67" s="1070"/>
      <c r="BO67" s="1494"/>
      <c r="BP67" s="1729"/>
      <c r="BQ67" s="1073">
        <f t="shared" si="107"/>
        <v>0</v>
      </c>
      <c r="BR67" s="1073">
        <f t="shared" si="108"/>
        <v>0</v>
      </c>
      <c r="BS67" s="1070"/>
      <c r="BT67" s="1494"/>
      <c r="BU67" s="1729"/>
      <c r="BV67" s="1073">
        <f t="shared" si="109"/>
        <v>0</v>
      </c>
      <c r="BW67" s="1073">
        <f t="shared" si="110"/>
        <v>0</v>
      </c>
      <c r="BX67" s="1053">
        <f t="shared" si="81"/>
        <v>0</v>
      </c>
      <c r="BY67" s="1053">
        <f t="shared" si="112"/>
        <v>7473492</v>
      </c>
      <c r="BZ67" s="1151">
        <f t="shared" si="113"/>
        <v>2607824</v>
      </c>
      <c r="CA67" s="1053">
        <f t="shared" si="82"/>
        <v>10081316</v>
      </c>
      <c r="CB67" s="1152">
        <f t="shared" si="111"/>
        <v>7473492</v>
      </c>
    </row>
    <row r="68" spans="1:80" s="38" customFormat="1" ht="15" hidden="1" customHeight="1">
      <c r="A68" s="1070" t="s">
        <v>213</v>
      </c>
      <c r="B68" s="1070"/>
      <c r="C68" s="1494"/>
      <c r="D68" s="1729"/>
      <c r="E68" s="1073">
        <f t="shared" si="83"/>
        <v>0</v>
      </c>
      <c r="F68" s="1073">
        <f t="shared" si="80"/>
        <v>0</v>
      </c>
      <c r="G68" s="1070"/>
      <c r="H68" s="1494"/>
      <c r="I68" s="1159"/>
      <c r="J68" s="1073">
        <f t="shared" si="84"/>
        <v>0</v>
      </c>
      <c r="K68" s="1073">
        <f t="shared" si="85"/>
        <v>0</v>
      </c>
      <c r="L68" s="1070"/>
      <c r="M68" s="1494"/>
      <c r="N68" s="1159"/>
      <c r="O68" s="1073">
        <f t="shared" si="86"/>
        <v>0</v>
      </c>
      <c r="P68" s="1073">
        <f t="shared" si="87"/>
        <v>0</v>
      </c>
      <c r="Q68" s="1070"/>
      <c r="R68" s="1494"/>
      <c r="S68" s="1729"/>
      <c r="T68" s="1073">
        <f t="shared" si="88"/>
        <v>0</v>
      </c>
      <c r="U68" s="1073">
        <f t="shared" si="89"/>
        <v>0</v>
      </c>
      <c r="V68" s="1070"/>
      <c r="W68" s="1494"/>
      <c r="X68" s="1729"/>
      <c r="Y68" s="1073">
        <f t="shared" si="90"/>
        <v>0</v>
      </c>
      <c r="Z68" s="1073">
        <f t="shared" si="91"/>
        <v>0</v>
      </c>
      <c r="AA68" s="1070"/>
      <c r="AB68" s="1494"/>
      <c r="AC68" s="1729"/>
      <c r="AD68" s="1073">
        <f t="shared" si="92"/>
        <v>0</v>
      </c>
      <c r="AE68" s="1073">
        <f t="shared" si="93"/>
        <v>0</v>
      </c>
      <c r="AF68" s="1070"/>
      <c r="AG68" s="1494"/>
      <c r="AH68" s="1729"/>
      <c r="AI68" s="1073">
        <f t="shared" si="94"/>
        <v>0</v>
      </c>
      <c r="AJ68" s="1073">
        <f t="shared" si="95"/>
        <v>0</v>
      </c>
      <c r="AK68" s="1070"/>
      <c r="AL68" s="1494"/>
      <c r="AM68" s="1075"/>
      <c r="AN68" s="1073">
        <f t="shared" si="96"/>
        <v>0</v>
      </c>
      <c r="AO68" s="1073">
        <f t="shared" si="97"/>
        <v>0</v>
      </c>
      <c r="AP68" s="1494"/>
      <c r="AQ68" s="1075"/>
      <c r="AR68" s="1073">
        <f t="shared" si="98"/>
        <v>0</v>
      </c>
      <c r="AS68" s="1073"/>
      <c r="AT68" s="1070"/>
      <c r="AU68" s="1494"/>
      <c r="AV68" s="1729"/>
      <c r="AW68" s="1073">
        <f t="shared" si="99"/>
        <v>0</v>
      </c>
      <c r="AX68" s="1073">
        <f t="shared" si="100"/>
        <v>0</v>
      </c>
      <c r="AY68" s="1070"/>
      <c r="AZ68" s="1494"/>
      <c r="BA68" s="1729"/>
      <c r="BB68" s="1073">
        <f t="shared" si="101"/>
        <v>0</v>
      </c>
      <c r="BC68" s="1073">
        <f t="shared" si="102"/>
        <v>0</v>
      </c>
      <c r="BD68" s="1070"/>
      <c r="BE68" s="1494"/>
      <c r="BF68" s="1729"/>
      <c r="BG68" s="1073">
        <f t="shared" si="103"/>
        <v>0</v>
      </c>
      <c r="BH68" s="1073">
        <f t="shared" si="104"/>
        <v>0</v>
      </c>
      <c r="BI68" s="1070"/>
      <c r="BJ68" s="1494"/>
      <c r="BK68" s="1729"/>
      <c r="BL68" s="1073">
        <f t="shared" si="105"/>
        <v>0</v>
      </c>
      <c r="BM68" s="1073">
        <f t="shared" si="106"/>
        <v>0</v>
      </c>
      <c r="BN68" s="1070"/>
      <c r="BO68" s="1494"/>
      <c r="BP68" s="1729"/>
      <c r="BQ68" s="1073">
        <f t="shared" si="107"/>
        <v>0</v>
      </c>
      <c r="BR68" s="1073">
        <f t="shared" si="108"/>
        <v>0</v>
      </c>
      <c r="BS68" s="1070"/>
      <c r="BT68" s="1494"/>
      <c r="BU68" s="1729"/>
      <c r="BV68" s="1073">
        <f t="shared" si="109"/>
        <v>0</v>
      </c>
      <c r="BW68" s="1073">
        <f t="shared" si="110"/>
        <v>0</v>
      </c>
      <c r="BX68" s="1053">
        <f t="shared" si="81"/>
        <v>0</v>
      </c>
      <c r="BY68" s="1053">
        <f t="shared" si="112"/>
        <v>0</v>
      </c>
      <c r="BZ68" s="1151">
        <f t="shared" si="113"/>
        <v>0</v>
      </c>
      <c r="CA68" s="1053">
        <f t="shared" si="82"/>
        <v>0</v>
      </c>
      <c r="CB68" s="1152">
        <f t="shared" si="111"/>
        <v>0</v>
      </c>
    </row>
    <row r="69" spans="1:80" s="38" customFormat="1" ht="15" hidden="1" customHeight="1">
      <c r="A69" s="1315" t="s">
        <v>214</v>
      </c>
      <c r="B69" s="1054"/>
      <c r="C69" s="923"/>
      <c r="D69" s="1735"/>
      <c r="E69" s="1073">
        <f t="shared" si="83"/>
        <v>0</v>
      </c>
      <c r="F69" s="1073">
        <f t="shared" si="80"/>
        <v>0</v>
      </c>
      <c r="G69" s="1074"/>
      <c r="H69" s="923"/>
      <c r="I69" s="1161"/>
      <c r="J69" s="1073">
        <f t="shared" si="84"/>
        <v>0</v>
      </c>
      <c r="K69" s="1073">
        <f t="shared" si="85"/>
        <v>0</v>
      </c>
      <c r="L69" s="1074">
        <v>43013</v>
      </c>
      <c r="M69" s="1074"/>
      <c r="N69" s="1160"/>
      <c r="O69" s="1073">
        <f t="shared" si="86"/>
        <v>0</v>
      </c>
      <c r="P69" s="1073">
        <f t="shared" si="87"/>
        <v>-43013</v>
      </c>
      <c r="Q69" s="1054"/>
      <c r="R69" s="923"/>
      <c r="S69" s="1735"/>
      <c r="T69" s="1073">
        <f t="shared" si="88"/>
        <v>0</v>
      </c>
      <c r="U69" s="1073">
        <f t="shared" si="89"/>
        <v>0</v>
      </c>
      <c r="V69" s="1074">
        <v>27535</v>
      </c>
      <c r="W69" s="1074"/>
      <c r="X69" s="1735"/>
      <c r="Y69" s="1073">
        <f t="shared" si="90"/>
        <v>0</v>
      </c>
      <c r="Z69" s="1073">
        <f t="shared" si="91"/>
        <v>-27535</v>
      </c>
      <c r="AA69" s="1074"/>
      <c r="AB69" s="1074"/>
      <c r="AC69" s="1161"/>
      <c r="AD69" s="1073">
        <f t="shared" si="92"/>
        <v>0</v>
      </c>
      <c r="AE69" s="1073">
        <f t="shared" si="93"/>
        <v>0</v>
      </c>
      <c r="AF69" s="1074">
        <v>17479</v>
      </c>
      <c r="AG69" s="1074"/>
      <c r="AH69" s="1735"/>
      <c r="AI69" s="1073">
        <f t="shared" si="94"/>
        <v>0</v>
      </c>
      <c r="AJ69" s="1073">
        <f t="shared" si="95"/>
        <v>-17479</v>
      </c>
      <c r="AK69" s="1054"/>
      <c r="AL69" s="923"/>
      <c r="AM69" s="1075"/>
      <c r="AN69" s="1073">
        <f t="shared" si="96"/>
        <v>0</v>
      </c>
      <c r="AO69" s="1073">
        <f t="shared" si="97"/>
        <v>0</v>
      </c>
      <c r="AP69" s="923"/>
      <c r="AQ69" s="1075"/>
      <c r="AR69" s="1073">
        <f t="shared" si="98"/>
        <v>0</v>
      </c>
      <c r="AS69" s="1073"/>
      <c r="AT69" s="1074">
        <v>31247</v>
      </c>
      <c r="AU69" s="1074"/>
      <c r="AV69" s="1735"/>
      <c r="AW69" s="1073">
        <f t="shared" si="99"/>
        <v>0</v>
      </c>
      <c r="AX69" s="1073">
        <f t="shared" si="100"/>
        <v>-31247</v>
      </c>
      <c r="AY69" s="1074">
        <v>12763</v>
      </c>
      <c r="AZ69" s="1074"/>
      <c r="BA69" s="1735"/>
      <c r="BB69" s="1073">
        <f t="shared" si="101"/>
        <v>0</v>
      </c>
      <c r="BC69" s="1073">
        <f t="shared" si="102"/>
        <v>-12763</v>
      </c>
      <c r="BD69" s="1074">
        <v>24431</v>
      </c>
      <c r="BE69" s="1074"/>
      <c r="BF69" s="1735"/>
      <c r="BG69" s="1073">
        <f t="shared" si="103"/>
        <v>0</v>
      </c>
      <c r="BH69" s="1073">
        <f t="shared" si="104"/>
        <v>-24431</v>
      </c>
      <c r="BI69" s="1054"/>
      <c r="BJ69" s="923"/>
      <c r="BK69" s="1161"/>
      <c r="BL69" s="1073">
        <f t="shared" si="105"/>
        <v>0</v>
      </c>
      <c r="BM69" s="1073">
        <f t="shared" si="106"/>
        <v>0</v>
      </c>
      <c r="BN69" s="1074">
        <v>51246</v>
      </c>
      <c r="BO69" s="1074"/>
      <c r="BP69" s="1735"/>
      <c r="BQ69" s="1073">
        <f t="shared" si="107"/>
        <v>0</v>
      </c>
      <c r="BR69" s="1073">
        <f t="shared" si="108"/>
        <v>-51246</v>
      </c>
      <c r="BS69" s="1054"/>
      <c r="BT69" s="923"/>
      <c r="BU69" s="1161"/>
      <c r="BV69" s="1073">
        <f t="shared" si="109"/>
        <v>0</v>
      </c>
      <c r="BW69" s="1073">
        <f t="shared" si="110"/>
        <v>0</v>
      </c>
      <c r="BX69" s="1053">
        <f t="shared" si="81"/>
        <v>207714</v>
      </c>
      <c r="BY69" s="1053">
        <f t="shared" si="112"/>
        <v>0</v>
      </c>
      <c r="BZ69" s="1151">
        <f t="shared" si="113"/>
        <v>0</v>
      </c>
      <c r="CA69" s="1053">
        <f t="shared" si="82"/>
        <v>0</v>
      </c>
      <c r="CB69" s="1152">
        <f t="shared" si="111"/>
        <v>-207714</v>
      </c>
    </row>
    <row r="70" spans="1:80" s="38" customFormat="1" ht="15" customHeight="1">
      <c r="A70" s="1054" t="s">
        <v>895</v>
      </c>
      <c r="B70" s="1054"/>
      <c r="C70" s="923"/>
      <c r="D70" s="1735"/>
      <c r="E70" s="1073">
        <f t="shared" si="83"/>
        <v>0</v>
      </c>
      <c r="F70" s="1073">
        <f t="shared" si="80"/>
        <v>0</v>
      </c>
      <c r="G70" s="1074"/>
      <c r="H70" s="923"/>
      <c r="I70" s="1161">
        <v>169645</v>
      </c>
      <c r="J70" s="1073">
        <f t="shared" si="84"/>
        <v>169645</v>
      </c>
      <c r="K70" s="1073">
        <f t="shared" si="85"/>
        <v>0</v>
      </c>
      <c r="L70" s="1074"/>
      <c r="M70" s="1074">
        <v>33882583</v>
      </c>
      <c r="N70" s="1734">
        <v>-3413008</v>
      </c>
      <c r="O70" s="1073">
        <f t="shared" si="86"/>
        <v>30469575</v>
      </c>
      <c r="P70" s="1073">
        <f t="shared" si="87"/>
        <v>33882583</v>
      </c>
      <c r="Q70" s="1054"/>
      <c r="R70" s="923"/>
      <c r="S70" s="1735"/>
      <c r="T70" s="1073">
        <f t="shared" si="88"/>
        <v>0</v>
      </c>
      <c r="U70" s="1073">
        <f t="shared" si="89"/>
        <v>0</v>
      </c>
      <c r="V70" s="1074"/>
      <c r="W70" s="1074">
        <v>21747269</v>
      </c>
      <c r="X70" s="1734">
        <v>-1865270</v>
      </c>
      <c r="Y70" s="1073">
        <f t="shared" si="90"/>
        <v>19881999</v>
      </c>
      <c r="Z70" s="1073">
        <f t="shared" si="91"/>
        <v>21747269</v>
      </c>
      <c r="AA70" s="1074"/>
      <c r="AB70" s="1074"/>
      <c r="AC70" s="1161">
        <v>328940</v>
      </c>
      <c r="AD70" s="1073">
        <f t="shared" si="92"/>
        <v>328940</v>
      </c>
      <c r="AE70" s="1073">
        <f t="shared" si="93"/>
        <v>0</v>
      </c>
      <c r="AF70" s="1074"/>
      <c r="AG70" s="1074">
        <v>12496125</v>
      </c>
      <c r="AH70" s="1735">
        <v>801072</v>
      </c>
      <c r="AI70" s="1073">
        <f t="shared" si="94"/>
        <v>13297197</v>
      </c>
      <c r="AJ70" s="1073">
        <f t="shared" si="95"/>
        <v>12496125</v>
      </c>
      <c r="AK70" s="1054"/>
      <c r="AL70" s="923"/>
      <c r="AM70" s="1075"/>
      <c r="AN70" s="1073">
        <f t="shared" si="96"/>
        <v>0</v>
      </c>
      <c r="AO70" s="1073">
        <f t="shared" si="97"/>
        <v>0</v>
      </c>
      <c r="AP70" s="923">
        <v>8727975</v>
      </c>
      <c r="AQ70" s="1075">
        <v>3652357</v>
      </c>
      <c r="AR70" s="1073">
        <f t="shared" si="98"/>
        <v>12380332</v>
      </c>
      <c r="AS70" s="1073"/>
      <c r="AT70" s="1074"/>
      <c r="AU70" s="1074">
        <v>22820062</v>
      </c>
      <c r="AV70" s="1161">
        <v>-155761</v>
      </c>
      <c r="AW70" s="1073">
        <f t="shared" si="99"/>
        <v>22664301</v>
      </c>
      <c r="AX70" s="1073">
        <f t="shared" si="100"/>
        <v>22820062</v>
      </c>
      <c r="AY70" s="1074"/>
      <c r="AZ70" s="1074">
        <v>10174675</v>
      </c>
      <c r="BA70" s="1161">
        <v>-2015163</v>
      </c>
      <c r="BB70" s="1073">
        <f t="shared" si="101"/>
        <v>8159512</v>
      </c>
      <c r="BC70" s="1073">
        <f t="shared" si="102"/>
        <v>10174675</v>
      </c>
      <c r="BD70" s="1074"/>
      <c r="BE70" s="1074">
        <v>16321019</v>
      </c>
      <c r="BF70" s="1735">
        <v>-908452</v>
      </c>
      <c r="BG70" s="1073">
        <f t="shared" si="103"/>
        <v>15412567</v>
      </c>
      <c r="BH70" s="1073">
        <f t="shared" si="104"/>
        <v>16321019</v>
      </c>
      <c r="BI70" s="1054"/>
      <c r="BJ70" s="923"/>
      <c r="BK70" s="1161"/>
      <c r="BL70" s="1073">
        <f t="shared" si="105"/>
        <v>0</v>
      </c>
      <c r="BM70" s="1073">
        <f t="shared" si="106"/>
        <v>0</v>
      </c>
      <c r="BN70" s="1074"/>
      <c r="BO70" s="1074">
        <v>40258560</v>
      </c>
      <c r="BP70" s="1735">
        <v>-4461003</v>
      </c>
      <c r="BQ70" s="1073">
        <f t="shared" si="107"/>
        <v>35797557</v>
      </c>
      <c r="BR70" s="1073">
        <f t="shared" si="108"/>
        <v>40258560</v>
      </c>
      <c r="BS70" s="1054"/>
      <c r="BT70" s="923"/>
      <c r="BU70" s="1161"/>
      <c r="BV70" s="1073">
        <f t="shared" si="109"/>
        <v>0</v>
      </c>
      <c r="BW70" s="1073">
        <f t="shared" si="110"/>
        <v>0</v>
      </c>
      <c r="BX70" s="1053">
        <f t="shared" si="81"/>
        <v>0</v>
      </c>
      <c r="BY70" s="1053">
        <f t="shared" si="112"/>
        <v>166428268</v>
      </c>
      <c r="BZ70" s="1151">
        <f t="shared" si="113"/>
        <v>-7866643</v>
      </c>
      <c r="CA70" s="1053">
        <f t="shared" si="82"/>
        <v>158561625</v>
      </c>
      <c r="CB70" s="1152">
        <f t="shared" si="111"/>
        <v>166428268</v>
      </c>
    </row>
    <row r="71" spans="1:80" s="38" customFormat="1" ht="15" customHeight="1">
      <c r="A71" s="1070" t="s">
        <v>910</v>
      </c>
      <c r="B71" s="37">
        <v>13673</v>
      </c>
      <c r="C71" s="1074"/>
      <c r="D71" s="1729"/>
      <c r="E71" s="1073">
        <f t="shared" si="83"/>
        <v>0</v>
      </c>
      <c r="F71" s="1073">
        <f t="shared" si="80"/>
        <v>-13673</v>
      </c>
      <c r="G71" s="1074">
        <v>537</v>
      </c>
      <c r="H71" s="1074"/>
      <c r="I71" s="1159"/>
      <c r="J71" s="1073">
        <f t="shared" si="84"/>
        <v>0</v>
      </c>
      <c r="K71" s="1073">
        <f t="shared" si="85"/>
        <v>-537</v>
      </c>
      <c r="L71" s="1074">
        <v>7312</v>
      </c>
      <c r="M71" s="1074"/>
      <c r="N71" s="1159"/>
      <c r="O71" s="1073">
        <f t="shared" si="86"/>
        <v>0</v>
      </c>
      <c r="P71" s="1073">
        <f t="shared" si="87"/>
        <v>-7312</v>
      </c>
      <c r="Q71" s="1074">
        <v>3147</v>
      </c>
      <c r="R71" s="1074"/>
      <c r="S71" s="1729"/>
      <c r="T71" s="1073">
        <f t="shared" si="88"/>
        <v>0</v>
      </c>
      <c r="U71" s="1073">
        <f t="shared" si="89"/>
        <v>-3147</v>
      </c>
      <c r="V71" s="1074">
        <v>4756</v>
      </c>
      <c r="W71" s="1074"/>
      <c r="X71" s="1729"/>
      <c r="Y71" s="1073">
        <f t="shared" si="90"/>
        <v>0</v>
      </c>
      <c r="Z71" s="1073">
        <f t="shared" si="91"/>
        <v>-4756</v>
      </c>
      <c r="AA71" s="1074">
        <v>2303</v>
      </c>
      <c r="AB71" s="1074"/>
      <c r="AC71" s="1162"/>
      <c r="AD71" s="1073">
        <f t="shared" si="92"/>
        <v>0</v>
      </c>
      <c r="AE71" s="1073">
        <f t="shared" si="93"/>
        <v>-2303</v>
      </c>
      <c r="AF71" s="1074">
        <v>810</v>
      </c>
      <c r="AG71" s="1074"/>
      <c r="AH71" s="1729"/>
      <c r="AI71" s="1073">
        <f t="shared" si="94"/>
        <v>0</v>
      </c>
      <c r="AJ71" s="1073">
        <f t="shared" si="95"/>
        <v>-810</v>
      </c>
      <c r="AK71" s="1073">
        <v>967</v>
      </c>
      <c r="AL71" s="1073"/>
      <c r="AM71" s="1075"/>
      <c r="AN71" s="1073">
        <f t="shared" si="96"/>
        <v>0</v>
      </c>
      <c r="AO71" s="1073">
        <f t="shared" si="97"/>
        <v>-967</v>
      </c>
      <c r="AP71" s="1073">
        <v>0</v>
      </c>
      <c r="AQ71" s="1075"/>
      <c r="AR71" s="1073">
        <f t="shared" si="98"/>
        <v>0</v>
      </c>
      <c r="AS71" s="1073"/>
      <c r="AT71" s="1074">
        <v>1388</v>
      </c>
      <c r="AU71" s="1074"/>
      <c r="AV71" s="1729"/>
      <c r="AW71" s="1073">
        <f t="shared" si="99"/>
        <v>0</v>
      </c>
      <c r="AX71" s="1073">
        <f t="shared" si="100"/>
        <v>-1388</v>
      </c>
      <c r="AY71" s="1074">
        <v>9100</v>
      </c>
      <c r="AZ71" s="1074"/>
      <c r="BA71" s="1729"/>
      <c r="BB71" s="1073">
        <f t="shared" si="101"/>
        <v>0</v>
      </c>
      <c r="BC71" s="1073">
        <f t="shared" si="102"/>
        <v>-9100</v>
      </c>
      <c r="BD71" s="1074">
        <v>12167</v>
      </c>
      <c r="BE71" s="1074"/>
      <c r="BF71" s="1729"/>
      <c r="BG71" s="1073">
        <f t="shared" si="103"/>
        <v>0</v>
      </c>
      <c r="BH71" s="1073">
        <f t="shared" si="104"/>
        <v>-12167</v>
      </c>
      <c r="BI71" s="1074"/>
      <c r="BJ71" s="1074"/>
      <c r="BK71" s="1162"/>
      <c r="BL71" s="1073">
        <f t="shared" si="105"/>
        <v>0</v>
      </c>
      <c r="BM71" s="1073">
        <f t="shared" si="106"/>
        <v>0</v>
      </c>
      <c r="BN71" s="1074">
        <v>6397</v>
      </c>
      <c r="BO71" s="1074"/>
      <c r="BP71" s="1729"/>
      <c r="BQ71" s="1073">
        <f t="shared" si="107"/>
        <v>0</v>
      </c>
      <c r="BR71" s="1073">
        <f t="shared" si="108"/>
        <v>-6397</v>
      </c>
      <c r="BS71" s="1074">
        <v>798</v>
      </c>
      <c r="BT71" s="1074"/>
      <c r="BU71" s="1162"/>
      <c r="BV71" s="1073">
        <f t="shared" si="109"/>
        <v>0</v>
      </c>
      <c r="BW71" s="1073">
        <f t="shared" si="110"/>
        <v>-798</v>
      </c>
      <c r="BX71" s="1053">
        <f t="shared" si="81"/>
        <v>63355</v>
      </c>
      <c r="BY71" s="1053">
        <f t="shared" si="112"/>
        <v>0</v>
      </c>
      <c r="BZ71" s="1151">
        <f t="shared" si="113"/>
        <v>0</v>
      </c>
      <c r="CA71" s="1053">
        <f>SUM(BY71+BZ71)</f>
        <v>0</v>
      </c>
      <c r="CB71" s="1152">
        <f t="shared" si="111"/>
        <v>-63355</v>
      </c>
    </row>
    <row r="72" spans="1:80" s="38" customFormat="1" ht="15" customHeight="1">
      <c r="A72" s="1070" t="s">
        <v>381</v>
      </c>
      <c r="B72" s="1070"/>
      <c r="C72" s="1494">
        <v>13673000</v>
      </c>
      <c r="D72" s="1729">
        <v>5035310</v>
      </c>
      <c r="E72" s="1073">
        <f t="shared" si="83"/>
        <v>18708310</v>
      </c>
      <c r="F72" s="1073">
        <f t="shared" si="80"/>
        <v>13673000</v>
      </c>
      <c r="G72" s="1070"/>
      <c r="H72" s="1494">
        <v>757000</v>
      </c>
      <c r="I72" s="1729">
        <v>3247541</v>
      </c>
      <c r="J72" s="1073">
        <f t="shared" si="84"/>
        <v>4004541</v>
      </c>
      <c r="K72" s="1073">
        <f t="shared" si="85"/>
        <v>757000</v>
      </c>
      <c r="L72" s="1070"/>
      <c r="M72" s="1494">
        <v>6997000</v>
      </c>
      <c r="N72" s="1729">
        <v>1302235</v>
      </c>
      <c r="O72" s="1073">
        <f t="shared" si="86"/>
        <v>8299235</v>
      </c>
      <c r="P72" s="1073">
        <f t="shared" si="87"/>
        <v>6997000</v>
      </c>
      <c r="Q72" s="1070"/>
      <c r="R72" s="1494">
        <v>2420000</v>
      </c>
      <c r="S72" s="1729">
        <v>461662</v>
      </c>
      <c r="T72" s="1073">
        <f t="shared" si="88"/>
        <v>2881662</v>
      </c>
      <c r="U72" s="1073">
        <f t="shared" si="89"/>
        <v>2420000</v>
      </c>
      <c r="V72" s="1070"/>
      <c r="W72" s="1494">
        <v>3842000</v>
      </c>
      <c r="X72" s="1729">
        <v>1253592</v>
      </c>
      <c r="Y72" s="1073">
        <f t="shared" si="90"/>
        <v>5095592</v>
      </c>
      <c r="Z72" s="1073">
        <f t="shared" si="91"/>
        <v>3842000</v>
      </c>
      <c r="AA72" s="1070"/>
      <c r="AB72" s="1494">
        <v>1296000</v>
      </c>
      <c r="AC72" s="1729">
        <v>1640721</v>
      </c>
      <c r="AD72" s="1073">
        <f t="shared" si="92"/>
        <v>2936721</v>
      </c>
      <c r="AE72" s="1073">
        <f t="shared" si="93"/>
        <v>1296000</v>
      </c>
      <c r="AF72" s="1070"/>
      <c r="AG72" s="1494">
        <v>349000</v>
      </c>
      <c r="AH72" s="1729">
        <v>1597774</v>
      </c>
      <c r="AI72" s="1073">
        <f t="shared" si="94"/>
        <v>1946774</v>
      </c>
      <c r="AJ72" s="1073">
        <f t="shared" si="95"/>
        <v>349000</v>
      </c>
      <c r="AK72" s="1070"/>
      <c r="AL72" s="1494"/>
      <c r="AM72" s="1075">
        <v>828712</v>
      </c>
      <c r="AN72" s="1073">
        <f t="shared" si="96"/>
        <v>828712</v>
      </c>
      <c r="AO72" s="1073">
        <f t="shared" si="97"/>
        <v>0</v>
      </c>
      <c r="AP72" s="1494">
        <v>5045205</v>
      </c>
      <c r="AQ72" s="1075">
        <v>634470</v>
      </c>
      <c r="AR72" s="1073">
        <f t="shared" si="98"/>
        <v>5679675</v>
      </c>
      <c r="AS72" s="1073"/>
      <c r="AT72" s="1070"/>
      <c r="AU72" s="1494">
        <v>976000</v>
      </c>
      <c r="AV72" s="1729">
        <v>520687</v>
      </c>
      <c r="AW72" s="1073">
        <f t="shared" si="99"/>
        <v>1496687</v>
      </c>
      <c r="AX72" s="1073">
        <f t="shared" si="100"/>
        <v>976000</v>
      </c>
      <c r="AY72" s="1070"/>
      <c r="AZ72" s="1494">
        <v>7469000</v>
      </c>
      <c r="BA72" s="1729">
        <v>1364355</v>
      </c>
      <c r="BB72" s="1073">
        <f t="shared" si="101"/>
        <v>8833355</v>
      </c>
      <c r="BC72" s="1073">
        <f t="shared" si="102"/>
        <v>7469000</v>
      </c>
      <c r="BD72" s="1070"/>
      <c r="BE72" s="1494">
        <v>5095000</v>
      </c>
      <c r="BF72" s="1729">
        <v>2630388</v>
      </c>
      <c r="BG72" s="1073">
        <f t="shared" si="103"/>
        <v>7725388</v>
      </c>
      <c r="BH72" s="1073">
        <f t="shared" si="104"/>
        <v>5095000</v>
      </c>
      <c r="BI72" s="1070"/>
      <c r="BJ72" s="1494"/>
      <c r="BK72" s="1729">
        <v>1471901</v>
      </c>
      <c r="BL72" s="1073">
        <f t="shared" si="105"/>
        <v>1471901</v>
      </c>
      <c r="BM72" s="1073">
        <f t="shared" si="106"/>
        <v>0</v>
      </c>
      <c r="BN72" s="1070"/>
      <c r="BO72" s="1494">
        <v>6370000</v>
      </c>
      <c r="BP72" s="1729">
        <v>-1407082</v>
      </c>
      <c r="BQ72" s="1073">
        <f t="shared" si="107"/>
        <v>4962918</v>
      </c>
      <c r="BR72" s="1073">
        <f t="shared" si="108"/>
        <v>6370000</v>
      </c>
      <c r="BS72" s="1070"/>
      <c r="BT72" s="1494">
        <v>954000</v>
      </c>
      <c r="BU72" s="1729">
        <v>616593</v>
      </c>
      <c r="BV72" s="1073">
        <f t="shared" si="109"/>
        <v>1570593</v>
      </c>
      <c r="BW72" s="1073">
        <f t="shared" si="110"/>
        <v>954000</v>
      </c>
      <c r="BX72" s="1053">
        <f t="shared" si="81"/>
        <v>0</v>
      </c>
      <c r="BY72" s="1053">
        <f t="shared" si="112"/>
        <v>55243205</v>
      </c>
      <c r="BZ72" s="1151">
        <f t="shared" si="113"/>
        <v>21198859</v>
      </c>
      <c r="CA72" s="1053">
        <f t="shared" si="82"/>
        <v>76442064</v>
      </c>
      <c r="CB72" s="1152">
        <f t="shared" si="111"/>
        <v>55243205</v>
      </c>
    </row>
    <row r="73" spans="1:80" ht="15" hidden="1" customHeight="1">
      <c r="A73" s="38" t="s">
        <v>215</v>
      </c>
      <c r="B73" s="38"/>
      <c r="C73" s="1494"/>
      <c r="D73" s="1729"/>
      <c r="E73" s="1073">
        <f t="shared" si="83"/>
        <v>0</v>
      </c>
      <c r="F73" s="1073">
        <f t="shared" si="80"/>
        <v>0</v>
      </c>
      <c r="G73" s="38"/>
      <c r="H73" s="1494"/>
      <c r="I73" s="1154"/>
      <c r="J73" s="1073">
        <f t="shared" si="84"/>
        <v>0</v>
      </c>
      <c r="K73" s="1073">
        <f t="shared" si="85"/>
        <v>0</v>
      </c>
      <c r="L73" s="38"/>
      <c r="M73" s="1494"/>
      <c r="N73" s="1154"/>
      <c r="O73" s="1073">
        <f t="shared" si="86"/>
        <v>0</v>
      </c>
      <c r="P73" s="1073">
        <f t="shared" si="87"/>
        <v>0</v>
      </c>
      <c r="Q73" s="38"/>
      <c r="R73" s="1494"/>
      <c r="S73" s="1729"/>
      <c r="T73" s="1073">
        <f t="shared" si="88"/>
        <v>0</v>
      </c>
      <c r="U73" s="1073">
        <f t="shared" si="89"/>
        <v>0</v>
      </c>
      <c r="V73" s="38"/>
      <c r="W73" s="1494"/>
      <c r="X73" s="1729"/>
      <c r="Y73" s="1073">
        <f t="shared" si="90"/>
        <v>0</v>
      </c>
      <c r="Z73" s="1073">
        <f t="shared" si="91"/>
        <v>0</v>
      </c>
      <c r="AA73" s="38"/>
      <c r="AB73" s="1494"/>
      <c r="AC73" s="1729"/>
      <c r="AD73" s="1073">
        <f t="shared" si="92"/>
        <v>0</v>
      </c>
      <c r="AE73" s="1073">
        <f t="shared" si="93"/>
        <v>0</v>
      </c>
      <c r="AF73" s="38"/>
      <c r="AG73" s="1494"/>
      <c r="AH73" s="1729"/>
      <c r="AI73" s="1073">
        <f t="shared" si="94"/>
        <v>0</v>
      </c>
      <c r="AJ73" s="1073">
        <f t="shared" si="95"/>
        <v>0</v>
      </c>
      <c r="AK73" s="38"/>
      <c r="AL73" s="1494"/>
      <c r="AM73" s="1729"/>
      <c r="AN73" s="1073">
        <f t="shared" si="96"/>
        <v>0</v>
      </c>
      <c r="AO73" s="1073">
        <f t="shared" si="97"/>
        <v>0</v>
      </c>
      <c r="AP73" s="1494"/>
      <c r="AQ73" s="1729"/>
      <c r="AR73" s="1073">
        <f t="shared" si="98"/>
        <v>0</v>
      </c>
      <c r="AS73" s="1073"/>
      <c r="AT73" s="38"/>
      <c r="AU73" s="1494"/>
      <c r="AV73" s="1729"/>
      <c r="AW73" s="1073">
        <f t="shared" si="99"/>
        <v>0</v>
      </c>
      <c r="AX73" s="1073">
        <f t="shared" si="100"/>
        <v>0</v>
      </c>
      <c r="AY73" s="38"/>
      <c r="AZ73" s="1494"/>
      <c r="BA73" s="1729"/>
      <c r="BB73" s="1073">
        <f t="shared" si="101"/>
        <v>0</v>
      </c>
      <c r="BC73" s="1073">
        <f t="shared" si="102"/>
        <v>0</v>
      </c>
      <c r="BD73" s="38"/>
      <c r="BE73" s="1494"/>
      <c r="BF73" s="1729"/>
      <c r="BG73" s="1073">
        <f t="shared" si="103"/>
        <v>0</v>
      </c>
      <c r="BH73" s="1073">
        <f t="shared" si="104"/>
        <v>0</v>
      </c>
      <c r="BI73" s="38"/>
      <c r="BJ73" s="1494"/>
      <c r="BK73" s="1729"/>
      <c r="BL73" s="1073">
        <f t="shared" si="105"/>
        <v>0</v>
      </c>
      <c r="BM73" s="1073">
        <f t="shared" si="106"/>
        <v>0</v>
      </c>
      <c r="BN73" s="38"/>
      <c r="BO73" s="1494"/>
      <c r="BP73" s="1729"/>
      <c r="BQ73" s="1073">
        <f t="shared" si="107"/>
        <v>0</v>
      </c>
      <c r="BR73" s="1073">
        <f t="shared" si="108"/>
        <v>0</v>
      </c>
      <c r="BS73" s="38"/>
      <c r="BT73" s="1494"/>
      <c r="BU73" s="1729"/>
      <c r="BV73" s="1073">
        <f t="shared" si="109"/>
        <v>0</v>
      </c>
      <c r="BW73" s="1073">
        <f t="shared" si="110"/>
        <v>0</v>
      </c>
      <c r="BX73" s="1053">
        <f t="shared" si="81"/>
        <v>0</v>
      </c>
      <c r="BY73" s="1053">
        <f t="shared" si="112"/>
        <v>0</v>
      </c>
      <c r="BZ73" s="1151">
        <f t="shared" si="113"/>
        <v>0</v>
      </c>
      <c r="CA73" s="1053">
        <f t="shared" si="82"/>
        <v>0</v>
      </c>
      <c r="CB73" s="1152">
        <f t="shared" si="111"/>
        <v>0</v>
      </c>
    </row>
    <row r="74" spans="1:80" s="38" customFormat="1" ht="15" customHeight="1">
      <c r="A74" s="38" t="s">
        <v>561</v>
      </c>
      <c r="C74" s="1494"/>
      <c r="D74" s="1729"/>
      <c r="E74" s="1073">
        <f t="shared" si="83"/>
        <v>0</v>
      </c>
      <c r="F74" s="1073">
        <f t="shared" si="80"/>
        <v>0</v>
      </c>
      <c r="H74" s="1494"/>
      <c r="I74" s="1154"/>
      <c r="J74" s="1073">
        <f t="shared" si="84"/>
        <v>0</v>
      </c>
      <c r="K74" s="1073">
        <f t="shared" si="85"/>
        <v>0</v>
      </c>
      <c r="M74" s="1494"/>
      <c r="N74" s="1154"/>
      <c r="O74" s="1073">
        <f t="shared" si="86"/>
        <v>0</v>
      </c>
      <c r="P74" s="1073">
        <f t="shared" si="87"/>
        <v>0</v>
      </c>
      <c r="R74" s="1494"/>
      <c r="S74" s="1729"/>
      <c r="T74" s="1073">
        <f>SUM(R74+S74)</f>
        <v>0</v>
      </c>
      <c r="U74" s="1073">
        <f>SUM(S74+T74)</f>
        <v>0</v>
      </c>
      <c r="V74" s="1073">
        <f>SUM(T74+U74)</f>
        <v>0</v>
      </c>
      <c r="W74" s="1494"/>
      <c r="X74" s="1729"/>
      <c r="Y74" s="1073">
        <f t="shared" si="90"/>
        <v>0</v>
      </c>
      <c r="Z74" s="1073">
        <f t="shared" si="91"/>
        <v>0</v>
      </c>
      <c r="AB74" s="1494"/>
      <c r="AC74" s="1729"/>
      <c r="AD74" s="1073">
        <f t="shared" si="92"/>
        <v>0</v>
      </c>
      <c r="AE74" s="1073">
        <f t="shared" si="93"/>
        <v>0</v>
      </c>
      <c r="AG74" s="1494"/>
      <c r="AH74" s="1729"/>
      <c r="AI74" s="1073">
        <f t="shared" si="94"/>
        <v>0</v>
      </c>
      <c r="AJ74" s="1073">
        <f t="shared" si="95"/>
        <v>0</v>
      </c>
      <c r="AL74" s="1494"/>
      <c r="AM74" s="1075"/>
      <c r="AN74" s="1073">
        <f t="shared" si="96"/>
        <v>0</v>
      </c>
      <c r="AO74" s="1073">
        <f t="shared" si="97"/>
        <v>0</v>
      </c>
      <c r="AP74" s="1494"/>
      <c r="AQ74" s="1075"/>
      <c r="AR74" s="1073">
        <f t="shared" si="98"/>
        <v>0</v>
      </c>
      <c r="AS74" s="1073"/>
      <c r="AU74" s="1494"/>
      <c r="AV74" s="1729"/>
      <c r="AW74" s="1073">
        <f t="shared" si="99"/>
        <v>0</v>
      </c>
      <c r="AX74" s="1073">
        <f t="shared" si="100"/>
        <v>0</v>
      </c>
      <c r="AZ74" s="1494"/>
      <c r="BA74" s="1729"/>
      <c r="BB74" s="1073">
        <f t="shared" si="101"/>
        <v>0</v>
      </c>
      <c r="BC74" s="1073">
        <f t="shared" si="102"/>
        <v>0</v>
      </c>
      <c r="BE74" s="1494"/>
      <c r="BF74" s="1729"/>
      <c r="BG74" s="1073">
        <f t="shared" si="103"/>
        <v>0</v>
      </c>
      <c r="BH74" s="1073">
        <f t="shared" si="104"/>
        <v>0</v>
      </c>
      <c r="BJ74" s="1494"/>
      <c r="BK74" s="1729"/>
      <c r="BL74" s="1073">
        <f t="shared" si="105"/>
        <v>0</v>
      </c>
      <c r="BM74" s="1073">
        <f t="shared" si="106"/>
        <v>0</v>
      </c>
      <c r="BO74" s="1494"/>
      <c r="BP74" s="1729"/>
      <c r="BQ74" s="1073">
        <f t="shared" si="107"/>
        <v>0</v>
      </c>
      <c r="BR74" s="1073">
        <f t="shared" si="108"/>
        <v>0</v>
      </c>
      <c r="BT74" s="1494"/>
      <c r="BU74" s="1729"/>
      <c r="BV74" s="1073">
        <f t="shared" si="109"/>
        <v>0</v>
      </c>
      <c r="BW74" s="1073">
        <f t="shared" si="110"/>
        <v>0</v>
      </c>
      <c r="BX74" s="1053">
        <f t="shared" si="81"/>
        <v>0</v>
      </c>
      <c r="BY74" s="1053">
        <f t="shared" si="112"/>
        <v>0</v>
      </c>
      <c r="BZ74" s="1151">
        <f t="shared" si="113"/>
        <v>0</v>
      </c>
      <c r="CA74" s="1053">
        <f t="shared" si="82"/>
        <v>0</v>
      </c>
      <c r="CB74" s="1152">
        <f t="shared" si="111"/>
        <v>0</v>
      </c>
    </row>
    <row r="75" spans="1:80" s="38" customFormat="1" ht="15" customHeight="1">
      <c r="A75" s="38" t="s">
        <v>921</v>
      </c>
      <c r="C75" s="1494"/>
      <c r="D75" s="1075"/>
      <c r="E75" s="1073">
        <f t="shared" si="83"/>
        <v>0</v>
      </c>
      <c r="F75" s="1073"/>
      <c r="H75" s="1494"/>
      <c r="I75" s="1154"/>
      <c r="J75" s="1073">
        <f t="shared" si="84"/>
        <v>0</v>
      </c>
      <c r="K75" s="1073"/>
      <c r="M75" s="1494"/>
      <c r="N75" s="1154"/>
      <c r="O75" s="1073">
        <f t="shared" si="86"/>
        <v>0</v>
      </c>
      <c r="P75" s="1073"/>
      <c r="R75" s="1494"/>
      <c r="S75" s="1729"/>
      <c r="T75" s="1073">
        <f>SUM(R75+S75)</f>
        <v>0</v>
      </c>
      <c r="U75" s="1073"/>
      <c r="W75" s="1494"/>
      <c r="X75" s="1729"/>
      <c r="Y75" s="1073">
        <f t="shared" si="90"/>
        <v>0</v>
      </c>
      <c r="Z75" s="1073"/>
      <c r="AB75" s="1494"/>
      <c r="AC75" s="1729"/>
      <c r="AD75" s="1073">
        <f t="shared" si="92"/>
        <v>0</v>
      </c>
      <c r="AE75" s="1073"/>
      <c r="AG75" s="1494"/>
      <c r="AH75" s="1729"/>
      <c r="AI75" s="1073">
        <f t="shared" si="94"/>
        <v>0</v>
      </c>
      <c r="AJ75" s="1073"/>
      <c r="AL75" s="1494"/>
      <c r="AM75" s="1075"/>
      <c r="AN75" s="1073">
        <f t="shared" si="96"/>
        <v>0</v>
      </c>
      <c r="AO75" s="1073"/>
      <c r="AP75" s="1494"/>
      <c r="AQ75" s="1075"/>
      <c r="AR75" s="1073">
        <f t="shared" si="98"/>
        <v>0</v>
      </c>
      <c r="AS75" s="1073"/>
      <c r="AU75" s="1494"/>
      <c r="AV75" s="1729"/>
      <c r="AW75" s="1073">
        <f t="shared" si="99"/>
        <v>0</v>
      </c>
      <c r="AX75" s="1073"/>
      <c r="AZ75" s="1494"/>
      <c r="BA75" s="1729"/>
      <c r="BB75" s="1073">
        <f t="shared" si="101"/>
        <v>0</v>
      </c>
      <c r="BC75" s="1073"/>
      <c r="BE75" s="1494"/>
      <c r="BF75" s="1729"/>
      <c r="BG75" s="1073">
        <f t="shared" si="103"/>
        <v>0</v>
      </c>
      <c r="BH75" s="1073"/>
      <c r="BJ75" s="1494"/>
      <c r="BK75" s="1729"/>
      <c r="BL75" s="1073">
        <f t="shared" si="105"/>
        <v>0</v>
      </c>
      <c r="BM75" s="1073"/>
      <c r="BO75" s="1494"/>
      <c r="BP75" s="1729"/>
      <c r="BQ75" s="1073">
        <f t="shared" si="107"/>
        <v>0</v>
      </c>
      <c r="BR75" s="1073"/>
      <c r="BT75" s="1494"/>
      <c r="BU75" s="1729"/>
      <c r="BV75" s="1073">
        <f t="shared" si="109"/>
        <v>0</v>
      </c>
      <c r="BW75" s="1073"/>
      <c r="BX75" s="1053"/>
      <c r="BY75" s="1053">
        <f t="shared" si="112"/>
        <v>0</v>
      </c>
      <c r="BZ75" s="1151">
        <f t="shared" si="113"/>
        <v>0</v>
      </c>
      <c r="CA75" s="1053">
        <f t="shared" si="82"/>
        <v>0</v>
      </c>
      <c r="CB75" s="1152"/>
    </row>
    <row r="76" spans="1:80" s="24" customFormat="1" ht="15" customHeight="1">
      <c r="A76" s="1012" t="s">
        <v>222</v>
      </c>
      <c r="B76" s="1064">
        <f>SUM(B61:B74)</f>
        <v>13673</v>
      </c>
      <c r="C76" s="1064">
        <f>SUM(C61:C75)</f>
        <v>21146492</v>
      </c>
      <c r="D76" s="1064">
        <f t="shared" ref="D76:O76" si="114">SUM(D61:D75)</f>
        <v>7643134</v>
      </c>
      <c r="E76" s="1064">
        <f t="shared" si="114"/>
        <v>28789626</v>
      </c>
      <c r="F76" s="1064">
        <f t="shared" si="114"/>
        <v>21132819</v>
      </c>
      <c r="G76" s="1064">
        <f t="shared" si="114"/>
        <v>537</v>
      </c>
      <c r="H76" s="1064">
        <f t="shared" si="114"/>
        <v>757000</v>
      </c>
      <c r="I76" s="1064">
        <f t="shared" si="114"/>
        <v>3417186</v>
      </c>
      <c r="J76" s="1064">
        <f t="shared" si="114"/>
        <v>4174186</v>
      </c>
      <c r="K76" s="1064">
        <f t="shared" si="114"/>
        <v>756463</v>
      </c>
      <c r="L76" s="1064">
        <f t="shared" si="114"/>
        <v>50325</v>
      </c>
      <c r="M76" s="1064">
        <f t="shared" si="114"/>
        <v>40879583</v>
      </c>
      <c r="N76" s="1064">
        <f t="shared" si="114"/>
        <v>-2110773</v>
      </c>
      <c r="O76" s="1064">
        <f t="shared" si="114"/>
        <v>38768810</v>
      </c>
      <c r="P76" s="1064">
        <f t="shared" ref="P76:AY76" si="115">SUM(P61:P75)</f>
        <v>40829258</v>
      </c>
      <c r="Q76" s="1064">
        <f t="shared" si="115"/>
        <v>3147</v>
      </c>
      <c r="R76" s="1064">
        <f t="shared" si="115"/>
        <v>2420000</v>
      </c>
      <c r="S76" s="1064">
        <f t="shared" si="115"/>
        <v>461662</v>
      </c>
      <c r="T76" s="1064">
        <f t="shared" si="115"/>
        <v>2881662</v>
      </c>
      <c r="U76" s="1064">
        <f t="shared" si="115"/>
        <v>2416853</v>
      </c>
      <c r="V76" s="1064">
        <f t="shared" si="115"/>
        <v>32291</v>
      </c>
      <c r="W76" s="1064">
        <f t="shared" si="115"/>
        <v>25589269</v>
      </c>
      <c r="X76" s="1064">
        <f t="shared" si="115"/>
        <v>-611678</v>
      </c>
      <c r="Y76" s="1064">
        <f t="shared" si="115"/>
        <v>24977591</v>
      </c>
      <c r="Z76" s="1064">
        <f t="shared" si="115"/>
        <v>25556978</v>
      </c>
      <c r="AA76" s="1064">
        <f t="shared" si="115"/>
        <v>2303</v>
      </c>
      <c r="AB76" s="1064">
        <f t="shared" si="115"/>
        <v>1296000</v>
      </c>
      <c r="AC76" s="1064">
        <f t="shared" si="115"/>
        <v>1969661</v>
      </c>
      <c r="AD76" s="1064">
        <f t="shared" si="115"/>
        <v>3265661</v>
      </c>
      <c r="AE76" s="1064">
        <f t="shared" si="115"/>
        <v>1293697</v>
      </c>
      <c r="AF76" s="1064">
        <f t="shared" si="115"/>
        <v>18289</v>
      </c>
      <c r="AG76" s="1064">
        <f t="shared" si="115"/>
        <v>12845125</v>
      </c>
      <c r="AH76" s="1064">
        <f t="shared" si="115"/>
        <v>2398846</v>
      </c>
      <c r="AI76" s="1064">
        <f t="shared" si="115"/>
        <v>15243971</v>
      </c>
      <c r="AJ76" s="1064">
        <f t="shared" si="115"/>
        <v>12826836</v>
      </c>
      <c r="AK76" s="1064">
        <f t="shared" si="115"/>
        <v>967</v>
      </c>
      <c r="AL76" s="1064">
        <f t="shared" si="115"/>
        <v>0</v>
      </c>
      <c r="AM76" s="1064">
        <f t="shared" si="115"/>
        <v>828712</v>
      </c>
      <c r="AN76" s="1064">
        <f t="shared" si="115"/>
        <v>828712</v>
      </c>
      <c r="AO76" s="1064">
        <f t="shared" si="115"/>
        <v>-967</v>
      </c>
      <c r="AP76" s="1064">
        <f t="shared" si="115"/>
        <v>13773180</v>
      </c>
      <c r="AQ76" s="1064">
        <f t="shared" si="115"/>
        <v>4286827</v>
      </c>
      <c r="AR76" s="1064">
        <f>SUM(AR61:AR75)</f>
        <v>18060007</v>
      </c>
      <c r="AS76" s="1064"/>
      <c r="AT76" s="1064">
        <f t="shared" si="115"/>
        <v>32635</v>
      </c>
      <c r="AU76" s="1064">
        <f t="shared" si="115"/>
        <v>23796062</v>
      </c>
      <c r="AV76" s="1064">
        <f t="shared" si="115"/>
        <v>364926</v>
      </c>
      <c r="AW76" s="1064">
        <f t="shared" si="115"/>
        <v>24160988</v>
      </c>
      <c r="AX76" s="1064">
        <f t="shared" si="115"/>
        <v>23763427</v>
      </c>
      <c r="AY76" s="1064">
        <f t="shared" si="115"/>
        <v>21863</v>
      </c>
      <c r="AZ76" s="1064">
        <f t="shared" ref="AZ76:BV76" si="116">SUM(AZ61:AZ75)</f>
        <v>17643675</v>
      </c>
      <c r="BA76" s="1064">
        <f t="shared" si="116"/>
        <v>-650808</v>
      </c>
      <c r="BB76" s="1064">
        <f t="shared" si="116"/>
        <v>16992867</v>
      </c>
      <c r="BC76" s="1064">
        <f t="shared" si="116"/>
        <v>17621812</v>
      </c>
      <c r="BD76" s="1064">
        <f t="shared" si="116"/>
        <v>36598</v>
      </c>
      <c r="BE76" s="1064">
        <f t="shared" si="116"/>
        <v>21416019</v>
      </c>
      <c r="BF76" s="1064">
        <f t="shared" si="116"/>
        <v>1721936</v>
      </c>
      <c r="BG76" s="1064">
        <f t="shared" si="116"/>
        <v>23137955</v>
      </c>
      <c r="BH76" s="1064">
        <f t="shared" si="116"/>
        <v>21379421</v>
      </c>
      <c r="BI76" s="1064">
        <f t="shared" si="116"/>
        <v>0</v>
      </c>
      <c r="BJ76" s="1064">
        <f t="shared" si="116"/>
        <v>0</v>
      </c>
      <c r="BK76" s="1064">
        <f t="shared" si="116"/>
        <v>1471901</v>
      </c>
      <c r="BL76" s="1064">
        <f t="shared" si="116"/>
        <v>1471901</v>
      </c>
      <c r="BM76" s="1064">
        <f t="shared" si="116"/>
        <v>0</v>
      </c>
      <c r="BN76" s="1064">
        <f t="shared" si="116"/>
        <v>57643</v>
      </c>
      <c r="BO76" s="1064">
        <f t="shared" si="116"/>
        <v>46628560</v>
      </c>
      <c r="BP76" s="1064">
        <f t="shared" si="116"/>
        <v>-5868085</v>
      </c>
      <c r="BQ76" s="1064">
        <f t="shared" si="116"/>
        <v>40760475</v>
      </c>
      <c r="BR76" s="1064">
        <f t="shared" si="116"/>
        <v>46570917</v>
      </c>
      <c r="BS76" s="1064">
        <f t="shared" si="116"/>
        <v>798</v>
      </c>
      <c r="BT76" s="1064">
        <f t="shared" si="116"/>
        <v>954000</v>
      </c>
      <c r="BU76" s="1064">
        <f t="shared" si="116"/>
        <v>616593</v>
      </c>
      <c r="BV76" s="1064">
        <f t="shared" si="116"/>
        <v>1570593</v>
      </c>
      <c r="BW76" s="1064">
        <f t="shared" ref="BW76:CB76" si="117">SUM(BW61:BW74)</f>
        <v>953202</v>
      </c>
      <c r="BX76" s="1064">
        <f t="shared" si="117"/>
        <v>271069</v>
      </c>
      <c r="BY76" s="1064">
        <f>SUM(BY61:BY75)</f>
        <v>229144965</v>
      </c>
      <c r="BZ76" s="1064">
        <f>SUM(BZ61:BZ75)</f>
        <v>15940040</v>
      </c>
      <c r="CA76" s="1064">
        <f>SUM(CA61:CA75)</f>
        <v>245085005</v>
      </c>
      <c r="CB76" s="1064">
        <f t="shared" si="117"/>
        <v>228873896</v>
      </c>
    </row>
    <row r="77" spans="1:80" ht="15" hidden="1" customHeight="1">
      <c r="A77" s="38" t="s">
        <v>217</v>
      </c>
      <c r="B77" s="38"/>
      <c r="C77" s="38"/>
      <c r="D77" s="38"/>
      <c r="E77" s="38"/>
      <c r="F77" s="38"/>
      <c r="G77" s="38"/>
      <c r="I77" s="38"/>
      <c r="J77" s="38"/>
      <c r="K77" s="38"/>
      <c r="L77" s="38"/>
      <c r="N77" s="38"/>
      <c r="O77" s="38"/>
      <c r="P77" s="38"/>
      <c r="Q77" s="38"/>
      <c r="S77" s="38"/>
      <c r="T77" s="38"/>
      <c r="U77" s="38"/>
      <c r="V77" s="38"/>
      <c r="X77" s="38"/>
      <c r="Y77" s="38"/>
      <c r="Z77" s="38"/>
      <c r="AA77" s="38"/>
      <c r="AC77" s="38"/>
      <c r="AD77" s="38"/>
      <c r="AE77" s="38"/>
      <c r="AF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V77" s="38"/>
      <c r="AW77" s="38"/>
      <c r="AX77" s="38"/>
      <c r="AY77" s="38"/>
      <c r="BA77" s="38"/>
      <c r="BB77" s="38"/>
      <c r="BC77" s="38"/>
      <c r="BD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38"/>
      <c r="BR77" s="38"/>
      <c r="BS77" s="38"/>
      <c r="BT77" s="38"/>
      <c r="BU77" s="38"/>
      <c r="BV77" s="38"/>
      <c r="BW77" s="38"/>
      <c r="BX77" s="1053">
        <f>SUM(B77+G77+L77+Q77+V77+AA77+AF77+AK77+AT77+AY77+BD77+BI77+BN77+BS77)</f>
        <v>0</v>
      </c>
      <c r="BY77" s="1053">
        <f>SUM(C77+H77+M77+R77+W77+AB77+AG77+AL77+AU77+AZ77+BE77+BJ77+BO77+BT77)</f>
        <v>0</v>
      </c>
      <c r="BZ77" s="1151">
        <f>SUM(I77+N77+S77+X77+AC77+AH77+AM77+AV77+BA77+BF77+BK77+BP77+BU77+D77)</f>
        <v>0</v>
      </c>
      <c r="CA77" s="1051">
        <f t="shared" si="82"/>
        <v>0</v>
      </c>
    </row>
    <row r="78" spans="1:80" ht="15" hidden="1" customHeight="1">
      <c r="A78" s="38" t="s">
        <v>216</v>
      </c>
      <c r="B78" s="38"/>
      <c r="C78" s="38"/>
      <c r="D78" s="38"/>
      <c r="E78" s="38"/>
      <c r="F78" s="38"/>
      <c r="G78" s="38"/>
      <c r="I78" s="38"/>
      <c r="J78" s="38"/>
      <c r="K78" s="38"/>
      <c r="L78" s="38"/>
      <c r="N78" s="38"/>
      <c r="O78" s="38"/>
      <c r="P78" s="38"/>
      <c r="Q78" s="38"/>
      <c r="S78" s="38"/>
      <c r="T78" s="38"/>
      <c r="U78" s="38"/>
      <c r="V78" s="38"/>
      <c r="X78" s="38"/>
      <c r="Y78" s="38"/>
      <c r="Z78" s="38"/>
      <c r="AA78" s="38"/>
      <c r="AC78" s="38"/>
      <c r="AD78" s="38"/>
      <c r="AE78" s="38"/>
      <c r="AF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V78" s="38"/>
      <c r="AW78" s="38"/>
      <c r="AX78" s="38"/>
      <c r="AY78" s="38"/>
      <c r="BA78" s="38"/>
      <c r="BB78" s="38"/>
      <c r="BC78" s="38"/>
      <c r="BD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38"/>
      <c r="BR78" s="38"/>
      <c r="BS78" s="38"/>
      <c r="BT78" s="38"/>
      <c r="BU78" s="38"/>
      <c r="BV78" s="38"/>
      <c r="BW78" s="38"/>
      <c r="BX78" s="1053">
        <f>SUM(B78+G78+L78+Q78+V78+AA78+AF78+AK78+AT78+AY78+BD78+BI78+BN78+BS78)</f>
        <v>0</v>
      </c>
      <c r="BY78" s="1053">
        <f>SUM(C78+H78+M78+R78+W78+AB78+AG78+AL78+AU78+AZ78+BE78+BJ78+BO78+BT78)</f>
        <v>0</v>
      </c>
      <c r="BZ78" s="1151">
        <f>SUM(I78+N78+S78+X78+AC78+AH78+AM78+AV78+BA78+BF78+BK78+BP78+BU78+D78)</f>
        <v>0</v>
      </c>
      <c r="CA78" s="1051">
        <f t="shared" si="82"/>
        <v>0</v>
      </c>
    </row>
    <row r="79" spans="1:80" ht="15" customHeight="1">
      <c r="A79" s="38" t="s">
        <v>589</v>
      </c>
      <c r="B79" s="38"/>
      <c r="C79" s="38"/>
      <c r="D79" s="1154"/>
      <c r="E79" s="1073">
        <f t="shared" ref="E79:E84" si="118">SUM(C79+D79)</f>
        <v>0</v>
      </c>
      <c r="F79" s="1073">
        <f t="shared" ref="F79:F84" si="119">C79-B79</f>
        <v>0</v>
      </c>
      <c r="G79" s="38"/>
      <c r="I79" s="1154"/>
      <c r="J79" s="1073">
        <f t="shared" ref="J79:J84" si="120">SUM(H79+I79)</f>
        <v>0</v>
      </c>
      <c r="K79" s="1073">
        <f t="shared" ref="K79:K84" si="121">H79-G79</f>
        <v>0</v>
      </c>
      <c r="L79" s="38"/>
      <c r="N79" s="1154"/>
      <c r="O79" s="1073">
        <f t="shared" ref="O79:O84" si="122">SUM(M79+N79)</f>
        <v>0</v>
      </c>
      <c r="P79" s="1073">
        <f t="shared" ref="P79:P84" si="123">M79-L79</f>
        <v>0</v>
      </c>
      <c r="Q79" s="38"/>
      <c r="S79" s="1729"/>
      <c r="T79" s="1073">
        <f t="shared" ref="T79:T84" si="124">SUM(R79+S79)</f>
        <v>0</v>
      </c>
      <c r="U79" s="1073">
        <f t="shared" ref="U79:U84" si="125">R79-Q79</f>
        <v>0</v>
      </c>
      <c r="V79" s="38"/>
      <c r="X79" s="1729"/>
      <c r="Y79" s="1073">
        <f t="shared" ref="Y79:Y84" si="126">SUM(W79+X79)</f>
        <v>0</v>
      </c>
      <c r="Z79" s="1073">
        <f t="shared" ref="Z79:Z84" si="127">W79-V79</f>
        <v>0</v>
      </c>
      <c r="AA79" s="38"/>
      <c r="AC79" s="1729"/>
      <c r="AD79" s="1073">
        <f t="shared" ref="AD79:AD84" si="128">SUM(AB79+AC79)</f>
        <v>0</v>
      </c>
      <c r="AE79" s="1073">
        <f t="shared" ref="AE79:AE84" si="129">AB79-AA79</f>
        <v>0</v>
      </c>
      <c r="AF79" s="38"/>
      <c r="AH79" s="1729"/>
      <c r="AI79" s="1073">
        <f t="shared" ref="AI79:AI84" si="130">SUM(AG79+AH79)</f>
        <v>0</v>
      </c>
      <c r="AJ79" s="1073">
        <f t="shared" ref="AJ79:AJ84" si="131">AG79-AF79</f>
        <v>0</v>
      </c>
      <c r="AK79" s="38"/>
      <c r="AL79" s="38"/>
      <c r="AM79" s="1075"/>
      <c r="AN79" s="1073">
        <f t="shared" ref="AN79:AN84" si="132">SUM(AL79+AM79)</f>
        <v>0</v>
      </c>
      <c r="AO79" s="1073">
        <f t="shared" ref="AO79:AO84" si="133">AL79-AK79</f>
        <v>0</v>
      </c>
      <c r="AP79" s="38"/>
      <c r="AQ79" s="1075"/>
      <c r="AR79" s="1073">
        <f t="shared" ref="AR79:AR84" si="134">SUM(AP79+AQ79)</f>
        <v>0</v>
      </c>
      <c r="AS79" s="1073"/>
      <c r="AT79" s="38"/>
      <c r="AV79" s="1729"/>
      <c r="AW79" s="1073">
        <f t="shared" ref="AW79:AW84" si="135">SUM(AU79+AV79)</f>
        <v>0</v>
      </c>
      <c r="AX79" s="1073">
        <f t="shared" ref="AX79:AX84" si="136">AU79-AT79</f>
        <v>0</v>
      </c>
      <c r="AY79" s="38"/>
      <c r="BA79" s="1729"/>
      <c r="BB79" s="1073">
        <f t="shared" ref="BB79:BB84" si="137">SUM(AZ79+BA79)</f>
        <v>0</v>
      </c>
      <c r="BC79" s="1073">
        <f t="shared" ref="BC79:BC84" si="138">AZ79-AY79</f>
        <v>0</v>
      </c>
      <c r="BD79" s="38"/>
      <c r="BF79" s="1729"/>
      <c r="BG79" s="1073">
        <f t="shared" ref="BG79:BG84" si="139">SUM(BE79+BF79)</f>
        <v>0</v>
      </c>
      <c r="BH79" s="1073">
        <f t="shared" ref="BH79:BH84" si="140">BE79-BD79</f>
        <v>0</v>
      </c>
      <c r="BI79" s="38"/>
      <c r="BJ79" s="38"/>
      <c r="BK79" s="1729"/>
      <c r="BL79" s="1073">
        <f t="shared" ref="BL79:BL84" si="141">SUM(BJ79+BK79)</f>
        <v>0</v>
      </c>
      <c r="BM79" s="1073">
        <f t="shared" ref="BM79:BM84" si="142">BJ79-BI79</f>
        <v>0</v>
      </c>
      <c r="BN79" s="38"/>
      <c r="BO79" s="38"/>
      <c r="BP79" s="1729"/>
      <c r="BQ79" s="1073">
        <f t="shared" ref="BQ79:BQ84" si="143">SUM(BO79+BP79)</f>
        <v>0</v>
      </c>
      <c r="BR79" s="1073">
        <f t="shared" ref="BR79:BR84" si="144">BO79-BN79</f>
        <v>0</v>
      </c>
      <c r="BS79" s="38"/>
      <c r="BT79" s="38"/>
      <c r="BU79" s="1729"/>
      <c r="BV79" s="1073">
        <f t="shared" ref="BV79:BV84" si="145">SUM(BT79+BU79)</f>
        <v>0</v>
      </c>
      <c r="BW79" s="1073">
        <f t="shared" ref="BW79:BW84" si="146">BT79-BS79</f>
        <v>0</v>
      </c>
      <c r="BX79" s="1053">
        <f t="shared" ref="BX79:BX84" si="147">SUM(B79+G79+L79+Q79+V79+AA79+AF79+AK79+AT79+AY79+BD79+BI79+BN79+BS79)</f>
        <v>0</v>
      </c>
      <c r="BY79" s="1053">
        <f t="shared" ref="BY79:BY84" si="148">SUM(C79+H79+M79+R79+W79+AB79+AG79+AL79+AP79+AU79+AZ79+BE79+BJ79+BO79+BT79)</f>
        <v>0</v>
      </c>
      <c r="BZ79" s="1151">
        <f t="shared" ref="BZ79:BZ84" si="149">SUM(I79+N79+S79+X79+AC79+AH79+AM79+AQ79+AV79+BA79+BF79+BK79+BP79+BU79+D79)</f>
        <v>0</v>
      </c>
      <c r="CA79" s="1051">
        <f t="shared" si="82"/>
        <v>0</v>
      </c>
      <c r="CB79" s="1152">
        <f t="shared" ref="CB79:CB84" si="150">BY79-BX79</f>
        <v>0</v>
      </c>
    </row>
    <row r="80" spans="1:80" ht="15" hidden="1" customHeight="1">
      <c r="A80" s="38" t="s">
        <v>562</v>
      </c>
      <c r="B80" s="38"/>
      <c r="C80" s="38"/>
      <c r="D80" s="1154"/>
      <c r="E80" s="1073">
        <f t="shared" si="118"/>
        <v>0</v>
      </c>
      <c r="F80" s="1073">
        <f t="shared" si="119"/>
        <v>0</v>
      </c>
      <c r="G80" s="38"/>
      <c r="I80" s="1154"/>
      <c r="J80" s="1073">
        <f t="shared" si="120"/>
        <v>0</v>
      </c>
      <c r="K80" s="1073">
        <f t="shared" si="121"/>
        <v>0</v>
      </c>
      <c r="L80" s="38"/>
      <c r="N80" s="1154"/>
      <c r="O80" s="1073">
        <f t="shared" si="122"/>
        <v>0</v>
      </c>
      <c r="P80" s="1073">
        <f t="shared" si="123"/>
        <v>0</v>
      </c>
      <c r="Q80" s="38"/>
      <c r="S80" s="1729"/>
      <c r="T80" s="1073">
        <f t="shared" si="124"/>
        <v>0</v>
      </c>
      <c r="U80" s="1073">
        <f t="shared" si="125"/>
        <v>0</v>
      </c>
      <c r="V80" s="38"/>
      <c r="X80" s="1729"/>
      <c r="Y80" s="1073">
        <f t="shared" si="126"/>
        <v>0</v>
      </c>
      <c r="Z80" s="1073">
        <f t="shared" si="127"/>
        <v>0</v>
      </c>
      <c r="AA80" s="38"/>
      <c r="AC80" s="1729"/>
      <c r="AD80" s="1073">
        <f t="shared" si="128"/>
        <v>0</v>
      </c>
      <c r="AE80" s="1073">
        <f t="shared" si="129"/>
        <v>0</v>
      </c>
      <c r="AF80" s="38"/>
      <c r="AH80" s="1729"/>
      <c r="AI80" s="1073">
        <f t="shared" si="130"/>
        <v>0</v>
      </c>
      <c r="AJ80" s="1073">
        <f t="shared" si="131"/>
        <v>0</v>
      </c>
      <c r="AK80" s="38"/>
      <c r="AL80" s="38"/>
      <c r="AM80" s="1075"/>
      <c r="AN80" s="1073">
        <f t="shared" si="132"/>
        <v>0</v>
      </c>
      <c r="AO80" s="1073">
        <f t="shared" si="133"/>
        <v>0</v>
      </c>
      <c r="AP80" s="38"/>
      <c r="AQ80" s="1075"/>
      <c r="AR80" s="1073">
        <f t="shared" si="134"/>
        <v>0</v>
      </c>
      <c r="AS80" s="1073"/>
      <c r="AT80" s="38"/>
      <c r="AV80" s="1729"/>
      <c r="AW80" s="1073">
        <f t="shared" si="135"/>
        <v>0</v>
      </c>
      <c r="AX80" s="1073">
        <f t="shared" si="136"/>
        <v>0</v>
      </c>
      <c r="AY80" s="38"/>
      <c r="BA80" s="1729"/>
      <c r="BB80" s="1073">
        <f t="shared" si="137"/>
        <v>0</v>
      </c>
      <c r="BC80" s="1073">
        <f t="shared" si="138"/>
        <v>0</v>
      </c>
      <c r="BD80" s="38"/>
      <c r="BF80" s="1729"/>
      <c r="BG80" s="1073">
        <f t="shared" si="139"/>
        <v>0</v>
      </c>
      <c r="BH80" s="1073">
        <f t="shared" si="140"/>
        <v>0</v>
      </c>
      <c r="BI80" s="38"/>
      <c r="BJ80" s="38"/>
      <c r="BK80" s="1729"/>
      <c r="BL80" s="1073">
        <f t="shared" si="141"/>
        <v>0</v>
      </c>
      <c r="BM80" s="1073">
        <f t="shared" si="142"/>
        <v>0</v>
      </c>
      <c r="BN80" s="38"/>
      <c r="BO80" s="38"/>
      <c r="BP80" s="1729"/>
      <c r="BQ80" s="1073">
        <f t="shared" si="143"/>
        <v>0</v>
      </c>
      <c r="BR80" s="1073">
        <f t="shared" si="144"/>
        <v>0</v>
      </c>
      <c r="BS80" s="38"/>
      <c r="BT80" s="38"/>
      <c r="BU80" s="1729"/>
      <c r="BV80" s="1073">
        <f t="shared" si="145"/>
        <v>0</v>
      </c>
      <c r="BW80" s="1073">
        <f t="shared" si="146"/>
        <v>0</v>
      </c>
      <c r="BX80" s="1053">
        <f t="shared" si="147"/>
        <v>0</v>
      </c>
      <c r="BY80" s="1053">
        <f t="shared" si="148"/>
        <v>0</v>
      </c>
      <c r="BZ80" s="1151">
        <f t="shared" si="149"/>
        <v>0</v>
      </c>
      <c r="CA80" s="1051">
        <f t="shared" si="82"/>
        <v>0</v>
      </c>
      <c r="CB80" s="1152">
        <f t="shared" si="150"/>
        <v>0</v>
      </c>
    </row>
    <row r="81" spans="1:80" ht="15" customHeight="1">
      <c r="A81" s="38" t="s">
        <v>557</v>
      </c>
      <c r="B81" s="38"/>
      <c r="C81" s="38"/>
      <c r="D81" s="1154"/>
      <c r="E81" s="1073">
        <f t="shared" si="118"/>
        <v>0</v>
      </c>
      <c r="F81" s="1073">
        <f t="shared" si="119"/>
        <v>0</v>
      </c>
      <c r="G81" s="38"/>
      <c r="I81" s="1154"/>
      <c r="J81" s="1073">
        <f t="shared" si="120"/>
        <v>0</v>
      </c>
      <c r="K81" s="1073">
        <f t="shared" si="121"/>
        <v>0</v>
      </c>
      <c r="L81" s="38"/>
      <c r="N81" s="1154"/>
      <c r="O81" s="1073">
        <f t="shared" si="122"/>
        <v>0</v>
      </c>
      <c r="P81" s="1073">
        <f t="shared" si="123"/>
        <v>0</v>
      </c>
      <c r="Q81" s="38"/>
      <c r="S81" s="1729"/>
      <c r="T81" s="1073">
        <f t="shared" si="124"/>
        <v>0</v>
      </c>
      <c r="U81" s="1073">
        <f t="shared" si="125"/>
        <v>0</v>
      </c>
      <c r="V81" s="38"/>
      <c r="X81" s="1729"/>
      <c r="Y81" s="1073">
        <f t="shared" si="126"/>
        <v>0</v>
      </c>
      <c r="Z81" s="1073">
        <f t="shared" si="127"/>
        <v>0</v>
      </c>
      <c r="AA81" s="38"/>
      <c r="AC81" s="1729"/>
      <c r="AD81" s="1073">
        <f t="shared" si="128"/>
        <v>0</v>
      </c>
      <c r="AE81" s="1073">
        <f t="shared" si="129"/>
        <v>0</v>
      </c>
      <c r="AF81" s="38"/>
      <c r="AH81" s="1729"/>
      <c r="AI81" s="1073">
        <f t="shared" si="130"/>
        <v>0</v>
      </c>
      <c r="AJ81" s="1073">
        <f t="shared" si="131"/>
        <v>0</v>
      </c>
      <c r="AK81" s="38"/>
      <c r="AL81" s="38"/>
      <c r="AM81" s="1075"/>
      <c r="AN81" s="1073">
        <f t="shared" si="132"/>
        <v>0</v>
      </c>
      <c r="AO81" s="1073">
        <f t="shared" si="133"/>
        <v>0</v>
      </c>
      <c r="AP81" s="38"/>
      <c r="AQ81" s="1075"/>
      <c r="AR81" s="1073">
        <f t="shared" si="134"/>
        <v>0</v>
      </c>
      <c r="AS81" s="1073"/>
      <c r="AT81" s="38"/>
      <c r="AV81" s="1729"/>
      <c r="AW81" s="1073">
        <f t="shared" si="135"/>
        <v>0</v>
      </c>
      <c r="AX81" s="1073">
        <f t="shared" si="136"/>
        <v>0</v>
      </c>
      <c r="AY81" s="38"/>
      <c r="BA81" s="1729"/>
      <c r="BB81" s="1073">
        <f t="shared" si="137"/>
        <v>0</v>
      </c>
      <c r="BC81" s="1073">
        <f t="shared" si="138"/>
        <v>0</v>
      </c>
      <c r="BD81" s="38"/>
      <c r="BF81" s="1729"/>
      <c r="BG81" s="1073">
        <f t="shared" si="139"/>
        <v>0</v>
      </c>
      <c r="BH81" s="1073">
        <f t="shared" si="140"/>
        <v>0</v>
      </c>
      <c r="BI81" s="38"/>
      <c r="BJ81" s="38"/>
      <c r="BK81" s="1729"/>
      <c r="BL81" s="1073">
        <f t="shared" si="141"/>
        <v>0</v>
      </c>
      <c r="BM81" s="1073">
        <f t="shared" si="142"/>
        <v>0</v>
      </c>
      <c r="BN81" s="38"/>
      <c r="BO81" s="38"/>
      <c r="BP81" s="1729"/>
      <c r="BQ81" s="1073">
        <f t="shared" si="143"/>
        <v>0</v>
      </c>
      <c r="BR81" s="1073">
        <f t="shared" si="144"/>
        <v>0</v>
      </c>
      <c r="BS81" s="38"/>
      <c r="BT81" s="38"/>
      <c r="BU81" s="1729"/>
      <c r="BV81" s="1073">
        <f t="shared" si="145"/>
        <v>0</v>
      </c>
      <c r="BW81" s="1073">
        <f t="shared" si="146"/>
        <v>0</v>
      </c>
      <c r="BX81" s="1053">
        <f t="shared" si="147"/>
        <v>0</v>
      </c>
      <c r="BY81" s="1053">
        <f t="shared" si="148"/>
        <v>0</v>
      </c>
      <c r="BZ81" s="1151">
        <f t="shared" si="149"/>
        <v>0</v>
      </c>
      <c r="CA81" s="1051">
        <f t="shared" si="82"/>
        <v>0</v>
      </c>
      <c r="CB81" s="1152">
        <f t="shared" si="150"/>
        <v>0</v>
      </c>
    </row>
    <row r="82" spans="1:80" ht="15" customHeight="1">
      <c r="A82" s="38" t="s">
        <v>897</v>
      </c>
      <c r="B82" s="38"/>
      <c r="C82" s="38"/>
      <c r="D82" s="1154"/>
      <c r="E82" s="1073">
        <f t="shared" si="118"/>
        <v>0</v>
      </c>
      <c r="F82" s="1073">
        <f t="shared" si="119"/>
        <v>0</v>
      </c>
      <c r="G82" s="38"/>
      <c r="I82" s="1154"/>
      <c r="J82" s="1073">
        <f t="shared" si="120"/>
        <v>0</v>
      </c>
      <c r="K82" s="1073">
        <f t="shared" si="121"/>
        <v>0</v>
      </c>
      <c r="L82" s="38"/>
      <c r="N82" s="1154"/>
      <c r="O82" s="1073">
        <f t="shared" si="122"/>
        <v>0</v>
      </c>
      <c r="P82" s="1073">
        <f t="shared" si="123"/>
        <v>0</v>
      </c>
      <c r="Q82" s="38"/>
      <c r="S82" s="1729"/>
      <c r="T82" s="1073">
        <f t="shared" si="124"/>
        <v>0</v>
      </c>
      <c r="U82" s="1073">
        <f t="shared" si="125"/>
        <v>0</v>
      </c>
      <c r="V82" s="38"/>
      <c r="X82" s="1729"/>
      <c r="Y82" s="1073">
        <f t="shared" si="126"/>
        <v>0</v>
      </c>
      <c r="Z82" s="1073">
        <f t="shared" si="127"/>
        <v>0</v>
      </c>
      <c r="AA82" s="38"/>
      <c r="AC82" s="1729"/>
      <c r="AD82" s="1073">
        <f t="shared" si="128"/>
        <v>0</v>
      </c>
      <c r="AE82" s="1073">
        <f t="shared" si="129"/>
        <v>0</v>
      </c>
      <c r="AF82" s="38"/>
      <c r="AH82" s="1729"/>
      <c r="AI82" s="1073">
        <f t="shared" si="130"/>
        <v>0</v>
      </c>
      <c r="AJ82" s="1073">
        <f t="shared" si="131"/>
        <v>0</v>
      </c>
      <c r="AK82" s="38"/>
      <c r="AL82" s="38"/>
      <c r="AM82" s="1075"/>
      <c r="AN82" s="1073">
        <f t="shared" si="132"/>
        <v>0</v>
      </c>
      <c r="AO82" s="1073">
        <f t="shared" si="133"/>
        <v>0</v>
      </c>
      <c r="AP82" s="38"/>
      <c r="AQ82" s="1075"/>
      <c r="AR82" s="1073">
        <f t="shared" si="134"/>
        <v>0</v>
      </c>
      <c r="AS82" s="1073"/>
      <c r="AT82" s="38"/>
      <c r="AV82" s="1729"/>
      <c r="AW82" s="1073">
        <f t="shared" si="135"/>
        <v>0</v>
      </c>
      <c r="AX82" s="1073">
        <f t="shared" si="136"/>
        <v>0</v>
      </c>
      <c r="AY82" s="38"/>
      <c r="BA82" s="1729"/>
      <c r="BB82" s="1073">
        <f t="shared" si="137"/>
        <v>0</v>
      </c>
      <c r="BC82" s="1073">
        <f t="shared" si="138"/>
        <v>0</v>
      </c>
      <c r="BD82" s="38"/>
      <c r="BF82" s="1729"/>
      <c r="BG82" s="1073">
        <f t="shared" si="139"/>
        <v>0</v>
      </c>
      <c r="BH82" s="1073">
        <f t="shared" si="140"/>
        <v>0</v>
      </c>
      <c r="BI82" s="38"/>
      <c r="BJ82" s="38"/>
      <c r="BK82" s="1729"/>
      <c r="BL82" s="1073">
        <f t="shared" si="141"/>
        <v>0</v>
      </c>
      <c r="BM82" s="1073">
        <f t="shared" si="142"/>
        <v>0</v>
      </c>
      <c r="BN82" s="38"/>
      <c r="BO82" s="38"/>
      <c r="BP82" s="1729"/>
      <c r="BQ82" s="1073">
        <f t="shared" si="143"/>
        <v>0</v>
      </c>
      <c r="BR82" s="1073">
        <f t="shared" si="144"/>
        <v>0</v>
      </c>
      <c r="BS82" s="38"/>
      <c r="BT82" s="38"/>
      <c r="BU82" s="1729"/>
      <c r="BV82" s="1073">
        <f t="shared" si="145"/>
        <v>0</v>
      </c>
      <c r="BW82" s="1073">
        <f t="shared" si="146"/>
        <v>0</v>
      </c>
      <c r="BX82" s="1053">
        <f t="shared" si="147"/>
        <v>0</v>
      </c>
      <c r="BY82" s="1053">
        <f t="shared" si="148"/>
        <v>0</v>
      </c>
      <c r="BZ82" s="1151">
        <f t="shared" si="149"/>
        <v>0</v>
      </c>
      <c r="CA82" s="1051">
        <f t="shared" si="82"/>
        <v>0</v>
      </c>
      <c r="CB82" s="1152">
        <f t="shared" si="150"/>
        <v>0</v>
      </c>
    </row>
    <row r="83" spans="1:80" ht="15" customHeight="1">
      <c r="A83" s="38" t="s">
        <v>563</v>
      </c>
      <c r="B83" s="38"/>
      <c r="C83" s="38"/>
      <c r="D83" s="1154"/>
      <c r="E83" s="1073">
        <f t="shared" si="118"/>
        <v>0</v>
      </c>
      <c r="F83" s="1073">
        <f t="shared" si="119"/>
        <v>0</v>
      </c>
      <c r="G83" s="38"/>
      <c r="I83" s="1154"/>
      <c r="J83" s="1073">
        <f t="shared" si="120"/>
        <v>0</v>
      </c>
      <c r="K83" s="1073">
        <f t="shared" si="121"/>
        <v>0</v>
      </c>
      <c r="L83" s="38"/>
      <c r="N83" s="1154"/>
      <c r="O83" s="1073">
        <f t="shared" si="122"/>
        <v>0</v>
      </c>
      <c r="P83" s="1073">
        <f t="shared" si="123"/>
        <v>0</v>
      </c>
      <c r="Q83" s="38"/>
      <c r="S83" s="1729"/>
      <c r="T83" s="1073">
        <f t="shared" si="124"/>
        <v>0</v>
      </c>
      <c r="U83" s="1073">
        <f t="shared" si="125"/>
        <v>0</v>
      </c>
      <c r="V83" s="38"/>
      <c r="X83" s="1729"/>
      <c r="Y83" s="1073">
        <f t="shared" si="126"/>
        <v>0</v>
      </c>
      <c r="Z83" s="1073">
        <f t="shared" si="127"/>
        <v>0</v>
      </c>
      <c r="AA83" s="38"/>
      <c r="AC83" s="1729"/>
      <c r="AD83" s="1073">
        <f t="shared" si="128"/>
        <v>0</v>
      </c>
      <c r="AE83" s="1073">
        <f t="shared" si="129"/>
        <v>0</v>
      </c>
      <c r="AF83" s="38"/>
      <c r="AH83" s="1729"/>
      <c r="AI83" s="1073">
        <f t="shared" si="130"/>
        <v>0</v>
      </c>
      <c r="AJ83" s="1073">
        <f t="shared" si="131"/>
        <v>0</v>
      </c>
      <c r="AK83" s="38"/>
      <c r="AL83" s="38"/>
      <c r="AM83" s="1075"/>
      <c r="AN83" s="1073">
        <f t="shared" si="132"/>
        <v>0</v>
      </c>
      <c r="AO83" s="1073">
        <f t="shared" si="133"/>
        <v>0</v>
      </c>
      <c r="AP83" s="38"/>
      <c r="AQ83" s="1075"/>
      <c r="AR83" s="1073">
        <f t="shared" si="134"/>
        <v>0</v>
      </c>
      <c r="AS83" s="1073"/>
      <c r="AT83" s="38"/>
      <c r="AV83" s="1729"/>
      <c r="AW83" s="1073">
        <f t="shared" si="135"/>
        <v>0</v>
      </c>
      <c r="AX83" s="1073">
        <f t="shared" si="136"/>
        <v>0</v>
      </c>
      <c r="AY83" s="38"/>
      <c r="BA83" s="1729"/>
      <c r="BB83" s="1073">
        <f t="shared" si="137"/>
        <v>0</v>
      </c>
      <c r="BC83" s="1073">
        <f t="shared" si="138"/>
        <v>0</v>
      </c>
      <c r="BD83" s="38"/>
      <c r="BF83" s="1729"/>
      <c r="BG83" s="1073">
        <f t="shared" si="139"/>
        <v>0</v>
      </c>
      <c r="BH83" s="1073">
        <f t="shared" si="140"/>
        <v>0</v>
      </c>
      <c r="BI83" s="38"/>
      <c r="BJ83" s="38"/>
      <c r="BK83" s="1729"/>
      <c r="BL83" s="1073">
        <f t="shared" si="141"/>
        <v>0</v>
      </c>
      <c r="BM83" s="1073">
        <f t="shared" si="142"/>
        <v>0</v>
      </c>
      <c r="BN83" s="38"/>
      <c r="BO83" s="38"/>
      <c r="BP83" s="1729"/>
      <c r="BQ83" s="1073">
        <f t="shared" si="143"/>
        <v>0</v>
      </c>
      <c r="BR83" s="1073">
        <f t="shared" si="144"/>
        <v>0</v>
      </c>
      <c r="BS83" s="38"/>
      <c r="BT83" s="38"/>
      <c r="BU83" s="1729"/>
      <c r="BV83" s="1073">
        <f t="shared" si="145"/>
        <v>0</v>
      </c>
      <c r="BW83" s="1073">
        <f t="shared" si="146"/>
        <v>0</v>
      </c>
      <c r="BX83" s="1053">
        <f t="shared" si="147"/>
        <v>0</v>
      </c>
      <c r="BY83" s="1053">
        <f t="shared" si="148"/>
        <v>0</v>
      </c>
      <c r="BZ83" s="1151">
        <f t="shared" si="149"/>
        <v>0</v>
      </c>
      <c r="CA83" s="1051">
        <f t="shared" si="82"/>
        <v>0</v>
      </c>
      <c r="CB83" s="1152">
        <f t="shared" si="150"/>
        <v>0</v>
      </c>
    </row>
    <row r="84" spans="1:80" ht="15" customHeight="1">
      <c r="A84" s="38" t="s">
        <v>620</v>
      </c>
      <c r="B84" s="38"/>
      <c r="C84" s="38"/>
      <c r="D84" s="1154"/>
      <c r="E84" s="1073">
        <f t="shared" si="118"/>
        <v>0</v>
      </c>
      <c r="F84" s="1073">
        <f t="shared" si="119"/>
        <v>0</v>
      </c>
      <c r="G84" s="38"/>
      <c r="I84" s="1154"/>
      <c r="J84" s="1073">
        <f t="shared" si="120"/>
        <v>0</v>
      </c>
      <c r="K84" s="1073">
        <f t="shared" si="121"/>
        <v>0</v>
      </c>
      <c r="L84" s="38"/>
      <c r="N84" s="1154"/>
      <c r="O84" s="1073">
        <f t="shared" si="122"/>
        <v>0</v>
      </c>
      <c r="P84" s="1073">
        <f t="shared" si="123"/>
        <v>0</v>
      </c>
      <c r="Q84" s="38"/>
      <c r="S84" s="1729"/>
      <c r="T84" s="1073">
        <f t="shared" si="124"/>
        <v>0</v>
      </c>
      <c r="U84" s="1073">
        <f t="shared" si="125"/>
        <v>0</v>
      </c>
      <c r="V84" s="38"/>
      <c r="X84" s="1729"/>
      <c r="Y84" s="1073">
        <f t="shared" si="126"/>
        <v>0</v>
      </c>
      <c r="Z84" s="1073">
        <f t="shared" si="127"/>
        <v>0</v>
      </c>
      <c r="AA84" s="38"/>
      <c r="AC84" s="1729"/>
      <c r="AD84" s="1073">
        <f t="shared" si="128"/>
        <v>0</v>
      </c>
      <c r="AE84" s="1073">
        <f t="shared" si="129"/>
        <v>0</v>
      </c>
      <c r="AF84" s="38"/>
      <c r="AH84" s="1729"/>
      <c r="AI84" s="1073">
        <f t="shared" si="130"/>
        <v>0</v>
      </c>
      <c r="AJ84" s="1073">
        <f t="shared" si="131"/>
        <v>0</v>
      </c>
      <c r="AK84" s="38"/>
      <c r="AL84" s="38"/>
      <c r="AM84" s="1075"/>
      <c r="AN84" s="1073">
        <f t="shared" si="132"/>
        <v>0</v>
      </c>
      <c r="AO84" s="1073">
        <f t="shared" si="133"/>
        <v>0</v>
      </c>
      <c r="AP84" s="38"/>
      <c r="AQ84" s="1075"/>
      <c r="AR84" s="1073">
        <f t="shared" si="134"/>
        <v>0</v>
      </c>
      <c r="AS84" s="1073"/>
      <c r="AT84" s="38"/>
      <c r="AV84" s="1729"/>
      <c r="AW84" s="1073">
        <f t="shared" si="135"/>
        <v>0</v>
      </c>
      <c r="AX84" s="1073">
        <f t="shared" si="136"/>
        <v>0</v>
      </c>
      <c r="AY84" s="38"/>
      <c r="BA84" s="1729"/>
      <c r="BB84" s="1073">
        <f t="shared" si="137"/>
        <v>0</v>
      </c>
      <c r="BC84" s="1073">
        <f t="shared" si="138"/>
        <v>0</v>
      </c>
      <c r="BD84" s="38"/>
      <c r="BF84" s="1729"/>
      <c r="BG84" s="1073">
        <f t="shared" si="139"/>
        <v>0</v>
      </c>
      <c r="BH84" s="1073">
        <f t="shared" si="140"/>
        <v>0</v>
      </c>
      <c r="BI84" s="38"/>
      <c r="BJ84" s="38"/>
      <c r="BK84" s="1729"/>
      <c r="BL84" s="1073">
        <f t="shared" si="141"/>
        <v>0</v>
      </c>
      <c r="BM84" s="1073">
        <f t="shared" si="142"/>
        <v>0</v>
      </c>
      <c r="BN84" s="38"/>
      <c r="BO84" s="38"/>
      <c r="BP84" s="1729"/>
      <c r="BQ84" s="1073">
        <f t="shared" si="143"/>
        <v>0</v>
      </c>
      <c r="BR84" s="1073">
        <f t="shared" si="144"/>
        <v>0</v>
      </c>
      <c r="BS84" s="38"/>
      <c r="BT84" s="38"/>
      <c r="BU84" s="1729"/>
      <c r="BV84" s="1073">
        <f t="shared" si="145"/>
        <v>0</v>
      </c>
      <c r="BW84" s="1073">
        <f t="shared" si="146"/>
        <v>0</v>
      </c>
      <c r="BX84" s="1053">
        <f t="shared" si="147"/>
        <v>0</v>
      </c>
      <c r="BY84" s="1053">
        <f t="shared" si="148"/>
        <v>0</v>
      </c>
      <c r="BZ84" s="1151">
        <f t="shared" si="149"/>
        <v>0</v>
      </c>
      <c r="CA84" s="1051">
        <f t="shared" si="82"/>
        <v>0</v>
      </c>
      <c r="CB84" s="1152">
        <f t="shared" si="150"/>
        <v>0</v>
      </c>
    </row>
    <row r="85" spans="1:80" s="24" customFormat="1" ht="15" customHeight="1">
      <c r="A85" s="1020" t="s">
        <v>223</v>
      </c>
      <c r="B85" s="1064">
        <f>SUM(B77:B84)</f>
        <v>0</v>
      </c>
      <c r="C85" s="1064">
        <f t="shared" ref="C85:BR85" si="151">SUM(C77:C84)</f>
        <v>0</v>
      </c>
      <c r="D85" s="1064">
        <f t="shared" si="151"/>
        <v>0</v>
      </c>
      <c r="E85" s="1064">
        <f t="shared" si="151"/>
        <v>0</v>
      </c>
      <c r="F85" s="1064">
        <f t="shared" si="151"/>
        <v>0</v>
      </c>
      <c r="G85" s="1064">
        <f t="shared" si="151"/>
        <v>0</v>
      </c>
      <c r="H85" s="1064">
        <f t="shared" si="151"/>
        <v>0</v>
      </c>
      <c r="I85" s="1064">
        <f t="shared" si="151"/>
        <v>0</v>
      </c>
      <c r="J85" s="1064">
        <f t="shared" si="151"/>
        <v>0</v>
      </c>
      <c r="K85" s="1064">
        <f t="shared" si="151"/>
        <v>0</v>
      </c>
      <c r="L85" s="1064">
        <f t="shared" si="151"/>
        <v>0</v>
      </c>
      <c r="M85" s="1064">
        <f t="shared" si="151"/>
        <v>0</v>
      </c>
      <c r="N85" s="1064">
        <f t="shared" si="151"/>
        <v>0</v>
      </c>
      <c r="O85" s="1064">
        <f t="shared" si="151"/>
        <v>0</v>
      </c>
      <c r="P85" s="1064">
        <f t="shared" si="151"/>
        <v>0</v>
      </c>
      <c r="Q85" s="1064">
        <f t="shared" si="151"/>
        <v>0</v>
      </c>
      <c r="R85" s="1064">
        <f t="shared" si="151"/>
        <v>0</v>
      </c>
      <c r="S85" s="1064">
        <f t="shared" si="151"/>
        <v>0</v>
      </c>
      <c r="T85" s="1064">
        <f t="shared" si="151"/>
        <v>0</v>
      </c>
      <c r="U85" s="1064">
        <f t="shared" si="151"/>
        <v>0</v>
      </c>
      <c r="V85" s="1064">
        <f t="shared" si="151"/>
        <v>0</v>
      </c>
      <c r="W85" s="1064">
        <f t="shared" si="151"/>
        <v>0</v>
      </c>
      <c r="X85" s="1064">
        <f t="shared" si="151"/>
        <v>0</v>
      </c>
      <c r="Y85" s="1064">
        <f t="shared" si="151"/>
        <v>0</v>
      </c>
      <c r="Z85" s="1064">
        <f t="shared" si="151"/>
        <v>0</v>
      </c>
      <c r="AA85" s="1064">
        <f t="shared" si="151"/>
        <v>0</v>
      </c>
      <c r="AB85" s="1064">
        <f t="shared" si="151"/>
        <v>0</v>
      </c>
      <c r="AC85" s="1064">
        <f t="shared" si="151"/>
        <v>0</v>
      </c>
      <c r="AD85" s="1064">
        <f t="shared" si="151"/>
        <v>0</v>
      </c>
      <c r="AE85" s="1064">
        <f t="shared" si="151"/>
        <v>0</v>
      </c>
      <c r="AF85" s="1064">
        <f t="shared" si="151"/>
        <v>0</v>
      </c>
      <c r="AG85" s="1064">
        <f t="shared" si="151"/>
        <v>0</v>
      </c>
      <c r="AH85" s="1064">
        <f t="shared" si="151"/>
        <v>0</v>
      </c>
      <c r="AI85" s="1064">
        <f t="shared" si="151"/>
        <v>0</v>
      </c>
      <c r="AJ85" s="1064">
        <f t="shared" si="151"/>
        <v>0</v>
      </c>
      <c r="AK85" s="1064">
        <f t="shared" si="151"/>
        <v>0</v>
      </c>
      <c r="AL85" s="1064">
        <f t="shared" si="151"/>
        <v>0</v>
      </c>
      <c r="AM85" s="1064">
        <f t="shared" si="151"/>
        <v>0</v>
      </c>
      <c r="AN85" s="1064">
        <f t="shared" si="151"/>
        <v>0</v>
      </c>
      <c r="AO85" s="1064">
        <f t="shared" si="151"/>
        <v>0</v>
      </c>
      <c r="AP85" s="1064">
        <f>SUM(AP77:AP84)</f>
        <v>0</v>
      </c>
      <c r="AQ85" s="1064">
        <f>SUM(AQ77:AQ84)</f>
        <v>0</v>
      </c>
      <c r="AR85" s="1064">
        <f>SUM(AR77:AR84)</f>
        <v>0</v>
      </c>
      <c r="AS85" s="1064"/>
      <c r="AT85" s="1064">
        <f t="shared" si="151"/>
        <v>0</v>
      </c>
      <c r="AU85" s="1064">
        <f t="shared" si="151"/>
        <v>0</v>
      </c>
      <c r="AV85" s="1064">
        <f t="shared" si="151"/>
        <v>0</v>
      </c>
      <c r="AW85" s="1064">
        <f t="shared" si="151"/>
        <v>0</v>
      </c>
      <c r="AX85" s="1064">
        <f t="shared" si="151"/>
        <v>0</v>
      </c>
      <c r="AY85" s="1064">
        <f t="shared" si="151"/>
        <v>0</v>
      </c>
      <c r="AZ85" s="1064">
        <f t="shared" si="151"/>
        <v>0</v>
      </c>
      <c r="BA85" s="1064">
        <f t="shared" si="151"/>
        <v>0</v>
      </c>
      <c r="BB85" s="1064">
        <f t="shared" si="151"/>
        <v>0</v>
      </c>
      <c r="BC85" s="1064">
        <f t="shared" si="151"/>
        <v>0</v>
      </c>
      <c r="BD85" s="1064">
        <f t="shared" si="151"/>
        <v>0</v>
      </c>
      <c r="BE85" s="1064">
        <f t="shared" si="151"/>
        <v>0</v>
      </c>
      <c r="BF85" s="1064">
        <f t="shared" si="151"/>
        <v>0</v>
      </c>
      <c r="BG85" s="1064">
        <f t="shared" si="151"/>
        <v>0</v>
      </c>
      <c r="BH85" s="1064">
        <f t="shared" si="151"/>
        <v>0</v>
      </c>
      <c r="BI85" s="1064">
        <f t="shared" si="151"/>
        <v>0</v>
      </c>
      <c r="BJ85" s="1064">
        <f t="shared" si="151"/>
        <v>0</v>
      </c>
      <c r="BK85" s="1064">
        <f t="shared" si="151"/>
        <v>0</v>
      </c>
      <c r="BL85" s="1064">
        <f t="shared" si="151"/>
        <v>0</v>
      </c>
      <c r="BM85" s="1064">
        <f t="shared" si="151"/>
        <v>0</v>
      </c>
      <c r="BN85" s="1064">
        <f t="shared" si="151"/>
        <v>0</v>
      </c>
      <c r="BO85" s="1064">
        <f t="shared" si="151"/>
        <v>0</v>
      </c>
      <c r="BP85" s="1064">
        <f t="shared" si="151"/>
        <v>0</v>
      </c>
      <c r="BQ85" s="1064">
        <f t="shared" si="151"/>
        <v>0</v>
      </c>
      <c r="BR85" s="1064">
        <f t="shared" si="151"/>
        <v>0</v>
      </c>
      <c r="BS85" s="1064">
        <f t="shared" ref="BS85:CB85" si="152">SUM(BS77:BS84)</f>
        <v>0</v>
      </c>
      <c r="BT85" s="1064">
        <f t="shared" si="152"/>
        <v>0</v>
      </c>
      <c r="BU85" s="1064">
        <f t="shared" si="152"/>
        <v>0</v>
      </c>
      <c r="BV85" s="1064">
        <f t="shared" si="152"/>
        <v>0</v>
      </c>
      <c r="BW85" s="1064">
        <f t="shared" si="152"/>
        <v>0</v>
      </c>
      <c r="BX85" s="1064">
        <f t="shared" si="152"/>
        <v>0</v>
      </c>
      <c r="BY85" s="1064">
        <f t="shared" si="152"/>
        <v>0</v>
      </c>
      <c r="BZ85" s="1064">
        <f t="shared" si="152"/>
        <v>0</v>
      </c>
      <c r="CA85" s="1064">
        <f t="shared" si="152"/>
        <v>0</v>
      </c>
      <c r="CB85" s="1064">
        <f t="shared" si="152"/>
        <v>0</v>
      </c>
    </row>
    <row r="86" spans="1:80" s="24" customFormat="1" ht="15" customHeight="1">
      <c r="A86" s="1056" t="s">
        <v>607</v>
      </c>
      <c r="B86" s="1058">
        <f>B85+B76</f>
        <v>13673</v>
      </c>
      <c r="C86" s="1058">
        <f t="shared" ref="C86:BR86" si="153">C85+C76</f>
        <v>21146492</v>
      </c>
      <c r="D86" s="1058">
        <f t="shared" si="153"/>
        <v>7643134</v>
      </c>
      <c r="E86" s="1058">
        <f t="shared" si="153"/>
        <v>28789626</v>
      </c>
      <c r="F86" s="1058">
        <f t="shared" si="153"/>
        <v>21132819</v>
      </c>
      <c r="G86" s="1058">
        <f t="shared" si="153"/>
        <v>537</v>
      </c>
      <c r="H86" s="1058">
        <f t="shared" si="153"/>
        <v>757000</v>
      </c>
      <c r="I86" s="1058">
        <f t="shared" si="153"/>
        <v>3417186</v>
      </c>
      <c r="J86" s="1058">
        <f t="shared" si="153"/>
        <v>4174186</v>
      </c>
      <c r="K86" s="1058">
        <f t="shared" si="153"/>
        <v>756463</v>
      </c>
      <c r="L86" s="1058">
        <f t="shared" si="153"/>
        <v>50325</v>
      </c>
      <c r="M86" s="1058">
        <f t="shared" si="153"/>
        <v>40879583</v>
      </c>
      <c r="N86" s="1058">
        <f t="shared" si="153"/>
        <v>-2110773</v>
      </c>
      <c r="O86" s="1058">
        <f t="shared" si="153"/>
        <v>38768810</v>
      </c>
      <c r="P86" s="1058">
        <f t="shared" si="153"/>
        <v>40829258</v>
      </c>
      <c r="Q86" s="1058">
        <f t="shared" si="153"/>
        <v>3147</v>
      </c>
      <c r="R86" s="1058">
        <f t="shared" si="153"/>
        <v>2420000</v>
      </c>
      <c r="S86" s="1058">
        <f t="shared" si="153"/>
        <v>461662</v>
      </c>
      <c r="T86" s="1058">
        <f t="shared" si="153"/>
        <v>2881662</v>
      </c>
      <c r="U86" s="1058">
        <f t="shared" si="153"/>
        <v>2416853</v>
      </c>
      <c r="V86" s="1058">
        <f t="shared" si="153"/>
        <v>32291</v>
      </c>
      <c r="W86" s="1058">
        <f t="shared" si="153"/>
        <v>25589269</v>
      </c>
      <c r="X86" s="1058">
        <f t="shared" si="153"/>
        <v>-611678</v>
      </c>
      <c r="Y86" s="1058">
        <f t="shared" si="153"/>
        <v>24977591</v>
      </c>
      <c r="Z86" s="1058">
        <f t="shared" si="153"/>
        <v>25556978</v>
      </c>
      <c r="AA86" s="1058">
        <f t="shared" si="153"/>
        <v>2303</v>
      </c>
      <c r="AB86" s="1058">
        <f t="shared" si="153"/>
        <v>1296000</v>
      </c>
      <c r="AC86" s="1058">
        <f t="shared" si="153"/>
        <v>1969661</v>
      </c>
      <c r="AD86" s="1058">
        <f t="shared" si="153"/>
        <v>3265661</v>
      </c>
      <c r="AE86" s="1058">
        <f t="shared" si="153"/>
        <v>1293697</v>
      </c>
      <c r="AF86" s="1058">
        <f t="shared" si="153"/>
        <v>18289</v>
      </c>
      <c r="AG86" s="1058">
        <f t="shared" si="153"/>
        <v>12845125</v>
      </c>
      <c r="AH86" s="1058">
        <f t="shared" si="153"/>
        <v>2398846</v>
      </c>
      <c r="AI86" s="1058">
        <f t="shared" si="153"/>
        <v>15243971</v>
      </c>
      <c r="AJ86" s="1058">
        <f t="shared" si="153"/>
        <v>12826836</v>
      </c>
      <c r="AK86" s="1058">
        <f t="shared" si="153"/>
        <v>967</v>
      </c>
      <c r="AL86" s="1058">
        <f t="shared" si="153"/>
        <v>0</v>
      </c>
      <c r="AM86" s="1058">
        <f t="shared" si="153"/>
        <v>828712</v>
      </c>
      <c r="AN86" s="1058">
        <f t="shared" si="153"/>
        <v>828712</v>
      </c>
      <c r="AO86" s="1058">
        <f t="shared" si="153"/>
        <v>-967</v>
      </c>
      <c r="AP86" s="1058">
        <f>AP85+AP76</f>
        <v>13773180</v>
      </c>
      <c r="AQ86" s="1058">
        <f>AQ85+AQ76</f>
        <v>4286827</v>
      </c>
      <c r="AR86" s="1058">
        <f>AR85+AR76</f>
        <v>18060007</v>
      </c>
      <c r="AS86" s="1058"/>
      <c r="AT86" s="1058">
        <f t="shared" si="153"/>
        <v>32635</v>
      </c>
      <c r="AU86" s="1058">
        <f t="shared" si="153"/>
        <v>23796062</v>
      </c>
      <c r="AV86" s="1058">
        <f t="shared" si="153"/>
        <v>364926</v>
      </c>
      <c r="AW86" s="1058">
        <f t="shared" si="153"/>
        <v>24160988</v>
      </c>
      <c r="AX86" s="1058">
        <f t="shared" si="153"/>
        <v>23763427</v>
      </c>
      <c r="AY86" s="1058">
        <f t="shared" si="153"/>
        <v>21863</v>
      </c>
      <c r="AZ86" s="1058">
        <f t="shared" si="153"/>
        <v>17643675</v>
      </c>
      <c r="BA86" s="1058">
        <f t="shared" si="153"/>
        <v>-650808</v>
      </c>
      <c r="BB86" s="1058">
        <f t="shared" si="153"/>
        <v>16992867</v>
      </c>
      <c r="BC86" s="1058">
        <f t="shared" si="153"/>
        <v>17621812</v>
      </c>
      <c r="BD86" s="1058">
        <f t="shared" si="153"/>
        <v>36598</v>
      </c>
      <c r="BE86" s="1058">
        <f t="shared" si="153"/>
        <v>21416019</v>
      </c>
      <c r="BF86" s="1058">
        <f t="shared" si="153"/>
        <v>1721936</v>
      </c>
      <c r="BG86" s="1058">
        <f t="shared" si="153"/>
        <v>23137955</v>
      </c>
      <c r="BH86" s="1058">
        <f t="shared" si="153"/>
        <v>21379421</v>
      </c>
      <c r="BI86" s="1058">
        <f t="shared" si="153"/>
        <v>0</v>
      </c>
      <c r="BJ86" s="1058">
        <f t="shared" si="153"/>
        <v>0</v>
      </c>
      <c r="BK86" s="1058">
        <f t="shared" si="153"/>
        <v>1471901</v>
      </c>
      <c r="BL86" s="1058">
        <f t="shared" si="153"/>
        <v>1471901</v>
      </c>
      <c r="BM86" s="1058">
        <f t="shared" si="153"/>
        <v>0</v>
      </c>
      <c r="BN86" s="1058">
        <f t="shared" si="153"/>
        <v>57643</v>
      </c>
      <c r="BO86" s="1058">
        <f t="shared" si="153"/>
        <v>46628560</v>
      </c>
      <c r="BP86" s="1058">
        <f t="shared" si="153"/>
        <v>-5868085</v>
      </c>
      <c r="BQ86" s="1058">
        <f t="shared" si="153"/>
        <v>40760475</v>
      </c>
      <c r="BR86" s="1058">
        <f t="shared" si="153"/>
        <v>46570917</v>
      </c>
      <c r="BS86" s="1058">
        <f t="shared" ref="BS86:CB86" si="154">BS85+BS76</f>
        <v>798</v>
      </c>
      <c r="BT86" s="1058">
        <f t="shared" si="154"/>
        <v>954000</v>
      </c>
      <c r="BU86" s="1058">
        <f t="shared" si="154"/>
        <v>616593</v>
      </c>
      <c r="BV86" s="1058">
        <f t="shared" si="154"/>
        <v>1570593</v>
      </c>
      <c r="BW86" s="1058">
        <f t="shared" si="154"/>
        <v>953202</v>
      </c>
      <c r="BX86" s="1058">
        <f t="shared" si="154"/>
        <v>271069</v>
      </c>
      <c r="BY86" s="1058">
        <f t="shared" si="154"/>
        <v>229144965</v>
      </c>
      <c r="BZ86" s="1058">
        <f t="shared" si="154"/>
        <v>15940040</v>
      </c>
      <c r="CA86" s="1058">
        <f t="shared" si="154"/>
        <v>245085005</v>
      </c>
      <c r="CB86" s="1058">
        <f t="shared" si="154"/>
        <v>228873896</v>
      </c>
    </row>
    <row r="87" spans="1:80" ht="15" hidden="1" customHeight="1">
      <c r="A87" s="38" t="s">
        <v>466</v>
      </c>
      <c r="B87" s="38"/>
      <c r="C87" s="38"/>
      <c r="D87" s="38"/>
      <c r="E87" s="38"/>
      <c r="F87" s="38"/>
      <c r="G87" s="38"/>
      <c r="I87" s="38"/>
      <c r="J87" s="38"/>
      <c r="K87" s="38"/>
      <c r="L87" s="38"/>
      <c r="N87" s="38"/>
      <c r="O87" s="38"/>
      <c r="P87" s="38"/>
      <c r="Q87" s="38"/>
      <c r="S87" s="38"/>
      <c r="T87" s="38"/>
      <c r="U87" s="38"/>
      <c r="V87" s="38"/>
      <c r="X87" s="38"/>
      <c r="Y87" s="38"/>
      <c r="Z87" s="38"/>
      <c r="AA87" s="38"/>
      <c r="AC87" s="38"/>
      <c r="AD87" s="38"/>
      <c r="AE87" s="38"/>
      <c r="AF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V87" s="38"/>
      <c r="AW87" s="38"/>
      <c r="AX87" s="38"/>
      <c r="AY87" s="38"/>
      <c r="BA87" s="38"/>
      <c r="BB87" s="38"/>
      <c r="BC87" s="38"/>
      <c r="BD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1163">
        <f t="shared" ref="BX87:BZ94" si="155">SUM(G87+L87+Q87+V87+AA87+AF87+AK87+AT87+AY87+BD87+BI87+BN87+BS87)</f>
        <v>0</v>
      </c>
      <c r="BY87" s="1163">
        <f t="shared" si="155"/>
        <v>0</v>
      </c>
      <c r="BZ87" s="1151">
        <f t="shared" si="155"/>
        <v>0</v>
      </c>
      <c r="CA87" s="1051">
        <f t="shared" ref="CA87:CA92" si="156">SUM(BY87+BZ87)</f>
        <v>0</v>
      </c>
    </row>
    <row r="88" spans="1:80" ht="15" hidden="1" customHeight="1">
      <c r="A88" s="703" t="s">
        <v>564</v>
      </c>
      <c r="B88" s="703"/>
      <c r="C88" s="703"/>
      <c r="D88" s="703"/>
      <c r="E88" s="703"/>
      <c r="F88" s="703"/>
      <c r="G88" s="703"/>
      <c r="H88" s="703"/>
      <c r="I88" s="703"/>
      <c r="J88" s="703"/>
      <c r="K88" s="703"/>
      <c r="L88" s="703"/>
      <c r="M88" s="703"/>
      <c r="N88" s="703"/>
      <c r="O88" s="703"/>
      <c r="P88" s="703"/>
      <c r="Q88" s="703"/>
      <c r="R88" s="703"/>
      <c r="S88" s="703"/>
      <c r="T88" s="703"/>
      <c r="U88" s="703"/>
      <c r="V88" s="703"/>
      <c r="W88" s="703"/>
      <c r="X88" s="703"/>
      <c r="Y88" s="703"/>
      <c r="Z88" s="703"/>
      <c r="AA88" s="703"/>
      <c r="AB88" s="703"/>
      <c r="AC88" s="703"/>
      <c r="AD88" s="703"/>
      <c r="AE88" s="703"/>
      <c r="AF88" s="703"/>
      <c r="AG88" s="703"/>
      <c r="AH88" s="703"/>
      <c r="AI88" s="703"/>
      <c r="AJ88" s="703"/>
      <c r="AK88" s="703"/>
      <c r="AL88" s="703"/>
      <c r="AM88" s="703"/>
      <c r="AN88" s="703"/>
      <c r="AO88" s="703"/>
      <c r="AP88" s="703"/>
      <c r="AQ88" s="703"/>
      <c r="AR88" s="703"/>
      <c r="AS88" s="703"/>
      <c r="AT88" s="703"/>
      <c r="AU88" s="703"/>
      <c r="AV88" s="703"/>
      <c r="AW88" s="703"/>
      <c r="AX88" s="703"/>
      <c r="AY88" s="703"/>
      <c r="AZ88" s="703"/>
      <c r="BA88" s="703"/>
      <c r="BB88" s="703"/>
      <c r="BC88" s="703"/>
      <c r="BD88" s="703"/>
      <c r="BE88" s="703"/>
      <c r="BF88" s="703"/>
      <c r="BG88" s="703"/>
      <c r="BH88" s="703"/>
      <c r="BI88" s="703"/>
      <c r="BJ88" s="703"/>
      <c r="BK88" s="703"/>
      <c r="BL88" s="703"/>
      <c r="BM88" s="703"/>
      <c r="BN88" s="703"/>
      <c r="BO88" s="703"/>
      <c r="BP88" s="703"/>
      <c r="BQ88" s="703"/>
      <c r="BR88" s="703"/>
      <c r="BS88" s="703"/>
      <c r="BT88" s="703"/>
      <c r="BU88" s="703"/>
      <c r="BV88" s="703"/>
      <c r="BW88" s="703"/>
      <c r="BX88" s="1163">
        <f t="shared" si="155"/>
        <v>0</v>
      </c>
      <c r="BY88" s="1163">
        <f t="shared" si="155"/>
        <v>0</v>
      </c>
      <c r="BZ88" s="1151">
        <f t="shared" si="155"/>
        <v>0</v>
      </c>
      <c r="CA88" s="1051">
        <f t="shared" si="156"/>
        <v>0</v>
      </c>
    </row>
    <row r="89" spans="1:80" ht="15" hidden="1" customHeight="1">
      <c r="A89" s="703" t="s">
        <v>467</v>
      </c>
      <c r="B89" s="703"/>
      <c r="C89" s="703"/>
      <c r="D89" s="703"/>
      <c r="E89" s="703"/>
      <c r="F89" s="703"/>
      <c r="G89" s="703"/>
      <c r="H89" s="703"/>
      <c r="I89" s="703"/>
      <c r="J89" s="703"/>
      <c r="K89" s="703"/>
      <c r="L89" s="703"/>
      <c r="M89" s="703"/>
      <c r="N89" s="703"/>
      <c r="O89" s="703"/>
      <c r="P89" s="703"/>
      <c r="Q89" s="703"/>
      <c r="R89" s="703"/>
      <c r="S89" s="703"/>
      <c r="T89" s="703"/>
      <c r="U89" s="703"/>
      <c r="V89" s="703"/>
      <c r="W89" s="703"/>
      <c r="X89" s="703"/>
      <c r="Y89" s="703"/>
      <c r="Z89" s="703"/>
      <c r="AA89" s="703"/>
      <c r="AB89" s="703"/>
      <c r="AC89" s="703"/>
      <c r="AD89" s="703"/>
      <c r="AE89" s="703"/>
      <c r="AF89" s="703"/>
      <c r="AG89" s="703"/>
      <c r="AH89" s="703"/>
      <c r="AI89" s="703"/>
      <c r="AJ89" s="703"/>
      <c r="AK89" s="703"/>
      <c r="AL89" s="703"/>
      <c r="AM89" s="703"/>
      <c r="AN89" s="703"/>
      <c r="AO89" s="703"/>
      <c r="AP89" s="703"/>
      <c r="AQ89" s="703"/>
      <c r="AR89" s="703"/>
      <c r="AS89" s="703"/>
      <c r="AT89" s="703"/>
      <c r="AU89" s="703"/>
      <c r="AV89" s="703"/>
      <c r="AW89" s="703"/>
      <c r="AX89" s="703"/>
      <c r="AY89" s="703"/>
      <c r="AZ89" s="703"/>
      <c r="BA89" s="703"/>
      <c r="BB89" s="703"/>
      <c r="BC89" s="703"/>
      <c r="BD89" s="703"/>
      <c r="BE89" s="703"/>
      <c r="BF89" s="703"/>
      <c r="BG89" s="703"/>
      <c r="BH89" s="703"/>
      <c r="BI89" s="703"/>
      <c r="BJ89" s="703"/>
      <c r="BK89" s="703"/>
      <c r="BL89" s="703"/>
      <c r="BM89" s="703"/>
      <c r="BN89" s="703"/>
      <c r="BO89" s="703"/>
      <c r="BP89" s="703"/>
      <c r="BQ89" s="703"/>
      <c r="BR89" s="703"/>
      <c r="BS89" s="703"/>
      <c r="BT89" s="703"/>
      <c r="BU89" s="703"/>
      <c r="BV89" s="703"/>
      <c r="BW89" s="703"/>
      <c r="BX89" s="1163">
        <f t="shared" si="155"/>
        <v>0</v>
      </c>
      <c r="BY89" s="1163">
        <f t="shared" si="155"/>
        <v>0</v>
      </c>
      <c r="BZ89" s="1151">
        <f t="shared" si="155"/>
        <v>0</v>
      </c>
      <c r="CA89" s="1051">
        <f t="shared" si="156"/>
        <v>0</v>
      </c>
    </row>
    <row r="90" spans="1:80" ht="15" hidden="1" customHeight="1">
      <c r="A90" s="703" t="s">
        <v>468</v>
      </c>
      <c r="B90" s="703"/>
      <c r="C90" s="703"/>
      <c r="D90" s="703"/>
      <c r="E90" s="703"/>
      <c r="F90" s="703"/>
      <c r="G90" s="703"/>
      <c r="H90" s="703"/>
      <c r="I90" s="703"/>
      <c r="J90" s="703"/>
      <c r="K90" s="703"/>
      <c r="L90" s="703"/>
      <c r="M90" s="703"/>
      <c r="N90" s="703"/>
      <c r="O90" s="703"/>
      <c r="P90" s="703"/>
      <c r="Q90" s="703"/>
      <c r="R90" s="703"/>
      <c r="S90" s="703"/>
      <c r="T90" s="703"/>
      <c r="U90" s="703"/>
      <c r="V90" s="703"/>
      <c r="W90" s="703"/>
      <c r="X90" s="703"/>
      <c r="Y90" s="703"/>
      <c r="Z90" s="703"/>
      <c r="AA90" s="703"/>
      <c r="AB90" s="703"/>
      <c r="AC90" s="703"/>
      <c r="AD90" s="703"/>
      <c r="AE90" s="703"/>
      <c r="AF90" s="703"/>
      <c r="AG90" s="703"/>
      <c r="AH90" s="703"/>
      <c r="AI90" s="703"/>
      <c r="AJ90" s="703"/>
      <c r="AK90" s="703"/>
      <c r="AL90" s="703"/>
      <c r="AM90" s="703"/>
      <c r="AN90" s="703"/>
      <c r="AO90" s="703"/>
      <c r="AP90" s="703"/>
      <c r="AQ90" s="703"/>
      <c r="AR90" s="703"/>
      <c r="AS90" s="703"/>
      <c r="AT90" s="703"/>
      <c r="AU90" s="703"/>
      <c r="AV90" s="703"/>
      <c r="AW90" s="703"/>
      <c r="AX90" s="703"/>
      <c r="AY90" s="703"/>
      <c r="AZ90" s="703"/>
      <c r="BA90" s="703"/>
      <c r="BB90" s="703"/>
      <c r="BC90" s="703"/>
      <c r="BD90" s="703"/>
      <c r="BE90" s="703"/>
      <c r="BF90" s="703"/>
      <c r="BG90" s="703"/>
      <c r="BH90" s="703"/>
      <c r="BI90" s="703"/>
      <c r="BJ90" s="703"/>
      <c r="BK90" s="703"/>
      <c r="BL90" s="703"/>
      <c r="BM90" s="703"/>
      <c r="BN90" s="703"/>
      <c r="BO90" s="703"/>
      <c r="BP90" s="703"/>
      <c r="BQ90" s="703"/>
      <c r="BR90" s="703"/>
      <c r="BS90" s="703"/>
      <c r="BT90" s="703"/>
      <c r="BU90" s="703"/>
      <c r="BV90" s="703"/>
      <c r="BW90" s="703"/>
      <c r="BX90" s="1163">
        <f t="shared" si="155"/>
        <v>0</v>
      </c>
      <c r="BY90" s="1163">
        <f t="shared" si="155"/>
        <v>0</v>
      </c>
      <c r="BZ90" s="1151">
        <f t="shared" si="155"/>
        <v>0</v>
      </c>
      <c r="CA90" s="1051">
        <f t="shared" si="156"/>
        <v>0</v>
      </c>
    </row>
    <row r="91" spans="1:80" ht="15" hidden="1" customHeight="1">
      <c r="A91" s="703" t="s">
        <v>469</v>
      </c>
      <c r="B91" s="703"/>
      <c r="C91" s="703"/>
      <c r="D91" s="703"/>
      <c r="E91" s="703"/>
      <c r="F91" s="703"/>
      <c r="G91" s="703"/>
      <c r="H91" s="703"/>
      <c r="I91" s="703"/>
      <c r="J91" s="703"/>
      <c r="K91" s="703"/>
      <c r="L91" s="703"/>
      <c r="M91" s="703"/>
      <c r="N91" s="703"/>
      <c r="O91" s="703"/>
      <c r="P91" s="703"/>
      <c r="Q91" s="703"/>
      <c r="R91" s="703"/>
      <c r="S91" s="703"/>
      <c r="T91" s="703"/>
      <c r="U91" s="703"/>
      <c r="V91" s="703"/>
      <c r="W91" s="703"/>
      <c r="X91" s="703"/>
      <c r="Y91" s="703"/>
      <c r="Z91" s="703"/>
      <c r="AA91" s="703"/>
      <c r="AB91" s="703"/>
      <c r="AC91" s="703"/>
      <c r="AD91" s="703"/>
      <c r="AE91" s="703"/>
      <c r="AF91" s="703"/>
      <c r="AG91" s="703"/>
      <c r="AH91" s="703"/>
      <c r="AI91" s="703"/>
      <c r="AJ91" s="703"/>
      <c r="AK91" s="703"/>
      <c r="AL91" s="703"/>
      <c r="AM91" s="703"/>
      <c r="AN91" s="703"/>
      <c r="AO91" s="703"/>
      <c r="AP91" s="703"/>
      <c r="AQ91" s="703"/>
      <c r="AR91" s="703"/>
      <c r="AS91" s="703"/>
      <c r="AT91" s="703"/>
      <c r="AU91" s="703"/>
      <c r="AV91" s="703"/>
      <c r="AW91" s="703"/>
      <c r="AX91" s="703"/>
      <c r="AY91" s="703"/>
      <c r="AZ91" s="703"/>
      <c r="BA91" s="703"/>
      <c r="BB91" s="703"/>
      <c r="BC91" s="703"/>
      <c r="BD91" s="703"/>
      <c r="BE91" s="703"/>
      <c r="BF91" s="703"/>
      <c r="BG91" s="703"/>
      <c r="BH91" s="703"/>
      <c r="BI91" s="703"/>
      <c r="BJ91" s="703"/>
      <c r="BK91" s="703"/>
      <c r="BL91" s="703"/>
      <c r="BM91" s="703"/>
      <c r="BN91" s="703"/>
      <c r="BO91" s="703"/>
      <c r="BP91" s="703"/>
      <c r="BQ91" s="703"/>
      <c r="BR91" s="703"/>
      <c r="BS91" s="703"/>
      <c r="BT91" s="703"/>
      <c r="BU91" s="703"/>
      <c r="BV91" s="703"/>
      <c r="BW91" s="703"/>
      <c r="BX91" s="1163">
        <f t="shared" si="155"/>
        <v>0</v>
      </c>
      <c r="BY91" s="1163">
        <f t="shared" si="155"/>
        <v>0</v>
      </c>
      <c r="BZ91" s="1151">
        <f t="shared" si="155"/>
        <v>0</v>
      </c>
      <c r="CA91" s="1051">
        <f t="shared" si="156"/>
        <v>0</v>
      </c>
    </row>
    <row r="92" spans="1:80" ht="15" hidden="1" customHeight="1">
      <c r="A92" s="703" t="s">
        <v>470</v>
      </c>
      <c r="B92" s="703"/>
      <c r="C92" s="703"/>
      <c r="D92" s="703"/>
      <c r="E92" s="703"/>
      <c r="F92" s="703"/>
      <c r="G92" s="703"/>
      <c r="H92" s="703"/>
      <c r="I92" s="703"/>
      <c r="J92" s="703"/>
      <c r="K92" s="703"/>
      <c r="L92" s="703"/>
      <c r="M92" s="703"/>
      <c r="N92" s="703"/>
      <c r="O92" s="703"/>
      <c r="P92" s="703"/>
      <c r="Q92" s="703"/>
      <c r="R92" s="703"/>
      <c r="S92" s="703"/>
      <c r="T92" s="703"/>
      <c r="U92" s="703"/>
      <c r="V92" s="703"/>
      <c r="W92" s="703"/>
      <c r="X92" s="703"/>
      <c r="Y92" s="703"/>
      <c r="Z92" s="703"/>
      <c r="AA92" s="703"/>
      <c r="AB92" s="703"/>
      <c r="AC92" s="703"/>
      <c r="AD92" s="703"/>
      <c r="AE92" s="703"/>
      <c r="AF92" s="703"/>
      <c r="AG92" s="703"/>
      <c r="AH92" s="703"/>
      <c r="AI92" s="703"/>
      <c r="AJ92" s="703"/>
      <c r="AK92" s="703"/>
      <c r="AL92" s="703"/>
      <c r="AM92" s="703"/>
      <c r="AN92" s="703"/>
      <c r="AO92" s="703"/>
      <c r="AP92" s="703"/>
      <c r="AQ92" s="703"/>
      <c r="AR92" s="703"/>
      <c r="AS92" s="703"/>
      <c r="AT92" s="703"/>
      <c r="AU92" s="703"/>
      <c r="AV92" s="703"/>
      <c r="AW92" s="703"/>
      <c r="AX92" s="703"/>
      <c r="AY92" s="703"/>
      <c r="AZ92" s="703"/>
      <c r="BA92" s="703"/>
      <c r="BB92" s="703"/>
      <c r="BC92" s="703"/>
      <c r="BD92" s="703"/>
      <c r="BE92" s="703"/>
      <c r="BF92" s="703"/>
      <c r="BG92" s="703"/>
      <c r="BH92" s="703"/>
      <c r="BI92" s="703"/>
      <c r="BJ92" s="703"/>
      <c r="BK92" s="703"/>
      <c r="BL92" s="703"/>
      <c r="BM92" s="703"/>
      <c r="BN92" s="703"/>
      <c r="BO92" s="703"/>
      <c r="BP92" s="703"/>
      <c r="BQ92" s="703"/>
      <c r="BR92" s="703"/>
      <c r="BS92" s="703"/>
      <c r="BT92" s="703"/>
      <c r="BU92" s="703"/>
      <c r="BV92" s="703"/>
      <c r="BW92" s="703"/>
      <c r="BX92" s="1163">
        <f t="shared" si="155"/>
        <v>0</v>
      </c>
      <c r="BY92" s="1163">
        <f t="shared" si="155"/>
        <v>0</v>
      </c>
      <c r="BZ92" s="1151">
        <f t="shared" si="155"/>
        <v>0</v>
      </c>
      <c r="CA92" s="1051">
        <f t="shared" si="156"/>
        <v>0</v>
      </c>
    </row>
    <row r="93" spans="1:80" ht="15" hidden="1" customHeight="1">
      <c r="A93" s="703" t="s">
        <v>471</v>
      </c>
      <c r="B93" s="703"/>
      <c r="C93" s="703"/>
      <c r="D93" s="703"/>
      <c r="E93" s="703"/>
      <c r="F93" s="703"/>
      <c r="G93" s="703"/>
      <c r="H93" s="703"/>
      <c r="I93" s="703"/>
      <c r="J93" s="703"/>
      <c r="K93" s="703"/>
      <c r="L93" s="703"/>
      <c r="M93" s="703"/>
      <c r="N93" s="703"/>
      <c r="O93" s="703"/>
      <c r="P93" s="703"/>
      <c r="Q93" s="703"/>
      <c r="R93" s="703"/>
      <c r="S93" s="703"/>
      <c r="T93" s="703"/>
      <c r="U93" s="703"/>
      <c r="V93" s="703"/>
      <c r="W93" s="703"/>
      <c r="X93" s="703"/>
      <c r="Y93" s="703"/>
      <c r="Z93" s="703"/>
      <c r="AA93" s="703"/>
      <c r="AB93" s="703"/>
      <c r="AC93" s="703"/>
      <c r="AD93" s="703"/>
      <c r="AE93" s="703"/>
      <c r="AF93" s="703"/>
      <c r="AG93" s="703"/>
      <c r="AH93" s="703"/>
      <c r="AI93" s="703"/>
      <c r="AJ93" s="703"/>
      <c r="AK93" s="703"/>
      <c r="AL93" s="703"/>
      <c r="AM93" s="703"/>
      <c r="AN93" s="703"/>
      <c r="AO93" s="703"/>
      <c r="AP93" s="703"/>
      <c r="AQ93" s="703"/>
      <c r="AR93" s="703"/>
      <c r="AS93" s="703"/>
      <c r="AT93" s="703"/>
      <c r="AU93" s="703"/>
      <c r="AV93" s="703"/>
      <c r="AW93" s="703"/>
      <c r="AX93" s="703"/>
      <c r="AY93" s="703"/>
      <c r="AZ93" s="703"/>
      <c r="BA93" s="703"/>
      <c r="BB93" s="703"/>
      <c r="BC93" s="703"/>
      <c r="BD93" s="703"/>
      <c r="BE93" s="703"/>
      <c r="BF93" s="703"/>
      <c r="BG93" s="703"/>
      <c r="BH93" s="703"/>
      <c r="BI93" s="703"/>
      <c r="BJ93" s="703"/>
      <c r="BK93" s="703"/>
      <c r="BL93" s="703"/>
      <c r="BM93" s="703"/>
      <c r="BN93" s="703"/>
      <c r="BO93" s="703"/>
      <c r="BP93" s="703"/>
      <c r="BQ93" s="703"/>
      <c r="BR93" s="703"/>
      <c r="BS93" s="703"/>
      <c r="BT93" s="703"/>
      <c r="BU93" s="703"/>
      <c r="BV93" s="703"/>
      <c r="BW93" s="703"/>
      <c r="BX93" s="1163">
        <f t="shared" si="155"/>
        <v>0</v>
      </c>
      <c r="BY93" s="1163">
        <f t="shared" si="155"/>
        <v>0</v>
      </c>
      <c r="BZ93" s="1151">
        <f t="shared" si="155"/>
        <v>0</v>
      </c>
      <c r="CA93" s="1051">
        <f t="shared" ref="CA93:CA99" si="157">SUM(BY93+BZ93)</f>
        <v>0</v>
      </c>
    </row>
    <row r="94" spans="1:80" ht="15" hidden="1" customHeight="1">
      <c r="A94" s="38" t="s">
        <v>472</v>
      </c>
      <c r="B94" s="38"/>
      <c r="C94" s="38"/>
      <c r="D94" s="38"/>
      <c r="E94" s="38"/>
      <c r="F94" s="38"/>
      <c r="G94" s="38"/>
      <c r="I94" s="38"/>
      <c r="J94" s="38"/>
      <c r="K94" s="38"/>
      <c r="L94" s="38"/>
      <c r="N94" s="38"/>
      <c r="O94" s="38"/>
      <c r="P94" s="38"/>
      <c r="Q94" s="38"/>
      <c r="S94" s="38"/>
      <c r="T94" s="38"/>
      <c r="U94" s="38"/>
      <c r="V94" s="38"/>
      <c r="X94" s="38"/>
      <c r="Y94" s="38"/>
      <c r="Z94" s="38"/>
      <c r="AA94" s="38"/>
      <c r="AC94" s="38"/>
      <c r="AD94" s="38"/>
      <c r="AE94" s="38"/>
      <c r="AF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V94" s="38"/>
      <c r="AW94" s="38"/>
      <c r="AX94" s="38"/>
      <c r="AY94" s="38"/>
      <c r="BA94" s="38"/>
      <c r="BB94" s="38"/>
      <c r="BC94" s="38"/>
      <c r="BD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1163">
        <f t="shared" si="155"/>
        <v>0</v>
      </c>
      <c r="BY94" s="1163">
        <f t="shared" si="155"/>
        <v>0</v>
      </c>
      <c r="BZ94" s="1151">
        <f t="shared" si="155"/>
        <v>0</v>
      </c>
      <c r="CA94" s="1051">
        <f t="shared" si="157"/>
        <v>0</v>
      </c>
    </row>
    <row r="95" spans="1:80" s="38" customFormat="1" ht="15" customHeight="1">
      <c r="A95" s="38" t="s">
        <v>473</v>
      </c>
      <c r="D95" s="1729"/>
      <c r="E95" s="1073">
        <f t="shared" ref="E95:E101" si="158">SUM(C95+D95)</f>
        <v>0</v>
      </c>
      <c r="F95" s="1073">
        <f t="shared" ref="F95:F101" si="159">C95-B95</f>
        <v>0</v>
      </c>
      <c r="I95" s="1154"/>
      <c r="J95" s="1073">
        <f t="shared" ref="J95:J101" si="160">SUM(H95+I95)</f>
        <v>0</v>
      </c>
      <c r="K95" s="1073">
        <f t="shared" ref="K95:K101" si="161">H95-G95</f>
        <v>0</v>
      </c>
      <c r="N95" s="1154"/>
      <c r="O95" s="1073">
        <f t="shared" ref="O95:O101" si="162">SUM(M95+N95)</f>
        <v>0</v>
      </c>
      <c r="P95" s="1073">
        <f t="shared" ref="P95:P101" si="163">M95-L95</f>
        <v>0</v>
      </c>
      <c r="S95" s="1729"/>
      <c r="T95" s="1073">
        <f t="shared" ref="T95:T101" si="164">SUM(R95+S95)</f>
        <v>0</v>
      </c>
      <c r="U95" s="1073">
        <f t="shared" ref="U95:U101" si="165">R95-Q95</f>
        <v>0</v>
      </c>
      <c r="X95" s="1729"/>
      <c r="Y95" s="1073">
        <f t="shared" ref="Y95:Y101" si="166">SUM(W95+X95)</f>
        <v>0</v>
      </c>
      <c r="Z95" s="1073">
        <f t="shared" ref="Z95:Z101" si="167">W95-V95</f>
        <v>0</v>
      </c>
      <c r="AC95" s="1729"/>
      <c r="AD95" s="1073">
        <f t="shared" ref="AD95:AD101" si="168">SUM(AB95+AC95)</f>
        <v>0</v>
      </c>
      <c r="AE95" s="1073">
        <f t="shared" ref="AE95:AE101" si="169">AB95-AA95</f>
        <v>0</v>
      </c>
      <c r="AH95" s="1729"/>
      <c r="AI95" s="1073">
        <f t="shared" ref="AI95:AI101" si="170">SUM(AG95+AH95)</f>
        <v>0</v>
      </c>
      <c r="AJ95" s="1073">
        <f t="shared" ref="AJ95:AJ101" si="171">AG95-AF95</f>
        <v>0</v>
      </c>
      <c r="AM95" s="1075"/>
      <c r="AN95" s="1073">
        <f t="shared" ref="AN95:AN101" si="172">SUM(AL95+AM95)</f>
        <v>0</v>
      </c>
      <c r="AO95" s="1073">
        <f t="shared" ref="AO95:AO101" si="173">AL95-AK95</f>
        <v>0</v>
      </c>
      <c r="AQ95" s="1075"/>
      <c r="AR95" s="1073">
        <f t="shared" ref="AR95:AR101" si="174">SUM(AP95+AQ95)</f>
        <v>0</v>
      </c>
      <c r="AS95" s="1073"/>
      <c r="AV95" s="1729"/>
      <c r="AW95" s="1073">
        <f t="shared" ref="AW95:AW101" si="175">SUM(AU95+AV95)</f>
        <v>0</v>
      </c>
      <c r="AX95" s="1073">
        <f t="shared" ref="AX95:AX101" si="176">AU95-AT95</f>
        <v>0</v>
      </c>
      <c r="BA95" s="1729"/>
      <c r="BB95" s="1073">
        <f t="shared" ref="BB95:BB101" si="177">SUM(AZ95+BA95)</f>
        <v>0</v>
      </c>
      <c r="BC95" s="1073">
        <f t="shared" ref="BC95:BC101" si="178">AZ95-AY95</f>
        <v>0</v>
      </c>
      <c r="BF95" s="1729"/>
      <c r="BG95" s="1073">
        <f t="shared" ref="BG95:BG101" si="179">SUM(BE95+BF95)</f>
        <v>0</v>
      </c>
      <c r="BH95" s="1073">
        <f t="shared" ref="BH95:BH101" si="180">BE95-BD95</f>
        <v>0</v>
      </c>
      <c r="BK95" s="1729"/>
      <c r="BL95" s="1073">
        <f t="shared" ref="BL95:BL101" si="181">SUM(BJ95+BK95)</f>
        <v>0</v>
      </c>
      <c r="BM95" s="1073">
        <f t="shared" ref="BM95:BM101" si="182">BJ95-BI95</f>
        <v>0</v>
      </c>
      <c r="BP95" s="1729"/>
      <c r="BQ95" s="1073">
        <f t="shared" ref="BQ95:BQ101" si="183">SUM(BO95+BP95)</f>
        <v>0</v>
      </c>
      <c r="BR95" s="1073">
        <f t="shared" ref="BR95:BR101" si="184">BO95-BN95</f>
        <v>0</v>
      </c>
      <c r="BU95" s="1729"/>
      <c r="BV95" s="1073">
        <f t="shared" ref="BV95:BV101" si="185">SUM(BT95+BU95)</f>
        <v>0</v>
      </c>
      <c r="BW95" s="1073">
        <f t="shared" ref="BW95:BW101" si="186">BT95-BS95</f>
        <v>0</v>
      </c>
      <c r="BX95" s="1053">
        <f t="shared" ref="BX95:BX101" si="187">SUM(B95+G95+L95+Q95+V95+AA95+AF95+AK95+AT95+AY95+BD95+BI95+BN95+BS95)</f>
        <v>0</v>
      </c>
      <c r="BY95" s="1053">
        <f t="shared" ref="BY95:BY100" si="188">SUM(C95+H95+M95+R95+W95+AB95+AG95+AL95+AP95+AU95+AZ95+BE95+BJ95+BO95+BT95)</f>
        <v>0</v>
      </c>
      <c r="BZ95" s="1151">
        <f>SUM(I95+N95+S95+X95+AC95+AH95+AM95+AQ95+AV95+BA95+BF95+BK95+BP95+BU95+D95)</f>
        <v>0</v>
      </c>
      <c r="CA95" s="1053">
        <f t="shared" si="157"/>
        <v>0</v>
      </c>
      <c r="CB95" s="1152">
        <f t="shared" ref="CB95:CB101" si="189">BY95-BX95</f>
        <v>0</v>
      </c>
    </row>
    <row r="96" spans="1:80" ht="15" customHeight="1">
      <c r="A96" s="38" t="s">
        <v>474</v>
      </c>
      <c r="B96" s="38"/>
      <c r="C96" s="38"/>
      <c r="D96" s="1164"/>
      <c r="E96" s="1073">
        <f t="shared" si="158"/>
        <v>0</v>
      </c>
      <c r="F96" s="1073">
        <f t="shared" si="159"/>
        <v>0</v>
      </c>
      <c r="G96" s="38"/>
      <c r="I96" s="1154"/>
      <c r="J96" s="1073">
        <f t="shared" si="160"/>
        <v>0</v>
      </c>
      <c r="K96" s="1073">
        <f t="shared" si="161"/>
        <v>0</v>
      </c>
      <c r="L96" s="38"/>
      <c r="N96" s="1154"/>
      <c r="O96" s="1073">
        <f t="shared" si="162"/>
        <v>0</v>
      </c>
      <c r="P96" s="1073">
        <f t="shared" si="163"/>
        <v>0</v>
      </c>
      <c r="Q96" s="38"/>
      <c r="S96" s="1729"/>
      <c r="T96" s="1073">
        <f t="shared" si="164"/>
        <v>0</v>
      </c>
      <c r="U96" s="1073">
        <f t="shared" si="165"/>
        <v>0</v>
      </c>
      <c r="V96" s="38"/>
      <c r="X96" s="1729"/>
      <c r="Y96" s="1073">
        <f t="shared" si="166"/>
        <v>0</v>
      </c>
      <c r="Z96" s="1073">
        <f t="shared" si="167"/>
        <v>0</v>
      </c>
      <c r="AA96" s="38"/>
      <c r="AC96" s="1729"/>
      <c r="AD96" s="1073">
        <f t="shared" si="168"/>
        <v>0</v>
      </c>
      <c r="AE96" s="1073">
        <f t="shared" si="169"/>
        <v>0</v>
      </c>
      <c r="AF96" s="38"/>
      <c r="AH96" s="1729"/>
      <c r="AI96" s="1073">
        <f t="shared" si="170"/>
        <v>0</v>
      </c>
      <c r="AJ96" s="1073">
        <f t="shared" si="171"/>
        <v>0</v>
      </c>
      <c r="AK96" s="38"/>
      <c r="AL96" s="38"/>
      <c r="AM96" s="1075"/>
      <c r="AN96" s="1073">
        <f t="shared" si="172"/>
        <v>0</v>
      </c>
      <c r="AO96" s="1073">
        <f t="shared" si="173"/>
        <v>0</v>
      </c>
      <c r="AP96" s="38"/>
      <c r="AQ96" s="1075"/>
      <c r="AR96" s="1073">
        <f t="shared" si="174"/>
        <v>0</v>
      </c>
      <c r="AS96" s="1073"/>
      <c r="AT96" s="38"/>
      <c r="AV96" s="1729"/>
      <c r="AW96" s="1073">
        <f t="shared" si="175"/>
        <v>0</v>
      </c>
      <c r="AX96" s="1073">
        <f t="shared" si="176"/>
        <v>0</v>
      </c>
      <c r="AY96" s="38"/>
      <c r="BA96" s="1729"/>
      <c r="BB96" s="1073">
        <f t="shared" si="177"/>
        <v>0</v>
      </c>
      <c r="BC96" s="1073">
        <f t="shared" si="178"/>
        <v>0</v>
      </c>
      <c r="BD96" s="38"/>
      <c r="BF96" s="1729"/>
      <c r="BG96" s="1073">
        <f t="shared" si="179"/>
        <v>0</v>
      </c>
      <c r="BH96" s="1073">
        <f t="shared" si="180"/>
        <v>0</v>
      </c>
      <c r="BI96" s="38"/>
      <c r="BJ96" s="38"/>
      <c r="BK96" s="1729"/>
      <c r="BL96" s="1073">
        <f t="shared" si="181"/>
        <v>0</v>
      </c>
      <c r="BM96" s="1073">
        <f t="shared" si="182"/>
        <v>0</v>
      </c>
      <c r="BN96" s="38"/>
      <c r="BO96" s="38"/>
      <c r="BP96" s="1729"/>
      <c r="BQ96" s="1073">
        <f t="shared" si="183"/>
        <v>0</v>
      </c>
      <c r="BR96" s="1073">
        <f t="shared" si="184"/>
        <v>0</v>
      </c>
      <c r="BS96" s="38"/>
      <c r="BT96" s="38"/>
      <c r="BU96" s="1729"/>
      <c r="BV96" s="1073">
        <f t="shared" si="185"/>
        <v>0</v>
      </c>
      <c r="BW96" s="1073">
        <f t="shared" si="186"/>
        <v>0</v>
      </c>
      <c r="BX96" s="1053">
        <f t="shared" si="187"/>
        <v>0</v>
      </c>
      <c r="BY96" s="1053">
        <f t="shared" si="188"/>
        <v>0</v>
      </c>
      <c r="BZ96" s="1151">
        <f t="shared" ref="BZ96:BZ101" si="190">SUM(I96+N96+S96+X96+AC96+AH96+AM96+AQ96+AV96+BA96+BF96+BK96+BP96+BU96+D96)</f>
        <v>0</v>
      </c>
      <c r="CA96" s="1051">
        <f t="shared" si="157"/>
        <v>0</v>
      </c>
      <c r="CB96" s="1152">
        <f t="shared" si="189"/>
        <v>0</v>
      </c>
    </row>
    <row r="97" spans="1:165" ht="15" customHeight="1">
      <c r="A97" s="703" t="s">
        <v>912</v>
      </c>
      <c r="B97" s="703"/>
      <c r="C97" s="703"/>
      <c r="D97" s="1729"/>
      <c r="E97" s="1073">
        <f t="shared" si="158"/>
        <v>0</v>
      </c>
      <c r="F97" s="1073">
        <f t="shared" si="159"/>
        <v>0</v>
      </c>
      <c r="G97" s="703"/>
      <c r="H97" s="703"/>
      <c r="I97" s="1157"/>
      <c r="J97" s="1073">
        <f t="shared" si="160"/>
        <v>0</v>
      </c>
      <c r="K97" s="1073">
        <f t="shared" si="161"/>
        <v>0</v>
      </c>
      <c r="L97" s="703"/>
      <c r="M97" s="703"/>
      <c r="N97" s="1157"/>
      <c r="O97" s="1073">
        <f t="shared" si="162"/>
        <v>0</v>
      </c>
      <c r="P97" s="1073">
        <f t="shared" si="163"/>
        <v>0</v>
      </c>
      <c r="Q97" s="703"/>
      <c r="R97" s="703"/>
      <c r="S97" s="1164"/>
      <c r="T97" s="1073">
        <f t="shared" si="164"/>
        <v>0</v>
      </c>
      <c r="U97" s="1073">
        <f t="shared" si="165"/>
        <v>0</v>
      </c>
      <c r="V97" s="703"/>
      <c r="W97" s="703"/>
      <c r="X97" s="1164"/>
      <c r="Y97" s="1073">
        <f t="shared" si="166"/>
        <v>0</v>
      </c>
      <c r="Z97" s="1073">
        <f t="shared" si="167"/>
        <v>0</v>
      </c>
      <c r="AA97" s="703"/>
      <c r="AB97" s="703"/>
      <c r="AC97" s="1164"/>
      <c r="AD97" s="1073">
        <f t="shared" si="168"/>
        <v>0</v>
      </c>
      <c r="AE97" s="1073">
        <f t="shared" si="169"/>
        <v>0</v>
      </c>
      <c r="AF97" s="703"/>
      <c r="AG97" s="703"/>
      <c r="AH97" s="1164"/>
      <c r="AI97" s="1073">
        <f t="shared" si="170"/>
        <v>0</v>
      </c>
      <c r="AJ97" s="1073">
        <f t="shared" si="171"/>
        <v>0</v>
      </c>
      <c r="AK97" s="703"/>
      <c r="AL97" s="703"/>
      <c r="AM97" s="1075"/>
      <c r="AN97" s="1073">
        <f t="shared" si="172"/>
        <v>0</v>
      </c>
      <c r="AO97" s="1073">
        <f t="shared" si="173"/>
        <v>0</v>
      </c>
      <c r="AP97" s="703"/>
      <c r="AQ97" s="1075"/>
      <c r="AR97" s="1073">
        <f t="shared" si="174"/>
        <v>0</v>
      </c>
      <c r="AS97" s="1073"/>
      <c r="AT97" s="703"/>
      <c r="AU97" s="703"/>
      <c r="AV97" s="1164"/>
      <c r="AW97" s="1073">
        <f t="shared" si="175"/>
        <v>0</v>
      </c>
      <c r="AX97" s="1073">
        <f t="shared" si="176"/>
        <v>0</v>
      </c>
      <c r="AY97" s="703"/>
      <c r="AZ97" s="703"/>
      <c r="BA97" s="1164"/>
      <c r="BB97" s="1073">
        <f t="shared" si="177"/>
        <v>0</v>
      </c>
      <c r="BC97" s="1073">
        <f t="shared" si="178"/>
        <v>0</v>
      </c>
      <c r="BD97" s="703"/>
      <c r="BE97" s="703"/>
      <c r="BF97" s="1164"/>
      <c r="BG97" s="1073">
        <f t="shared" si="179"/>
        <v>0</v>
      </c>
      <c r="BH97" s="1073">
        <f t="shared" si="180"/>
        <v>0</v>
      </c>
      <c r="BI97" s="703"/>
      <c r="BJ97" s="703"/>
      <c r="BK97" s="1164"/>
      <c r="BL97" s="1073">
        <f t="shared" si="181"/>
        <v>0</v>
      </c>
      <c r="BM97" s="1073">
        <f t="shared" si="182"/>
        <v>0</v>
      </c>
      <c r="BN97" s="703"/>
      <c r="BO97" s="703"/>
      <c r="BP97" s="1164"/>
      <c r="BQ97" s="1073">
        <f t="shared" si="183"/>
        <v>0</v>
      </c>
      <c r="BR97" s="1073">
        <f t="shared" si="184"/>
        <v>0</v>
      </c>
      <c r="BS97" s="703"/>
      <c r="BT97" s="703"/>
      <c r="BU97" s="1164"/>
      <c r="BV97" s="1073">
        <f t="shared" si="185"/>
        <v>0</v>
      </c>
      <c r="BW97" s="1073">
        <f t="shared" si="186"/>
        <v>0</v>
      </c>
      <c r="BX97" s="1053">
        <f t="shared" si="187"/>
        <v>0</v>
      </c>
      <c r="BY97" s="1053">
        <f t="shared" si="188"/>
        <v>0</v>
      </c>
      <c r="BZ97" s="1151">
        <f t="shared" si="190"/>
        <v>0</v>
      </c>
      <c r="CA97" s="1051">
        <f t="shared" si="157"/>
        <v>0</v>
      </c>
      <c r="CB97" s="1152">
        <f t="shared" si="189"/>
        <v>0</v>
      </c>
    </row>
    <row r="98" spans="1:165" ht="15" customHeight="1">
      <c r="A98" s="703" t="s">
        <v>913</v>
      </c>
      <c r="B98" s="703"/>
      <c r="C98" s="703"/>
      <c r="D98" s="1735"/>
      <c r="E98" s="1073">
        <f t="shared" si="158"/>
        <v>0</v>
      </c>
      <c r="F98" s="1073">
        <f t="shared" si="159"/>
        <v>0</v>
      </c>
      <c r="G98" s="1074">
        <v>3869</v>
      </c>
      <c r="H98" s="1074">
        <v>8733497</v>
      </c>
      <c r="I98" s="1164">
        <v>623636</v>
      </c>
      <c r="J98" s="1073">
        <f t="shared" si="160"/>
        <v>9357133</v>
      </c>
      <c r="K98" s="1073">
        <f t="shared" si="161"/>
        <v>8729628</v>
      </c>
      <c r="L98" s="1074">
        <v>12618</v>
      </c>
      <c r="M98" s="1074">
        <v>34294956</v>
      </c>
      <c r="N98" s="1164">
        <v>-3445655</v>
      </c>
      <c r="O98" s="1073">
        <f t="shared" si="162"/>
        <v>30849301</v>
      </c>
      <c r="P98" s="1073">
        <f t="shared" si="163"/>
        <v>34282338</v>
      </c>
      <c r="Q98" s="1074">
        <v>7767</v>
      </c>
      <c r="R98" s="1074">
        <v>18106032</v>
      </c>
      <c r="S98" s="1164">
        <v>388927</v>
      </c>
      <c r="T98" s="1073">
        <f t="shared" si="164"/>
        <v>18494959</v>
      </c>
      <c r="U98" s="1073">
        <f t="shared" si="165"/>
        <v>18098265</v>
      </c>
      <c r="V98" s="1074">
        <v>7536</v>
      </c>
      <c r="W98" s="1074">
        <v>18461053</v>
      </c>
      <c r="X98" s="1164">
        <v>-550914</v>
      </c>
      <c r="Y98" s="1073">
        <f t="shared" si="166"/>
        <v>17910139</v>
      </c>
      <c r="Z98" s="1073">
        <f t="shared" si="167"/>
        <v>18453517</v>
      </c>
      <c r="AA98" s="1074">
        <v>9961</v>
      </c>
      <c r="AB98" s="1074">
        <v>24141377</v>
      </c>
      <c r="AC98" s="1164">
        <v>-163722</v>
      </c>
      <c r="AD98" s="1073">
        <f t="shared" si="168"/>
        <v>23977655</v>
      </c>
      <c r="AE98" s="1073">
        <f t="shared" si="169"/>
        <v>24131416</v>
      </c>
      <c r="AF98" s="1074">
        <v>4764</v>
      </c>
      <c r="AG98" s="1074">
        <v>11147636</v>
      </c>
      <c r="AH98" s="1164">
        <v>475679</v>
      </c>
      <c r="AI98" s="1073">
        <f t="shared" si="170"/>
        <v>11623315</v>
      </c>
      <c r="AJ98" s="1073">
        <f t="shared" si="171"/>
        <v>11142872</v>
      </c>
      <c r="AK98" s="1073">
        <v>6150</v>
      </c>
      <c r="AL98" s="1073"/>
      <c r="AM98" s="1075"/>
      <c r="AN98" s="1073">
        <f t="shared" si="172"/>
        <v>0</v>
      </c>
      <c r="AO98" s="1073">
        <f t="shared" si="173"/>
        <v>-6150</v>
      </c>
      <c r="AP98" s="1073"/>
      <c r="AQ98" s="1075">
        <v>9210928</v>
      </c>
      <c r="AR98" s="1073">
        <f t="shared" si="174"/>
        <v>9210928</v>
      </c>
      <c r="AS98" s="1073"/>
      <c r="AT98" s="1074">
        <v>8662</v>
      </c>
      <c r="AU98" s="1074">
        <v>21798244</v>
      </c>
      <c r="AV98" s="1164">
        <v>-1037103</v>
      </c>
      <c r="AW98" s="1073">
        <f t="shared" si="175"/>
        <v>20761141</v>
      </c>
      <c r="AX98" s="1073">
        <f t="shared" si="176"/>
        <v>21789582</v>
      </c>
      <c r="AY98" s="1074">
        <v>3840</v>
      </c>
      <c r="AZ98" s="1074">
        <v>8875506</v>
      </c>
      <c r="BA98" s="1164">
        <v>-614912</v>
      </c>
      <c r="BB98" s="1073">
        <f t="shared" si="177"/>
        <v>8260594</v>
      </c>
      <c r="BC98" s="1073">
        <f t="shared" si="178"/>
        <v>8871666</v>
      </c>
      <c r="BD98" s="1073">
        <v>6872</v>
      </c>
      <c r="BE98" s="1073">
        <v>23218325</v>
      </c>
      <c r="BF98" s="1075">
        <v>-2457184</v>
      </c>
      <c r="BG98" s="1073">
        <f t="shared" si="179"/>
        <v>20761141</v>
      </c>
      <c r="BH98" s="1073">
        <f t="shared" si="180"/>
        <v>23211453</v>
      </c>
      <c r="BI98" s="703"/>
      <c r="BJ98" s="703"/>
      <c r="BK98" s="1164"/>
      <c r="BL98" s="1073">
        <f t="shared" si="181"/>
        <v>0</v>
      </c>
      <c r="BM98" s="1073">
        <f t="shared" si="182"/>
        <v>0</v>
      </c>
      <c r="BN98" s="1074">
        <v>14841</v>
      </c>
      <c r="BO98" s="1074">
        <v>37419134</v>
      </c>
      <c r="BP98" s="1164">
        <v>-3134012</v>
      </c>
      <c r="BQ98" s="1073">
        <f t="shared" si="183"/>
        <v>34285122</v>
      </c>
      <c r="BR98" s="1073">
        <f t="shared" si="184"/>
        <v>37404293</v>
      </c>
      <c r="BS98" s="1074">
        <v>2570</v>
      </c>
      <c r="BT98" s="1074">
        <v>7313417</v>
      </c>
      <c r="BU98" s="1075">
        <v>-3146569</v>
      </c>
      <c r="BV98" s="1073">
        <f t="shared" si="185"/>
        <v>4166848</v>
      </c>
      <c r="BW98" s="1073">
        <f t="shared" si="186"/>
        <v>7310847</v>
      </c>
      <c r="BX98" s="1053">
        <f t="shared" si="187"/>
        <v>89450</v>
      </c>
      <c r="BY98" s="1053">
        <f t="shared" si="188"/>
        <v>213509177</v>
      </c>
      <c r="BZ98" s="1151">
        <f t="shared" si="190"/>
        <v>-3850901</v>
      </c>
      <c r="CA98" s="1053">
        <f t="shared" si="157"/>
        <v>209658276</v>
      </c>
      <c r="CB98" s="1152">
        <f t="shared" si="189"/>
        <v>213419727</v>
      </c>
    </row>
    <row r="99" spans="1:165" ht="15" customHeight="1">
      <c r="A99" s="1077" t="s">
        <v>914</v>
      </c>
      <c r="B99" s="37">
        <v>3656</v>
      </c>
      <c r="C99" s="1074">
        <v>8140322</v>
      </c>
      <c r="D99" s="1734">
        <v>3458022</v>
      </c>
      <c r="E99" s="1073">
        <f t="shared" si="158"/>
        <v>11598344</v>
      </c>
      <c r="F99" s="1073">
        <f t="shared" si="159"/>
        <v>8136666</v>
      </c>
      <c r="G99" s="1074">
        <v>29295</v>
      </c>
      <c r="H99" s="1074">
        <v>23274990</v>
      </c>
      <c r="I99" s="1735">
        <v>9556537</v>
      </c>
      <c r="J99" s="1073">
        <f t="shared" si="160"/>
        <v>32831527</v>
      </c>
      <c r="K99" s="1073">
        <f t="shared" si="161"/>
        <v>23245695</v>
      </c>
      <c r="L99" s="1074">
        <v>41346</v>
      </c>
      <c r="M99" s="1074">
        <v>60559765</v>
      </c>
      <c r="N99" s="1075">
        <v>15916580</v>
      </c>
      <c r="O99" s="1073">
        <f t="shared" si="162"/>
        <v>76476345</v>
      </c>
      <c r="P99" s="1073">
        <f t="shared" si="163"/>
        <v>60518419</v>
      </c>
      <c r="Q99" s="1074">
        <v>42882</v>
      </c>
      <c r="R99" s="1074">
        <v>30875488</v>
      </c>
      <c r="S99" s="1075">
        <v>6797397</v>
      </c>
      <c r="T99" s="1073">
        <f t="shared" si="164"/>
        <v>37672885</v>
      </c>
      <c r="U99" s="1073">
        <f t="shared" si="165"/>
        <v>30832606</v>
      </c>
      <c r="V99" s="1074">
        <v>27579</v>
      </c>
      <c r="W99" s="1074">
        <v>29094467</v>
      </c>
      <c r="X99" s="1075">
        <v>11172769</v>
      </c>
      <c r="Y99" s="1073">
        <f t="shared" si="166"/>
        <v>40267236</v>
      </c>
      <c r="Z99" s="1073">
        <f t="shared" si="167"/>
        <v>29066888</v>
      </c>
      <c r="AA99" s="1074">
        <v>10337</v>
      </c>
      <c r="AB99" s="1074">
        <v>18245280</v>
      </c>
      <c r="AC99" s="1075">
        <v>3729070</v>
      </c>
      <c r="AD99" s="1073">
        <f t="shared" si="168"/>
        <v>21974350</v>
      </c>
      <c r="AE99" s="1073">
        <f t="shared" si="169"/>
        <v>18234943</v>
      </c>
      <c r="AF99" s="1074">
        <v>19986</v>
      </c>
      <c r="AG99" s="1074">
        <v>27102672</v>
      </c>
      <c r="AH99" s="1735">
        <v>14330287</v>
      </c>
      <c r="AI99" s="1073">
        <f t="shared" si="170"/>
        <v>41432959</v>
      </c>
      <c r="AJ99" s="1073">
        <f t="shared" si="171"/>
        <v>27082686</v>
      </c>
      <c r="AK99" s="1073">
        <v>42592</v>
      </c>
      <c r="AL99" s="1073">
        <v>33788840</v>
      </c>
      <c r="AM99" s="1075">
        <v>-20036471</v>
      </c>
      <c r="AN99" s="1073">
        <f t="shared" si="172"/>
        <v>13752369</v>
      </c>
      <c r="AO99" s="1073">
        <f t="shared" si="173"/>
        <v>33746248</v>
      </c>
      <c r="AP99" s="1073">
        <v>13055301</v>
      </c>
      <c r="AQ99" s="1075">
        <v>7695455</v>
      </c>
      <c r="AR99" s="1073">
        <f t="shared" si="174"/>
        <v>20750756</v>
      </c>
      <c r="AS99" s="1073"/>
      <c r="AT99" s="1074">
        <v>21029</v>
      </c>
      <c r="AU99" s="1074">
        <v>31222708</v>
      </c>
      <c r="AV99" s="1075">
        <v>15602368</v>
      </c>
      <c r="AW99" s="1073">
        <f t="shared" si="175"/>
        <v>46825076</v>
      </c>
      <c r="AX99" s="1073">
        <f t="shared" si="176"/>
        <v>31201679</v>
      </c>
      <c r="AY99" s="1074">
        <v>33538</v>
      </c>
      <c r="AZ99" s="1074">
        <v>50378513</v>
      </c>
      <c r="BA99" s="1075">
        <v>20485819</v>
      </c>
      <c r="BB99" s="1073">
        <f t="shared" si="177"/>
        <v>70864332</v>
      </c>
      <c r="BC99" s="1073">
        <f t="shared" si="178"/>
        <v>50344975</v>
      </c>
      <c r="BD99" s="1073">
        <v>44191</v>
      </c>
      <c r="BE99" s="1073">
        <v>63320415</v>
      </c>
      <c r="BF99" s="1075">
        <v>5816439</v>
      </c>
      <c r="BG99" s="1073">
        <f t="shared" si="179"/>
        <v>69136854</v>
      </c>
      <c r="BH99" s="1073">
        <f t="shared" si="180"/>
        <v>63276224</v>
      </c>
      <c r="BI99" s="1074">
        <v>5692</v>
      </c>
      <c r="BJ99" s="1074">
        <v>7699656</v>
      </c>
      <c r="BK99" s="1075">
        <v>961238</v>
      </c>
      <c r="BL99" s="1073">
        <f t="shared" si="181"/>
        <v>8660894</v>
      </c>
      <c r="BM99" s="1073">
        <f t="shared" si="182"/>
        <v>7693964</v>
      </c>
      <c r="BN99" s="1074">
        <v>39380</v>
      </c>
      <c r="BO99" s="1074">
        <v>52911432</v>
      </c>
      <c r="BP99" s="1075">
        <v>20170119</v>
      </c>
      <c r="BQ99" s="1073">
        <f t="shared" si="183"/>
        <v>73081551</v>
      </c>
      <c r="BR99" s="1073">
        <f t="shared" si="184"/>
        <v>52872052</v>
      </c>
      <c r="BS99" s="1074">
        <v>35929</v>
      </c>
      <c r="BT99" s="1074">
        <v>31358407</v>
      </c>
      <c r="BU99" s="1075">
        <v>10097507</v>
      </c>
      <c r="BV99" s="1073">
        <f t="shared" si="185"/>
        <v>41455914</v>
      </c>
      <c r="BW99" s="1073">
        <f t="shared" si="186"/>
        <v>31322478</v>
      </c>
      <c r="BX99" s="1053">
        <f t="shared" si="187"/>
        <v>397432</v>
      </c>
      <c r="BY99" s="1053">
        <f t="shared" si="188"/>
        <v>481028256</v>
      </c>
      <c r="BZ99" s="1151">
        <f t="shared" si="190"/>
        <v>125753136</v>
      </c>
      <c r="CA99" s="1053">
        <f t="shared" si="157"/>
        <v>606781392</v>
      </c>
      <c r="CB99" s="1152">
        <f t="shared" si="189"/>
        <v>480630824</v>
      </c>
    </row>
    <row r="100" spans="1:165" ht="15" customHeight="1">
      <c r="A100" s="703" t="s">
        <v>915</v>
      </c>
      <c r="B100" s="703"/>
      <c r="C100" s="703"/>
      <c r="D100" s="1729"/>
      <c r="E100" s="1073">
        <f t="shared" si="158"/>
        <v>0</v>
      </c>
      <c r="F100" s="1073">
        <f t="shared" si="159"/>
        <v>0</v>
      </c>
      <c r="G100" s="703"/>
      <c r="H100" s="703"/>
      <c r="I100" s="1157"/>
      <c r="J100" s="1073">
        <f t="shared" si="160"/>
        <v>0</v>
      </c>
      <c r="K100" s="1073">
        <f t="shared" si="161"/>
        <v>0</v>
      </c>
      <c r="L100" s="703"/>
      <c r="M100" s="1074"/>
      <c r="N100" s="1164"/>
      <c r="O100" s="1073">
        <f t="shared" si="162"/>
        <v>0</v>
      </c>
      <c r="P100" s="1073">
        <f t="shared" si="163"/>
        <v>0</v>
      </c>
      <c r="Q100" s="703"/>
      <c r="R100" s="703"/>
      <c r="S100" s="1164"/>
      <c r="T100" s="1073">
        <f t="shared" si="164"/>
        <v>0</v>
      </c>
      <c r="U100" s="1073">
        <f t="shared" si="165"/>
        <v>0</v>
      </c>
      <c r="V100" s="703"/>
      <c r="W100" s="703"/>
      <c r="X100" s="1164"/>
      <c r="Y100" s="1073">
        <f t="shared" si="166"/>
        <v>0</v>
      </c>
      <c r="Z100" s="1073">
        <f t="shared" si="167"/>
        <v>0</v>
      </c>
      <c r="AA100" s="703"/>
      <c r="AB100" s="703"/>
      <c r="AC100" s="1164"/>
      <c r="AD100" s="1073">
        <f t="shared" si="168"/>
        <v>0</v>
      </c>
      <c r="AE100" s="1073">
        <f t="shared" si="169"/>
        <v>0</v>
      </c>
      <c r="AF100" s="703"/>
      <c r="AG100" s="703"/>
      <c r="AH100" s="1164"/>
      <c r="AI100" s="1073">
        <f t="shared" si="170"/>
        <v>0</v>
      </c>
      <c r="AJ100" s="1073">
        <f t="shared" si="171"/>
        <v>0</v>
      </c>
      <c r="AK100" s="703"/>
      <c r="AL100" s="703"/>
      <c r="AM100" s="1075"/>
      <c r="AN100" s="1073">
        <f t="shared" si="172"/>
        <v>0</v>
      </c>
      <c r="AO100" s="1073">
        <f t="shared" si="173"/>
        <v>0</v>
      </c>
      <c r="AP100" s="703"/>
      <c r="AQ100" s="1075"/>
      <c r="AR100" s="1073">
        <f t="shared" si="174"/>
        <v>0</v>
      </c>
      <c r="AS100" s="1073"/>
      <c r="AT100" s="703"/>
      <c r="AU100" s="703"/>
      <c r="AV100" s="1164"/>
      <c r="AW100" s="1073">
        <f t="shared" si="175"/>
        <v>0</v>
      </c>
      <c r="AX100" s="1073">
        <f t="shared" si="176"/>
        <v>0</v>
      </c>
      <c r="AY100" s="703"/>
      <c r="AZ100" s="703"/>
      <c r="BA100" s="1164"/>
      <c r="BB100" s="1073">
        <f t="shared" si="177"/>
        <v>0</v>
      </c>
      <c r="BC100" s="1073">
        <f t="shared" si="178"/>
        <v>0</v>
      </c>
      <c r="BD100" s="1074"/>
      <c r="BE100" s="703"/>
      <c r="BF100" s="1164"/>
      <c r="BG100" s="1073">
        <f t="shared" si="179"/>
        <v>0</v>
      </c>
      <c r="BH100" s="1073">
        <f t="shared" si="180"/>
        <v>0</v>
      </c>
      <c r="BI100" s="703"/>
      <c r="BJ100" s="703"/>
      <c r="BK100" s="1164"/>
      <c r="BL100" s="1073">
        <f t="shared" si="181"/>
        <v>0</v>
      </c>
      <c r="BM100" s="1073">
        <f t="shared" si="182"/>
        <v>0</v>
      </c>
      <c r="BN100" s="703"/>
      <c r="BO100" s="703"/>
      <c r="BP100" s="1164"/>
      <c r="BQ100" s="1073">
        <f t="shared" si="183"/>
        <v>0</v>
      </c>
      <c r="BR100" s="1073">
        <f t="shared" si="184"/>
        <v>0</v>
      </c>
      <c r="BS100" s="703"/>
      <c r="BT100" s="703">
        <v>0</v>
      </c>
      <c r="BU100" s="1164"/>
      <c r="BV100" s="1073">
        <f t="shared" si="185"/>
        <v>0</v>
      </c>
      <c r="BW100" s="1073">
        <f t="shared" si="186"/>
        <v>0</v>
      </c>
      <c r="BX100" s="1053">
        <f t="shared" si="187"/>
        <v>0</v>
      </c>
      <c r="BY100" s="1053">
        <f t="shared" si="188"/>
        <v>0</v>
      </c>
      <c r="BZ100" s="1151">
        <f t="shared" si="190"/>
        <v>0</v>
      </c>
      <c r="CA100" s="1051">
        <f>SUM(BY100+BZ100)</f>
        <v>0</v>
      </c>
      <c r="CB100" s="1152">
        <f t="shared" si="189"/>
        <v>0</v>
      </c>
    </row>
    <row r="101" spans="1:165" ht="15" customHeight="1">
      <c r="A101" s="703" t="s">
        <v>916</v>
      </c>
      <c r="B101" s="795"/>
      <c r="C101" s="795">
        <v>1363726</v>
      </c>
      <c r="D101" s="1735"/>
      <c r="E101" s="1073">
        <f t="shared" si="158"/>
        <v>1363726</v>
      </c>
      <c r="F101" s="1073">
        <f t="shared" si="159"/>
        <v>1363726</v>
      </c>
      <c r="G101" s="795">
        <v>2413</v>
      </c>
      <c r="H101" s="1074">
        <v>20605477</v>
      </c>
      <c r="I101" s="1164"/>
      <c r="J101" s="1073">
        <f t="shared" si="160"/>
        <v>20605477</v>
      </c>
      <c r="K101" s="1073">
        <f t="shared" si="161"/>
        <v>20603064</v>
      </c>
      <c r="L101" s="795"/>
      <c r="M101" s="795">
        <v>1003052</v>
      </c>
      <c r="N101" s="1164">
        <v>89035</v>
      </c>
      <c r="O101" s="1073">
        <f t="shared" si="162"/>
        <v>1092087</v>
      </c>
      <c r="P101" s="1073">
        <f t="shared" si="163"/>
        <v>1003052</v>
      </c>
      <c r="Q101" s="795">
        <v>17780</v>
      </c>
      <c r="R101" s="1046">
        <v>97090</v>
      </c>
      <c r="S101" s="1164"/>
      <c r="T101" s="1073">
        <f t="shared" si="164"/>
        <v>97090</v>
      </c>
      <c r="U101" s="1073">
        <f t="shared" si="165"/>
        <v>79310</v>
      </c>
      <c r="V101" s="795"/>
      <c r="W101" s="1074"/>
      <c r="X101" s="1164"/>
      <c r="Y101" s="1073">
        <f t="shared" si="166"/>
        <v>0</v>
      </c>
      <c r="Z101" s="1073">
        <f t="shared" si="167"/>
        <v>0</v>
      </c>
      <c r="AA101" s="795"/>
      <c r="AB101" s="795">
        <v>11645542</v>
      </c>
      <c r="AC101" s="1075">
        <v>1492251</v>
      </c>
      <c r="AD101" s="1073">
        <f t="shared" si="168"/>
        <v>13137793</v>
      </c>
      <c r="AE101" s="1073">
        <f t="shared" si="169"/>
        <v>11645542</v>
      </c>
      <c r="AF101" s="795"/>
      <c r="AG101" s="795">
        <v>14574443</v>
      </c>
      <c r="AH101" s="1164"/>
      <c r="AI101" s="1073">
        <f t="shared" si="170"/>
        <v>14574443</v>
      </c>
      <c r="AJ101" s="1073">
        <f t="shared" si="171"/>
        <v>14574443</v>
      </c>
      <c r="AK101" s="795"/>
      <c r="AL101" s="795"/>
      <c r="AM101" s="1075"/>
      <c r="AN101" s="1073">
        <f t="shared" si="172"/>
        <v>0</v>
      </c>
      <c r="AO101" s="1073">
        <f t="shared" si="173"/>
        <v>0</v>
      </c>
      <c r="AP101" s="795">
        <v>273199</v>
      </c>
      <c r="AQ101" s="1075">
        <v>110249</v>
      </c>
      <c r="AR101" s="1073">
        <f t="shared" si="174"/>
        <v>383448</v>
      </c>
      <c r="AS101" s="1073"/>
      <c r="AT101" s="795"/>
      <c r="AU101" s="795"/>
      <c r="AV101" s="1164"/>
      <c r="AW101" s="1073">
        <f t="shared" si="175"/>
        <v>0</v>
      </c>
      <c r="AX101" s="1073">
        <f t="shared" si="176"/>
        <v>0</v>
      </c>
      <c r="AY101" s="795">
        <v>9525</v>
      </c>
      <c r="AZ101" s="1046">
        <v>302031</v>
      </c>
      <c r="BA101" s="1164">
        <v>91120</v>
      </c>
      <c r="BB101" s="1073">
        <f t="shared" si="177"/>
        <v>393151</v>
      </c>
      <c r="BC101" s="1073">
        <f t="shared" si="178"/>
        <v>292506</v>
      </c>
      <c r="BD101" s="1074"/>
      <c r="BE101" s="795">
        <v>668798</v>
      </c>
      <c r="BF101" s="1075"/>
      <c r="BG101" s="1073">
        <f t="shared" si="179"/>
        <v>668798</v>
      </c>
      <c r="BH101" s="1073">
        <f t="shared" si="180"/>
        <v>668798</v>
      </c>
      <c r="BI101" s="795"/>
      <c r="BJ101" s="795">
        <v>10080104</v>
      </c>
      <c r="BK101" s="1164"/>
      <c r="BL101" s="1073">
        <f t="shared" si="181"/>
        <v>10080104</v>
      </c>
      <c r="BM101" s="1073">
        <f t="shared" si="182"/>
        <v>10080104</v>
      </c>
      <c r="BN101" s="795">
        <v>9525</v>
      </c>
      <c r="BO101" s="1046">
        <v>2082341</v>
      </c>
      <c r="BP101" s="1075">
        <v>22000</v>
      </c>
      <c r="BQ101" s="1073">
        <f t="shared" si="183"/>
        <v>2104341</v>
      </c>
      <c r="BR101" s="1073">
        <f t="shared" si="184"/>
        <v>2072816</v>
      </c>
      <c r="BS101" s="795"/>
      <c r="BT101" s="795">
        <v>21609082</v>
      </c>
      <c r="BU101" s="1164"/>
      <c r="BV101" s="1073">
        <f t="shared" si="185"/>
        <v>21609082</v>
      </c>
      <c r="BW101" s="1073">
        <f t="shared" si="186"/>
        <v>21609082</v>
      </c>
      <c r="BX101" s="1053">
        <f t="shared" si="187"/>
        <v>39243</v>
      </c>
      <c r="BY101" s="1053">
        <v>84396005</v>
      </c>
      <c r="BZ101" s="1151">
        <f t="shared" si="190"/>
        <v>1804655</v>
      </c>
      <c r="CA101" s="1051">
        <f>SUM(BY101+BZ101)</f>
        <v>86200660</v>
      </c>
      <c r="CB101" s="1152">
        <f t="shared" si="189"/>
        <v>84356762</v>
      </c>
    </row>
    <row r="102" spans="1:165" ht="15" hidden="1" customHeight="1">
      <c r="A102" s="703" t="s">
        <v>475</v>
      </c>
      <c r="B102" s="703"/>
      <c r="C102" s="703"/>
      <c r="D102" s="703"/>
      <c r="E102" s="703"/>
      <c r="F102" s="703"/>
      <c r="G102" s="703"/>
      <c r="H102" s="703"/>
      <c r="I102" s="703"/>
      <c r="J102" s="703"/>
      <c r="K102" s="703"/>
      <c r="L102" s="703"/>
      <c r="M102" s="703"/>
      <c r="N102" s="703"/>
      <c r="O102" s="703"/>
      <c r="P102" s="703"/>
      <c r="Q102" s="703"/>
      <c r="R102" s="703"/>
      <c r="S102" s="703"/>
      <c r="T102" s="703"/>
      <c r="U102" s="703"/>
      <c r="V102" s="703"/>
      <c r="W102" s="703"/>
      <c r="X102" s="703"/>
      <c r="Y102" s="703"/>
      <c r="Z102" s="703"/>
      <c r="AA102" s="703"/>
      <c r="AB102" s="703"/>
      <c r="AC102" s="703"/>
      <c r="AD102" s="703"/>
      <c r="AE102" s="703"/>
      <c r="AF102" s="703"/>
      <c r="AG102" s="703"/>
      <c r="AH102" s="703"/>
      <c r="AI102" s="703"/>
      <c r="AJ102" s="703"/>
      <c r="AK102" s="703"/>
      <c r="AL102" s="703"/>
      <c r="AM102" s="703"/>
      <c r="AN102" s="703"/>
      <c r="AO102" s="703"/>
      <c r="AP102" s="703"/>
      <c r="AQ102" s="703"/>
      <c r="AR102" s="703"/>
      <c r="AS102" s="703"/>
      <c r="AT102" s="703"/>
      <c r="AU102" s="703"/>
      <c r="AV102" s="703"/>
      <c r="AW102" s="703"/>
      <c r="AX102" s="703"/>
      <c r="AY102" s="703"/>
      <c r="AZ102" s="703"/>
      <c r="BA102" s="703"/>
      <c r="BB102" s="703"/>
      <c r="BC102" s="703"/>
      <c r="BD102" s="703"/>
      <c r="BE102" s="703"/>
      <c r="BF102" s="703"/>
      <c r="BG102" s="703"/>
      <c r="BH102" s="703"/>
      <c r="BI102" s="703"/>
      <c r="BJ102" s="703"/>
      <c r="BK102" s="703"/>
      <c r="BL102" s="703"/>
      <c r="BM102" s="703"/>
      <c r="BN102" s="703"/>
      <c r="BO102" s="703"/>
      <c r="BP102" s="703"/>
      <c r="BQ102" s="703"/>
      <c r="BR102" s="703"/>
      <c r="BS102" s="703"/>
      <c r="BT102" s="703"/>
      <c r="BU102" s="703"/>
      <c r="BV102" s="703"/>
      <c r="BW102" s="703"/>
      <c r="BX102" s="1163">
        <f>SUM(G102+L102+Q102+V102+AA102+AF102+AK102+AT102+AY102+BD102+BI102+BN102+BS102)</f>
        <v>0</v>
      </c>
      <c r="BY102" s="1163">
        <f>SUM(H102+M102+R102+W102+AB102+AG102+AL102+AU102+AZ102+BE102+BJ102+BO102+BT102)</f>
        <v>0</v>
      </c>
      <c r="BZ102" s="1151">
        <f>SUM(I102+N102+S102+X102+AC102+AH102+AM102+AV102+BA102+BF102+BK102+BP102+BU102)</f>
        <v>0</v>
      </c>
      <c r="CA102" s="1051">
        <f>SUM(BY102+BZ102)</f>
        <v>0</v>
      </c>
    </row>
    <row r="103" spans="1:165" s="24" customFormat="1" ht="15" customHeight="1" thickBot="1">
      <c r="A103" s="1020" t="s">
        <v>476</v>
      </c>
      <c r="B103" s="1064">
        <f>SUM(B87:B102)</f>
        <v>3656</v>
      </c>
      <c r="C103" s="1064">
        <f t="shared" ref="C103:BR103" si="191">SUM(C87:C102)</f>
        <v>9504048</v>
      </c>
      <c r="D103" s="1064">
        <f t="shared" si="191"/>
        <v>3458022</v>
      </c>
      <c r="E103" s="1064">
        <f t="shared" si="191"/>
        <v>12962070</v>
      </c>
      <c r="F103" s="1064">
        <f t="shared" si="191"/>
        <v>9500392</v>
      </c>
      <c r="G103" s="1064">
        <f t="shared" si="191"/>
        <v>35577</v>
      </c>
      <c r="H103" s="1064">
        <f t="shared" si="191"/>
        <v>52613964</v>
      </c>
      <c r="I103" s="1064">
        <f t="shared" si="191"/>
        <v>10180173</v>
      </c>
      <c r="J103" s="1064">
        <f t="shared" si="191"/>
        <v>62794137</v>
      </c>
      <c r="K103" s="1064">
        <f t="shared" si="191"/>
        <v>52578387</v>
      </c>
      <c r="L103" s="1064">
        <f t="shared" si="191"/>
        <v>53964</v>
      </c>
      <c r="M103" s="1064">
        <f t="shared" si="191"/>
        <v>95857773</v>
      </c>
      <c r="N103" s="1064">
        <f t="shared" si="191"/>
        <v>12559960</v>
      </c>
      <c r="O103" s="1064">
        <f t="shared" si="191"/>
        <v>108417733</v>
      </c>
      <c r="P103" s="1064">
        <f t="shared" si="191"/>
        <v>95803809</v>
      </c>
      <c r="Q103" s="1064">
        <f t="shared" si="191"/>
        <v>68429</v>
      </c>
      <c r="R103" s="1064">
        <f t="shared" si="191"/>
        <v>49078610</v>
      </c>
      <c r="S103" s="1064">
        <f t="shared" si="191"/>
        <v>7186324</v>
      </c>
      <c r="T103" s="1064">
        <f t="shared" si="191"/>
        <v>56264934</v>
      </c>
      <c r="U103" s="1064">
        <f t="shared" si="191"/>
        <v>49010181</v>
      </c>
      <c r="V103" s="1064">
        <f t="shared" si="191"/>
        <v>35115</v>
      </c>
      <c r="W103" s="1064">
        <f t="shared" si="191"/>
        <v>47555520</v>
      </c>
      <c r="X103" s="1064">
        <f t="shared" si="191"/>
        <v>10621855</v>
      </c>
      <c r="Y103" s="1064">
        <f t="shared" si="191"/>
        <v>58177375</v>
      </c>
      <c r="Z103" s="1064">
        <f t="shared" si="191"/>
        <v>47520405</v>
      </c>
      <c r="AA103" s="1064">
        <f t="shared" si="191"/>
        <v>20298</v>
      </c>
      <c r="AB103" s="1064">
        <f t="shared" si="191"/>
        <v>54032199</v>
      </c>
      <c r="AC103" s="1064">
        <f t="shared" si="191"/>
        <v>5057599</v>
      </c>
      <c r="AD103" s="1064">
        <f t="shared" si="191"/>
        <v>59089798</v>
      </c>
      <c r="AE103" s="1064">
        <f t="shared" si="191"/>
        <v>54011901</v>
      </c>
      <c r="AF103" s="1064">
        <f t="shared" si="191"/>
        <v>24750</v>
      </c>
      <c r="AG103" s="1064">
        <f t="shared" si="191"/>
        <v>52824751</v>
      </c>
      <c r="AH103" s="1064">
        <f t="shared" si="191"/>
        <v>14805966</v>
      </c>
      <c r="AI103" s="1064">
        <f t="shared" si="191"/>
        <v>67630717</v>
      </c>
      <c r="AJ103" s="1064">
        <f t="shared" si="191"/>
        <v>52800001</v>
      </c>
      <c r="AK103" s="1064">
        <f t="shared" si="191"/>
        <v>48742</v>
      </c>
      <c r="AL103" s="1064">
        <f t="shared" si="191"/>
        <v>33788840</v>
      </c>
      <c r="AM103" s="1064">
        <f t="shared" si="191"/>
        <v>-20036471</v>
      </c>
      <c r="AN103" s="1064">
        <f t="shared" si="191"/>
        <v>13752369</v>
      </c>
      <c r="AO103" s="1064">
        <f t="shared" si="191"/>
        <v>33740098</v>
      </c>
      <c r="AP103" s="1064">
        <f>SUM(AP87:AP102)</f>
        <v>13328500</v>
      </c>
      <c r="AQ103" s="1064">
        <f>SUM(AQ87:AQ102)</f>
        <v>17016632</v>
      </c>
      <c r="AR103" s="1064">
        <f>SUM(AR87:AR102)</f>
        <v>30345132</v>
      </c>
      <c r="AS103" s="1064"/>
      <c r="AT103" s="1064">
        <f t="shared" si="191"/>
        <v>29691</v>
      </c>
      <c r="AU103" s="1064">
        <f t="shared" si="191"/>
        <v>53020952</v>
      </c>
      <c r="AV103" s="1064">
        <f t="shared" si="191"/>
        <v>14565265</v>
      </c>
      <c r="AW103" s="1064">
        <f t="shared" si="191"/>
        <v>67586217</v>
      </c>
      <c r="AX103" s="1064">
        <f t="shared" si="191"/>
        <v>52991261</v>
      </c>
      <c r="AY103" s="1064">
        <f t="shared" si="191"/>
        <v>46903</v>
      </c>
      <c r="AZ103" s="1064">
        <f t="shared" si="191"/>
        <v>59556050</v>
      </c>
      <c r="BA103" s="1064">
        <f t="shared" si="191"/>
        <v>19962027</v>
      </c>
      <c r="BB103" s="1064">
        <f t="shared" si="191"/>
        <v>79518077</v>
      </c>
      <c r="BC103" s="1064">
        <f t="shared" si="191"/>
        <v>59509147</v>
      </c>
      <c r="BD103" s="1064">
        <f t="shared" si="191"/>
        <v>51063</v>
      </c>
      <c r="BE103" s="1064">
        <f t="shared" si="191"/>
        <v>87207538</v>
      </c>
      <c r="BF103" s="1064">
        <f t="shared" si="191"/>
        <v>3359255</v>
      </c>
      <c r="BG103" s="1064">
        <f t="shared" si="191"/>
        <v>90566793</v>
      </c>
      <c r="BH103" s="1064">
        <f t="shared" si="191"/>
        <v>87156475</v>
      </c>
      <c r="BI103" s="1064">
        <f t="shared" si="191"/>
        <v>5692</v>
      </c>
      <c r="BJ103" s="1064">
        <f t="shared" si="191"/>
        <v>17779760</v>
      </c>
      <c r="BK103" s="1064">
        <f t="shared" si="191"/>
        <v>961238</v>
      </c>
      <c r="BL103" s="1064">
        <f t="shared" si="191"/>
        <v>18740998</v>
      </c>
      <c r="BM103" s="1064">
        <f t="shared" si="191"/>
        <v>17774068</v>
      </c>
      <c r="BN103" s="1064">
        <f t="shared" si="191"/>
        <v>63746</v>
      </c>
      <c r="BO103" s="1064">
        <f t="shared" si="191"/>
        <v>92412907</v>
      </c>
      <c r="BP103" s="1064">
        <f t="shared" si="191"/>
        <v>17058107</v>
      </c>
      <c r="BQ103" s="1064">
        <f t="shared" si="191"/>
        <v>109471014</v>
      </c>
      <c r="BR103" s="1064">
        <f t="shared" si="191"/>
        <v>92349161</v>
      </c>
      <c r="BS103" s="1064">
        <f t="shared" ref="BS103:CB103" si="192">SUM(BS87:BS102)</f>
        <v>38499</v>
      </c>
      <c r="BT103" s="1064">
        <f t="shared" si="192"/>
        <v>60280906</v>
      </c>
      <c r="BU103" s="1064">
        <f t="shared" si="192"/>
        <v>6950938</v>
      </c>
      <c r="BV103" s="1064">
        <f t="shared" si="192"/>
        <v>67231844</v>
      </c>
      <c r="BW103" s="1064">
        <f t="shared" si="192"/>
        <v>60242407</v>
      </c>
      <c r="BX103" s="1064">
        <f t="shared" si="192"/>
        <v>526125</v>
      </c>
      <c r="BY103" s="1064">
        <f t="shared" si="192"/>
        <v>778933438</v>
      </c>
      <c r="BZ103" s="1064">
        <f t="shared" si="192"/>
        <v>123706890</v>
      </c>
      <c r="CA103" s="1064">
        <f t="shared" si="192"/>
        <v>902640328</v>
      </c>
      <c r="CB103" s="1064">
        <f t="shared" si="192"/>
        <v>778407313</v>
      </c>
    </row>
    <row r="104" spans="1:165" s="24" customFormat="1" ht="15" customHeight="1" thickBot="1">
      <c r="A104" s="1078" t="s">
        <v>224</v>
      </c>
      <c r="B104" s="1068">
        <f>SUM(B86+B103)</f>
        <v>17329</v>
      </c>
      <c r="C104" s="1068">
        <f t="shared" ref="C104:BR104" si="193">SUM(C86+C103)</f>
        <v>30650540</v>
      </c>
      <c r="D104" s="1068">
        <f t="shared" si="193"/>
        <v>11101156</v>
      </c>
      <c r="E104" s="1068">
        <f t="shared" si="193"/>
        <v>41751696</v>
      </c>
      <c r="F104" s="1068">
        <f t="shared" si="193"/>
        <v>30633211</v>
      </c>
      <c r="G104" s="1068">
        <f t="shared" si="193"/>
        <v>36114</v>
      </c>
      <c r="H104" s="1068">
        <f t="shared" si="193"/>
        <v>53370964</v>
      </c>
      <c r="I104" s="1068">
        <f t="shared" si="193"/>
        <v>13597359</v>
      </c>
      <c r="J104" s="1068">
        <f t="shared" si="193"/>
        <v>66968323</v>
      </c>
      <c r="K104" s="1068">
        <f t="shared" si="193"/>
        <v>53334850</v>
      </c>
      <c r="L104" s="1068">
        <f t="shared" si="193"/>
        <v>104289</v>
      </c>
      <c r="M104" s="1068">
        <f t="shared" si="193"/>
        <v>136737356</v>
      </c>
      <c r="N104" s="1068">
        <f t="shared" si="193"/>
        <v>10449187</v>
      </c>
      <c r="O104" s="1068">
        <f t="shared" si="193"/>
        <v>147186543</v>
      </c>
      <c r="P104" s="1068">
        <f t="shared" si="193"/>
        <v>136633067</v>
      </c>
      <c r="Q104" s="1068">
        <f t="shared" si="193"/>
        <v>71576</v>
      </c>
      <c r="R104" s="1068">
        <f t="shared" si="193"/>
        <v>51498610</v>
      </c>
      <c r="S104" s="1068">
        <f t="shared" si="193"/>
        <v>7647986</v>
      </c>
      <c r="T104" s="1068">
        <f t="shared" si="193"/>
        <v>59146596</v>
      </c>
      <c r="U104" s="1068">
        <f t="shared" si="193"/>
        <v>51427034</v>
      </c>
      <c r="V104" s="1068">
        <f t="shared" si="193"/>
        <v>67406</v>
      </c>
      <c r="W104" s="1068">
        <f t="shared" si="193"/>
        <v>73144789</v>
      </c>
      <c r="X104" s="1068">
        <f t="shared" si="193"/>
        <v>10010177</v>
      </c>
      <c r="Y104" s="1068">
        <f t="shared" si="193"/>
        <v>83154966</v>
      </c>
      <c r="Z104" s="1068">
        <f t="shared" si="193"/>
        <v>73077383</v>
      </c>
      <c r="AA104" s="1068">
        <f t="shared" si="193"/>
        <v>22601</v>
      </c>
      <c r="AB104" s="1068">
        <f t="shared" si="193"/>
        <v>55328199</v>
      </c>
      <c r="AC104" s="1068">
        <f t="shared" si="193"/>
        <v>7027260</v>
      </c>
      <c r="AD104" s="1068">
        <f t="shared" si="193"/>
        <v>62355459</v>
      </c>
      <c r="AE104" s="1068">
        <f t="shared" si="193"/>
        <v>55305598</v>
      </c>
      <c r="AF104" s="1068">
        <f t="shared" si="193"/>
        <v>43039</v>
      </c>
      <c r="AG104" s="1068">
        <f t="shared" si="193"/>
        <v>65669876</v>
      </c>
      <c r="AH104" s="1068">
        <f t="shared" si="193"/>
        <v>17204812</v>
      </c>
      <c r="AI104" s="1068">
        <f t="shared" si="193"/>
        <v>82874688</v>
      </c>
      <c r="AJ104" s="1068">
        <f t="shared" si="193"/>
        <v>65626837</v>
      </c>
      <c r="AK104" s="1068">
        <f t="shared" si="193"/>
        <v>49709</v>
      </c>
      <c r="AL104" s="1068">
        <f t="shared" si="193"/>
        <v>33788840</v>
      </c>
      <c r="AM104" s="1068">
        <f t="shared" si="193"/>
        <v>-19207759</v>
      </c>
      <c r="AN104" s="1068">
        <f t="shared" si="193"/>
        <v>14581081</v>
      </c>
      <c r="AO104" s="1068">
        <f t="shared" si="193"/>
        <v>33739131</v>
      </c>
      <c r="AP104" s="1068">
        <f>SUM(AP86+AP103)</f>
        <v>27101680</v>
      </c>
      <c r="AQ104" s="1068">
        <f>SUM(AQ86+AQ103)</f>
        <v>21303459</v>
      </c>
      <c r="AR104" s="1068">
        <f>SUM(AR86+AR103)</f>
        <v>48405139</v>
      </c>
      <c r="AS104" s="1068"/>
      <c r="AT104" s="1068">
        <f t="shared" si="193"/>
        <v>62326</v>
      </c>
      <c r="AU104" s="1068">
        <f t="shared" si="193"/>
        <v>76817014</v>
      </c>
      <c r="AV104" s="1068">
        <f t="shared" si="193"/>
        <v>14930191</v>
      </c>
      <c r="AW104" s="1068">
        <f t="shared" si="193"/>
        <v>91747205</v>
      </c>
      <c r="AX104" s="1068">
        <f t="shared" si="193"/>
        <v>76754688</v>
      </c>
      <c r="AY104" s="1068">
        <f t="shared" si="193"/>
        <v>68766</v>
      </c>
      <c r="AZ104" s="1068">
        <f t="shared" si="193"/>
        <v>77199725</v>
      </c>
      <c r="BA104" s="1068">
        <f t="shared" si="193"/>
        <v>19311219</v>
      </c>
      <c r="BB104" s="1068">
        <f t="shared" si="193"/>
        <v>96510944</v>
      </c>
      <c r="BC104" s="1068">
        <f t="shared" si="193"/>
        <v>77130959</v>
      </c>
      <c r="BD104" s="1068">
        <f t="shared" si="193"/>
        <v>87661</v>
      </c>
      <c r="BE104" s="1068">
        <f t="shared" si="193"/>
        <v>108623557</v>
      </c>
      <c r="BF104" s="1068">
        <f t="shared" si="193"/>
        <v>5081191</v>
      </c>
      <c r="BG104" s="1068">
        <f t="shared" si="193"/>
        <v>113704748</v>
      </c>
      <c r="BH104" s="1068">
        <f t="shared" si="193"/>
        <v>108535896</v>
      </c>
      <c r="BI104" s="1068">
        <f t="shared" si="193"/>
        <v>5692</v>
      </c>
      <c r="BJ104" s="1068">
        <f t="shared" si="193"/>
        <v>17779760</v>
      </c>
      <c r="BK104" s="1068">
        <f t="shared" si="193"/>
        <v>2433139</v>
      </c>
      <c r="BL104" s="1068">
        <f t="shared" si="193"/>
        <v>20212899</v>
      </c>
      <c r="BM104" s="1068">
        <f t="shared" si="193"/>
        <v>17774068</v>
      </c>
      <c r="BN104" s="1068">
        <f t="shared" si="193"/>
        <v>121389</v>
      </c>
      <c r="BO104" s="1068">
        <f t="shared" si="193"/>
        <v>139041467</v>
      </c>
      <c r="BP104" s="1068">
        <f t="shared" si="193"/>
        <v>11190022</v>
      </c>
      <c r="BQ104" s="1068">
        <f t="shared" si="193"/>
        <v>150231489</v>
      </c>
      <c r="BR104" s="1068">
        <f t="shared" si="193"/>
        <v>138920078</v>
      </c>
      <c r="BS104" s="1068">
        <f t="shared" ref="BS104:CB104" si="194">SUM(BS86+BS103)</f>
        <v>39297</v>
      </c>
      <c r="BT104" s="1068">
        <f t="shared" si="194"/>
        <v>61234906</v>
      </c>
      <c r="BU104" s="1068">
        <f t="shared" si="194"/>
        <v>7567531</v>
      </c>
      <c r="BV104" s="1068">
        <f t="shared" si="194"/>
        <v>68802437</v>
      </c>
      <c r="BW104" s="1068">
        <f t="shared" si="194"/>
        <v>61195609</v>
      </c>
      <c r="BX104" s="1068">
        <f t="shared" si="194"/>
        <v>797194</v>
      </c>
      <c r="BY104" s="1068">
        <f t="shared" si="194"/>
        <v>1008078403</v>
      </c>
      <c r="BZ104" s="1068">
        <f t="shared" si="194"/>
        <v>139646930</v>
      </c>
      <c r="CA104" s="1068">
        <f t="shared" si="194"/>
        <v>1147725333</v>
      </c>
      <c r="CB104" s="1068">
        <f t="shared" si="194"/>
        <v>1007281209</v>
      </c>
    </row>
    <row r="105" spans="1:165" ht="15" customHeight="1">
      <c r="A105" s="38" t="s">
        <v>224</v>
      </c>
      <c r="B105" s="1165">
        <f t="shared" ref="B105:AG105" si="195">SUM(B60-B104)</f>
        <v>0</v>
      </c>
      <c r="C105" s="1165">
        <f t="shared" si="195"/>
        <v>0</v>
      </c>
      <c r="D105" s="1165">
        <f t="shared" si="195"/>
        <v>0</v>
      </c>
      <c r="E105" s="1165">
        <f t="shared" si="195"/>
        <v>0</v>
      </c>
      <c r="F105" s="1165">
        <f t="shared" si="195"/>
        <v>0</v>
      </c>
      <c r="G105" s="1165">
        <f t="shared" si="195"/>
        <v>0</v>
      </c>
      <c r="H105" s="1165">
        <f t="shared" si="195"/>
        <v>0</v>
      </c>
      <c r="I105" s="1165">
        <f t="shared" si="195"/>
        <v>0</v>
      </c>
      <c r="J105" s="1165">
        <f t="shared" si="195"/>
        <v>0</v>
      </c>
      <c r="K105" s="1165">
        <f t="shared" si="195"/>
        <v>0</v>
      </c>
      <c r="L105" s="1165">
        <f t="shared" si="195"/>
        <v>0</v>
      </c>
      <c r="M105" s="1165">
        <f t="shared" si="195"/>
        <v>0</v>
      </c>
      <c r="N105" s="1165">
        <f t="shared" si="195"/>
        <v>0</v>
      </c>
      <c r="O105" s="1165">
        <f t="shared" si="195"/>
        <v>0</v>
      </c>
      <c r="P105" s="1165">
        <f t="shared" si="195"/>
        <v>0</v>
      </c>
      <c r="Q105" s="1165">
        <f t="shared" si="195"/>
        <v>0</v>
      </c>
      <c r="R105" s="1165">
        <f t="shared" si="195"/>
        <v>0</v>
      </c>
      <c r="S105" s="1165">
        <f t="shared" si="195"/>
        <v>0</v>
      </c>
      <c r="T105" s="1165">
        <f t="shared" si="195"/>
        <v>0</v>
      </c>
      <c r="U105" s="1165">
        <f t="shared" si="195"/>
        <v>0</v>
      </c>
      <c r="V105" s="1165">
        <f t="shared" si="195"/>
        <v>0</v>
      </c>
      <c r="W105" s="1165">
        <f t="shared" si="195"/>
        <v>0</v>
      </c>
      <c r="X105" s="1165">
        <f t="shared" si="195"/>
        <v>0</v>
      </c>
      <c r="Y105" s="1165">
        <f t="shared" si="195"/>
        <v>0</v>
      </c>
      <c r="Z105" s="1165">
        <f t="shared" si="195"/>
        <v>0</v>
      </c>
      <c r="AA105" s="1165">
        <f t="shared" si="195"/>
        <v>0</v>
      </c>
      <c r="AB105" s="1165">
        <f t="shared" si="195"/>
        <v>0</v>
      </c>
      <c r="AC105" s="1165">
        <f t="shared" si="195"/>
        <v>0</v>
      </c>
      <c r="AD105" s="1165">
        <f t="shared" si="195"/>
        <v>0</v>
      </c>
      <c r="AE105" s="1165">
        <f t="shared" si="195"/>
        <v>0</v>
      </c>
      <c r="AF105" s="1165">
        <f t="shared" si="195"/>
        <v>0</v>
      </c>
      <c r="AG105" s="1165">
        <f t="shared" si="195"/>
        <v>0</v>
      </c>
      <c r="AH105" s="1165">
        <f t="shared" ref="AH105:BM105" si="196">SUM(AH60-AH104)</f>
        <v>0</v>
      </c>
      <c r="AI105" s="1165">
        <f t="shared" si="196"/>
        <v>0</v>
      </c>
      <c r="AJ105" s="1165">
        <f t="shared" si="196"/>
        <v>0</v>
      </c>
      <c r="AK105" s="1165">
        <f t="shared" si="196"/>
        <v>0</v>
      </c>
      <c r="AL105" s="1165">
        <f t="shared" si="196"/>
        <v>0</v>
      </c>
      <c r="AM105" s="1165">
        <f t="shared" si="196"/>
        <v>0</v>
      </c>
      <c r="AN105" s="1165">
        <f t="shared" si="196"/>
        <v>0</v>
      </c>
      <c r="AO105" s="1165">
        <f t="shared" si="196"/>
        <v>0</v>
      </c>
      <c r="AP105" s="1165">
        <f t="shared" si="196"/>
        <v>0</v>
      </c>
      <c r="AQ105" s="1165">
        <f t="shared" si="196"/>
        <v>0</v>
      </c>
      <c r="AR105" s="1165">
        <f t="shared" si="196"/>
        <v>0</v>
      </c>
      <c r="AS105" s="1165">
        <f t="shared" si="196"/>
        <v>0</v>
      </c>
      <c r="AT105" s="1165">
        <f t="shared" si="196"/>
        <v>0</v>
      </c>
      <c r="AU105" s="1165">
        <f t="shared" si="196"/>
        <v>0</v>
      </c>
      <c r="AV105" s="1165">
        <f t="shared" si="196"/>
        <v>0</v>
      </c>
      <c r="AW105" s="1165">
        <f t="shared" si="196"/>
        <v>0</v>
      </c>
      <c r="AX105" s="1165">
        <f t="shared" si="196"/>
        <v>0</v>
      </c>
      <c r="AY105" s="1165">
        <f t="shared" si="196"/>
        <v>0</v>
      </c>
      <c r="AZ105" s="1165">
        <f t="shared" si="196"/>
        <v>0</v>
      </c>
      <c r="BA105" s="1165">
        <f t="shared" si="196"/>
        <v>0</v>
      </c>
      <c r="BB105" s="1165">
        <f t="shared" si="196"/>
        <v>0</v>
      </c>
      <c r="BC105" s="1165">
        <f t="shared" si="196"/>
        <v>0</v>
      </c>
      <c r="BD105" s="1165">
        <f t="shared" si="196"/>
        <v>0</v>
      </c>
      <c r="BE105" s="1165">
        <f t="shared" si="196"/>
        <v>0</v>
      </c>
      <c r="BF105" s="1165">
        <f t="shared" si="196"/>
        <v>0</v>
      </c>
      <c r="BG105" s="1165">
        <f t="shared" si="196"/>
        <v>0</v>
      </c>
      <c r="BH105" s="1165">
        <f t="shared" si="196"/>
        <v>0</v>
      </c>
      <c r="BI105" s="1165">
        <f t="shared" si="196"/>
        <v>0</v>
      </c>
      <c r="BJ105" s="1165">
        <f t="shared" si="196"/>
        <v>0</v>
      </c>
      <c r="BK105" s="1165">
        <f t="shared" si="196"/>
        <v>0</v>
      </c>
      <c r="BL105" s="1165">
        <f t="shared" si="196"/>
        <v>0</v>
      </c>
      <c r="BM105" s="1165">
        <f t="shared" si="196"/>
        <v>0</v>
      </c>
      <c r="BN105" s="1165">
        <f t="shared" ref="BN105:CB105" si="197">SUM(BN60-BN104)</f>
        <v>0</v>
      </c>
      <c r="BO105" s="1165">
        <f t="shared" si="197"/>
        <v>0</v>
      </c>
      <c r="BP105" s="1165">
        <f t="shared" si="197"/>
        <v>0</v>
      </c>
      <c r="BQ105" s="1165">
        <f t="shared" si="197"/>
        <v>0</v>
      </c>
      <c r="BR105" s="1165">
        <f t="shared" si="197"/>
        <v>0</v>
      </c>
      <c r="BS105" s="1165">
        <f t="shared" si="197"/>
        <v>0</v>
      </c>
      <c r="BT105" s="1165">
        <f t="shared" si="197"/>
        <v>0</v>
      </c>
      <c r="BU105" s="1165">
        <f t="shared" si="197"/>
        <v>0</v>
      </c>
      <c r="BV105" s="1165">
        <f t="shared" si="197"/>
        <v>0</v>
      </c>
      <c r="BW105" s="1165">
        <f t="shared" si="197"/>
        <v>0</v>
      </c>
      <c r="BX105" s="1156">
        <f t="shared" si="197"/>
        <v>0</v>
      </c>
      <c r="BY105" s="1156">
        <f t="shared" si="197"/>
        <v>0</v>
      </c>
      <c r="BZ105" s="1156">
        <f t="shared" si="197"/>
        <v>0</v>
      </c>
      <c r="CA105" s="1156">
        <f t="shared" si="197"/>
        <v>0</v>
      </c>
      <c r="CB105" s="1156">
        <f t="shared" si="197"/>
        <v>0</v>
      </c>
      <c r="CC105" s="38"/>
      <c r="CD105" s="38"/>
      <c r="CE105" s="38"/>
      <c r="CF105" s="38"/>
      <c r="CG105" s="38"/>
      <c r="CH105" s="38"/>
      <c r="CI105" s="38"/>
      <c r="CJ105" s="38"/>
      <c r="CK105" s="38"/>
      <c r="CL105" s="38"/>
      <c r="CM105" s="38"/>
      <c r="CN105" s="38"/>
      <c r="CO105" s="38"/>
      <c r="CP105" s="38"/>
      <c r="CQ105" s="38"/>
      <c r="CR105" s="38"/>
      <c r="CS105" s="38"/>
      <c r="CT105" s="38"/>
      <c r="FI105" s="37">
        <f>FI60-FI104</f>
        <v>0</v>
      </c>
    </row>
    <row r="106" spans="1:165" ht="15" customHeight="1">
      <c r="A106" s="33" t="s">
        <v>395</v>
      </c>
      <c r="H106" s="73"/>
      <c r="I106" s="72"/>
      <c r="J106" s="72"/>
      <c r="K106" s="72"/>
      <c r="L106" s="72"/>
      <c r="M106" s="73"/>
      <c r="N106" s="72"/>
      <c r="O106" s="72"/>
      <c r="P106" s="72"/>
      <c r="Q106" s="72"/>
      <c r="R106" s="73"/>
      <c r="S106" s="72"/>
      <c r="T106" s="72"/>
      <c r="U106" s="72"/>
      <c r="V106" s="72"/>
      <c r="W106" s="73"/>
      <c r="X106" s="72"/>
      <c r="Y106" s="72"/>
      <c r="Z106" s="72"/>
      <c r="AA106" s="72"/>
      <c r="AB106" s="73"/>
      <c r="AC106" s="72"/>
      <c r="AD106" s="72"/>
      <c r="AE106" s="72"/>
      <c r="AF106" s="72"/>
      <c r="AG106" s="73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  <c r="AS106" s="72"/>
      <c r="AT106" s="72"/>
      <c r="AU106" s="73"/>
      <c r="AV106" s="73"/>
      <c r="AW106" s="72"/>
      <c r="AX106" s="72"/>
      <c r="AY106" s="72"/>
      <c r="AZ106" s="73"/>
      <c r="BA106" s="73"/>
      <c r="BB106" s="72"/>
      <c r="BC106" s="72"/>
      <c r="BD106" s="72"/>
      <c r="BE106" s="73"/>
      <c r="BF106" s="54"/>
      <c r="BG106" s="72"/>
      <c r="BH106" s="72"/>
      <c r="BI106" s="72"/>
      <c r="BJ106" s="72"/>
      <c r="BK106" s="54"/>
      <c r="BL106" s="72"/>
      <c r="BM106" s="72"/>
      <c r="BN106" s="72"/>
      <c r="BO106" s="72"/>
      <c r="BP106" s="72"/>
      <c r="BQ106" s="72"/>
      <c r="BR106" s="72"/>
      <c r="BS106" s="72"/>
      <c r="BT106" s="72"/>
      <c r="BU106" s="72"/>
      <c r="BV106" s="72"/>
      <c r="BW106" s="72"/>
      <c r="BX106" s="55"/>
      <c r="BY106" s="1025"/>
      <c r="BZ106" s="1025"/>
      <c r="CA106" s="1025"/>
      <c r="CB106" s="1025"/>
      <c r="CC106" s="38"/>
      <c r="CD106" s="38"/>
      <c r="CE106" s="38"/>
      <c r="CF106" s="38"/>
      <c r="CG106" s="38"/>
      <c r="CH106" s="38"/>
      <c r="CI106" s="38"/>
      <c r="CJ106" s="38"/>
      <c r="CK106" s="38"/>
      <c r="CL106" s="38"/>
      <c r="CM106" s="38"/>
      <c r="CN106" s="38"/>
      <c r="CO106" s="38"/>
      <c r="CP106" s="38"/>
      <c r="CQ106" s="38"/>
      <c r="CR106" s="38"/>
      <c r="CS106" s="38"/>
      <c r="CT106" s="38"/>
    </row>
    <row r="107" spans="1:165" ht="15" customHeight="1"/>
    <row r="108" spans="1:165" ht="15" customHeight="1">
      <c r="BY108" s="55"/>
    </row>
    <row r="109" spans="1:165" ht="15" customHeight="1"/>
    <row r="110" spans="1:165" ht="15" customHeight="1"/>
    <row r="111" spans="1:165" ht="15" customHeight="1"/>
    <row r="112" spans="1:165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</sheetData>
  <mergeCells count="50">
    <mergeCell ref="C3:E3"/>
    <mergeCell ref="C1:E1"/>
    <mergeCell ref="C2:E2"/>
    <mergeCell ref="H2:J2"/>
    <mergeCell ref="M2:O2"/>
    <mergeCell ref="R2:T2"/>
    <mergeCell ref="BY3:CA3"/>
    <mergeCell ref="AZ1:BB1"/>
    <mergeCell ref="BY1:CA1"/>
    <mergeCell ref="H1:J1"/>
    <mergeCell ref="M1:O1"/>
    <mergeCell ref="R1:T1"/>
    <mergeCell ref="W1:Y1"/>
    <mergeCell ref="BE1:BG1"/>
    <mergeCell ref="BJ1:BL1"/>
    <mergeCell ref="AB1:AD1"/>
    <mergeCell ref="H3:J3"/>
    <mergeCell ref="M3:O3"/>
    <mergeCell ref="R3:T3"/>
    <mergeCell ref="BT3:BV3"/>
    <mergeCell ref="AU3:AW3"/>
    <mergeCell ref="AG1:AI1"/>
    <mergeCell ref="BT1:BV1"/>
    <mergeCell ref="AL1:AN1"/>
    <mergeCell ref="AU1:AW1"/>
    <mergeCell ref="BO1:BQ1"/>
    <mergeCell ref="BO3:BQ3"/>
    <mergeCell ref="AL3:AN3"/>
    <mergeCell ref="AZ3:BB3"/>
    <mergeCell ref="BE3:BG3"/>
    <mergeCell ref="BJ3:BL3"/>
    <mergeCell ref="AL4:AN4"/>
    <mergeCell ref="W3:Y3"/>
    <mergeCell ref="AB3:AD3"/>
    <mergeCell ref="AG3:AI3"/>
    <mergeCell ref="AZ2:BB2"/>
    <mergeCell ref="BJ2:BL2"/>
    <mergeCell ref="BO2:BQ2"/>
    <mergeCell ref="BT2:BV2"/>
    <mergeCell ref="BY2:CA2"/>
    <mergeCell ref="W2:Y2"/>
    <mergeCell ref="AB2:AD2"/>
    <mergeCell ref="AG2:AI2"/>
    <mergeCell ref="AL2:AN2"/>
    <mergeCell ref="AU2:AW2"/>
    <mergeCell ref="AP3:AR3"/>
    <mergeCell ref="AP2:AR2"/>
    <mergeCell ref="AP1:AR1"/>
    <mergeCell ref="AP4:AR4"/>
    <mergeCell ref="BE2:BG2"/>
  </mergeCells>
  <phoneticPr fontId="4" type="noConversion"/>
  <printOptions horizontalCentered="1" verticalCentered="1"/>
  <pageMargins left="0.43307086614173229" right="0.39370078740157483" top="1.0236220472440944" bottom="0.39370078740157483" header="7.874015748031496E-2" footer="0.19685039370078741"/>
  <pageSetup paperSize="9" scale="71" orientation="portrait" r:id="rId1"/>
  <headerFooter alignWithMargins="0">
    <oddHeader>&amp;C&amp;"Arial CE,Félkövér"&amp;11
Állami fenntartású intézmények  2016.évi  önkorm. költségeinek bemutatása 2016. évi ktv. V. számú módosítása (Ft)&amp;R2. számú melléklet</oddHeader>
    <oddFooter>&amp;C&amp;P. oldal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3"/>
  <dimension ref="A1:R74"/>
  <sheetViews>
    <sheetView view="pageBreakPreview" topLeftCell="A3" zoomScaleNormal="100" zoomScaleSheetLayoutView="100" workbookViewId="0">
      <selection activeCell="R70" sqref="R70"/>
    </sheetView>
  </sheetViews>
  <sheetFormatPr defaultRowHeight="12.75"/>
  <cols>
    <col min="1" max="1" width="55.5703125" style="207" customWidth="1"/>
    <col min="2" max="2" width="12" style="207" hidden="1" customWidth="1"/>
    <col min="3" max="3" width="16.28515625" style="435" customWidth="1"/>
    <col min="4" max="4" width="14.42578125" style="13" customWidth="1"/>
    <col min="5" max="5" width="15.5703125" style="13" customWidth="1"/>
    <col min="6" max="6" width="14.28515625" style="13" hidden="1" customWidth="1"/>
    <col min="7" max="7" width="11.85546875" style="13" hidden="1" customWidth="1"/>
    <col min="8" max="8" width="16.5703125" style="455" customWidth="1"/>
    <col min="9" max="9" width="15.5703125" style="455" customWidth="1"/>
    <col min="10" max="10" width="16.5703125" style="13" customWidth="1"/>
    <col min="11" max="11" width="15.7109375" style="13" hidden="1" customWidth="1"/>
    <col min="12" max="12" width="11.7109375" style="13" hidden="1" customWidth="1"/>
    <col min="13" max="13" width="16.5703125" style="13" customWidth="1"/>
    <col min="14" max="14" width="16.5703125" style="14" customWidth="1"/>
    <col min="15" max="15" width="16.5703125" style="438" customWidth="1"/>
    <col min="16" max="16" width="15.5703125" style="12" hidden="1" customWidth="1"/>
    <col min="17" max="17" width="15.7109375" style="1" customWidth="1"/>
    <col min="18" max="16384" width="9.140625" style="1"/>
  </cols>
  <sheetData>
    <row r="1" spans="1:17" ht="12.75" hidden="1" customHeight="1">
      <c r="H1" s="436"/>
      <c r="I1" s="436"/>
      <c r="J1" s="437"/>
      <c r="K1" s="437"/>
      <c r="L1" s="437"/>
      <c r="M1" s="437"/>
    </row>
    <row r="2" spans="1:17" ht="12.75" hidden="1" customHeight="1">
      <c r="H2" s="436"/>
      <c r="I2" s="436"/>
      <c r="J2" s="437"/>
      <c r="K2" s="437"/>
      <c r="L2" s="437"/>
      <c r="M2" s="437"/>
    </row>
    <row r="3" spans="1:17" ht="18" customHeight="1">
      <c r="A3" s="1813" t="s">
        <v>1308</v>
      </c>
      <c r="B3" s="1813"/>
      <c r="C3" s="1813"/>
      <c r="D3" s="1813"/>
      <c r="E3" s="1813"/>
      <c r="F3" s="1813"/>
      <c r="G3" s="1813"/>
      <c r="H3" s="1813"/>
      <c r="I3" s="1813"/>
      <c r="J3" s="1813"/>
      <c r="K3" s="1813"/>
      <c r="L3" s="1813"/>
      <c r="M3" s="1813"/>
      <c r="N3" s="1813"/>
      <c r="O3" s="1813"/>
    </row>
    <row r="4" spans="1:17" ht="13.5" customHeight="1" thickBot="1">
      <c r="A4" s="439"/>
      <c r="B4" s="439"/>
      <c r="C4" s="440"/>
      <c r="D4" s="441"/>
      <c r="E4" s="441"/>
      <c r="F4" s="441"/>
      <c r="G4" s="441"/>
      <c r="H4" s="442"/>
      <c r="I4" s="442"/>
      <c r="J4" s="441"/>
      <c r="K4" s="441"/>
      <c r="L4" s="441"/>
      <c r="M4" s="441"/>
      <c r="N4" s="1817" t="s">
        <v>1042</v>
      </c>
      <c r="O4" s="1817"/>
      <c r="P4" s="872" t="s">
        <v>1042</v>
      </c>
    </row>
    <row r="5" spans="1:17" s="456" customFormat="1" ht="21" customHeight="1" thickBot="1">
      <c r="A5" s="1655" t="s">
        <v>135</v>
      </c>
      <c r="B5" s="1674" t="s">
        <v>331</v>
      </c>
      <c r="C5" s="1818" t="s">
        <v>331</v>
      </c>
      <c r="D5" s="1819"/>
      <c r="E5" s="1820"/>
      <c r="F5" s="1675"/>
      <c r="G5" s="1676" t="s">
        <v>401</v>
      </c>
      <c r="H5" s="1810" t="s">
        <v>401</v>
      </c>
      <c r="I5" s="1811"/>
      <c r="J5" s="1812"/>
      <c r="K5" s="1603"/>
      <c r="L5" s="1676" t="s">
        <v>137</v>
      </c>
      <c r="M5" s="1810" t="s">
        <v>137</v>
      </c>
      <c r="N5" s="1811"/>
      <c r="O5" s="1812"/>
      <c r="P5" s="1656"/>
    </row>
    <row r="6" spans="1:17" s="456" customFormat="1" ht="15.75" hidden="1" customHeight="1" thickBot="1">
      <c r="A6" s="1457"/>
      <c r="B6" s="457"/>
      <c r="C6" s="1814"/>
      <c r="D6" s="1815"/>
      <c r="E6" s="1816"/>
      <c r="F6" s="460"/>
      <c r="G6" s="459"/>
      <c r="H6" s="1814"/>
      <c r="I6" s="1815"/>
      <c r="J6" s="1816"/>
      <c r="K6" s="459"/>
      <c r="L6" s="458"/>
      <c r="M6" s="1814"/>
      <c r="N6" s="1815"/>
      <c r="O6" s="1816"/>
      <c r="P6" s="461"/>
    </row>
    <row r="7" spans="1:17" s="456" customFormat="1" ht="36" customHeight="1" thickBot="1">
      <c r="A7" s="1456" t="s">
        <v>138</v>
      </c>
      <c r="B7" s="462" t="s">
        <v>624</v>
      </c>
      <c r="C7" s="462" t="s">
        <v>1246</v>
      </c>
      <c r="D7" s="463" t="s">
        <v>15</v>
      </c>
      <c r="E7" s="462" t="s">
        <v>1307</v>
      </c>
      <c r="F7" s="463" t="s">
        <v>881</v>
      </c>
      <c r="G7" s="462" t="s">
        <v>624</v>
      </c>
      <c r="H7" s="462" t="s">
        <v>1246</v>
      </c>
      <c r="I7" s="463" t="s">
        <v>15</v>
      </c>
      <c r="J7" s="462" t="s">
        <v>1307</v>
      </c>
      <c r="K7" s="463" t="s">
        <v>881</v>
      </c>
      <c r="L7" s="462" t="s">
        <v>624</v>
      </c>
      <c r="M7" s="462" t="s">
        <v>1246</v>
      </c>
      <c r="N7" s="463" t="s">
        <v>15</v>
      </c>
      <c r="O7" s="462" t="s">
        <v>1307</v>
      </c>
      <c r="P7" s="1677" t="s">
        <v>881</v>
      </c>
    </row>
    <row r="8" spans="1:17" s="456" customFormat="1" ht="13.5" customHeight="1" thickBot="1">
      <c r="A8" s="464"/>
      <c r="B8" s="464" t="s">
        <v>342</v>
      </c>
      <c r="C8" s="464" t="s">
        <v>230</v>
      </c>
      <c r="D8" s="464" t="s">
        <v>227</v>
      </c>
      <c r="E8" s="464" t="s">
        <v>228</v>
      </c>
      <c r="F8" s="464" t="s">
        <v>116</v>
      </c>
      <c r="G8" s="464" t="s">
        <v>117</v>
      </c>
      <c r="H8" s="464" t="s">
        <v>118</v>
      </c>
      <c r="I8" s="464" t="s">
        <v>128</v>
      </c>
      <c r="J8" s="464" t="s">
        <v>129</v>
      </c>
      <c r="K8" s="465" t="s">
        <v>262</v>
      </c>
      <c r="L8" s="464" t="s">
        <v>130</v>
      </c>
      <c r="M8" s="464" t="s">
        <v>34</v>
      </c>
      <c r="N8" s="464" t="s">
        <v>35</v>
      </c>
      <c r="O8" s="464" t="s">
        <v>36</v>
      </c>
      <c r="P8" s="1678" t="s">
        <v>37</v>
      </c>
    </row>
    <row r="9" spans="1:17" s="456" customFormat="1" ht="21" customHeight="1" thickBot="1">
      <c r="A9" s="443" t="s">
        <v>1183</v>
      </c>
      <c r="B9" s="444"/>
      <c r="C9" s="466"/>
      <c r="D9" s="467"/>
      <c r="E9" s="467"/>
      <c r="F9" s="468"/>
      <c r="G9" s="469"/>
      <c r="H9" s="470"/>
      <c r="I9" s="470"/>
      <c r="J9" s="470"/>
      <c r="K9" s="470"/>
      <c r="L9" s="471"/>
      <c r="M9" s="467"/>
      <c r="N9" s="472"/>
      <c r="O9" s="1679"/>
      <c r="P9" s="461"/>
    </row>
    <row r="10" spans="1:17" s="1754" customFormat="1" ht="15" customHeight="1" thickBot="1">
      <c r="A10" s="473" t="s">
        <v>544</v>
      </c>
      <c r="B10" s="1750">
        <f>SUM(B11:B15)</f>
        <v>1001374</v>
      </c>
      <c r="C10" s="1750">
        <f t="shared" ref="C10:K10" si="0">SUM(C11:C15)</f>
        <v>1132978516</v>
      </c>
      <c r="D10" s="1750">
        <f t="shared" si="0"/>
        <v>23429435</v>
      </c>
      <c r="E10" s="1750">
        <f t="shared" si="0"/>
        <v>1156407951</v>
      </c>
      <c r="F10" s="1750">
        <f t="shared" si="0"/>
        <v>1131977142</v>
      </c>
      <c r="G10" s="1750">
        <f t="shared" si="0"/>
        <v>2125264</v>
      </c>
      <c r="H10" s="1750">
        <f t="shared" si="0"/>
        <v>2341161964</v>
      </c>
      <c r="I10" s="1750">
        <f t="shared" si="0"/>
        <v>9990312</v>
      </c>
      <c r="J10" s="1750">
        <f t="shared" si="0"/>
        <v>2351152276</v>
      </c>
      <c r="K10" s="1750">
        <f t="shared" si="0"/>
        <v>2339036700</v>
      </c>
      <c r="L10" s="1771">
        <f>SUM(B10+G10)</f>
        <v>3126638</v>
      </c>
      <c r="M10" s="737">
        <f>SUM(C10+H10)</f>
        <v>3474140480</v>
      </c>
      <c r="N10" s="1747">
        <f>SUM(D10+I10)</f>
        <v>33419747</v>
      </c>
      <c r="O10" s="738">
        <f>SUM(M10+N10)</f>
        <v>3507560227</v>
      </c>
      <c r="P10" s="738">
        <f>M10-L10</f>
        <v>3471013842</v>
      </c>
      <c r="Q10" s="1753"/>
    </row>
    <row r="11" spans="1:17" s="456" customFormat="1" ht="15.75">
      <c r="A11" s="481" t="s">
        <v>359</v>
      </c>
      <c r="B11" s="482"/>
      <c r="C11" s="483"/>
      <c r="D11" s="484"/>
      <c r="E11" s="485">
        <f>SUM(C11+D11)</f>
        <v>0</v>
      </c>
      <c r="F11" s="486">
        <f t="shared" ref="F11:F32" si="1">C11-B11</f>
        <v>0</v>
      </c>
      <c r="G11" s="487">
        <f>'4 bbb Önkorm'!BO64</f>
        <v>1898877</v>
      </c>
      <c r="H11" s="485">
        <f>'4 bbb Önkorm'!BP64</f>
        <v>2192063147</v>
      </c>
      <c r="I11" s="488">
        <f>'4 bbb Önkorm'!BQ64</f>
        <v>5095966</v>
      </c>
      <c r="J11" s="489">
        <f>SUM(H11+I11)</f>
        <v>2197159113</v>
      </c>
      <c r="K11" s="490">
        <f t="shared" ref="K11:K33" si="2">H11-G11</f>
        <v>2190164270</v>
      </c>
      <c r="L11" s="491">
        <f t="shared" ref="L11:M15" si="3">SUM(B11+G11)</f>
        <v>1898877</v>
      </c>
      <c r="M11" s="492">
        <f t="shared" si="3"/>
        <v>2192063147</v>
      </c>
      <c r="N11" s="493">
        <f>SUM(D11+I11)</f>
        <v>5095966</v>
      </c>
      <c r="O11" s="586">
        <f t="shared" ref="O11:O24" si="4">SUM(M11+N11)</f>
        <v>2197159113</v>
      </c>
      <c r="P11" s="461">
        <f t="shared" ref="P11:P33" si="5">M11-L11</f>
        <v>2190164270</v>
      </c>
      <c r="Q11" s="480"/>
    </row>
    <row r="12" spans="1:17" s="456" customFormat="1" ht="15.75">
      <c r="A12" s="481" t="s">
        <v>1</v>
      </c>
      <c r="B12" s="495"/>
      <c r="C12" s="483"/>
      <c r="D12" s="484"/>
      <c r="E12" s="496"/>
      <c r="F12" s="486">
        <f t="shared" si="1"/>
        <v>0</v>
      </c>
      <c r="G12" s="491">
        <f>'4 bbb Önkorm'!BO65</f>
        <v>0</v>
      </c>
      <c r="H12" s="496">
        <f>'4 bbb Önkorm'!BP65</f>
        <v>52257876</v>
      </c>
      <c r="I12" s="497">
        <f>'4 bbb Önkorm'!BQ65</f>
        <v>0</v>
      </c>
      <c r="J12" s="494">
        <f>SUM(H12+I12)</f>
        <v>52257876</v>
      </c>
      <c r="K12" s="490">
        <f t="shared" si="2"/>
        <v>52257876</v>
      </c>
      <c r="L12" s="491">
        <f t="shared" ref="L12:N13" si="6">SUM(B12+G12)</f>
        <v>0</v>
      </c>
      <c r="M12" s="492">
        <f t="shared" si="6"/>
        <v>52257876</v>
      </c>
      <c r="N12" s="493">
        <f t="shared" si="6"/>
        <v>0</v>
      </c>
      <c r="O12" s="586">
        <f t="shared" si="4"/>
        <v>52257876</v>
      </c>
      <c r="P12" s="461">
        <f t="shared" si="5"/>
        <v>52257876</v>
      </c>
      <c r="Q12" s="480"/>
    </row>
    <row r="13" spans="1:17" s="456" customFormat="1" ht="15.75" hidden="1">
      <c r="A13" s="481" t="s">
        <v>2</v>
      </c>
      <c r="B13" s="495"/>
      <c r="C13" s="483"/>
      <c r="D13" s="484"/>
      <c r="E13" s="496"/>
      <c r="F13" s="486">
        <f t="shared" si="1"/>
        <v>0</v>
      </c>
      <c r="G13" s="491"/>
      <c r="H13" s="496">
        <f>'4 bbb Önkorm'!BP66</f>
        <v>0</v>
      </c>
      <c r="I13" s="497">
        <f>'4 bbb Önkorm'!BQ66</f>
        <v>0</v>
      </c>
      <c r="J13" s="494"/>
      <c r="K13" s="490">
        <f t="shared" si="2"/>
        <v>0</v>
      </c>
      <c r="L13" s="491">
        <f t="shared" si="6"/>
        <v>0</v>
      </c>
      <c r="M13" s="492">
        <f t="shared" si="6"/>
        <v>0</v>
      </c>
      <c r="N13" s="493">
        <f t="shared" si="6"/>
        <v>0</v>
      </c>
      <c r="O13" s="586">
        <f t="shared" si="4"/>
        <v>0</v>
      </c>
      <c r="P13" s="461">
        <f t="shared" si="5"/>
        <v>0</v>
      </c>
      <c r="Q13" s="480"/>
    </row>
    <row r="14" spans="1:17" s="456" customFormat="1" ht="15.75">
      <c r="A14" s="481" t="s">
        <v>896</v>
      </c>
      <c r="B14" s="483">
        <f>'4 a Intézmények'!CD67</f>
        <v>1001374</v>
      </c>
      <c r="C14" s="483">
        <f>'4 a Intézmények'!CE67</f>
        <v>1074370561</v>
      </c>
      <c r="D14" s="484">
        <f>'4 a Intézmények'!CF67</f>
        <v>12393939</v>
      </c>
      <c r="E14" s="496">
        <f>SUM(C14+D14)</f>
        <v>1086764500</v>
      </c>
      <c r="F14" s="486">
        <f t="shared" si="1"/>
        <v>1073369187</v>
      </c>
      <c r="G14" s="491"/>
      <c r="H14" s="496">
        <f>'4 bbb Önkorm'!BP67</f>
        <v>0</v>
      </c>
      <c r="I14" s="497">
        <f>'4 bbb Önkorm'!BQ67</f>
        <v>0</v>
      </c>
      <c r="J14" s="494">
        <f>SUM(H14+I14)</f>
        <v>0</v>
      </c>
      <c r="K14" s="490">
        <f t="shared" si="2"/>
        <v>0</v>
      </c>
      <c r="L14" s="491">
        <f t="shared" si="3"/>
        <v>1001374</v>
      </c>
      <c r="M14" s="492">
        <f t="shared" si="3"/>
        <v>1074370561</v>
      </c>
      <c r="N14" s="493">
        <f>SUM(D14+I14)</f>
        <v>12393939</v>
      </c>
      <c r="O14" s="586">
        <f t="shared" si="4"/>
        <v>1086764500</v>
      </c>
      <c r="P14" s="461">
        <f t="shared" si="5"/>
        <v>1073369187</v>
      </c>
      <c r="Q14" s="480"/>
    </row>
    <row r="15" spans="1:17" s="456" customFormat="1" ht="16.5" thickBot="1">
      <c r="A15" s="481" t="s">
        <v>0</v>
      </c>
      <c r="B15" s="483">
        <f>'4 ba Polg Hiv'!AZ68+'4 a Intézmények'!CD68</f>
        <v>0</v>
      </c>
      <c r="C15" s="483">
        <f>'4 ba Polg Hiv'!BA68+'4 a Intézmények'!CE68</f>
        <v>58607955</v>
      </c>
      <c r="D15" s="484">
        <f>'4 ba Polg Hiv'!BB68+'4 a Intézmények'!CF68</f>
        <v>11035496</v>
      </c>
      <c r="E15" s="498">
        <f>SUM(C15+D15)</f>
        <v>69643451</v>
      </c>
      <c r="F15" s="486">
        <f t="shared" si="1"/>
        <v>58607955</v>
      </c>
      <c r="G15" s="499">
        <f>'4 bbb Önkorm'!BO68</f>
        <v>226387</v>
      </c>
      <c r="H15" s="498">
        <f>'4 bbb Önkorm'!BP68</f>
        <v>96840941</v>
      </c>
      <c r="I15" s="500">
        <f>'4 bbb Önkorm'!BQ68</f>
        <v>4894346</v>
      </c>
      <c r="J15" s="501">
        <f>SUM(H15+I15)</f>
        <v>101735287</v>
      </c>
      <c r="K15" s="490">
        <f t="shared" si="2"/>
        <v>96614554</v>
      </c>
      <c r="L15" s="491">
        <f t="shared" si="3"/>
        <v>226387</v>
      </c>
      <c r="M15" s="492">
        <f t="shared" si="3"/>
        <v>155448896</v>
      </c>
      <c r="N15" s="493">
        <f>SUM(D15+I15)</f>
        <v>15929842</v>
      </c>
      <c r="O15" s="586">
        <f t="shared" si="4"/>
        <v>171378738</v>
      </c>
      <c r="P15" s="461">
        <f t="shared" si="5"/>
        <v>155222509</v>
      </c>
      <c r="Q15" s="480"/>
    </row>
    <row r="16" spans="1:17" s="1754" customFormat="1" ht="15" customHeight="1" thickBot="1">
      <c r="A16" s="502" t="s">
        <v>521</v>
      </c>
      <c r="B16" s="1782">
        <f>'4 ba Polg Hiv'!AZ69+'4 a Intézmények'!CD69</f>
        <v>1181</v>
      </c>
      <c r="C16" s="1783">
        <f>'4 ba Polg Hiv'!BA69+'4 a Intézmények'!CE69</f>
        <v>991000</v>
      </c>
      <c r="D16" s="1554">
        <f>'4 ba Polg Hiv'!BB69+'4 a Intézmények'!CF69</f>
        <v>0</v>
      </c>
      <c r="E16" s="1752">
        <f t="shared" ref="E16:E22" si="7">SUM(C16+D16)</f>
        <v>991000</v>
      </c>
      <c r="F16" s="1216">
        <f t="shared" si="1"/>
        <v>989819</v>
      </c>
      <c r="G16" s="1755">
        <f>'4 bbb Önkorm'!BO69</f>
        <v>7884439</v>
      </c>
      <c r="H16" s="1755">
        <f>'4 bbb Önkorm'!BP69</f>
        <v>8423876000</v>
      </c>
      <c r="I16" s="1755">
        <f>'4 bbb Önkorm'!BQ69</f>
        <v>249804840</v>
      </c>
      <c r="J16" s="1752">
        <f>SUM(H16+I16)</f>
        <v>8673680840</v>
      </c>
      <c r="K16" s="1216">
        <f t="shared" si="2"/>
        <v>8415991561</v>
      </c>
      <c r="L16" s="1771">
        <f t="shared" ref="L16:M22" si="8">SUM(B16+G16)</f>
        <v>7885620</v>
      </c>
      <c r="M16" s="737">
        <f t="shared" si="8"/>
        <v>8424867000</v>
      </c>
      <c r="N16" s="1747">
        <f t="shared" ref="N16:N24" si="9">SUM(D16+I16)</f>
        <v>249804840</v>
      </c>
      <c r="O16" s="738">
        <f t="shared" si="4"/>
        <v>8674671840</v>
      </c>
      <c r="P16" s="738">
        <f t="shared" si="5"/>
        <v>8416981380</v>
      </c>
      <c r="Q16" s="505">
        <f>H16-H17-H23-H24</f>
        <v>0</v>
      </c>
    </row>
    <row r="17" spans="1:18" s="456" customFormat="1" ht="15.75">
      <c r="A17" s="506" t="s">
        <v>355</v>
      </c>
      <c r="B17" s="507">
        <f>SUM(B18:B22)</f>
        <v>0</v>
      </c>
      <c r="C17" s="507">
        <f>SUM(C18:C22)</f>
        <v>0</v>
      </c>
      <c r="D17" s="508">
        <f>SUM(D18:D22)</f>
        <v>0</v>
      </c>
      <c r="E17" s="492">
        <f t="shared" si="7"/>
        <v>0</v>
      </c>
      <c r="F17" s="486">
        <f t="shared" si="1"/>
        <v>0</v>
      </c>
      <c r="G17" s="509">
        <f>SUM(G18:G22)</f>
        <v>7629026</v>
      </c>
      <c r="H17" s="510">
        <f>SUM(H18:H22)</f>
        <v>8178576000</v>
      </c>
      <c r="I17" s="508">
        <f>SUM(I18:I22)</f>
        <v>202372849</v>
      </c>
      <c r="J17" s="507">
        <f>SUM(J18:J22)</f>
        <v>8380948849</v>
      </c>
      <c r="K17" s="511">
        <f t="shared" si="2"/>
        <v>8170946974</v>
      </c>
      <c r="L17" s="491">
        <f t="shared" si="8"/>
        <v>7629026</v>
      </c>
      <c r="M17" s="492">
        <f t="shared" si="8"/>
        <v>8178576000</v>
      </c>
      <c r="N17" s="512">
        <f t="shared" si="9"/>
        <v>202372849</v>
      </c>
      <c r="O17" s="584">
        <f t="shared" si="4"/>
        <v>8380948849</v>
      </c>
      <c r="P17" s="461">
        <f t="shared" si="5"/>
        <v>8170946974</v>
      </c>
      <c r="Q17" s="480"/>
    </row>
    <row r="18" spans="1:18" s="456" customFormat="1" ht="15.75">
      <c r="A18" s="513" t="s">
        <v>343</v>
      </c>
      <c r="B18" s="514"/>
      <c r="C18" s="514"/>
      <c r="D18" s="515"/>
      <c r="E18" s="516">
        <f t="shared" si="7"/>
        <v>0</v>
      </c>
      <c r="F18" s="517">
        <f t="shared" si="1"/>
        <v>0</v>
      </c>
      <c r="G18" s="518">
        <v>517000</v>
      </c>
      <c r="H18" s="1495">
        <v>606000000</v>
      </c>
      <c r="I18" s="519">
        <v>176564171</v>
      </c>
      <c r="J18" s="520">
        <f t="shared" ref="J18:J24" si="10">SUM(H18+I18)</f>
        <v>782564171</v>
      </c>
      <c r="K18" s="521">
        <f t="shared" si="2"/>
        <v>605483000</v>
      </c>
      <c r="L18" s="522">
        <f t="shared" si="8"/>
        <v>517000</v>
      </c>
      <c r="M18" s="516">
        <f t="shared" si="8"/>
        <v>606000000</v>
      </c>
      <c r="N18" s="523">
        <f t="shared" si="9"/>
        <v>176564171</v>
      </c>
      <c r="O18" s="1680">
        <f t="shared" si="4"/>
        <v>782564171</v>
      </c>
      <c r="P18" s="461">
        <f t="shared" si="5"/>
        <v>605483000</v>
      </c>
      <c r="Q18" s="480"/>
    </row>
    <row r="19" spans="1:18" s="456" customFormat="1" ht="15.75">
      <c r="A19" s="513" t="s">
        <v>344</v>
      </c>
      <c r="B19" s="514"/>
      <c r="C19" s="514"/>
      <c r="D19" s="515"/>
      <c r="E19" s="516">
        <f t="shared" si="7"/>
        <v>0</v>
      </c>
      <c r="F19" s="517">
        <f t="shared" si="1"/>
        <v>0</v>
      </c>
      <c r="G19" s="518">
        <v>1845000</v>
      </c>
      <c r="H19" s="1495">
        <v>1910000000</v>
      </c>
      <c r="I19" s="519">
        <v>8890849</v>
      </c>
      <c r="J19" s="520">
        <f t="shared" si="10"/>
        <v>1918890849</v>
      </c>
      <c r="K19" s="521">
        <f t="shared" si="2"/>
        <v>1908155000</v>
      </c>
      <c r="L19" s="522">
        <f t="shared" si="8"/>
        <v>1845000</v>
      </c>
      <c r="M19" s="516">
        <f t="shared" si="8"/>
        <v>1910000000</v>
      </c>
      <c r="N19" s="523">
        <f t="shared" si="9"/>
        <v>8890849</v>
      </c>
      <c r="O19" s="1680">
        <f t="shared" si="4"/>
        <v>1918890849</v>
      </c>
      <c r="P19" s="461">
        <f t="shared" si="5"/>
        <v>1908155000</v>
      </c>
      <c r="Q19" s="480"/>
    </row>
    <row r="20" spans="1:18" s="456" customFormat="1" ht="15.75">
      <c r="A20" s="513" t="s">
        <v>86</v>
      </c>
      <c r="B20" s="514"/>
      <c r="C20" s="514"/>
      <c r="D20" s="515"/>
      <c r="E20" s="516">
        <f t="shared" si="7"/>
        <v>0</v>
      </c>
      <c r="F20" s="517">
        <f t="shared" si="1"/>
        <v>0</v>
      </c>
      <c r="G20" s="518">
        <v>5240931</v>
      </c>
      <c r="H20" s="1495">
        <v>5645806000</v>
      </c>
      <c r="I20" s="519">
        <v>16465772</v>
      </c>
      <c r="J20" s="520">
        <f t="shared" si="10"/>
        <v>5662271772</v>
      </c>
      <c r="K20" s="521">
        <f t="shared" si="2"/>
        <v>5640565069</v>
      </c>
      <c r="L20" s="522">
        <f t="shared" si="8"/>
        <v>5240931</v>
      </c>
      <c r="M20" s="516">
        <f t="shared" si="8"/>
        <v>5645806000</v>
      </c>
      <c r="N20" s="523">
        <f t="shared" si="9"/>
        <v>16465772</v>
      </c>
      <c r="O20" s="1680">
        <f t="shared" si="4"/>
        <v>5662271772</v>
      </c>
      <c r="P20" s="461">
        <f t="shared" si="5"/>
        <v>5640565069</v>
      </c>
      <c r="Q20" s="480"/>
    </row>
    <row r="21" spans="1:18" s="456" customFormat="1" ht="15.75">
      <c r="A21" s="513" t="s">
        <v>394</v>
      </c>
      <c r="B21" s="514"/>
      <c r="C21" s="514"/>
      <c r="D21" s="515"/>
      <c r="E21" s="516">
        <f t="shared" si="7"/>
        <v>0</v>
      </c>
      <c r="F21" s="517">
        <f t="shared" si="1"/>
        <v>0</v>
      </c>
      <c r="G21" s="518">
        <v>972</v>
      </c>
      <c r="H21" s="1495">
        <v>150000</v>
      </c>
      <c r="I21" s="519"/>
      <c r="J21" s="520">
        <f t="shared" si="10"/>
        <v>150000</v>
      </c>
      <c r="K21" s="521">
        <f t="shared" si="2"/>
        <v>149028</v>
      </c>
      <c r="L21" s="522">
        <f t="shared" si="8"/>
        <v>972</v>
      </c>
      <c r="M21" s="516">
        <f t="shared" si="8"/>
        <v>150000</v>
      </c>
      <c r="N21" s="523">
        <f t="shared" si="9"/>
        <v>0</v>
      </c>
      <c r="O21" s="1680">
        <f t="shared" si="4"/>
        <v>150000</v>
      </c>
      <c r="P21" s="461">
        <f t="shared" si="5"/>
        <v>149028</v>
      </c>
      <c r="Q21" s="480"/>
    </row>
    <row r="22" spans="1:18" s="456" customFormat="1" ht="15.75">
      <c r="A22" s="513" t="s">
        <v>356</v>
      </c>
      <c r="B22" s="514"/>
      <c r="C22" s="514"/>
      <c r="D22" s="515"/>
      <c r="E22" s="516">
        <f t="shared" si="7"/>
        <v>0</v>
      </c>
      <c r="F22" s="517">
        <f t="shared" si="1"/>
        <v>0</v>
      </c>
      <c r="G22" s="518">
        <v>25123</v>
      </c>
      <c r="H22" s="1495">
        <v>16620000</v>
      </c>
      <c r="I22" s="519">
        <v>452057</v>
      </c>
      <c r="J22" s="520">
        <f t="shared" si="10"/>
        <v>17072057</v>
      </c>
      <c r="K22" s="521">
        <f t="shared" si="2"/>
        <v>16594877</v>
      </c>
      <c r="L22" s="522">
        <f t="shared" si="8"/>
        <v>25123</v>
      </c>
      <c r="M22" s="516">
        <f t="shared" si="8"/>
        <v>16620000</v>
      </c>
      <c r="N22" s="523">
        <f t="shared" si="9"/>
        <v>452057</v>
      </c>
      <c r="O22" s="1680">
        <f t="shared" si="4"/>
        <v>17072057</v>
      </c>
      <c r="P22" s="461">
        <f t="shared" si="5"/>
        <v>16594877</v>
      </c>
      <c r="Q22" s="480"/>
    </row>
    <row r="23" spans="1:18" s="456" customFormat="1" ht="15.75">
      <c r="A23" s="481" t="s">
        <v>357</v>
      </c>
      <c r="B23" s="483"/>
      <c r="C23" s="483"/>
      <c r="D23" s="524"/>
      <c r="E23" s="492">
        <f>SUM(C23+D23)</f>
        <v>0</v>
      </c>
      <c r="F23" s="486">
        <f t="shared" si="1"/>
        <v>0</v>
      </c>
      <c r="G23" s="525">
        <v>210000</v>
      </c>
      <c r="H23" s="1496">
        <v>215000000</v>
      </c>
      <c r="I23" s="519">
        <v>12277391</v>
      </c>
      <c r="J23" s="526">
        <f t="shared" si="10"/>
        <v>227277391</v>
      </c>
      <c r="K23" s="527">
        <f t="shared" si="2"/>
        <v>214790000</v>
      </c>
      <c r="L23" s="491">
        <f>SUM(B23+G23)</f>
        <v>210000</v>
      </c>
      <c r="M23" s="492">
        <f>SUM(C23+H23)</f>
        <v>215000000</v>
      </c>
      <c r="N23" s="493">
        <f t="shared" si="9"/>
        <v>12277391</v>
      </c>
      <c r="O23" s="584">
        <f t="shared" si="4"/>
        <v>227277391</v>
      </c>
      <c r="P23" s="461">
        <f t="shared" si="5"/>
        <v>214790000</v>
      </c>
      <c r="Q23" s="480"/>
    </row>
    <row r="24" spans="1:18" s="456" customFormat="1" ht="16.5" thickBot="1">
      <c r="A24" s="528" t="s">
        <v>358</v>
      </c>
      <c r="B24" s="483">
        <f>SUM('4 a Intézmények'!CD69+'4 ba Polg Hiv'!AZ69)</f>
        <v>1181</v>
      </c>
      <c r="C24" s="483">
        <f>SUM('4 a Intézmények'!CE69+'4 ba Polg Hiv'!BA69)</f>
        <v>991000</v>
      </c>
      <c r="D24" s="524">
        <f>SUM('4 a Intézmények'!CF69+'4 ba Polg Hiv'!BB69)</f>
        <v>0</v>
      </c>
      <c r="E24" s="492">
        <f>SUM(C24+D24)</f>
        <v>991000</v>
      </c>
      <c r="F24" s="486">
        <f t="shared" si="1"/>
        <v>989819</v>
      </c>
      <c r="G24" s="529">
        <v>45400</v>
      </c>
      <c r="H24" s="1497">
        <v>30300000</v>
      </c>
      <c r="I24" s="519"/>
      <c r="J24" s="526">
        <f t="shared" si="10"/>
        <v>30300000</v>
      </c>
      <c r="K24" s="527">
        <f t="shared" si="2"/>
        <v>30254600</v>
      </c>
      <c r="L24" s="491">
        <f>SUM(B24+G24)</f>
        <v>46581</v>
      </c>
      <c r="M24" s="492">
        <f>SUM(C24+H24)</f>
        <v>31291000</v>
      </c>
      <c r="N24" s="493">
        <f t="shared" si="9"/>
        <v>0</v>
      </c>
      <c r="O24" s="584">
        <f t="shared" si="4"/>
        <v>31291000</v>
      </c>
      <c r="P24" s="461">
        <f t="shared" si="5"/>
        <v>31244419</v>
      </c>
      <c r="Q24" s="480"/>
      <c r="R24" s="530"/>
    </row>
    <row r="25" spans="1:18" s="1754" customFormat="1" ht="15" customHeight="1" thickBot="1">
      <c r="A25" s="502" t="s">
        <v>522</v>
      </c>
      <c r="B25" s="1760">
        <f>SUM(B26:B29)</f>
        <v>971094</v>
      </c>
      <c r="C25" s="1761">
        <f>SUM(C26:C29)</f>
        <v>736807395</v>
      </c>
      <c r="D25" s="1758">
        <f>SUM(D26:D29)</f>
        <v>10377536</v>
      </c>
      <c r="E25" s="1747">
        <f>SUM(C25:D25)</f>
        <v>747184931</v>
      </c>
      <c r="F25" s="1751">
        <f t="shared" si="1"/>
        <v>735836301</v>
      </c>
      <c r="G25" s="1778">
        <f>SUM(G26:G29)</f>
        <v>780199</v>
      </c>
      <c r="H25" s="1779">
        <f>SUM(H26:H29)</f>
        <v>608426588</v>
      </c>
      <c r="I25" s="1780">
        <f>SUM(I26:I29)</f>
        <v>74073853</v>
      </c>
      <c r="J25" s="1779">
        <f>SUM(H25+I25)</f>
        <v>682500441</v>
      </c>
      <c r="K25" s="1781">
        <f t="shared" si="2"/>
        <v>607646389</v>
      </c>
      <c r="L25" s="1757">
        <f t="shared" ref="L25:M32" si="11">SUM(B25+G25)</f>
        <v>1751293</v>
      </c>
      <c r="M25" s="1747">
        <f t="shared" si="11"/>
        <v>1345233983</v>
      </c>
      <c r="N25" s="1747">
        <f t="shared" ref="N25:N32" si="12">SUM(D25+I25)</f>
        <v>84451389</v>
      </c>
      <c r="O25" s="1748">
        <f t="shared" ref="O25:O32" si="13">SUM(M25+N25)</f>
        <v>1429685372</v>
      </c>
      <c r="P25" s="1748">
        <f t="shared" si="5"/>
        <v>1343482690</v>
      </c>
    </row>
    <row r="26" spans="1:18" s="456" customFormat="1" ht="15" customHeight="1">
      <c r="A26" s="506" t="s">
        <v>891</v>
      </c>
      <c r="B26" s="534">
        <f>SUM('4 a Intézmények'!CD71)</f>
        <v>634622</v>
      </c>
      <c r="C26" s="534">
        <f>SUM('4 a Intézmények'!CE71)</f>
        <v>379257392</v>
      </c>
      <c r="D26" s="535">
        <f>SUM('4 a Intézmények'!CF71)</f>
        <v>-43950241</v>
      </c>
      <c r="E26" s="532">
        <f t="shared" ref="E26:E32" si="14">SUM(C26+D26)</f>
        <v>335307151</v>
      </c>
      <c r="F26" s="533">
        <f t="shared" si="1"/>
        <v>378622770</v>
      </c>
      <c r="G26" s="487"/>
      <c r="H26" s="485"/>
      <c r="I26" s="536"/>
      <c r="J26" s="485">
        <f>SUM(H26+I26)</f>
        <v>0</v>
      </c>
      <c r="K26" s="533">
        <f t="shared" si="2"/>
        <v>0</v>
      </c>
      <c r="L26" s="487">
        <f t="shared" ref="L26:N29" si="15">SUM(B26+G26)</f>
        <v>634622</v>
      </c>
      <c r="M26" s="532">
        <f t="shared" si="15"/>
        <v>379257392</v>
      </c>
      <c r="N26" s="535">
        <f t="shared" si="15"/>
        <v>-43950241</v>
      </c>
      <c r="O26" s="1454">
        <f t="shared" si="13"/>
        <v>335307151</v>
      </c>
      <c r="P26" s="461">
        <f t="shared" si="5"/>
        <v>378622770</v>
      </c>
      <c r="Q26" s="480"/>
    </row>
    <row r="27" spans="1:18" s="456" customFormat="1" ht="15" hidden="1" customHeight="1">
      <c r="A27" s="481" t="s">
        <v>892</v>
      </c>
      <c r="B27" s="483">
        <f>SUM('4 a Intézmények'!CD72)</f>
        <v>0</v>
      </c>
      <c r="C27" s="483">
        <f>SUM('4 a Intézmények'!CE72)</f>
        <v>0</v>
      </c>
      <c r="D27" s="537">
        <f>SUM('4 a Intézmények'!CF72)</f>
        <v>0</v>
      </c>
      <c r="E27" s="538">
        <f t="shared" si="14"/>
        <v>0</v>
      </c>
      <c r="F27" s="539">
        <f t="shared" si="1"/>
        <v>0</v>
      </c>
      <c r="G27" s="540"/>
      <c r="H27" s="541"/>
      <c r="I27" s="542"/>
      <c r="J27" s="541">
        <f>SUM(H27+I27)</f>
        <v>0</v>
      </c>
      <c r="K27" s="539">
        <f t="shared" si="2"/>
        <v>0</v>
      </c>
      <c r="L27" s="540">
        <f t="shared" si="15"/>
        <v>0</v>
      </c>
      <c r="M27" s="538">
        <f t="shared" si="15"/>
        <v>0</v>
      </c>
      <c r="N27" s="537">
        <f t="shared" si="15"/>
        <v>0</v>
      </c>
      <c r="O27" s="1681">
        <f t="shared" si="13"/>
        <v>0</v>
      </c>
      <c r="P27" s="461">
        <f t="shared" si="5"/>
        <v>0</v>
      </c>
      <c r="Q27" s="480"/>
    </row>
    <row r="28" spans="1:18" s="456" customFormat="1" ht="15" customHeight="1">
      <c r="A28" s="481" t="s">
        <v>206</v>
      </c>
      <c r="B28" s="543">
        <f>SUM('4 a Intézmények'!CD73+'4 ba Polg Hiv'!AZ73)</f>
        <v>336472</v>
      </c>
      <c r="C28" s="543">
        <f>SUM('4 a Intézmények'!CE73+'4 ba Polg Hiv'!BA73)</f>
        <v>357550003</v>
      </c>
      <c r="D28" s="544">
        <f>SUM('4 a Intézmények'!CF70+'4 ba Polg Hiv'!BB70+'4 a Intézmények'!CF73+'4 ba Polg Hiv'!BB73)</f>
        <v>54327777</v>
      </c>
      <c r="E28" s="545">
        <f t="shared" si="14"/>
        <v>411877780</v>
      </c>
      <c r="F28" s="546">
        <f t="shared" si="1"/>
        <v>357213531</v>
      </c>
      <c r="G28" s="547">
        <f>'4 bbb Önkorm'!BO73</f>
        <v>780199</v>
      </c>
      <c r="H28" s="546">
        <f>'4 bbb Önkorm'!BP73</f>
        <v>608426588</v>
      </c>
      <c r="I28" s="548">
        <f>'4 bbb Önkorm'!BQ73</f>
        <v>74073853</v>
      </c>
      <c r="J28" s="545">
        <f>SUM(H28+I28)</f>
        <v>682500441</v>
      </c>
      <c r="K28" s="549">
        <f t="shared" si="2"/>
        <v>607646389</v>
      </c>
      <c r="L28" s="547">
        <f t="shared" si="15"/>
        <v>1116671</v>
      </c>
      <c r="M28" s="550">
        <f t="shared" si="15"/>
        <v>965976591</v>
      </c>
      <c r="N28" s="544">
        <f t="shared" si="15"/>
        <v>128401630</v>
      </c>
      <c r="O28" s="551">
        <f t="shared" si="13"/>
        <v>1094378221</v>
      </c>
      <c r="P28" s="551">
        <f t="shared" si="5"/>
        <v>964859920</v>
      </c>
      <c r="Q28" s="480"/>
    </row>
    <row r="29" spans="1:18" s="456" customFormat="1" ht="15" customHeight="1" thickBot="1">
      <c r="A29" s="528" t="s">
        <v>207</v>
      </c>
      <c r="B29" s="552"/>
      <c r="C29" s="553"/>
      <c r="D29" s="554"/>
      <c r="E29" s="555">
        <f t="shared" si="14"/>
        <v>0</v>
      </c>
      <c r="F29" s="556">
        <f t="shared" si="1"/>
        <v>0</v>
      </c>
      <c r="G29" s="557"/>
      <c r="H29" s="556"/>
      <c r="I29" s="554"/>
      <c r="J29" s="555"/>
      <c r="K29" s="556">
        <f t="shared" si="2"/>
        <v>0</v>
      </c>
      <c r="L29" s="547">
        <f t="shared" si="15"/>
        <v>0</v>
      </c>
      <c r="M29" s="550">
        <f t="shared" si="15"/>
        <v>0</v>
      </c>
      <c r="N29" s="544">
        <f t="shared" si="15"/>
        <v>0</v>
      </c>
      <c r="O29" s="551">
        <f t="shared" si="13"/>
        <v>0</v>
      </c>
      <c r="P29" s="551">
        <f t="shared" si="5"/>
        <v>0</v>
      </c>
      <c r="Q29" s="480"/>
    </row>
    <row r="30" spans="1:18" s="1754" customFormat="1" ht="15" customHeight="1" thickBot="1">
      <c r="A30" s="473" t="s">
        <v>545</v>
      </c>
      <c r="B30" s="1757">
        <f>SUM(B31:B32)</f>
        <v>0</v>
      </c>
      <c r="C30" s="1747">
        <f>SUM(C31:C32)</f>
        <v>200000</v>
      </c>
      <c r="D30" s="1777">
        <f>SUM('2 a Átvett'!H170+'2 a Átvett'!H35)</f>
        <v>0</v>
      </c>
      <c r="E30" s="1758">
        <f t="shared" si="14"/>
        <v>200000</v>
      </c>
      <c r="F30" s="1777">
        <f t="shared" si="1"/>
        <v>200000</v>
      </c>
      <c r="G30" s="1757">
        <f>SUM(G31:G32)</f>
        <v>0</v>
      </c>
      <c r="H30" s="1747">
        <f>SUM(H31:H32)</f>
        <v>2316743</v>
      </c>
      <c r="I30" s="1757">
        <f>SUM(I31:I32)</f>
        <v>0</v>
      </c>
      <c r="J30" s="1757">
        <f>SUM(J31:J32)</f>
        <v>2316743</v>
      </c>
      <c r="K30" s="1777">
        <f t="shared" si="2"/>
        <v>2316743</v>
      </c>
      <c r="L30" s="1757">
        <f t="shared" si="11"/>
        <v>0</v>
      </c>
      <c r="M30" s="1747">
        <f t="shared" si="11"/>
        <v>2516743</v>
      </c>
      <c r="N30" s="1747">
        <f t="shared" si="12"/>
        <v>0</v>
      </c>
      <c r="O30" s="1748">
        <f t="shared" si="13"/>
        <v>2516743</v>
      </c>
      <c r="P30" s="1748">
        <f t="shared" si="5"/>
        <v>2516743</v>
      </c>
      <c r="Q30" s="1753"/>
    </row>
    <row r="31" spans="1:18" s="456" customFormat="1" ht="15.75">
      <c r="A31" s="481" t="s">
        <v>3</v>
      </c>
      <c r="B31" s="482"/>
      <c r="C31" s="483"/>
      <c r="D31" s="484"/>
      <c r="E31" s="492">
        <f t="shared" si="14"/>
        <v>0</v>
      </c>
      <c r="F31" s="486">
        <f t="shared" si="1"/>
        <v>0</v>
      </c>
      <c r="G31" s="487">
        <f>'4 bbb Önkorm'!BO75</f>
        <v>0</v>
      </c>
      <c r="H31" s="532">
        <f>'4 bbb Önkorm'!BP75</f>
        <v>0</v>
      </c>
      <c r="I31" s="558">
        <f>'4 bbb Önkorm'!BQ75</f>
        <v>0</v>
      </c>
      <c r="J31" s="489">
        <f>SUM(H31+I31)</f>
        <v>0</v>
      </c>
      <c r="K31" s="490">
        <f t="shared" si="2"/>
        <v>0</v>
      </c>
      <c r="L31" s="491">
        <f t="shared" si="11"/>
        <v>0</v>
      </c>
      <c r="M31" s="492">
        <f t="shared" si="11"/>
        <v>0</v>
      </c>
      <c r="N31" s="493">
        <f t="shared" si="12"/>
        <v>0</v>
      </c>
      <c r="O31" s="586">
        <f t="shared" si="13"/>
        <v>0</v>
      </c>
      <c r="P31" s="461">
        <f t="shared" si="5"/>
        <v>0</v>
      </c>
      <c r="Q31" s="480"/>
    </row>
    <row r="32" spans="1:18" s="456" customFormat="1" ht="16.5" thickBot="1">
      <c r="A32" s="481" t="s">
        <v>4</v>
      </c>
      <c r="B32" s="483">
        <f>'4 a Intézmények'!CD76+'4 ba Polg Hiv'!AZ76</f>
        <v>0</v>
      </c>
      <c r="C32" s="483">
        <f>'4 a Intézmények'!CE76+'4 ba Polg Hiv'!BA76</f>
        <v>200000</v>
      </c>
      <c r="D32" s="484">
        <f>'4 a Intézmények'!CF76+'4 ba Polg Hiv'!BB76</f>
        <v>0</v>
      </c>
      <c r="E32" s="492">
        <f t="shared" si="14"/>
        <v>200000</v>
      </c>
      <c r="F32" s="486">
        <f t="shared" si="1"/>
        <v>200000</v>
      </c>
      <c r="G32" s="499">
        <f>'4 bbb Önkorm'!BO76</f>
        <v>0</v>
      </c>
      <c r="H32" s="559">
        <f>'4 bbb Önkorm'!BP76</f>
        <v>2316743</v>
      </c>
      <c r="I32" s="500">
        <f>'4 bbb Önkorm'!BQ76</f>
        <v>0</v>
      </c>
      <c r="J32" s="501">
        <f>SUM(H32+I32)</f>
        <v>2316743</v>
      </c>
      <c r="K32" s="490">
        <f t="shared" si="2"/>
        <v>2316743</v>
      </c>
      <c r="L32" s="499">
        <f t="shared" si="11"/>
        <v>0</v>
      </c>
      <c r="M32" s="492">
        <f t="shared" si="11"/>
        <v>2516743</v>
      </c>
      <c r="N32" s="493">
        <f t="shared" si="12"/>
        <v>0</v>
      </c>
      <c r="O32" s="586">
        <f t="shared" si="13"/>
        <v>2516743</v>
      </c>
      <c r="P32" s="461">
        <f t="shared" si="5"/>
        <v>2516743</v>
      </c>
      <c r="Q32" s="480"/>
    </row>
    <row r="33" spans="1:17" s="456" customFormat="1" ht="18.75" customHeight="1" thickBot="1">
      <c r="A33" s="560" t="s">
        <v>816</v>
      </c>
      <c r="B33" s="561">
        <f>SUM(B10+B16+B25+B30)</f>
        <v>1973649</v>
      </c>
      <c r="C33" s="562">
        <f t="shared" ref="C33:O33" si="16">SUM(C10+C16+C25+C30)</f>
        <v>1870976911</v>
      </c>
      <c r="D33" s="563">
        <f t="shared" si="16"/>
        <v>33806971</v>
      </c>
      <c r="E33" s="564">
        <f t="shared" si="16"/>
        <v>1904783882</v>
      </c>
      <c r="F33" s="563">
        <f t="shared" si="16"/>
        <v>1869003262</v>
      </c>
      <c r="G33" s="561">
        <f>SUM(G10+G16+G25+G30)</f>
        <v>10789902</v>
      </c>
      <c r="H33" s="562">
        <f t="shared" si="16"/>
        <v>11375781295</v>
      </c>
      <c r="I33" s="563">
        <f t="shared" si="16"/>
        <v>333869005</v>
      </c>
      <c r="J33" s="564">
        <f>SUM(J10+J16+J25+J30)</f>
        <v>11709650300</v>
      </c>
      <c r="K33" s="563">
        <f t="shared" si="2"/>
        <v>11364991393</v>
      </c>
      <c r="L33" s="565">
        <f>SUM(L10+L16+L25+L30)</f>
        <v>12763551</v>
      </c>
      <c r="M33" s="561">
        <f t="shared" si="16"/>
        <v>13246758206</v>
      </c>
      <c r="N33" s="566">
        <f t="shared" si="16"/>
        <v>367675976</v>
      </c>
      <c r="O33" s="567">
        <f t="shared" si="16"/>
        <v>13614434182</v>
      </c>
      <c r="P33" s="606">
        <f t="shared" si="5"/>
        <v>13233994655</v>
      </c>
    </row>
    <row r="34" spans="1:17" s="456" customFormat="1" ht="13.5" customHeight="1">
      <c r="A34" s="568"/>
      <c r="B34" s="569"/>
      <c r="C34" s="570"/>
      <c r="D34" s="571"/>
      <c r="E34" s="571"/>
      <c r="F34" s="571"/>
      <c r="G34" s="571"/>
      <c r="H34" s="571"/>
      <c r="I34" s="571"/>
      <c r="J34" s="571"/>
      <c r="K34" s="571"/>
      <c r="L34" s="571"/>
      <c r="M34" s="571"/>
      <c r="N34" s="571"/>
      <c r="O34" s="571"/>
      <c r="P34" s="572"/>
    </row>
    <row r="35" spans="1:17" s="456" customFormat="1" ht="21" customHeight="1" thickBot="1">
      <c r="A35" s="444" t="s">
        <v>1184</v>
      </c>
      <c r="B35" s="448"/>
      <c r="C35" s="573"/>
      <c r="D35" s="574"/>
      <c r="E35" s="574"/>
      <c r="F35" s="574"/>
      <c r="G35" s="574"/>
      <c r="H35" s="574"/>
      <c r="I35" s="574"/>
      <c r="J35" s="574"/>
      <c r="K35" s="574"/>
      <c r="L35" s="574"/>
      <c r="M35" s="574"/>
      <c r="N35" s="574"/>
      <c r="O35" s="574"/>
      <c r="P35" s="575"/>
    </row>
    <row r="36" spans="1:17" s="1754" customFormat="1" ht="15" customHeight="1" thickBot="1">
      <c r="A36" s="473" t="s">
        <v>523</v>
      </c>
      <c r="B36" s="1760">
        <f>SUM('4 a Intézmények'!CD78+'4 ba Polg Hiv'!AZ78)</f>
        <v>0</v>
      </c>
      <c r="C36" s="1761">
        <f>SUM('4 a Intézmények'!CE78+'4 ba Polg Hiv'!BA78)</f>
        <v>480000</v>
      </c>
      <c r="D36" s="1764">
        <f>SUM('4 a Intézmények'!CF78+'4 ba Polg Hiv'!BB78)</f>
        <v>764055</v>
      </c>
      <c r="E36" s="737">
        <f t="shared" ref="E36:E44" si="17">SUM(C36+D36)</f>
        <v>1244055</v>
      </c>
      <c r="F36" s="738">
        <f t="shared" ref="F36:F45" si="18">C36-B36</f>
        <v>480000</v>
      </c>
      <c r="G36" s="1757">
        <f>'4 bbb Önkorm'!BO78</f>
        <v>200000</v>
      </c>
      <c r="H36" s="1758">
        <f>'4 bbb Önkorm'!BP78</f>
        <v>306034191</v>
      </c>
      <c r="I36" s="1763">
        <f>'4 bbb Önkorm'!BQ78</f>
        <v>0</v>
      </c>
      <c r="J36" s="737">
        <f t="shared" ref="J36:J44" si="19">SUM(H36+I36)</f>
        <v>306034191</v>
      </c>
      <c r="K36" s="738">
        <f t="shared" ref="K36:K45" si="20">H36-G36</f>
        <v>305834191</v>
      </c>
      <c r="L36" s="1771">
        <f t="shared" ref="L36:M42" si="21">SUM(B36+G36)</f>
        <v>200000</v>
      </c>
      <c r="M36" s="1752">
        <f t="shared" si="21"/>
        <v>306514191</v>
      </c>
      <c r="N36" s="1772">
        <f t="shared" ref="N36:N42" si="22">SUM(D36+I36)</f>
        <v>764055</v>
      </c>
      <c r="O36" s="738">
        <f t="shared" ref="O36:O42" si="23">SUM(M36+N36)</f>
        <v>307278246</v>
      </c>
      <c r="P36" s="738">
        <f t="shared" ref="P36:P45" si="24">M36-L36</f>
        <v>306314191</v>
      </c>
      <c r="Q36" s="1753"/>
    </row>
    <row r="37" spans="1:17" s="1754" customFormat="1" ht="15" customHeight="1" thickBot="1">
      <c r="A37" s="473" t="s">
        <v>546</v>
      </c>
      <c r="B37" s="1760">
        <f>SUM(B38:B41)</f>
        <v>0</v>
      </c>
      <c r="C37" s="1761">
        <f>SUM(C38:C41)</f>
        <v>7095930</v>
      </c>
      <c r="D37" s="737">
        <f>SUM(D38:D41)</f>
        <v>-102596</v>
      </c>
      <c r="E37" s="737">
        <f t="shared" si="17"/>
        <v>6993334</v>
      </c>
      <c r="F37" s="738">
        <f t="shared" si="18"/>
        <v>7095930</v>
      </c>
      <c r="G37" s="1760">
        <f>SUM(G38:G41)</f>
        <v>266200</v>
      </c>
      <c r="H37" s="1761">
        <f>SUM(H38:H41)</f>
        <v>752037000</v>
      </c>
      <c r="I37" s="737">
        <f>SUM(I38:I41)</f>
        <v>6188868</v>
      </c>
      <c r="J37" s="737">
        <f t="shared" si="19"/>
        <v>758225868</v>
      </c>
      <c r="K37" s="738">
        <f t="shared" si="20"/>
        <v>751770800</v>
      </c>
      <c r="L37" s="1773">
        <f t="shared" si="21"/>
        <v>266200</v>
      </c>
      <c r="M37" s="1774">
        <f t="shared" si="21"/>
        <v>759132930</v>
      </c>
      <c r="N37" s="1775">
        <f t="shared" si="22"/>
        <v>6086272</v>
      </c>
      <c r="O37" s="1776">
        <f t="shared" si="23"/>
        <v>765219202</v>
      </c>
      <c r="P37" s="1776">
        <f t="shared" si="24"/>
        <v>758866730</v>
      </c>
    </row>
    <row r="38" spans="1:17" s="456" customFormat="1" ht="15" customHeight="1">
      <c r="A38" s="481" t="s">
        <v>573</v>
      </c>
      <c r="B38" s="582">
        <f>'4 a Intézmények'!CD80+'4 ba Polg Hiv'!AZ80</f>
        <v>0</v>
      </c>
      <c r="C38" s="534">
        <f>'4 a Intézmények'!CE80+'4 ba Polg Hiv'!BA80</f>
        <v>0</v>
      </c>
      <c r="D38" s="583">
        <f>'4 a Intézmények'!CF80+'4 ba Polg Hiv'!BB80</f>
        <v>0</v>
      </c>
      <c r="E38" s="532">
        <f t="shared" si="17"/>
        <v>0</v>
      </c>
      <c r="F38" s="1454">
        <f t="shared" si="18"/>
        <v>0</v>
      </c>
      <c r="G38" s="492">
        <f>'4 bbb Önkorm'!BO80</f>
        <v>93383</v>
      </c>
      <c r="H38" s="492">
        <f>'4 bbb Önkorm'!BP80</f>
        <v>746917000</v>
      </c>
      <c r="I38" s="585">
        <f>'4 bbb Önkorm'!BQ80</f>
        <v>0</v>
      </c>
      <c r="J38" s="494">
        <f t="shared" si="19"/>
        <v>746917000</v>
      </c>
      <c r="K38" s="586">
        <f t="shared" si="20"/>
        <v>746823617</v>
      </c>
      <c r="L38" s="587">
        <f t="shared" si="21"/>
        <v>93383</v>
      </c>
      <c r="M38" s="588">
        <f t="shared" si="21"/>
        <v>746917000</v>
      </c>
      <c r="N38" s="493">
        <f t="shared" si="22"/>
        <v>0</v>
      </c>
      <c r="O38" s="586">
        <f t="shared" si="23"/>
        <v>746917000</v>
      </c>
      <c r="P38" s="461">
        <f t="shared" si="24"/>
        <v>746823617</v>
      </c>
    </row>
    <row r="39" spans="1:17" s="456" customFormat="1" ht="15" customHeight="1">
      <c r="A39" s="481" t="s">
        <v>5</v>
      </c>
      <c r="B39" s="590"/>
      <c r="C39" s="483"/>
      <c r="D39" s="591"/>
      <c r="E39" s="492">
        <f t="shared" si="17"/>
        <v>0</v>
      </c>
      <c r="F39" s="584">
        <f t="shared" si="18"/>
        <v>0</v>
      </c>
      <c r="G39" s="492">
        <f>'4 bbb Önkorm'!BO81</f>
        <v>0</v>
      </c>
      <c r="H39" s="492">
        <f>'4 bbb Önkorm'!BP81</f>
        <v>0</v>
      </c>
      <c r="I39" s="585">
        <f>'4 bbb Önkorm'!BQ81</f>
        <v>0</v>
      </c>
      <c r="J39" s="494">
        <f t="shared" si="19"/>
        <v>0</v>
      </c>
      <c r="K39" s="586">
        <f t="shared" si="20"/>
        <v>0</v>
      </c>
      <c r="L39" s="587">
        <f t="shared" si="21"/>
        <v>0</v>
      </c>
      <c r="M39" s="588">
        <f t="shared" si="21"/>
        <v>0</v>
      </c>
      <c r="N39" s="493">
        <f t="shared" si="22"/>
        <v>0</v>
      </c>
      <c r="O39" s="586">
        <f t="shared" si="23"/>
        <v>0</v>
      </c>
      <c r="P39" s="461">
        <f t="shared" si="24"/>
        <v>0</v>
      </c>
    </row>
    <row r="40" spans="1:17" s="456" customFormat="1" ht="15" customHeight="1" thickBot="1">
      <c r="A40" s="481" t="s">
        <v>6</v>
      </c>
      <c r="B40" s="1455">
        <f>'4 a Intézmények'!CD82+'4 ba Polg Hiv'!AZ82</f>
        <v>0</v>
      </c>
      <c r="C40" s="483">
        <f>'4 a Intézmények'!CE82+'4 ba Polg Hiv'!BA82</f>
        <v>7095930</v>
      </c>
      <c r="D40" s="591">
        <f>'4 a Intézmények'!CF82+'4 ba Polg Hiv'!BB82</f>
        <v>-102596</v>
      </c>
      <c r="E40" s="496">
        <f>SUM(C40+D40)</f>
        <v>6993334</v>
      </c>
      <c r="F40" s="584">
        <f>C40-B40</f>
        <v>7095930</v>
      </c>
      <c r="G40" s="492">
        <f>'4 bbb Önkorm'!BO82</f>
        <v>172817</v>
      </c>
      <c r="H40" s="496">
        <f>'4 bbb Önkorm'!BP82</f>
        <v>5120000</v>
      </c>
      <c r="I40" s="585">
        <f>'4 bbb Önkorm'!BQ82</f>
        <v>6188868</v>
      </c>
      <c r="J40" s="494">
        <f>SUM(H40+I40)</f>
        <v>11308868</v>
      </c>
      <c r="K40" s="586">
        <f>H40-G40</f>
        <v>4947183</v>
      </c>
      <c r="L40" s="587">
        <f>SUM(B40+G40)</f>
        <v>172817</v>
      </c>
      <c r="M40" s="588">
        <f>SUM(C40+H40)</f>
        <v>12215930</v>
      </c>
      <c r="N40" s="493">
        <f>SUM(D40+I40)</f>
        <v>6086272</v>
      </c>
      <c r="O40" s="586">
        <f>SUM(M40+N40)</f>
        <v>18302202</v>
      </c>
      <c r="P40" s="461">
        <f>M40-L40</f>
        <v>12043113</v>
      </c>
    </row>
    <row r="41" spans="1:17" s="456" customFormat="1" ht="15" hidden="1" customHeight="1" thickBot="1">
      <c r="A41" s="481" t="s">
        <v>896</v>
      </c>
      <c r="B41" s="576">
        <f>'4 a Intézmények'!CD83</f>
        <v>0</v>
      </c>
      <c r="C41" s="577">
        <f>'4 a Intézmények'!CE83</f>
        <v>0</v>
      </c>
      <c r="D41" s="578">
        <f>'4 a Intézmények'!CF83</f>
        <v>0</v>
      </c>
      <c r="E41" s="559">
        <f t="shared" si="17"/>
        <v>0</v>
      </c>
      <c r="F41" s="592">
        <f t="shared" si="18"/>
        <v>0</v>
      </c>
      <c r="G41" s="559">
        <f>'4 bbb Önkorm'!BO83</f>
        <v>0</v>
      </c>
      <c r="H41" s="559">
        <f>'4 bbb Önkorm'!BP83</f>
        <v>0</v>
      </c>
      <c r="I41" s="585"/>
      <c r="J41" s="494">
        <f t="shared" si="19"/>
        <v>0</v>
      </c>
      <c r="K41" s="586">
        <f t="shared" si="20"/>
        <v>0</v>
      </c>
      <c r="L41" s="587">
        <f t="shared" si="21"/>
        <v>0</v>
      </c>
      <c r="M41" s="588">
        <f t="shared" si="21"/>
        <v>0</v>
      </c>
      <c r="N41" s="493">
        <f t="shared" si="22"/>
        <v>0</v>
      </c>
      <c r="O41" s="586">
        <f t="shared" si="23"/>
        <v>0</v>
      </c>
      <c r="P41" s="461">
        <f t="shared" si="24"/>
        <v>0</v>
      </c>
    </row>
    <row r="42" spans="1:17" s="1754" customFormat="1" ht="15" customHeight="1" thickBot="1">
      <c r="A42" s="473" t="s">
        <v>574</v>
      </c>
      <c r="B42" s="1746">
        <f>SUM(B43:B44)</f>
        <v>0</v>
      </c>
      <c r="C42" s="1749">
        <f>SUM(C43:C44)</f>
        <v>175260</v>
      </c>
      <c r="D42" s="1766">
        <f>SUM(D43:D44)</f>
        <v>0</v>
      </c>
      <c r="E42" s="1767">
        <f t="shared" si="17"/>
        <v>175260</v>
      </c>
      <c r="F42" s="1768">
        <f t="shared" si="18"/>
        <v>175260</v>
      </c>
      <c r="G42" s="1746">
        <f>SUM(G43:G44)</f>
        <v>86000</v>
      </c>
      <c r="H42" s="1749">
        <f>SUM(H43:H44)</f>
        <v>85300000</v>
      </c>
      <c r="I42" s="1766">
        <f>SUM(I43:I44)</f>
        <v>15801641</v>
      </c>
      <c r="J42" s="1769">
        <f t="shared" si="19"/>
        <v>101101641</v>
      </c>
      <c r="K42" s="1770">
        <f t="shared" si="20"/>
        <v>85214000</v>
      </c>
      <c r="L42" s="1771">
        <f t="shared" si="21"/>
        <v>86000</v>
      </c>
      <c r="M42" s="1752">
        <f t="shared" si="21"/>
        <v>85475260</v>
      </c>
      <c r="N42" s="737">
        <f t="shared" si="22"/>
        <v>15801641</v>
      </c>
      <c r="O42" s="738">
        <f t="shared" si="23"/>
        <v>101276901</v>
      </c>
      <c r="P42" s="738">
        <f t="shared" si="24"/>
        <v>85389260</v>
      </c>
      <c r="Q42" s="1753"/>
    </row>
    <row r="43" spans="1:17" s="456" customFormat="1" ht="15" customHeight="1">
      <c r="A43" s="481" t="s">
        <v>7</v>
      </c>
      <c r="B43" s="593"/>
      <c r="C43" s="594"/>
      <c r="D43" s="583"/>
      <c r="E43" s="489">
        <f t="shared" si="17"/>
        <v>0</v>
      </c>
      <c r="F43" s="596">
        <f t="shared" si="18"/>
        <v>0</v>
      </c>
      <c r="G43" s="593">
        <f>'4 bbb Önkorm'!BO84</f>
        <v>82000</v>
      </c>
      <c r="H43" s="594">
        <f>'4 bbb Önkorm'!BP84</f>
        <v>80300000</v>
      </c>
      <c r="I43" s="583">
        <f>'4 bbb Önkorm'!BQ84</f>
        <v>7301641</v>
      </c>
      <c r="J43" s="489">
        <f t="shared" si="19"/>
        <v>87601641</v>
      </c>
      <c r="K43" s="596">
        <f t="shared" si="20"/>
        <v>80218000</v>
      </c>
      <c r="L43" s="593">
        <f t="shared" ref="L43:N44" si="25">SUM(B43+G43)</f>
        <v>82000</v>
      </c>
      <c r="M43" s="598">
        <f t="shared" si="25"/>
        <v>80300000</v>
      </c>
      <c r="N43" s="599">
        <f t="shared" si="25"/>
        <v>7301641</v>
      </c>
      <c r="O43" s="596">
        <f>SUM(M43+N43)</f>
        <v>87601641</v>
      </c>
      <c r="P43" s="461">
        <f t="shared" si="24"/>
        <v>80218000</v>
      </c>
      <c r="Q43" s="480"/>
    </row>
    <row r="44" spans="1:17" s="456" customFormat="1" ht="15" customHeight="1" thickBot="1">
      <c r="A44" s="481" t="s">
        <v>8</v>
      </c>
      <c r="B44" s="600">
        <f>'4 a Intézmények'!CD85+'4 ba Polg Hiv'!AZ85</f>
        <v>0</v>
      </c>
      <c r="C44" s="601">
        <f>'4 a Intézmények'!CE85+'4 ba Polg Hiv'!BA85</f>
        <v>175260</v>
      </c>
      <c r="D44" s="578">
        <f>'4 a Intézmények'!CF85+'4 ba Polg Hiv'!BB85</f>
        <v>0</v>
      </c>
      <c r="E44" s="501">
        <f t="shared" si="17"/>
        <v>175260</v>
      </c>
      <c r="F44" s="579">
        <f t="shared" si="18"/>
        <v>175260</v>
      </c>
      <c r="G44" s="600">
        <f>'4 bbb Önkorm'!BO85</f>
        <v>4000</v>
      </c>
      <c r="H44" s="601">
        <f>'4 bbb Önkorm'!BP85</f>
        <v>5000000</v>
      </c>
      <c r="I44" s="578">
        <f>'4 bbb Önkorm'!BQ85</f>
        <v>8500000</v>
      </c>
      <c r="J44" s="501">
        <f t="shared" si="19"/>
        <v>13500000</v>
      </c>
      <c r="K44" s="579">
        <f t="shared" si="20"/>
        <v>4996000</v>
      </c>
      <c r="L44" s="600">
        <f t="shared" si="25"/>
        <v>4000</v>
      </c>
      <c r="M44" s="602">
        <f t="shared" si="25"/>
        <v>5175260</v>
      </c>
      <c r="N44" s="580">
        <f t="shared" si="25"/>
        <v>8500000</v>
      </c>
      <c r="O44" s="579">
        <f>SUM(M44+N44)</f>
        <v>13675260</v>
      </c>
      <c r="P44" s="461">
        <f t="shared" si="24"/>
        <v>5171260</v>
      </c>
      <c r="Q44" s="480"/>
    </row>
    <row r="45" spans="1:17" s="456" customFormat="1" ht="18.75" customHeight="1" thickBot="1">
      <c r="A45" s="560" t="s">
        <v>817</v>
      </c>
      <c r="B45" s="603">
        <f>SUM(B36+B37+B42)</f>
        <v>0</v>
      </c>
      <c r="C45" s="604">
        <f>SUM(C36+C37+C42)</f>
        <v>7751190</v>
      </c>
      <c r="D45" s="605">
        <f t="shared" ref="D45:O45" si="26">SUM(D36+D37+D42)</f>
        <v>661459</v>
      </c>
      <c r="E45" s="605">
        <f t="shared" si="26"/>
        <v>8412649</v>
      </c>
      <c r="F45" s="606">
        <f t="shared" si="18"/>
        <v>7751190</v>
      </c>
      <c r="G45" s="603">
        <f>SUM(G36+G37+G42)</f>
        <v>552200</v>
      </c>
      <c r="H45" s="604">
        <f t="shared" si="26"/>
        <v>1143371191</v>
      </c>
      <c r="I45" s="605">
        <f t="shared" si="26"/>
        <v>21990509</v>
      </c>
      <c r="J45" s="607">
        <f t="shared" si="26"/>
        <v>1165361700</v>
      </c>
      <c r="K45" s="606">
        <f t="shared" si="20"/>
        <v>1142818991</v>
      </c>
      <c r="L45" s="603">
        <f>SUM(L36+L37+L42)</f>
        <v>552200</v>
      </c>
      <c r="M45" s="604">
        <f t="shared" si="26"/>
        <v>1151122381</v>
      </c>
      <c r="N45" s="605">
        <f t="shared" si="26"/>
        <v>22651968</v>
      </c>
      <c r="O45" s="606">
        <f t="shared" si="26"/>
        <v>1173774349</v>
      </c>
      <c r="P45" s="606">
        <f t="shared" si="24"/>
        <v>1150570181</v>
      </c>
    </row>
    <row r="46" spans="1:17" s="456" customFormat="1" ht="18.75" customHeight="1" thickBot="1">
      <c r="A46" s="560" t="s">
        <v>295</v>
      </c>
      <c r="B46" s="561">
        <f>B33+B45</f>
        <v>1973649</v>
      </c>
      <c r="C46" s="608">
        <f>C33+C45</f>
        <v>1878728101</v>
      </c>
      <c r="D46" s="567">
        <f t="shared" ref="D46:P46" si="27">D33+D45</f>
        <v>34468430</v>
      </c>
      <c r="E46" s="564">
        <f t="shared" si="27"/>
        <v>1913196531</v>
      </c>
      <c r="F46" s="567">
        <f>F33+F45</f>
        <v>1876754452</v>
      </c>
      <c r="G46" s="561">
        <f>G33+G45</f>
        <v>11342102</v>
      </c>
      <c r="H46" s="608">
        <f t="shared" si="27"/>
        <v>12519152486</v>
      </c>
      <c r="I46" s="567">
        <f t="shared" si="27"/>
        <v>355859514</v>
      </c>
      <c r="J46" s="564">
        <f t="shared" si="27"/>
        <v>12875012000</v>
      </c>
      <c r="K46" s="567">
        <f>K33+K45</f>
        <v>12507810384</v>
      </c>
      <c r="L46" s="561">
        <f>L33+L45</f>
        <v>13315751</v>
      </c>
      <c r="M46" s="561">
        <f t="shared" si="27"/>
        <v>14397880587</v>
      </c>
      <c r="N46" s="567">
        <f t="shared" si="27"/>
        <v>390327944</v>
      </c>
      <c r="O46" s="567">
        <f t="shared" si="27"/>
        <v>14788208531</v>
      </c>
      <c r="P46" s="606">
        <f t="shared" si="27"/>
        <v>14384564836</v>
      </c>
    </row>
    <row r="47" spans="1:17" s="456" customFormat="1" ht="11.25" customHeight="1">
      <c r="A47" s="1453"/>
      <c r="B47" s="530"/>
      <c r="C47" s="609"/>
      <c r="D47" s="610"/>
      <c r="E47" s="610"/>
      <c r="F47" s="610"/>
      <c r="G47" s="610"/>
      <c r="H47" s="490"/>
      <c r="I47" s="490"/>
      <c r="J47" s="610"/>
      <c r="K47" s="610"/>
      <c r="L47" s="610"/>
      <c r="M47" s="611"/>
      <c r="N47" s="612"/>
      <c r="O47" s="1679"/>
      <c r="P47" s="461"/>
    </row>
    <row r="48" spans="1:17" s="456" customFormat="1" ht="16.5" thickBot="1">
      <c r="A48" s="444" t="s">
        <v>1185</v>
      </c>
      <c r="B48" s="453"/>
      <c r="C48" s="609"/>
      <c r="D48" s="610"/>
      <c r="E48" s="613"/>
      <c r="F48" s="613"/>
      <c r="G48" s="613"/>
      <c r="H48" s="490"/>
      <c r="I48" s="490"/>
      <c r="J48" s="610"/>
      <c r="K48" s="610"/>
      <c r="L48" s="610"/>
      <c r="M48" s="610"/>
      <c r="N48" s="612"/>
      <c r="O48" s="1679"/>
      <c r="P48" s="461"/>
    </row>
    <row r="49" spans="1:17" s="456" customFormat="1" ht="15" hidden="1" customHeight="1" thickBot="1">
      <c r="A49" s="473" t="s">
        <v>750</v>
      </c>
      <c r="B49" s="477">
        <f>SUM(B50:B51)</f>
        <v>0</v>
      </c>
      <c r="C49" s="614">
        <f>'4 a Intézmények'!CE123+'4 a Intézmények'!CE124+'4 a Intézmények'!CE126+'4 a Intézmények'!CE127+'4 ba Polg Hiv'!BA123+'4 ba Polg Hiv'!BA124+'4 ba Polg Hiv'!BA126+'4 ba Polg Hiv'!BA127</f>
        <v>0</v>
      </c>
      <c r="D49" s="474">
        <f>'4 a Intézmények'!CF123+'4 a Intézmények'!CF124+'4 a Intézmények'!CF126+'4 a Intézmények'!CF127+'4 ba Polg Hiv'!BB123+'4 ba Polg Hiv'!BB124+'4 ba Polg Hiv'!BB126+'4 ba Polg Hiv'!BB127</f>
        <v>0</v>
      </c>
      <c r="E49" s="474">
        <f>SUM(C49+D49)</f>
        <v>0</v>
      </c>
      <c r="F49" s="475">
        <f>C49-B49</f>
        <v>0</v>
      </c>
      <c r="G49" s="476">
        <f>SUM(G50:G51)</f>
        <v>0</v>
      </c>
      <c r="H49" s="531">
        <f>SUM(H50:H51)</f>
        <v>0</v>
      </c>
      <c r="I49" s="477">
        <f>SUM(I50:I51)</f>
        <v>0</v>
      </c>
      <c r="J49" s="478">
        <f>SUM(H49+I49)</f>
        <v>0</v>
      </c>
      <c r="K49" s="475">
        <f>H49-G49</f>
        <v>0</v>
      </c>
      <c r="L49" s="504">
        <f>SUM(B49+G49)</f>
        <v>0</v>
      </c>
      <c r="M49" s="503">
        <f t="shared" ref="M49:N53" si="28">SUM(C49+H49)</f>
        <v>0</v>
      </c>
      <c r="N49" s="531">
        <f t="shared" si="28"/>
        <v>0</v>
      </c>
      <c r="O49" s="1682">
        <f>SUM(M49+N49)</f>
        <v>0</v>
      </c>
      <c r="P49" s="475">
        <f t="shared" ref="P49:P54" si="29">M49-L49</f>
        <v>0</v>
      </c>
      <c r="Q49" s="480"/>
    </row>
    <row r="50" spans="1:17" s="456" customFormat="1" ht="15.75" hidden="1">
      <c r="A50" s="1576" t="s">
        <v>748</v>
      </c>
      <c r="B50" s="495"/>
      <c r="C50" s="534"/>
      <c r="D50" s="616"/>
      <c r="E50" s="532">
        <f>SUM(C50+D50)</f>
        <v>0</v>
      </c>
      <c r="F50" s="572">
        <f>C50-B50</f>
        <v>0</v>
      </c>
      <c r="G50" s="487">
        <f>'4 bbb Önkorm'!BO90</f>
        <v>0</v>
      </c>
      <c r="H50" s="485">
        <f>'4 bbb Önkorm'!BP90</f>
        <v>0</v>
      </c>
      <c r="I50" s="558">
        <f>'4 bbb Önkorm'!BQ90</f>
        <v>0</v>
      </c>
      <c r="J50" s="595">
        <f>SUM(H50+I50)</f>
        <v>0</v>
      </c>
      <c r="K50" s="572">
        <f>H50-G50</f>
        <v>0</v>
      </c>
      <c r="L50" s="593">
        <f>SUM(B50+G50)</f>
        <v>0</v>
      </c>
      <c r="M50" s="533">
        <f t="shared" si="28"/>
        <v>0</v>
      </c>
      <c r="N50" s="583">
        <f t="shared" si="28"/>
        <v>0</v>
      </c>
      <c r="O50" s="597">
        <f>SUM(M50+N50)</f>
        <v>0</v>
      </c>
      <c r="P50" s="461">
        <f t="shared" si="29"/>
        <v>0</v>
      </c>
      <c r="Q50" s="480"/>
    </row>
    <row r="51" spans="1:17" s="456" customFormat="1" ht="16.5" hidden="1" thickBot="1">
      <c r="A51" s="1576" t="s">
        <v>749</v>
      </c>
      <c r="B51" s="495"/>
      <c r="C51" s="483"/>
      <c r="D51" s="484"/>
      <c r="E51" s="492">
        <f>SUM(C51+D51)</f>
        <v>0</v>
      </c>
      <c r="F51" s="572">
        <f>C51-B51</f>
        <v>0</v>
      </c>
      <c r="G51" s="499">
        <f>'4 bbb Önkorm'!BO91</f>
        <v>0</v>
      </c>
      <c r="H51" s="498">
        <f>'4 bbb Önkorm'!BP91</f>
        <v>0</v>
      </c>
      <c r="I51" s="500">
        <f>'4 bbb Önkorm'!BQ91</f>
        <v>0</v>
      </c>
      <c r="J51" s="581">
        <f>SUM(H51+I51)</f>
        <v>0</v>
      </c>
      <c r="K51" s="572">
        <f>H51-G51</f>
        <v>0</v>
      </c>
      <c r="L51" s="600">
        <f>SUM(B51+G51)</f>
        <v>0</v>
      </c>
      <c r="M51" s="486">
        <f t="shared" si="28"/>
        <v>0</v>
      </c>
      <c r="N51" s="591">
        <f t="shared" si="28"/>
        <v>0</v>
      </c>
      <c r="O51" s="745">
        <f>SUM(M51+N51)</f>
        <v>0</v>
      </c>
      <c r="P51" s="461">
        <f t="shared" si="29"/>
        <v>0</v>
      </c>
      <c r="Q51" s="480"/>
    </row>
    <row r="52" spans="1:17" s="1754" customFormat="1" ht="16.5" thickBot="1">
      <c r="A52" s="473" t="s">
        <v>751</v>
      </c>
      <c r="B52" s="1746">
        <f>SUM(B53:B54)</f>
        <v>0</v>
      </c>
      <c r="C52" s="1746">
        <f>SUM(C53:C54)</f>
        <v>0</v>
      </c>
      <c r="D52" s="1746">
        <f>SUM(D53:D54)</f>
        <v>0</v>
      </c>
      <c r="E52" s="1747"/>
      <c r="F52" s="1748"/>
      <c r="G52" s="1746">
        <f>SUM(G53:G54)</f>
        <v>0</v>
      </c>
      <c r="H52" s="1749">
        <f>SUM(H53:H54)</f>
        <v>5890000000</v>
      </c>
      <c r="I52" s="1750">
        <f>SUM(I53:I54)</f>
        <v>0</v>
      </c>
      <c r="J52" s="737">
        <f>SUM(H52+I52)</f>
        <v>5890000000</v>
      </c>
      <c r="K52" s="738">
        <f>H52-G52</f>
        <v>5890000000</v>
      </c>
      <c r="L52" s="1746">
        <f>SUM(L53:L54)</f>
        <v>0</v>
      </c>
      <c r="M52" s="1751">
        <f t="shared" si="28"/>
        <v>5890000000</v>
      </c>
      <c r="N52" s="1752">
        <f t="shared" si="28"/>
        <v>0</v>
      </c>
      <c r="O52" s="1220">
        <f>SUM(M52+N52)</f>
        <v>5890000000</v>
      </c>
      <c r="P52" s="1748">
        <f t="shared" si="29"/>
        <v>5890000000</v>
      </c>
      <c r="Q52" s="1753"/>
    </row>
    <row r="53" spans="1:17" s="456" customFormat="1" ht="15.75">
      <c r="A53" s="481" t="s">
        <v>745</v>
      </c>
      <c r="B53" s="495"/>
      <c r="C53" s="483"/>
      <c r="D53" s="484"/>
      <c r="E53" s="492">
        <f>SUM(C53+D53)</f>
        <v>0</v>
      </c>
      <c r="F53" s="584"/>
      <c r="G53" s="487">
        <f>'4 bbb Önkorm'!BO93</f>
        <v>0</v>
      </c>
      <c r="H53" s="496">
        <f>'4 bbb Önkorm'!BP93</f>
        <v>5890000000</v>
      </c>
      <c r="I53" s="585">
        <f>'4 bbb Önkorm'!BQ93</f>
        <v>0</v>
      </c>
      <c r="J53" s="595">
        <f>SUM(H53+I53)</f>
        <v>5890000000</v>
      </c>
      <c r="K53" s="586">
        <f t="shared" ref="K53:K63" si="30">H53-G53</f>
        <v>5890000000</v>
      </c>
      <c r="L53" s="490"/>
      <c r="M53" s="486">
        <f t="shared" si="28"/>
        <v>5890000000</v>
      </c>
      <c r="N53" s="591">
        <f t="shared" si="28"/>
        <v>0</v>
      </c>
      <c r="O53" s="745">
        <f>SUM(M53+N53)</f>
        <v>5890000000</v>
      </c>
      <c r="P53" s="584">
        <f t="shared" si="29"/>
        <v>5890000000</v>
      </c>
      <c r="Q53" s="480"/>
    </row>
    <row r="54" spans="1:17" s="456" customFormat="1" ht="16.5" thickBot="1">
      <c r="A54" s="481" t="s">
        <v>746</v>
      </c>
      <c r="B54" s="495"/>
      <c r="C54" s="483"/>
      <c r="D54" s="484"/>
      <c r="E54" s="492">
        <f t="shared" ref="E54:E64" si="31">SUM(C54+D54)</f>
        <v>0</v>
      </c>
      <c r="F54" s="584"/>
      <c r="G54" s="499">
        <f>'4 bbb Önkorm'!BO94</f>
        <v>0</v>
      </c>
      <c r="H54" s="496">
        <f>'4 bbb Önkorm'!BP94</f>
        <v>0</v>
      </c>
      <c r="I54" s="585">
        <f>'4 bbb Önkorm'!BQ94</f>
        <v>0</v>
      </c>
      <c r="J54" s="581">
        <f t="shared" ref="J54:K71" si="32">SUM(H54+I54)</f>
        <v>0</v>
      </c>
      <c r="K54" s="586">
        <f t="shared" si="30"/>
        <v>0</v>
      </c>
      <c r="L54" s="490"/>
      <c r="M54" s="486">
        <f t="shared" ref="L54:M64" si="33">SUM(C54+H54)</f>
        <v>0</v>
      </c>
      <c r="N54" s="591">
        <f t="shared" ref="N54:N64" si="34">SUM(D54+I54)</f>
        <v>0</v>
      </c>
      <c r="O54" s="1683">
        <f t="shared" ref="O54:O64" si="35">SUM(M54+N54)</f>
        <v>0</v>
      </c>
      <c r="P54" s="584">
        <f t="shared" si="29"/>
        <v>0</v>
      </c>
      <c r="Q54" s="480"/>
    </row>
    <row r="55" spans="1:17" s="1754" customFormat="1" ht="16.5" thickBot="1">
      <c r="A55" s="473" t="s">
        <v>291</v>
      </c>
      <c r="B55" s="1755">
        <f>SUM(B56:B57)</f>
        <v>0</v>
      </c>
      <c r="C55" s="1751">
        <f>SUM(C56:C57)</f>
        <v>289758586</v>
      </c>
      <c r="D55" s="1756">
        <f>SUM(D56:D57)</f>
        <v>0</v>
      </c>
      <c r="E55" s="1747">
        <f t="shared" si="31"/>
        <v>289758586</v>
      </c>
      <c r="F55" s="1748">
        <f t="shared" ref="F55:F67" si="36">C55-B55</f>
        <v>289758586</v>
      </c>
      <c r="G55" s="1757">
        <f>SUM(G56:G57)</f>
        <v>1590011</v>
      </c>
      <c r="H55" s="1758">
        <f>SUM(H56:H57)</f>
        <v>3936358011</v>
      </c>
      <c r="I55" s="1759">
        <f>SUM(I56:I57)</f>
        <v>0</v>
      </c>
      <c r="J55" s="1752">
        <f t="shared" si="32"/>
        <v>3936358011</v>
      </c>
      <c r="K55" s="1220">
        <f t="shared" si="32"/>
        <v>3936358011</v>
      </c>
      <c r="L55" s="1757">
        <f t="shared" si="33"/>
        <v>1590011</v>
      </c>
      <c r="M55" s="1758">
        <f t="shared" si="33"/>
        <v>4226116597</v>
      </c>
      <c r="N55" s="1752">
        <f t="shared" si="34"/>
        <v>0</v>
      </c>
      <c r="O55" s="738">
        <f t="shared" si="35"/>
        <v>4226116597</v>
      </c>
      <c r="P55" s="738">
        <f t="shared" ref="P55:P68" si="37">M55-L55</f>
        <v>4224526586</v>
      </c>
    </row>
    <row r="56" spans="1:17" s="456" customFormat="1" ht="15.75">
      <c r="A56" s="481" t="s">
        <v>192</v>
      </c>
      <c r="B56" s="590">
        <f>'4 a Intézmények'!CD96+'4 ba Polg Hiv'!AZ96</f>
        <v>0</v>
      </c>
      <c r="C56" s="483">
        <f>'4 a Intézmények'!CE96+'4 ba Polg Hiv'!BA96</f>
        <v>270053586</v>
      </c>
      <c r="D56" s="484">
        <f>'4 a Intézmények'!CF96+'4 ba Polg Hiv'!BB96</f>
        <v>0</v>
      </c>
      <c r="E56" s="492">
        <f t="shared" si="31"/>
        <v>270053586</v>
      </c>
      <c r="F56" s="584">
        <f t="shared" si="36"/>
        <v>270053586</v>
      </c>
      <c r="G56" s="491">
        <f>'4 bbb Önkorm'!BO96</f>
        <v>185780</v>
      </c>
      <c r="H56" s="485">
        <f>'4 bbb Önkorm'!BP96</f>
        <v>2343692414</v>
      </c>
      <c r="I56" s="585">
        <f>'4 bbb Önkorm'!BQ96</f>
        <v>195677776</v>
      </c>
      <c r="J56" s="588">
        <f t="shared" si="32"/>
        <v>2539370190</v>
      </c>
      <c r="K56" s="586">
        <f t="shared" si="30"/>
        <v>2343506634</v>
      </c>
      <c r="L56" s="491">
        <f t="shared" si="33"/>
        <v>185780</v>
      </c>
      <c r="M56" s="496">
        <f t="shared" si="33"/>
        <v>2613746000</v>
      </c>
      <c r="N56" s="591">
        <f t="shared" si="34"/>
        <v>195677776</v>
      </c>
      <c r="O56" s="586">
        <f t="shared" si="35"/>
        <v>2809423776</v>
      </c>
      <c r="P56" s="461">
        <f t="shared" si="37"/>
        <v>2613560220</v>
      </c>
    </row>
    <row r="57" spans="1:17" s="456" customFormat="1" ht="16.5" thickBot="1">
      <c r="A57" s="481" t="s">
        <v>193</v>
      </c>
      <c r="B57" s="590">
        <f>'4 a Intézmények'!CD97+'4 ba Polg Hiv'!AZ97</f>
        <v>0</v>
      </c>
      <c r="C57" s="483">
        <f>'4 a Intézmények'!CE97+'4 ba Polg Hiv'!BA97</f>
        <v>19705000</v>
      </c>
      <c r="D57" s="484">
        <f>'4 a Intézmények'!CF97+'4 ba Polg Hiv'!BB97</f>
        <v>0</v>
      </c>
      <c r="E57" s="492">
        <f t="shared" si="31"/>
        <v>19705000</v>
      </c>
      <c r="F57" s="584">
        <f t="shared" si="36"/>
        <v>19705000</v>
      </c>
      <c r="G57" s="491">
        <f>'4 bbb Önkorm'!BO97</f>
        <v>1404231</v>
      </c>
      <c r="H57" s="496">
        <f>'4 bbb Önkorm'!BP97</f>
        <v>1592665597</v>
      </c>
      <c r="I57" s="585">
        <f>'4 bbb Önkorm'!BQ97</f>
        <v>-195677776</v>
      </c>
      <c r="J57" s="588">
        <f t="shared" si="32"/>
        <v>1396987821</v>
      </c>
      <c r="K57" s="586">
        <f t="shared" si="30"/>
        <v>1591261366</v>
      </c>
      <c r="L57" s="491">
        <f t="shared" si="33"/>
        <v>1404231</v>
      </c>
      <c r="M57" s="496">
        <f t="shared" si="33"/>
        <v>1612370597</v>
      </c>
      <c r="N57" s="591">
        <f t="shared" si="34"/>
        <v>-195677776</v>
      </c>
      <c r="O57" s="586">
        <f t="shared" si="35"/>
        <v>1416692821</v>
      </c>
      <c r="P57" s="461">
        <f t="shared" si="37"/>
        <v>1610966366</v>
      </c>
    </row>
    <row r="58" spans="1:17" s="1754" customFormat="1" ht="16.5" thickBot="1">
      <c r="A58" s="473" t="s">
        <v>1351</v>
      </c>
      <c r="B58" s="1760"/>
      <c r="C58" s="1761">
        <f>'4 a Intézmények'!CE98+'4 ba Polg Hiv'!BA98</f>
        <v>0</v>
      </c>
      <c r="D58" s="1762">
        <f>'4 a Intézmények'!CF97+'4 ba Polg Hiv'!BB97</f>
        <v>0</v>
      </c>
      <c r="E58" s="1747">
        <f>SUM(C58+D58)</f>
        <v>0</v>
      </c>
      <c r="F58" s="1748"/>
      <c r="G58" s="1757"/>
      <c r="H58" s="1758">
        <f>'4 bbb Önkorm'!BP98</f>
        <v>0</v>
      </c>
      <c r="I58" s="1797">
        <f>'4 bbb Önkorm'!BQ98</f>
        <v>45682781</v>
      </c>
      <c r="J58" s="1752">
        <f>SUM(H58+I58)</f>
        <v>45682781</v>
      </c>
      <c r="K58" s="738"/>
      <c r="L58" s="1757"/>
      <c r="M58" s="1758">
        <f>SUM(C58+H58)</f>
        <v>0</v>
      </c>
      <c r="N58" s="1764">
        <f>SUM(D58+I58)</f>
        <v>45682781</v>
      </c>
      <c r="O58" s="738">
        <f>SUM(M58+N58)</f>
        <v>45682781</v>
      </c>
      <c r="P58" s="1798"/>
    </row>
    <row r="59" spans="1:17" s="1754" customFormat="1" ht="16.5" thickBot="1">
      <c r="A59" s="473" t="s">
        <v>1348</v>
      </c>
      <c r="B59" s="1760">
        <f>SUM(B60:B63)</f>
        <v>7108241</v>
      </c>
      <c r="C59" s="1761">
        <f>SUM(C60:C63)</f>
        <v>8358157415</v>
      </c>
      <c r="D59" s="1758">
        <f>SUM(D60:D63)</f>
        <v>-67220604</v>
      </c>
      <c r="E59" s="1747">
        <f t="shared" si="31"/>
        <v>8290936811</v>
      </c>
      <c r="F59" s="1748">
        <f t="shared" si="36"/>
        <v>8351049174</v>
      </c>
      <c r="G59" s="1757">
        <f>SUM(G60:G63)</f>
        <v>0</v>
      </c>
      <c r="H59" s="1758">
        <f>SUM(H60:H63)</f>
        <v>0</v>
      </c>
      <c r="I59" s="1747">
        <f>SUM(I60:I63)</f>
        <v>0</v>
      </c>
      <c r="J59" s="1752">
        <f t="shared" si="32"/>
        <v>0</v>
      </c>
      <c r="K59" s="1220">
        <f t="shared" si="32"/>
        <v>0</v>
      </c>
      <c r="L59" s="1757">
        <f t="shared" si="33"/>
        <v>7108241</v>
      </c>
      <c r="M59" s="1758">
        <f t="shared" si="33"/>
        <v>8358157415</v>
      </c>
      <c r="N59" s="1752">
        <f t="shared" si="34"/>
        <v>-67220604</v>
      </c>
      <c r="O59" s="738">
        <f t="shared" si="35"/>
        <v>8290936811</v>
      </c>
      <c r="P59" s="738">
        <f t="shared" si="37"/>
        <v>8351049174</v>
      </c>
    </row>
    <row r="60" spans="1:17" s="456" customFormat="1" ht="15.75">
      <c r="A60" s="481" t="s">
        <v>194</v>
      </c>
      <c r="B60" s="487">
        <f>'4 a Intézmények'!CD99+'4 ba Polg Hiv'!AZ99</f>
        <v>1894877</v>
      </c>
      <c r="C60" s="485">
        <f>'4 a Intézmények'!CE99+'4 ba Polg Hiv'!BA99</f>
        <v>2192063147</v>
      </c>
      <c r="D60" s="484">
        <f>'4 a Intézmények'!CF99+'4 ba Polg Hiv'!BB99</f>
        <v>5095966</v>
      </c>
      <c r="E60" s="492">
        <f t="shared" si="31"/>
        <v>2197159113</v>
      </c>
      <c r="F60" s="584">
        <f t="shared" si="36"/>
        <v>2190168270</v>
      </c>
      <c r="G60" s="491"/>
      <c r="H60" s="485"/>
      <c r="I60" s="585"/>
      <c r="J60" s="588">
        <f t="shared" si="32"/>
        <v>0</v>
      </c>
      <c r="K60" s="586">
        <f t="shared" si="30"/>
        <v>0</v>
      </c>
      <c r="L60" s="491">
        <f t="shared" si="33"/>
        <v>1894877</v>
      </c>
      <c r="M60" s="496">
        <f t="shared" si="33"/>
        <v>2192063147</v>
      </c>
      <c r="N60" s="591">
        <f t="shared" si="34"/>
        <v>5095966</v>
      </c>
      <c r="O60" s="586">
        <f t="shared" si="35"/>
        <v>2197159113</v>
      </c>
      <c r="P60" s="461">
        <f t="shared" si="37"/>
        <v>2190168270</v>
      </c>
    </row>
    <row r="61" spans="1:17" s="456" customFormat="1" ht="15.75">
      <c r="A61" s="481" t="s">
        <v>195</v>
      </c>
      <c r="B61" s="491">
        <f>'4 a Intézmények'!CD100+'4 ba Polg Hiv'!AZ100</f>
        <v>4959085</v>
      </c>
      <c r="C61" s="496">
        <f>'4 a Intézmények'!CE100+'4 ba Polg Hiv'!BA100</f>
        <v>5238430196</v>
      </c>
      <c r="D61" s="484">
        <f>'4 a Intézmények'!CF100+'4 ba Polg Hiv'!BB100</f>
        <v>-77880732</v>
      </c>
      <c r="E61" s="492">
        <f t="shared" si="31"/>
        <v>5160549464</v>
      </c>
      <c r="F61" s="584">
        <f t="shared" si="36"/>
        <v>5233471111</v>
      </c>
      <c r="G61" s="491"/>
      <c r="H61" s="496"/>
      <c r="I61" s="497"/>
      <c r="J61" s="588">
        <f t="shared" si="32"/>
        <v>0</v>
      </c>
      <c r="K61" s="586">
        <f t="shared" si="30"/>
        <v>0</v>
      </c>
      <c r="L61" s="491">
        <f t="shared" si="33"/>
        <v>4959085</v>
      </c>
      <c r="M61" s="496">
        <f t="shared" si="33"/>
        <v>5238430196</v>
      </c>
      <c r="N61" s="591">
        <f t="shared" si="34"/>
        <v>-77880732</v>
      </c>
      <c r="O61" s="586">
        <f t="shared" si="35"/>
        <v>5160549464</v>
      </c>
      <c r="P61" s="461">
        <f t="shared" si="37"/>
        <v>5233471111</v>
      </c>
    </row>
    <row r="62" spans="1:17" s="456" customFormat="1" ht="15.75">
      <c r="A62" s="481" t="s">
        <v>196</v>
      </c>
      <c r="B62" s="590">
        <f>'4 a Intézmények'!CD101+'4 ba Polg Hiv'!AZ101</f>
        <v>0</v>
      </c>
      <c r="C62" s="483">
        <f>'4 a Intézmények'!CE101+'4 ba Polg Hiv'!BA101</f>
        <v>3517000</v>
      </c>
      <c r="D62" s="484">
        <f>'4 a Intézmények'!CF101+'4 ba Polg Hiv'!BB101</f>
        <v>0</v>
      </c>
      <c r="E62" s="492">
        <f t="shared" si="31"/>
        <v>3517000</v>
      </c>
      <c r="F62" s="584">
        <f t="shared" si="36"/>
        <v>3517000</v>
      </c>
      <c r="G62" s="491"/>
      <c r="H62" s="496"/>
      <c r="I62" s="497"/>
      <c r="J62" s="588">
        <f t="shared" si="32"/>
        <v>0</v>
      </c>
      <c r="K62" s="586">
        <f t="shared" si="30"/>
        <v>0</v>
      </c>
      <c r="L62" s="491">
        <f t="shared" si="33"/>
        <v>0</v>
      </c>
      <c r="M62" s="496">
        <f t="shared" si="33"/>
        <v>3517000</v>
      </c>
      <c r="N62" s="591">
        <f t="shared" si="34"/>
        <v>0</v>
      </c>
      <c r="O62" s="586">
        <f t="shared" si="35"/>
        <v>3517000</v>
      </c>
      <c r="P62" s="461">
        <f t="shared" si="37"/>
        <v>3517000</v>
      </c>
    </row>
    <row r="63" spans="1:17" s="456" customFormat="1" ht="16.5" thickBot="1">
      <c r="A63" s="481" t="s">
        <v>197</v>
      </c>
      <c r="B63" s="590">
        <f>'4 a Intézmények'!CD102+'4 ba Polg Hiv'!AZ102</f>
        <v>254279</v>
      </c>
      <c r="C63" s="483">
        <f>'4 a Intézmények'!CE102+'4 ba Polg Hiv'!BA102</f>
        <v>924147072</v>
      </c>
      <c r="D63" s="484">
        <f>'4 a Intézmények'!CF102+'4 ba Polg Hiv'!BB102</f>
        <v>5564162</v>
      </c>
      <c r="E63" s="492">
        <f t="shared" si="31"/>
        <v>929711234</v>
      </c>
      <c r="F63" s="584">
        <f t="shared" si="36"/>
        <v>923892793</v>
      </c>
      <c r="G63" s="491"/>
      <c r="H63" s="498"/>
      <c r="I63" s="497"/>
      <c r="J63" s="588">
        <f t="shared" si="32"/>
        <v>0</v>
      </c>
      <c r="K63" s="586">
        <f t="shared" si="30"/>
        <v>0</v>
      </c>
      <c r="L63" s="491">
        <f t="shared" si="33"/>
        <v>254279</v>
      </c>
      <c r="M63" s="496">
        <f t="shared" si="33"/>
        <v>924147072</v>
      </c>
      <c r="N63" s="591">
        <f t="shared" si="34"/>
        <v>5564162</v>
      </c>
      <c r="O63" s="586">
        <f t="shared" si="35"/>
        <v>929711234</v>
      </c>
      <c r="P63" s="461">
        <f t="shared" si="37"/>
        <v>923892793</v>
      </c>
    </row>
    <row r="64" spans="1:17" s="1754" customFormat="1" ht="16.5" thickBot="1">
      <c r="A64" s="473" t="s">
        <v>1349</v>
      </c>
      <c r="B64" s="1760"/>
      <c r="C64" s="1761"/>
      <c r="D64" s="1762"/>
      <c r="E64" s="1747">
        <f t="shared" si="31"/>
        <v>0</v>
      </c>
      <c r="F64" s="1748">
        <f t="shared" si="36"/>
        <v>0</v>
      </c>
      <c r="G64" s="1757">
        <f>'4 bbb Önkorm'!BO103</f>
        <v>0</v>
      </c>
      <c r="H64" s="1751">
        <f>'4 bbb Önkorm'!BP103</f>
        <v>0</v>
      </c>
      <c r="I64" s="1763">
        <f>'4 bbb Önkorm'!BQ103</f>
        <v>0</v>
      </c>
      <c r="J64" s="1752">
        <f t="shared" si="32"/>
        <v>0</v>
      </c>
      <c r="K64" s="1220">
        <f t="shared" si="32"/>
        <v>0</v>
      </c>
      <c r="L64" s="1757">
        <f t="shared" si="33"/>
        <v>0</v>
      </c>
      <c r="M64" s="1751">
        <f t="shared" si="33"/>
        <v>0</v>
      </c>
      <c r="N64" s="1764">
        <f t="shared" si="34"/>
        <v>0</v>
      </c>
      <c r="O64" s="738">
        <f t="shared" si="35"/>
        <v>0</v>
      </c>
      <c r="P64" s="1765">
        <f t="shared" si="37"/>
        <v>0</v>
      </c>
    </row>
    <row r="65" spans="1:17" s="625" customFormat="1" ht="15.75" customHeight="1" thickBot="1">
      <c r="A65" s="617" t="s">
        <v>1350</v>
      </c>
      <c r="B65" s="618">
        <f>B49+B52+B55+B59+B64</f>
        <v>7108241</v>
      </c>
      <c r="C65" s="619">
        <f>C49+C52+C55+C59+C64</f>
        <v>8647916001</v>
      </c>
      <c r="D65" s="620">
        <f>D49+D52+D55+D59+D64</f>
        <v>-67220604</v>
      </c>
      <c r="E65" s="621">
        <f t="shared" ref="E65:F71" si="38">SUM(C65+D65)</f>
        <v>8580695397</v>
      </c>
      <c r="F65" s="622">
        <f t="shared" si="36"/>
        <v>8640807760</v>
      </c>
      <c r="G65" s="618">
        <f>G49+G52+G55+G59+G64</f>
        <v>1590011</v>
      </c>
      <c r="H65" s="619">
        <f>H49+H52+H55+H58+H59+H64</f>
        <v>9826358011</v>
      </c>
      <c r="I65" s="620">
        <f>I49+I52+I55+I58+I59+I64</f>
        <v>45682781</v>
      </c>
      <c r="J65" s="623">
        <f t="shared" si="32"/>
        <v>9872040792</v>
      </c>
      <c r="K65" s="624">
        <f t="shared" si="32"/>
        <v>9917723573</v>
      </c>
      <c r="L65" s="618">
        <f t="shared" ref="L65:M71" si="39">SUM(B65+G65)</f>
        <v>8698252</v>
      </c>
      <c r="M65" s="619">
        <f t="shared" si="39"/>
        <v>18474274012</v>
      </c>
      <c r="N65" s="620">
        <f t="shared" ref="N65:N71" si="40">SUM(D65+I65)</f>
        <v>-21537823</v>
      </c>
      <c r="O65" s="622">
        <f>SUM(M65+N65)</f>
        <v>18452736189</v>
      </c>
      <c r="P65" s="622">
        <f t="shared" si="37"/>
        <v>18465575760</v>
      </c>
    </row>
    <row r="66" spans="1:17" s="456" customFormat="1" ht="15.75">
      <c r="A66" s="626" t="s">
        <v>293</v>
      </c>
      <c r="B66" s="590">
        <f>B51+B53+B56+B60+B61</f>
        <v>6853962</v>
      </c>
      <c r="C66" s="483">
        <f>C51+C53+C56+C60+C61</f>
        <v>7700546929</v>
      </c>
      <c r="D66" s="484">
        <f>D51+D53+D56+D60+D61</f>
        <v>-72784766</v>
      </c>
      <c r="E66" s="492">
        <f t="shared" si="38"/>
        <v>7627762163</v>
      </c>
      <c r="F66" s="584">
        <f t="shared" si="36"/>
        <v>7693692967</v>
      </c>
      <c r="G66" s="590">
        <f>G51+G53+G56+G60+G61</f>
        <v>185780</v>
      </c>
      <c r="H66" s="483">
        <f>H51+H53+H56+H60+H61</f>
        <v>8233692414</v>
      </c>
      <c r="I66" s="484">
        <f>I51+I53+I56+I60+I61</f>
        <v>195677776</v>
      </c>
      <c r="J66" s="496">
        <f t="shared" si="32"/>
        <v>8429370190</v>
      </c>
      <c r="K66" s="586">
        <f>H66-G66</f>
        <v>8233506634</v>
      </c>
      <c r="L66" s="590">
        <f t="shared" si="39"/>
        <v>7039742</v>
      </c>
      <c r="M66" s="483">
        <f t="shared" si="39"/>
        <v>15934239343</v>
      </c>
      <c r="N66" s="484">
        <f t="shared" si="40"/>
        <v>122893010</v>
      </c>
      <c r="O66" s="584">
        <f>SUM(M66+N66)</f>
        <v>16057132353</v>
      </c>
      <c r="P66" s="461">
        <f t="shared" si="37"/>
        <v>15927199601</v>
      </c>
    </row>
    <row r="67" spans="1:17" s="456" customFormat="1" ht="16.5" thickBot="1">
      <c r="A67" s="627" t="s">
        <v>294</v>
      </c>
      <c r="B67" s="576">
        <f>B50+B54+B57+B62+B63+B64</f>
        <v>254279</v>
      </c>
      <c r="C67" s="577">
        <f>C50+C54+C57+C62+C63+C64</f>
        <v>947369072</v>
      </c>
      <c r="D67" s="628">
        <f>D50+D54+D57+D62+D63+D64</f>
        <v>5564162</v>
      </c>
      <c r="E67" s="559">
        <f t="shared" si="38"/>
        <v>952933234</v>
      </c>
      <c r="F67" s="592">
        <f t="shared" si="36"/>
        <v>947114793</v>
      </c>
      <c r="G67" s="576">
        <f>G50+G54+G57+G62+G63+G64</f>
        <v>1404231</v>
      </c>
      <c r="H67" s="577">
        <f>H50+H54+H57+H62+H63+H64</f>
        <v>1592665597</v>
      </c>
      <c r="I67" s="628">
        <f>I50+I54+I57+I62+I63+I64</f>
        <v>-195677776</v>
      </c>
      <c r="J67" s="498">
        <f t="shared" si="32"/>
        <v>1396987821</v>
      </c>
      <c r="K67" s="586">
        <f>H67-G67</f>
        <v>1591261366</v>
      </c>
      <c r="L67" s="576">
        <f t="shared" si="39"/>
        <v>1658510</v>
      </c>
      <c r="M67" s="577">
        <f t="shared" si="39"/>
        <v>2540034669</v>
      </c>
      <c r="N67" s="628">
        <f t="shared" si="40"/>
        <v>-190113614</v>
      </c>
      <c r="O67" s="592">
        <f>SUM(M67+N67)</f>
        <v>2349921055</v>
      </c>
      <c r="P67" s="461">
        <f t="shared" si="37"/>
        <v>2538376159</v>
      </c>
    </row>
    <row r="68" spans="1:17" s="456" customFormat="1" ht="14.25" customHeight="1" thickBot="1">
      <c r="A68" s="560" t="s">
        <v>575</v>
      </c>
      <c r="B68" s="603">
        <f t="shared" ref="B68:K68" si="41">SUM(B46+B65)</f>
        <v>9081890</v>
      </c>
      <c r="C68" s="604">
        <f t="shared" si="41"/>
        <v>10526644102</v>
      </c>
      <c r="D68" s="605">
        <f t="shared" si="41"/>
        <v>-32752174</v>
      </c>
      <c r="E68" s="607">
        <f t="shared" si="41"/>
        <v>10493891928</v>
      </c>
      <c r="F68" s="606">
        <f t="shared" si="41"/>
        <v>10517562212</v>
      </c>
      <c r="G68" s="603">
        <f t="shared" si="41"/>
        <v>12932113</v>
      </c>
      <c r="H68" s="604">
        <f t="shared" si="41"/>
        <v>22345510497</v>
      </c>
      <c r="I68" s="607">
        <f t="shared" si="41"/>
        <v>401542295</v>
      </c>
      <c r="J68" s="605">
        <f t="shared" si="41"/>
        <v>22747052792</v>
      </c>
      <c r="K68" s="629">
        <f t="shared" si="41"/>
        <v>22425533957</v>
      </c>
      <c r="L68" s="603">
        <f t="shared" si="39"/>
        <v>22014003</v>
      </c>
      <c r="M68" s="604">
        <f t="shared" si="39"/>
        <v>32872154599</v>
      </c>
      <c r="N68" s="606">
        <f>SUM(N46+N65)</f>
        <v>368790121</v>
      </c>
      <c r="O68" s="567">
        <f>SUM(O46+O65)</f>
        <v>33240944720</v>
      </c>
      <c r="P68" s="606">
        <f t="shared" si="37"/>
        <v>32850140596</v>
      </c>
    </row>
    <row r="69" spans="1:17" s="456" customFormat="1" ht="18" customHeight="1" thickBot="1">
      <c r="A69" s="630" t="s">
        <v>285</v>
      </c>
      <c r="B69" s="631"/>
      <c r="C69" s="632"/>
      <c r="D69" s="633"/>
      <c r="E69" s="634">
        <f t="shared" si="38"/>
        <v>0</v>
      </c>
      <c r="F69" s="635">
        <f t="shared" si="38"/>
        <v>0</v>
      </c>
      <c r="G69" s="636">
        <f>'4 c Önk Korrekció'!Q99+'4 c Önk Korrekció'!Q100</f>
        <v>-6853962</v>
      </c>
      <c r="H69" s="637">
        <f>'4 c Önk Korrekció'!R99+'4 c Önk Korrekció'!R100</f>
        <v>-7430493343</v>
      </c>
      <c r="I69" s="638">
        <f>'4 c Önk Korrekció'!S99+'4 c Önk Korrekció'!S100</f>
        <v>72784766</v>
      </c>
      <c r="J69" s="639">
        <f t="shared" si="32"/>
        <v>-7357708577</v>
      </c>
      <c r="K69" s="640">
        <f t="shared" si="32"/>
        <v>-7284923811</v>
      </c>
      <c r="L69" s="641">
        <f t="shared" si="39"/>
        <v>-6853962</v>
      </c>
      <c r="M69" s="642">
        <f t="shared" si="39"/>
        <v>-7430493343</v>
      </c>
      <c r="N69" s="638">
        <f t="shared" si="40"/>
        <v>72784766</v>
      </c>
      <c r="O69" s="643">
        <f>SUM(M69+N69)</f>
        <v>-7357708577</v>
      </c>
      <c r="P69" s="643">
        <f>M69-L69</f>
        <v>-7423639381</v>
      </c>
      <c r="Q69" s="480"/>
    </row>
    <row r="70" spans="1:17" s="654" customFormat="1" ht="18" customHeight="1" thickBot="1">
      <c r="A70" s="644" t="s">
        <v>286</v>
      </c>
      <c r="B70" s="645"/>
      <c r="C70" s="646"/>
      <c r="D70" s="647"/>
      <c r="E70" s="648">
        <f>SUM(C70+D70)</f>
        <v>0</v>
      </c>
      <c r="F70" s="649">
        <f>SUM(D70+E70)</f>
        <v>0</v>
      </c>
      <c r="G70" s="650">
        <f>'4 c Önk Korrekció'!Q101+'4 c Önk Korrekció'!Q102</f>
        <v>-254279</v>
      </c>
      <c r="H70" s="651">
        <f>'4 c Önk Korrekció'!R101+'4 c Önk Korrekció'!R102</f>
        <v>-927664072</v>
      </c>
      <c r="I70" s="652">
        <f>'4 c Önk Korrekció'!S101+'4 c Önk Korrekció'!S102</f>
        <v>-5564162</v>
      </c>
      <c r="J70" s="642">
        <f>SUM(H70+I70)</f>
        <v>-933228234</v>
      </c>
      <c r="K70" s="653">
        <f>SUM(I70+J70)</f>
        <v>-938792396</v>
      </c>
      <c r="L70" s="650">
        <f>SUM(B70+G70)</f>
        <v>-254279</v>
      </c>
      <c r="M70" s="642">
        <f>SUM(C70+H70)</f>
        <v>-927664072</v>
      </c>
      <c r="N70" s="647">
        <f>SUM(D70+I70)</f>
        <v>-5564162</v>
      </c>
      <c r="O70" s="649">
        <f>SUM(M70+N70)</f>
        <v>-933228234</v>
      </c>
      <c r="P70" s="649">
        <f>M70-L70</f>
        <v>-927409793</v>
      </c>
    </row>
    <row r="71" spans="1:17" s="625" customFormat="1" ht="18" customHeight="1" thickBot="1">
      <c r="A71" s="1736" t="s">
        <v>576</v>
      </c>
      <c r="B71" s="1737">
        <f>SUM(B69+B70)</f>
        <v>0</v>
      </c>
      <c r="C71" s="1738">
        <f>SUM(C69+C70)</f>
        <v>0</v>
      </c>
      <c r="D71" s="1739">
        <f>SUM(D69+D70)</f>
        <v>0</v>
      </c>
      <c r="E71" s="1740">
        <f t="shared" si="38"/>
        <v>0</v>
      </c>
      <c r="F71" s="1741">
        <f t="shared" si="38"/>
        <v>0</v>
      </c>
      <c r="G71" s="1742">
        <f>SUM(G69+G70)</f>
        <v>-7108241</v>
      </c>
      <c r="H71" s="1743">
        <f>SUM(H69+H70)</f>
        <v>-8358157415</v>
      </c>
      <c r="I71" s="1739">
        <f>SUM(I69+I70)</f>
        <v>67220604</v>
      </c>
      <c r="J71" s="1744">
        <f t="shared" si="32"/>
        <v>-8290936811</v>
      </c>
      <c r="K71" s="1745">
        <f t="shared" si="32"/>
        <v>-8223716207</v>
      </c>
      <c r="L71" s="1742">
        <f t="shared" si="39"/>
        <v>-7108241</v>
      </c>
      <c r="M71" s="1744">
        <f t="shared" si="39"/>
        <v>-8358157415</v>
      </c>
      <c r="N71" s="1739">
        <f t="shared" si="40"/>
        <v>67220604</v>
      </c>
      <c r="O71" s="1741">
        <f>SUM(M71+N71)</f>
        <v>-8290936811</v>
      </c>
      <c r="P71" s="1741">
        <f>M71-L71</f>
        <v>-8351049174</v>
      </c>
    </row>
    <row r="72" spans="1:17" s="456" customFormat="1" ht="18.75" customHeight="1" thickBot="1">
      <c r="A72" s="560" t="s">
        <v>577</v>
      </c>
      <c r="B72" s="561">
        <f>SUM(B68+B71)</f>
        <v>9081890</v>
      </c>
      <c r="C72" s="608">
        <f t="shared" ref="C72:O72" si="42">SUM(C68+C71)</f>
        <v>10526644102</v>
      </c>
      <c r="D72" s="567">
        <f t="shared" si="42"/>
        <v>-32752174</v>
      </c>
      <c r="E72" s="567">
        <f>SUM(E68+E71)</f>
        <v>10493891928</v>
      </c>
      <c r="F72" s="567">
        <f t="shared" si="42"/>
        <v>10517562212</v>
      </c>
      <c r="G72" s="561">
        <f>SUM(G68+G71)</f>
        <v>5823872</v>
      </c>
      <c r="H72" s="608">
        <f t="shared" si="42"/>
        <v>13987353082</v>
      </c>
      <c r="I72" s="564">
        <f t="shared" si="42"/>
        <v>468762899</v>
      </c>
      <c r="J72" s="605">
        <f t="shared" si="42"/>
        <v>14456115981</v>
      </c>
      <c r="K72" s="629">
        <f>SUM(K68+K71)</f>
        <v>14201817750</v>
      </c>
      <c r="L72" s="561">
        <f>SUM(L68+L71)</f>
        <v>14905762</v>
      </c>
      <c r="M72" s="561">
        <f t="shared" si="42"/>
        <v>24513997184</v>
      </c>
      <c r="N72" s="567">
        <f t="shared" si="42"/>
        <v>436010725</v>
      </c>
      <c r="O72" s="567">
        <f t="shared" si="42"/>
        <v>24950007909</v>
      </c>
      <c r="P72" s="606">
        <f>SUM(P68+P71)</f>
        <v>24499091422</v>
      </c>
    </row>
    <row r="73" spans="1:17" s="456" customFormat="1" ht="15.75">
      <c r="A73" s="656"/>
      <c r="B73" s="656"/>
      <c r="C73" s="657"/>
      <c r="D73" s="658"/>
      <c r="E73" s="658"/>
      <c r="F73" s="658"/>
      <c r="G73" s="658"/>
      <c r="H73" s="659"/>
      <c r="I73" s="659"/>
      <c r="J73" s="658"/>
      <c r="K73" s="658"/>
      <c r="L73" s="658"/>
      <c r="M73" s="658"/>
      <c r="N73" s="660"/>
      <c r="O73" s="661"/>
      <c r="P73" s="589"/>
    </row>
    <row r="74" spans="1:17" s="456" customFormat="1" ht="15.75">
      <c r="A74" s="656"/>
      <c r="B74" s="656"/>
      <c r="C74" s="657"/>
      <c r="D74" s="658"/>
      <c r="E74" s="658"/>
      <c r="F74" s="658"/>
      <c r="G74" s="658"/>
      <c r="H74" s="659"/>
      <c r="I74" s="659"/>
      <c r="J74" s="658"/>
      <c r="K74" s="658"/>
      <c r="L74" s="658"/>
      <c r="M74" s="658"/>
      <c r="N74" s="660"/>
      <c r="O74" s="661"/>
      <c r="P74" s="589"/>
    </row>
  </sheetData>
  <mergeCells count="8">
    <mergeCell ref="M5:O5"/>
    <mergeCell ref="A3:O3"/>
    <mergeCell ref="C6:E6"/>
    <mergeCell ref="H6:J6"/>
    <mergeCell ref="M6:O6"/>
    <mergeCell ref="N4:O4"/>
    <mergeCell ref="C5:E5"/>
    <mergeCell ref="H5:J5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0" firstPageNumber="3" orientation="landscape" verticalDpi="300" r:id="rId1"/>
  <headerFooter alignWithMargins="0">
    <oddHeader>&amp;L&amp;"Times New Roman,Normál" 2..m.a 4/2017. (III.1.) önkormányzati rendelethez&amp;R&amp;8 2..m.a 5./2016.(II.29.) önkormányzati rendelethez</oddHeader>
    <oddFooter>&amp;C&amp;P. oldal</oddFooter>
  </headerFooter>
  <rowBreaks count="1" manualBreakCount="1">
    <brk id="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4"/>
  <dimension ref="A1:K540"/>
  <sheetViews>
    <sheetView view="pageBreakPreview" zoomScaleNormal="100" zoomScaleSheetLayoutView="100" workbookViewId="0">
      <pane ySplit="3" topLeftCell="A5" activePane="bottomLeft" state="frozen"/>
      <selection pane="bottomLeft" activeCell="A150" sqref="A150:IV170"/>
    </sheetView>
  </sheetViews>
  <sheetFormatPr defaultRowHeight="12.75"/>
  <cols>
    <col min="1" max="1" width="4.85546875" style="1" customWidth="1"/>
    <col min="2" max="2" width="2.140625" style="1" customWidth="1"/>
    <col min="3" max="3" width="3.85546875" style="1" customWidth="1"/>
    <col min="4" max="4" width="53.7109375" style="760" customWidth="1"/>
    <col min="5" max="5" width="4.7109375" style="760" customWidth="1"/>
    <col min="6" max="6" width="11.7109375" style="760" hidden="1" customWidth="1"/>
    <col min="7" max="7" width="15.140625" style="1" customWidth="1"/>
    <col min="8" max="8" width="13.140625" style="14" customWidth="1"/>
    <col min="9" max="9" width="14.5703125" style="14" customWidth="1"/>
    <col min="10" max="10" width="14.42578125" style="1" hidden="1" customWidth="1"/>
    <col min="11" max="11" width="17" style="1" customWidth="1"/>
    <col min="12" max="12" width="10.140625" style="1" customWidth="1"/>
    <col min="13" max="16384" width="9.140625" style="1"/>
  </cols>
  <sheetData>
    <row r="1" spans="1:11" s="764" customFormat="1" ht="53.25" customHeight="1">
      <c r="A1" s="762"/>
      <c r="B1" s="1813" t="s">
        <v>1309</v>
      </c>
      <c r="C1" s="1813"/>
      <c r="D1" s="1813"/>
      <c r="E1" s="1813"/>
      <c r="F1" s="1813"/>
      <c r="G1" s="1813"/>
      <c r="H1" s="1813"/>
      <c r="I1" s="1813"/>
      <c r="J1" s="763"/>
      <c r="K1" s="763"/>
    </row>
    <row r="2" spans="1:11" s="10" customFormat="1" ht="13.5" customHeight="1" thickBot="1">
      <c r="D2" s="766"/>
      <c r="E2" s="766"/>
      <c r="F2" s="766"/>
      <c r="G2" s="767"/>
      <c r="H2" s="33"/>
      <c r="I2" s="1733" t="s">
        <v>1042</v>
      </c>
      <c r="J2" s="872" t="s">
        <v>1042</v>
      </c>
    </row>
    <row r="3" spans="1:11" s="10" customFormat="1" ht="47.25" customHeight="1" thickBot="1">
      <c r="A3" s="1823" t="s">
        <v>340</v>
      </c>
      <c r="B3" s="1824"/>
      <c r="C3" s="1824"/>
      <c r="D3" s="1824"/>
      <c r="E3" s="1825"/>
      <c r="F3" s="328" t="s">
        <v>882</v>
      </c>
      <c r="G3" s="462" t="s">
        <v>1246</v>
      </c>
      <c r="H3" s="463" t="s">
        <v>15</v>
      </c>
      <c r="I3" s="462" t="s">
        <v>1307</v>
      </c>
      <c r="J3" s="463" t="s">
        <v>881</v>
      </c>
      <c r="K3" s="768" t="s">
        <v>387</v>
      </c>
    </row>
    <row r="4" spans="1:11" s="10" customFormat="1" ht="18" hidden="1" customHeight="1">
      <c r="A4" s="15"/>
      <c r="B4" s="300"/>
      <c r="C4" s="300"/>
      <c r="D4" s="241"/>
      <c r="E4" s="241"/>
      <c r="F4" s="241"/>
      <c r="G4" s="768"/>
      <c r="H4" s="330"/>
      <c r="I4" s="330"/>
    </row>
    <row r="5" spans="1:11" s="756" customFormat="1" ht="15" customHeight="1">
      <c r="A5" s="769" t="s">
        <v>341</v>
      </c>
      <c r="D5" s="757"/>
      <c r="E5" s="757"/>
      <c r="F5" s="757"/>
      <c r="G5" s="300"/>
      <c r="H5" s="155"/>
      <c r="I5" s="155"/>
    </row>
    <row r="6" spans="1:11" s="756" customFormat="1" ht="8.25" customHeight="1">
      <c r="A6" s="769"/>
      <c r="D6" s="757"/>
      <c r="E6" s="757"/>
      <c r="F6" s="757"/>
      <c r="G6" s="300"/>
      <c r="H6" s="155"/>
      <c r="I6" s="155"/>
    </row>
    <row r="7" spans="1:11" s="756" customFormat="1" ht="15">
      <c r="B7" s="770" t="s">
        <v>191</v>
      </c>
      <c r="C7" s="771"/>
      <c r="D7" s="757"/>
      <c r="E7" s="757"/>
      <c r="F7" s="757"/>
      <c r="G7" s="209"/>
      <c r="H7" s="772"/>
      <c r="I7" s="772"/>
    </row>
    <row r="8" spans="1:11" s="756" customFormat="1" ht="7.5" customHeight="1">
      <c r="B8" s="770"/>
      <c r="C8" s="771"/>
      <c r="D8" s="757"/>
      <c r="E8" s="757"/>
      <c r="F8" s="757"/>
      <c r="G8" s="209"/>
      <c r="H8" s="772"/>
      <c r="I8" s="772"/>
    </row>
    <row r="9" spans="1:11" s="756" customFormat="1" ht="15" customHeight="1">
      <c r="B9" s="759" t="s">
        <v>342</v>
      </c>
      <c r="C9" s="773" t="s">
        <v>696</v>
      </c>
      <c r="D9" s="757"/>
      <c r="E9" s="757"/>
      <c r="F9" s="757"/>
      <c r="G9" s="774"/>
      <c r="H9" s="65"/>
      <c r="I9" s="65"/>
    </row>
    <row r="10" spans="1:11" s="756" customFormat="1" ht="12" hidden="1" customHeight="1">
      <c r="B10" s="754"/>
      <c r="C10" s="755"/>
      <c r="D10" s="757"/>
      <c r="E10" s="757"/>
      <c r="F10" s="757"/>
      <c r="G10" s="774"/>
      <c r="H10" s="65"/>
      <c r="I10" s="65"/>
    </row>
    <row r="11" spans="1:11" s="756" customFormat="1" ht="15.75" customHeight="1">
      <c r="B11" s="754"/>
      <c r="C11" s="755"/>
      <c r="D11" s="17" t="s">
        <v>1288</v>
      </c>
      <c r="E11" s="317"/>
      <c r="F11" s="1228">
        <v>0</v>
      </c>
      <c r="G11" s="775">
        <v>10154123</v>
      </c>
      <c r="H11" s="776">
        <v>1248594</v>
      </c>
      <c r="I11" s="65">
        <f t="shared" ref="I11:I23" si="0">SUM(G11:H11)</f>
        <v>11402717</v>
      </c>
      <c r="J11" s="774">
        <f>G11-F11</f>
        <v>10154123</v>
      </c>
    </row>
    <row r="12" spans="1:11" s="756" customFormat="1" ht="15.75" customHeight="1">
      <c r="C12" s="777"/>
      <c r="D12" s="17" t="s">
        <v>1290</v>
      </c>
      <c r="E12" s="317"/>
      <c r="F12" s="1228">
        <v>0</v>
      </c>
      <c r="G12" s="775">
        <v>0</v>
      </c>
      <c r="H12" s="776">
        <v>2729859</v>
      </c>
      <c r="I12" s="65">
        <f t="shared" si="0"/>
        <v>2729859</v>
      </c>
      <c r="J12" s="774">
        <f>G12-F12</f>
        <v>0</v>
      </c>
    </row>
    <row r="13" spans="1:11" s="756" customFormat="1" ht="15.75" hidden="1" customHeight="1">
      <c r="C13" s="777"/>
      <c r="D13" s="16"/>
      <c r="E13" s="16"/>
      <c r="F13" s="16"/>
      <c r="G13" s="775">
        <v>0</v>
      </c>
      <c r="H13" s="776"/>
      <c r="I13" s="65">
        <f t="shared" si="0"/>
        <v>0</v>
      </c>
    </row>
    <row r="14" spans="1:11" s="756" customFormat="1" ht="15.75" hidden="1" customHeight="1">
      <c r="C14" s="777"/>
      <c r="D14" s="17"/>
      <c r="E14" s="17"/>
      <c r="F14" s="17"/>
      <c r="G14" s="775">
        <v>0</v>
      </c>
      <c r="H14" s="776"/>
      <c r="I14" s="65">
        <f t="shared" si="0"/>
        <v>0</v>
      </c>
    </row>
    <row r="15" spans="1:11" s="756" customFormat="1" ht="15.75" hidden="1" customHeight="1">
      <c r="C15" s="777"/>
      <c r="D15" s="17"/>
      <c r="E15" s="17"/>
      <c r="F15" s="17"/>
      <c r="G15" s="775">
        <v>0</v>
      </c>
      <c r="H15" s="776"/>
      <c r="I15" s="65">
        <f t="shared" si="0"/>
        <v>0</v>
      </c>
    </row>
    <row r="16" spans="1:11" s="756" customFormat="1" ht="15.75" hidden="1" customHeight="1">
      <c r="C16" s="777"/>
      <c r="D16" s="17"/>
      <c r="E16" s="17"/>
      <c r="F16" s="17"/>
      <c r="G16" s="775">
        <v>0</v>
      </c>
      <c r="H16" s="776"/>
      <c r="I16" s="65">
        <f t="shared" si="0"/>
        <v>0</v>
      </c>
    </row>
    <row r="17" spans="2:11" s="756" customFormat="1" ht="15.75" hidden="1" customHeight="1">
      <c r="C17" s="777"/>
      <c r="D17" s="17"/>
      <c r="E17" s="17"/>
      <c r="F17" s="17"/>
      <c r="G17" s="775">
        <v>0</v>
      </c>
      <c r="H17" s="776"/>
      <c r="I17" s="65">
        <f t="shared" si="0"/>
        <v>0</v>
      </c>
    </row>
    <row r="18" spans="2:11" s="756" customFormat="1" ht="15.75" hidden="1" customHeight="1">
      <c r="C18" s="777"/>
      <c r="D18" s="17"/>
      <c r="E18" s="17"/>
      <c r="F18" s="17"/>
      <c r="G18" s="775">
        <v>0</v>
      </c>
      <c r="H18" s="776"/>
      <c r="I18" s="65">
        <f t="shared" si="0"/>
        <v>0</v>
      </c>
    </row>
    <row r="19" spans="2:11" s="756" customFormat="1" ht="15.75" hidden="1" customHeight="1">
      <c r="C19" s="777"/>
      <c r="D19" s="17"/>
      <c r="E19" s="17"/>
      <c r="F19" s="17"/>
      <c r="G19" s="775">
        <v>0</v>
      </c>
      <c r="H19" s="776"/>
      <c r="I19" s="65">
        <f t="shared" si="0"/>
        <v>0</v>
      </c>
    </row>
    <row r="20" spans="2:11" s="756" customFormat="1" ht="15.75" hidden="1" customHeight="1">
      <c r="C20" s="777"/>
      <c r="D20" s="17" t="s">
        <v>893</v>
      </c>
      <c r="E20" s="17"/>
      <c r="F20" s="17">
        <v>0</v>
      </c>
      <c r="G20" s="775">
        <v>0</v>
      </c>
      <c r="H20" s="776"/>
      <c r="I20" s="65">
        <f t="shared" si="0"/>
        <v>0</v>
      </c>
    </row>
    <row r="21" spans="2:11" s="756" customFormat="1" ht="15.75" hidden="1" customHeight="1">
      <c r="C21" s="777"/>
      <c r="D21" s="16" t="s">
        <v>894</v>
      </c>
      <c r="E21" s="16"/>
      <c r="F21" s="1229">
        <v>0</v>
      </c>
      <c r="G21" s="775">
        <v>0</v>
      </c>
      <c r="H21" s="776"/>
      <c r="I21" s="65">
        <f t="shared" si="0"/>
        <v>0</v>
      </c>
    </row>
    <row r="22" spans="2:11" s="756" customFormat="1" ht="15.75" hidden="1" customHeight="1">
      <c r="C22" s="777"/>
      <c r="D22" s="3"/>
      <c r="E22" s="3"/>
      <c r="F22" s="3"/>
      <c r="G22" s="775">
        <v>0</v>
      </c>
      <c r="H22" s="776"/>
      <c r="I22" s="65">
        <f t="shared" si="0"/>
        <v>0</v>
      </c>
    </row>
    <row r="23" spans="2:11" s="756" customFormat="1" ht="15.75" hidden="1" customHeight="1">
      <c r="C23" s="777"/>
      <c r="D23" s="757"/>
      <c r="E23" s="757"/>
      <c r="F23" s="757"/>
      <c r="G23" s="775">
        <v>0</v>
      </c>
      <c r="H23" s="776"/>
      <c r="I23" s="65">
        <f t="shared" si="0"/>
        <v>0</v>
      </c>
    </row>
    <row r="24" spans="2:11" s="756" customFormat="1" ht="6.75" customHeight="1" thickBot="1">
      <c r="C24" s="777"/>
      <c r="D24" s="757"/>
      <c r="E24" s="757"/>
      <c r="F24" s="757"/>
      <c r="G24" s="774"/>
      <c r="H24" s="778"/>
      <c r="I24" s="65"/>
    </row>
    <row r="25" spans="2:11" s="756" customFormat="1" ht="15" customHeight="1" thickBot="1">
      <c r="B25" s="174" t="s">
        <v>342</v>
      </c>
      <c r="C25" s="773" t="s">
        <v>697</v>
      </c>
      <c r="D25" s="757"/>
      <c r="E25" s="757"/>
      <c r="F25" s="779">
        <f>SUM(F11:F24)</f>
        <v>0</v>
      </c>
      <c r="G25" s="779">
        <f>SUM(G11:G24)</f>
        <v>10154123</v>
      </c>
      <c r="H25" s="94">
        <f>SUM(H11:H24)</f>
        <v>3978453</v>
      </c>
      <c r="I25" s="95">
        <f>SUM(I11:I24)</f>
        <v>14132576</v>
      </c>
      <c r="J25" s="95">
        <f>SUM(J11:J24)</f>
        <v>10154123</v>
      </c>
      <c r="K25" s="774">
        <f>SUM(G25:H25)</f>
        <v>14132576</v>
      </c>
    </row>
    <row r="26" spans="2:11" s="756" customFormat="1" ht="14.25" hidden="1" customHeight="1" thickBot="1">
      <c r="D26" s="757"/>
      <c r="E26" s="757"/>
      <c r="F26" s="774"/>
      <c r="G26" s="774"/>
      <c r="H26" s="65"/>
      <c r="I26" s="65"/>
      <c r="J26" s="65"/>
    </row>
    <row r="27" spans="2:11" s="756" customFormat="1" ht="15" hidden="1" customHeight="1" thickBot="1">
      <c r="B27" s="780"/>
      <c r="C27" s="174" t="s">
        <v>824</v>
      </c>
      <c r="D27" s="757"/>
      <c r="E27" s="757"/>
      <c r="F27" s="779">
        <f>SUM(F25)</f>
        <v>0</v>
      </c>
      <c r="G27" s="779">
        <f>SUM(G25)</f>
        <v>10154123</v>
      </c>
      <c r="H27" s="94">
        <f>SUM(H25)</f>
        <v>3978453</v>
      </c>
      <c r="I27" s="53">
        <f>SUM(G27:H27)</f>
        <v>14132576</v>
      </c>
      <c r="J27" s="53">
        <f>SUM(H27:I27)</f>
        <v>18111029</v>
      </c>
      <c r="K27" s="774"/>
    </row>
    <row r="28" spans="2:11" s="756" customFormat="1" ht="8.25" customHeight="1">
      <c r="D28" s="781"/>
      <c r="E28" s="781"/>
      <c r="F28" s="774"/>
      <c r="G28" s="774"/>
      <c r="H28" s="65"/>
      <c r="I28" s="65"/>
      <c r="J28" s="65"/>
    </row>
    <row r="29" spans="2:11" s="756" customFormat="1" ht="15" customHeight="1">
      <c r="B29" s="782" t="s">
        <v>230</v>
      </c>
      <c r="C29" s="174" t="s">
        <v>688</v>
      </c>
      <c r="D29" s="757"/>
      <c r="E29" s="757"/>
      <c r="F29" s="774"/>
      <c r="G29" s="774"/>
      <c r="H29" s="65"/>
      <c r="I29" s="65"/>
      <c r="J29" s="65"/>
    </row>
    <row r="30" spans="2:11" s="756" customFormat="1" ht="10.5" hidden="1" customHeight="1">
      <c r="C30" s="777"/>
      <c r="D30" s="18"/>
      <c r="E30" s="18"/>
      <c r="F30" s="775"/>
      <c r="G30" s="775"/>
      <c r="H30" s="778"/>
      <c r="I30" s="65"/>
      <c r="J30" s="65"/>
    </row>
    <row r="31" spans="2:11" s="756" customFormat="1" ht="15" customHeight="1">
      <c r="C31" s="777"/>
      <c r="D31" s="17" t="s">
        <v>1289</v>
      </c>
      <c r="E31" s="17"/>
      <c r="F31" s="775"/>
      <c r="G31" s="775">
        <v>200000</v>
      </c>
      <c r="H31" s="776"/>
      <c r="I31" s="65">
        <f t="shared" ref="I31:J33" si="1">SUM(G31:H31)</f>
        <v>200000</v>
      </c>
      <c r="J31" s="65">
        <f t="shared" si="1"/>
        <v>200000</v>
      </c>
    </row>
    <row r="32" spans="2:11" s="756" customFormat="1" ht="15" hidden="1" customHeight="1">
      <c r="C32" s="777"/>
      <c r="D32" s="17"/>
      <c r="E32" s="17"/>
      <c r="F32" s="775"/>
      <c r="G32" s="775"/>
      <c r="H32" s="776"/>
      <c r="I32" s="65">
        <f t="shared" si="1"/>
        <v>0</v>
      </c>
      <c r="J32" s="65">
        <f t="shared" si="1"/>
        <v>0</v>
      </c>
    </row>
    <row r="33" spans="2:11" s="756" customFormat="1" ht="15" hidden="1" customHeight="1">
      <c r="C33" s="777"/>
      <c r="D33" s="757"/>
      <c r="E33" s="757"/>
      <c r="F33" s="775"/>
      <c r="G33" s="775"/>
      <c r="H33" s="776"/>
      <c r="I33" s="65">
        <f t="shared" si="1"/>
        <v>0</v>
      </c>
      <c r="J33" s="65">
        <f t="shared" si="1"/>
        <v>0</v>
      </c>
    </row>
    <row r="34" spans="2:11" s="756" customFormat="1" ht="9" customHeight="1" thickBot="1">
      <c r="C34" s="777"/>
      <c r="D34" s="783"/>
      <c r="E34" s="783"/>
      <c r="F34" s="775"/>
      <c r="G34" s="775"/>
      <c r="H34" s="778"/>
      <c r="I34" s="65"/>
      <c r="J34" s="65"/>
    </row>
    <row r="35" spans="2:11" s="756" customFormat="1" ht="15" customHeight="1" thickBot="1">
      <c r="B35" s="780" t="s">
        <v>230</v>
      </c>
      <c r="C35" s="174" t="s">
        <v>689</v>
      </c>
      <c r="D35" s="757"/>
      <c r="E35" s="757"/>
      <c r="F35" s="779">
        <f>SUM(F30:F34)</f>
        <v>0</v>
      </c>
      <c r="G35" s="779">
        <f>SUM(G30:G34)</f>
        <v>200000</v>
      </c>
      <c r="H35" s="784">
        <f>SUM(H30:H34)</f>
        <v>0</v>
      </c>
      <c r="I35" s="95">
        <f>SUM(I30:I34)</f>
        <v>200000</v>
      </c>
      <c r="J35" s="95">
        <f>SUM(J30:J34)</f>
        <v>200000</v>
      </c>
      <c r="K35" s="774">
        <f>SUM(H35:I35)</f>
        <v>200000</v>
      </c>
    </row>
    <row r="36" spans="2:11" s="756" customFormat="1" ht="10.5" customHeight="1" thickBot="1">
      <c r="B36" s="780"/>
      <c r="C36" s="174"/>
      <c r="D36" s="785"/>
      <c r="E36" s="785"/>
      <c r="F36" s="786"/>
      <c r="G36" s="786"/>
      <c r="H36" s="97"/>
      <c r="I36" s="57"/>
      <c r="J36" s="57"/>
      <c r="K36" s="774"/>
    </row>
    <row r="37" spans="2:11" s="756" customFormat="1" ht="16.5" customHeight="1" thickBot="1">
      <c r="C37" s="346" t="s">
        <v>825</v>
      </c>
      <c r="D37" s="787"/>
      <c r="E37" s="787"/>
      <c r="F37" s="788">
        <f>F27+F35</f>
        <v>0</v>
      </c>
      <c r="G37" s="788">
        <f>G27+G35</f>
        <v>10354123</v>
      </c>
      <c r="H37" s="784">
        <f>H27+H35</f>
        <v>3978453</v>
      </c>
      <c r="I37" s="95">
        <f>I27+I35</f>
        <v>14332576</v>
      </c>
      <c r="J37" s="95">
        <f>J27+J35</f>
        <v>18311029</v>
      </c>
      <c r="K37" s="774">
        <f>SUM(H37:I37)</f>
        <v>18311029</v>
      </c>
    </row>
    <row r="38" spans="2:11" s="756" customFormat="1" ht="15.75" hidden="1" customHeight="1">
      <c r="D38" s="757"/>
      <c r="E38" s="757"/>
      <c r="F38" s="774"/>
      <c r="G38" s="774"/>
      <c r="H38" s="65"/>
      <c r="I38" s="65"/>
      <c r="J38" s="65"/>
    </row>
    <row r="39" spans="2:11" s="756" customFormat="1" ht="15" hidden="1" customHeight="1">
      <c r="B39" s="174" t="s">
        <v>231</v>
      </c>
      <c r="D39" s="757"/>
      <c r="E39" s="757"/>
      <c r="F39" s="774"/>
      <c r="G39" s="774"/>
      <c r="H39" s="65"/>
      <c r="I39" s="65"/>
      <c r="J39" s="65"/>
    </row>
    <row r="40" spans="2:11" s="756" customFormat="1" ht="11.25" hidden="1" customHeight="1">
      <c r="B40" s="174"/>
      <c r="D40" s="757"/>
      <c r="E40" s="757"/>
      <c r="F40" s="774"/>
      <c r="G40" s="774"/>
      <c r="H40" s="65"/>
      <c r="I40" s="65"/>
      <c r="J40" s="65"/>
    </row>
    <row r="41" spans="2:11" s="756" customFormat="1" ht="15" hidden="1" customHeight="1">
      <c r="B41" s="754" t="s">
        <v>342</v>
      </c>
      <c r="C41" s="755" t="s">
        <v>670</v>
      </c>
      <c r="D41" s="757"/>
      <c r="E41" s="757"/>
      <c r="F41" s="774"/>
      <c r="G41" s="774"/>
      <c r="H41" s="65"/>
      <c r="I41" s="65"/>
      <c r="J41" s="65"/>
    </row>
    <row r="42" spans="2:11" s="756" customFormat="1" ht="12.75" hidden="1" customHeight="1">
      <c r="C42" s="777"/>
      <c r="D42" s="757"/>
      <c r="E42" s="757"/>
      <c r="F42" s="775"/>
      <c r="G42" s="775"/>
      <c r="H42" s="778"/>
      <c r="I42" s="65"/>
      <c r="J42" s="65"/>
    </row>
    <row r="43" spans="2:11" s="756" customFormat="1" ht="15.75" hidden="1" customHeight="1">
      <c r="B43" s="754"/>
      <c r="C43" s="755"/>
      <c r="D43" s="3"/>
      <c r="E43" s="3"/>
      <c r="F43" s="775"/>
      <c r="G43" s="775"/>
      <c r="H43" s="776"/>
      <c r="I43" s="65">
        <f t="shared" ref="I43:J50" si="2">SUM(G43:H43)</f>
        <v>0</v>
      </c>
      <c r="J43" s="65">
        <f t="shared" si="2"/>
        <v>0</v>
      </c>
    </row>
    <row r="44" spans="2:11" s="756" customFormat="1" ht="15" hidden="1">
      <c r="B44" s="754"/>
      <c r="C44" s="755"/>
      <c r="D44" s="3"/>
      <c r="E44" s="3"/>
      <c r="F44" s="775"/>
      <c r="G44" s="775"/>
      <c r="H44" s="776"/>
      <c r="I44" s="65">
        <f t="shared" si="2"/>
        <v>0</v>
      </c>
      <c r="J44" s="65">
        <f t="shared" si="2"/>
        <v>0</v>
      </c>
    </row>
    <row r="45" spans="2:11" s="756" customFormat="1" ht="15" hidden="1">
      <c r="B45" s="754"/>
      <c r="C45" s="755"/>
      <c r="D45" s="3"/>
      <c r="E45" s="3"/>
      <c r="F45" s="775"/>
      <c r="G45" s="775"/>
      <c r="H45" s="776"/>
      <c r="I45" s="65">
        <f t="shared" si="2"/>
        <v>0</v>
      </c>
      <c r="J45" s="65">
        <f t="shared" si="2"/>
        <v>0</v>
      </c>
    </row>
    <row r="46" spans="2:11" s="756" customFormat="1" ht="18.75" hidden="1" customHeight="1">
      <c r="B46" s="754"/>
      <c r="C46" s="755"/>
      <c r="D46" s="3"/>
      <c r="E46" s="3"/>
      <c r="F46" s="775"/>
      <c r="G46" s="775"/>
      <c r="H46" s="776"/>
      <c r="I46" s="65">
        <f t="shared" si="2"/>
        <v>0</v>
      </c>
      <c r="J46" s="65">
        <f t="shared" si="2"/>
        <v>0</v>
      </c>
    </row>
    <row r="47" spans="2:11" s="756" customFormat="1" ht="15" hidden="1">
      <c r="B47" s="754"/>
      <c r="C47" s="755"/>
      <c r="D47" s="3"/>
      <c r="E47" s="3"/>
      <c r="F47" s="775"/>
      <c r="G47" s="775"/>
      <c r="H47" s="776"/>
      <c r="I47" s="65">
        <f t="shared" si="2"/>
        <v>0</v>
      </c>
      <c r="J47" s="65">
        <f t="shared" si="2"/>
        <v>0</v>
      </c>
    </row>
    <row r="48" spans="2:11" s="756" customFormat="1" ht="15" hidden="1">
      <c r="B48" s="754"/>
      <c r="C48" s="755"/>
      <c r="D48" s="4"/>
      <c r="E48" s="4"/>
      <c r="F48" s="775"/>
      <c r="G48" s="775"/>
      <c r="H48" s="776"/>
      <c r="I48" s="65">
        <f t="shared" si="2"/>
        <v>0</v>
      </c>
      <c r="J48" s="65">
        <f t="shared" si="2"/>
        <v>0</v>
      </c>
    </row>
    <row r="49" spans="2:11" s="756" customFormat="1" ht="15" hidden="1">
      <c r="B49" s="754"/>
      <c r="C49" s="755"/>
      <c r="D49" s="3"/>
      <c r="E49" s="3"/>
      <c r="F49" s="775"/>
      <c r="G49" s="775"/>
      <c r="H49" s="776"/>
      <c r="I49" s="65">
        <f t="shared" si="2"/>
        <v>0</v>
      </c>
      <c r="J49" s="65">
        <f t="shared" si="2"/>
        <v>0</v>
      </c>
    </row>
    <row r="50" spans="2:11" s="756" customFormat="1" ht="15" hidden="1">
      <c r="B50" s="754"/>
      <c r="C50" s="755"/>
      <c r="D50" s="789"/>
      <c r="E50" s="789"/>
      <c r="F50" s="775"/>
      <c r="G50" s="775"/>
      <c r="H50" s="776"/>
      <c r="I50" s="65">
        <f t="shared" si="2"/>
        <v>0</v>
      </c>
      <c r="J50" s="65">
        <f t="shared" si="2"/>
        <v>0</v>
      </c>
    </row>
    <row r="51" spans="2:11" s="756" customFormat="1" ht="15" hidden="1" customHeight="1" thickBot="1">
      <c r="D51" s="757"/>
      <c r="E51" s="757"/>
      <c r="F51" s="774"/>
      <c r="G51" s="774"/>
      <c r="H51" s="65"/>
      <c r="I51" s="65"/>
      <c r="J51" s="65"/>
    </row>
    <row r="52" spans="2:11" s="756" customFormat="1" ht="15" hidden="1" customHeight="1" thickBot="1">
      <c r="B52" s="780" t="s">
        <v>342</v>
      </c>
      <c r="C52" s="174" t="s">
        <v>31</v>
      </c>
      <c r="D52" s="757"/>
      <c r="E52" s="757"/>
      <c r="F52" s="790">
        <f>SUM(F43:F51)</f>
        <v>0</v>
      </c>
      <c r="G52" s="790">
        <f>SUM(G43:G51)</f>
        <v>0</v>
      </c>
      <c r="H52" s="94">
        <f>SUM(H43:H51)</f>
        <v>0</v>
      </c>
      <c r="I52" s="705">
        <f>SUM(I43:I51)</f>
        <v>0</v>
      </c>
      <c r="J52" s="705">
        <f>SUM(J43:J51)</f>
        <v>0</v>
      </c>
      <c r="K52" s="774">
        <f>SUM(H52:I52)</f>
        <v>0</v>
      </c>
    </row>
    <row r="53" spans="2:11" s="756" customFormat="1" ht="8.25" hidden="1" customHeight="1">
      <c r="D53" s="757"/>
      <c r="E53" s="757"/>
      <c r="F53" s="774"/>
      <c r="G53" s="774"/>
      <c r="H53" s="65"/>
      <c r="I53" s="65"/>
      <c r="J53" s="65"/>
    </row>
    <row r="54" spans="2:11" s="756" customFormat="1" ht="15" hidden="1" customHeight="1">
      <c r="B54" s="758" t="s">
        <v>230</v>
      </c>
      <c r="C54" s="756" t="s">
        <v>152</v>
      </c>
      <c r="D54" s="757"/>
      <c r="E54" s="757"/>
      <c r="F54" s="774"/>
      <c r="G54" s="774"/>
      <c r="H54" s="65"/>
      <c r="I54" s="65"/>
      <c r="J54" s="65"/>
    </row>
    <row r="55" spans="2:11" s="756" customFormat="1" ht="15" hidden="1" customHeight="1">
      <c r="B55" s="758"/>
      <c r="C55" s="777"/>
      <c r="D55" s="757"/>
      <c r="E55" s="757"/>
      <c r="F55" s="774"/>
      <c r="G55" s="774"/>
      <c r="H55" s="776"/>
      <c r="I55" s="65">
        <f t="shared" ref="I55:J58" si="3">SUM(G55:H55)</f>
        <v>0</v>
      </c>
      <c r="J55" s="65">
        <f t="shared" si="3"/>
        <v>0</v>
      </c>
    </row>
    <row r="56" spans="2:11" s="756" customFormat="1" ht="15" hidden="1" customHeight="1">
      <c r="B56" s="758"/>
      <c r="C56" s="777"/>
      <c r="D56" s="757"/>
      <c r="E56" s="757"/>
      <c r="F56" s="774"/>
      <c r="G56" s="774"/>
      <c r="H56" s="776"/>
      <c r="I56" s="65">
        <f t="shared" si="3"/>
        <v>0</v>
      </c>
      <c r="J56" s="65">
        <f t="shared" si="3"/>
        <v>0</v>
      </c>
    </row>
    <row r="57" spans="2:11" s="756" customFormat="1" ht="15" hidden="1" customHeight="1">
      <c r="B57" s="758"/>
      <c r="C57" s="777"/>
      <c r="D57" s="757"/>
      <c r="E57" s="757"/>
      <c r="F57" s="774"/>
      <c r="G57" s="774"/>
      <c r="H57" s="776"/>
      <c r="I57" s="65">
        <f t="shared" si="3"/>
        <v>0</v>
      </c>
      <c r="J57" s="65">
        <f t="shared" si="3"/>
        <v>0</v>
      </c>
    </row>
    <row r="58" spans="2:11" s="756" customFormat="1" ht="15" hidden="1" customHeight="1">
      <c r="B58" s="758"/>
      <c r="C58" s="777"/>
      <c r="D58" s="757"/>
      <c r="E58" s="757"/>
      <c r="F58" s="775"/>
      <c r="G58" s="775"/>
      <c r="H58" s="776"/>
      <c r="I58" s="65">
        <f t="shared" si="3"/>
        <v>0</v>
      </c>
      <c r="J58" s="65">
        <f t="shared" si="3"/>
        <v>0</v>
      </c>
    </row>
    <row r="59" spans="2:11" s="756" customFormat="1" ht="14.25" hidden="1" customHeight="1" thickBot="1">
      <c r="B59" s="758"/>
      <c r="D59" s="757"/>
      <c r="E59" s="757"/>
      <c r="F59" s="774"/>
      <c r="G59" s="774"/>
      <c r="H59" s="65"/>
      <c r="I59" s="65"/>
      <c r="J59" s="65"/>
    </row>
    <row r="60" spans="2:11" s="756" customFormat="1" ht="15" hidden="1" customHeight="1" thickBot="1">
      <c r="B60" s="780" t="s">
        <v>230</v>
      </c>
      <c r="C60" s="174" t="s">
        <v>826</v>
      </c>
      <c r="D60" s="757"/>
      <c r="E60" s="757"/>
      <c r="F60" s="790">
        <f>SUM(F55:F59)</f>
        <v>0</v>
      </c>
      <c r="G60" s="790">
        <f>SUM(G55:G59)</f>
        <v>0</v>
      </c>
      <c r="H60" s="94">
        <f>SUM(H55:H59)</f>
        <v>0</v>
      </c>
      <c r="I60" s="705">
        <f>SUM(I55:I59)</f>
        <v>0</v>
      </c>
      <c r="J60" s="705">
        <f>SUM(J55:J59)</f>
        <v>0</v>
      </c>
      <c r="K60" s="774">
        <f>SUM(H60:I60)</f>
        <v>0</v>
      </c>
    </row>
    <row r="61" spans="2:11" s="756" customFormat="1" ht="15.75" hidden="1" customHeight="1" thickBot="1">
      <c r="D61" s="757"/>
      <c r="E61" s="757"/>
      <c r="F61" s="774"/>
      <c r="G61" s="774"/>
      <c r="H61" s="65"/>
      <c r="I61" s="65"/>
      <c r="J61" s="65"/>
    </row>
    <row r="62" spans="2:11" s="756" customFormat="1" ht="16.5" hidden="1" customHeight="1" thickBot="1">
      <c r="C62" s="346" t="s">
        <v>827</v>
      </c>
      <c r="D62" s="787"/>
      <c r="E62" s="787"/>
      <c r="F62" s="779">
        <f>SUM(F52+F60)</f>
        <v>0</v>
      </c>
      <c r="G62" s="779">
        <f>SUM(G52+G60)</f>
        <v>0</v>
      </c>
      <c r="H62" s="791">
        <f>SUM(H52+H60)</f>
        <v>0</v>
      </c>
      <c r="I62" s="95">
        <f>SUM(G62:H62)</f>
        <v>0</v>
      </c>
      <c r="J62" s="95">
        <f>SUM(H62:I62)</f>
        <v>0</v>
      </c>
      <c r="K62" s="774">
        <f>SUM(H62:I62)</f>
        <v>0</v>
      </c>
    </row>
    <row r="63" spans="2:11" s="756" customFormat="1" ht="15.75" hidden="1" customHeight="1">
      <c r="D63" s="757"/>
      <c r="E63" s="757"/>
      <c r="F63" s="774"/>
      <c r="G63" s="774"/>
      <c r="H63" s="65"/>
      <c r="I63" s="65"/>
      <c r="J63" s="65"/>
    </row>
    <row r="64" spans="2:11" s="756" customFormat="1" ht="9.75" customHeight="1" thickBot="1">
      <c r="D64" s="757"/>
      <c r="E64" s="757"/>
      <c r="F64" s="774"/>
      <c r="G64" s="774"/>
      <c r="H64" s="65"/>
      <c r="I64" s="65"/>
      <c r="J64" s="65"/>
    </row>
    <row r="65" spans="1:11" s="756" customFormat="1" ht="18" customHeight="1" thickBot="1">
      <c r="A65" s="174" t="s">
        <v>139</v>
      </c>
      <c r="D65" s="757"/>
      <c r="E65" s="757"/>
      <c r="F65" s="779">
        <f>SUM(F37+F62)</f>
        <v>0</v>
      </c>
      <c r="G65" s="779">
        <f>SUM(G37+G62)</f>
        <v>10354123</v>
      </c>
      <c r="H65" s="94">
        <f>SUM(H37+H62)</f>
        <v>3978453</v>
      </c>
      <c r="I65" s="53">
        <f>SUM(G65:H65)</f>
        <v>14332576</v>
      </c>
      <c r="J65" s="779">
        <f>SUM(J37+J62)</f>
        <v>18311029</v>
      </c>
      <c r="K65" s="774"/>
    </row>
    <row r="66" spans="1:11" s="756" customFormat="1" ht="18" hidden="1" customHeight="1">
      <c r="A66" s="174"/>
      <c r="D66" s="757"/>
      <c r="E66" s="757"/>
      <c r="F66" s="757"/>
      <c r="G66" s="786"/>
      <c r="H66" s="97"/>
      <c r="I66" s="57"/>
      <c r="J66" s="774"/>
      <c r="K66" s="774"/>
    </row>
    <row r="67" spans="1:11" s="756" customFormat="1" ht="14.25" hidden="1" customHeight="1">
      <c r="A67" s="174"/>
      <c r="D67" s="757"/>
      <c r="E67" s="757"/>
      <c r="F67" s="757"/>
      <c r="G67" s="786"/>
      <c r="H67" s="97"/>
      <c r="I67" s="57"/>
      <c r="J67" s="774"/>
      <c r="K67" s="774"/>
    </row>
    <row r="68" spans="1:11" s="756" customFormat="1" ht="14.25" customHeight="1">
      <c r="A68" s="174"/>
      <c r="D68" s="757"/>
      <c r="E68" s="757"/>
      <c r="F68" s="757"/>
      <c r="G68" s="786"/>
      <c r="H68" s="97"/>
      <c r="I68" s="57"/>
      <c r="J68" s="774"/>
      <c r="K68" s="774"/>
    </row>
    <row r="69" spans="1:11" s="756" customFormat="1" ht="18" customHeight="1">
      <c r="A69" s="792" t="s">
        <v>442</v>
      </c>
      <c r="D69" s="757"/>
      <c r="E69" s="757"/>
      <c r="F69" s="757"/>
      <c r="G69" s="774"/>
      <c r="H69" s="65"/>
      <c r="I69" s="65"/>
    </row>
    <row r="70" spans="1:11" s="756" customFormat="1" ht="6.75" customHeight="1">
      <c r="A70" s="792"/>
      <c r="D70" s="757"/>
      <c r="E70" s="757"/>
      <c r="F70" s="757"/>
      <c r="G70" s="774"/>
      <c r="H70" s="65"/>
      <c r="I70" s="65"/>
    </row>
    <row r="71" spans="1:11" s="756" customFormat="1" ht="15" customHeight="1">
      <c r="B71" s="770" t="s">
        <v>191</v>
      </c>
      <c r="C71" s="771"/>
      <c r="D71" s="757"/>
      <c r="E71" s="757"/>
      <c r="F71" s="757"/>
      <c r="G71" s="209"/>
      <c r="H71" s="772"/>
      <c r="I71" s="772"/>
    </row>
    <row r="72" spans="1:11" s="756" customFormat="1" ht="6" customHeight="1">
      <c r="B72" s="770"/>
      <c r="C72" s="771"/>
      <c r="D72" s="757"/>
      <c r="E72" s="757"/>
      <c r="F72" s="757"/>
      <c r="G72" s="209"/>
      <c r="H72" s="772"/>
      <c r="I72" s="772"/>
    </row>
    <row r="73" spans="1:11" s="756" customFormat="1" ht="15">
      <c r="B73" s="759" t="s">
        <v>342</v>
      </c>
      <c r="C73" s="773" t="s">
        <v>690</v>
      </c>
      <c r="D73" s="338"/>
      <c r="E73" s="338"/>
      <c r="F73" s="338"/>
      <c r="G73" s="774"/>
      <c r="H73" s="795"/>
      <c r="I73" s="65"/>
    </row>
    <row r="74" spans="1:11" s="756" customFormat="1" ht="6.75" hidden="1" customHeight="1">
      <c r="D74" s="757"/>
      <c r="E74" s="757"/>
      <c r="F74" s="757"/>
      <c r="G74" s="774"/>
      <c r="H74" s="795"/>
      <c r="I74" s="65"/>
    </row>
    <row r="75" spans="1:11" s="756" customFormat="1" ht="14.25" hidden="1" customHeight="1">
      <c r="C75" s="777"/>
      <c r="D75" s="338" t="s">
        <v>57</v>
      </c>
      <c r="E75" s="338"/>
      <c r="F75" s="338"/>
      <c r="G75" s="775"/>
      <c r="H75" s="778"/>
      <c r="I75" s="65"/>
    </row>
    <row r="76" spans="1:11" s="756" customFormat="1" ht="14.25" hidden="1" customHeight="1">
      <c r="C76" s="777"/>
      <c r="D76" s="783" t="s">
        <v>686</v>
      </c>
      <c r="E76" s="783"/>
      <c r="F76" s="1230">
        <v>0</v>
      </c>
      <c r="G76" s="775"/>
      <c r="H76" s="778"/>
      <c r="I76" s="65">
        <f t="shared" ref="I76:I84" si="4">SUM(G76:H76)</f>
        <v>0</v>
      </c>
      <c r="J76" s="774">
        <f>G76-F76</f>
        <v>0</v>
      </c>
    </row>
    <row r="77" spans="1:11" s="756" customFormat="1" ht="14.25" hidden="1" customHeight="1">
      <c r="C77" s="777"/>
      <c r="D77" s="338" t="s">
        <v>235</v>
      </c>
      <c r="E77" s="338"/>
      <c r="F77" s="1231"/>
      <c r="G77" s="774"/>
      <c r="H77" s="778"/>
      <c r="I77" s="65"/>
      <c r="J77" s="774">
        <f>G77-F77</f>
        <v>0</v>
      </c>
    </row>
    <row r="78" spans="1:11" s="756" customFormat="1" ht="14.25" hidden="1" customHeight="1">
      <c r="C78" s="777"/>
      <c r="D78" s="783" t="s">
        <v>800</v>
      </c>
      <c r="E78" s="783"/>
      <c r="F78" s="1230">
        <v>0</v>
      </c>
      <c r="G78" s="774"/>
      <c r="H78" s="795"/>
      <c r="I78" s="65">
        <f>SUM(G78:H78)</f>
        <v>0</v>
      </c>
      <c r="J78" s="774">
        <f>G78-F78</f>
        <v>0</v>
      </c>
    </row>
    <row r="79" spans="1:11" s="756" customFormat="1" ht="14.25" hidden="1" customHeight="1">
      <c r="C79" s="777"/>
      <c r="D79" s="338" t="s">
        <v>22</v>
      </c>
      <c r="E79" s="338"/>
      <c r="F79" s="1231"/>
      <c r="G79" s="774"/>
      <c r="H79" s="778"/>
      <c r="I79" s="65"/>
      <c r="J79" s="774">
        <f>G79-F79</f>
        <v>0</v>
      </c>
    </row>
    <row r="80" spans="1:11" s="756" customFormat="1" ht="14.25" hidden="1" customHeight="1">
      <c r="C80" s="777"/>
      <c r="D80" s="783" t="s">
        <v>800</v>
      </c>
      <c r="E80" s="783"/>
      <c r="F80" s="1230">
        <v>0</v>
      </c>
      <c r="G80" s="774"/>
      <c r="H80" s="795"/>
      <c r="I80" s="65">
        <f t="shared" si="4"/>
        <v>0</v>
      </c>
      <c r="J80" s="774">
        <f>G80-F80</f>
        <v>0</v>
      </c>
    </row>
    <row r="81" spans="3:9" s="756" customFormat="1" ht="14.25" hidden="1" customHeight="1">
      <c r="C81" s="777"/>
      <c r="D81" s="338" t="s">
        <v>23</v>
      </c>
      <c r="E81" s="338"/>
      <c r="F81" s="1231"/>
      <c r="G81" s="774"/>
      <c r="H81" s="778"/>
      <c r="I81" s="65"/>
    </row>
    <row r="82" spans="3:9" s="756" customFormat="1" ht="14.25" hidden="1" customHeight="1">
      <c r="C82" s="777"/>
      <c r="D82" s="783"/>
      <c r="E82" s="783"/>
      <c r="F82" s="1230"/>
      <c r="G82" s="774"/>
      <c r="H82" s="795"/>
      <c r="I82" s="65">
        <f t="shared" si="4"/>
        <v>0</v>
      </c>
    </row>
    <row r="83" spans="3:9" s="756" customFormat="1" ht="14.25" hidden="1" customHeight="1">
      <c r="C83" s="777"/>
      <c r="D83" s="338" t="s">
        <v>90</v>
      </c>
      <c r="E83" s="338"/>
      <c r="F83" s="1231"/>
      <c r="G83" s="774"/>
      <c r="H83" s="778"/>
      <c r="I83" s="65"/>
    </row>
    <row r="84" spans="3:9" s="756" customFormat="1" ht="14.25" hidden="1" customHeight="1">
      <c r="C84" s="777"/>
      <c r="D84" s="783"/>
      <c r="E84" s="783"/>
      <c r="F84" s="1230"/>
      <c r="G84" s="774"/>
      <c r="H84" s="795"/>
      <c r="I84" s="65">
        <f t="shared" si="4"/>
        <v>0</v>
      </c>
    </row>
    <row r="85" spans="3:9" s="756" customFormat="1" ht="14.25" hidden="1" customHeight="1">
      <c r="C85" s="777"/>
      <c r="D85" s="338" t="s">
        <v>91</v>
      </c>
      <c r="E85" s="338"/>
      <c r="F85" s="1231"/>
      <c r="G85" s="774"/>
      <c r="H85" s="778"/>
      <c r="I85" s="65"/>
    </row>
    <row r="86" spans="3:9" s="756" customFormat="1" ht="14.25" hidden="1" customHeight="1">
      <c r="C86" s="777"/>
      <c r="D86" s="783"/>
      <c r="E86" s="783"/>
      <c r="F86" s="1230"/>
      <c r="G86" s="774"/>
      <c r="H86" s="795"/>
      <c r="I86" s="65">
        <f>SUM(G86:H86)</f>
        <v>0</v>
      </c>
    </row>
    <row r="87" spans="3:9" s="756" customFormat="1" ht="14.25" hidden="1" customHeight="1">
      <c r="C87" s="777"/>
      <c r="D87" s="794" t="s">
        <v>92</v>
      </c>
      <c r="E87" s="794"/>
      <c r="F87" s="1232"/>
      <c r="G87" s="774"/>
      <c r="H87" s="778"/>
      <c r="I87" s="65"/>
    </row>
    <row r="88" spans="3:9" s="756" customFormat="1" ht="14.25" hidden="1" customHeight="1">
      <c r="C88" s="777"/>
      <c r="D88" s="783"/>
      <c r="E88" s="783"/>
      <c r="F88" s="1230"/>
      <c r="G88" s="774"/>
      <c r="H88" s="795"/>
      <c r="I88" s="65">
        <f>SUM(G88:H88)</f>
        <v>0</v>
      </c>
    </row>
    <row r="89" spans="3:9" s="756" customFormat="1" ht="14.25" hidden="1" customHeight="1">
      <c r="C89" s="777"/>
      <c r="D89" s="794" t="s">
        <v>93</v>
      </c>
      <c r="E89" s="794"/>
      <c r="F89" s="1232"/>
      <c r="G89" s="774"/>
      <c r="H89" s="778"/>
      <c r="I89" s="65"/>
    </row>
    <row r="90" spans="3:9" s="756" customFormat="1" ht="14.25" hidden="1" customHeight="1">
      <c r="C90" s="777"/>
      <c r="D90" s="783"/>
      <c r="E90" s="783"/>
      <c r="F90" s="1230"/>
      <c r="G90" s="774"/>
      <c r="H90" s="795"/>
      <c r="I90" s="65">
        <f>SUM(G90:H90)</f>
        <v>0</v>
      </c>
    </row>
    <row r="91" spans="3:9" s="756" customFormat="1" ht="14.25" hidden="1" customHeight="1">
      <c r="C91" s="777"/>
      <c r="D91" s="338" t="s">
        <v>389</v>
      </c>
      <c r="E91" s="338"/>
      <c r="F91" s="1231"/>
      <c r="G91" s="774"/>
      <c r="H91" s="778"/>
      <c r="I91" s="65"/>
    </row>
    <row r="92" spans="3:9" s="756" customFormat="1" ht="14.25" hidden="1" customHeight="1">
      <c r="C92" s="777"/>
      <c r="D92" s="783"/>
      <c r="E92" s="783"/>
      <c r="F92" s="1230"/>
      <c r="G92" s="774"/>
      <c r="H92" s="795"/>
      <c r="I92" s="65">
        <f>SUM(G92:H92)</f>
        <v>0</v>
      </c>
    </row>
    <row r="93" spans="3:9" s="756" customFormat="1" ht="14.25" hidden="1" customHeight="1">
      <c r="C93" s="777"/>
      <c r="D93" s="338" t="s">
        <v>94</v>
      </c>
      <c r="E93" s="338"/>
      <c r="F93" s="1231"/>
      <c r="G93" s="774"/>
      <c r="H93" s="778"/>
      <c r="I93" s="65"/>
    </row>
    <row r="94" spans="3:9" s="756" customFormat="1" ht="14.25" hidden="1" customHeight="1">
      <c r="C94" s="777"/>
      <c r="D94" s="783"/>
      <c r="E94" s="783"/>
      <c r="F94" s="1230"/>
      <c r="G94" s="774"/>
      <c r="H94" s="795"/>
      <c r="I94" s="65">
        <f>SUM(G94:H94)</f>
        <v>0</v>
      </c>
    </row>
    <row r="95" spans="3:9" s="756" customFormat="1" ht="14.25" hidden="1" customHeight="1">
      <c r="C95" s="777"/>
      <c r="D95" s="338" t="s">
        <v>323</v>
      </c>
      <c r="E95" s="338"/>
      <c r="F95" s="1231"/>
      <c r="G95" s="774"/>
      <c r="H95" s="778"/>
      <c r="I95" s="65"/>
    </row>
    <row r="96" spans="3:9" s="756" customFormat="1" ht="14.25" hidden="1" customHeight="1">
      <c r="C96" s="777"/>
      <c r="D96" s="783"/>
      <c r="E96" s="783"/>
      <c r="F96" s="1230"/>
      <c r="G96" s="774"/>
      <c r="H96" s="795"/>
      <c r="I96" s="65">
        <f>SUM(G96:H96)</f>
        <v>0</v>
      </c>
    </row>
    <row r="97" spans="3:10" s="756" customFormat="1" ht="14.25" hidden="1" customHeight="1">
      <c r="C97" s="777"/>
      <c r="D97" s="783"/>
      <c r="E97" s="783"/>
      <c r="F97" s="1230"/>
      <c r="G97" s="774"/>
      <c r="H97" s="795"/>
      <c r="I97" s="65">
        <f>SUM(G97:H97)</f>
        <v>0</v>
      </c>
    </row>
    <row r="98" spans="3:10" s="756" customFormat="1" ht="14.25" hidden="1" customHeight="1">
      <c r="C98" s="777"/>
      <c r="D98" s="338" t="s">
        <v>594</v>
      </c>
      <c r="E98" s="338"/>
      <c r="F98" s="1231"/>
      <c r="G98" s="774"/>
      <c r="H98" s="795"/>
      <c r="I98" s="65"/>
      <c r="J98" s="774">
        <f t="shared" ref="J98:J103" si="5">G98-F98</f>
        <v>0</v>
      </c>
    </row>
    <row r="99" spans="3:10" s="756" customFormat="1" ht="14.25" hidden="1" customHeight="1">
      <c r="C99" s="777"/>
      <c r="D99" s="783" t="s">
        <v>800</v>
      </c>
      <c r="E99" s="339"/>
      <c r="F99" s="1230">
        <v>0</v>
      </c>
      <c r="G99" s="774"/>
      <c r="H99" s="795"/>
      <c r="I99" s="65">
        <f>SUM(G99:H99)</f>
        <v>0</v>
      </c>
      <c r="J99" s="774">
        <f t="shared" si="5"/>
        <v>0</v>
      </c>
    </row>
    <row r="100" spans="3:10" s="756" customFormat="1" ht="14.25" hidden="1" customHeight="1">
      <c r="C100" s="777"/>
      <c r="D100" s="339"/>
      <c r="E100" s="339"/>
      <c r="F100" s="1230"/>
      <c r="G100" s="774"/>
      <c r="H100" s="795"/>
      <c r="I100" s="65">
        <f>SUM(G100:H100)</f>
        <v>0</v>
      </c>
      <c r="J100" s="774">
        <f t="shared" si="5"/>
        <v>0</v>
      </c>
    </row>
    <row r="101" spans="3:10" s="756" customFormat="1" ht="14.25" hidden="1" customHeight="1">
      <c r="C101" s="777"/>
      <c r="D101" s="338" t="s">
        <v>237</v>
      </c>
      <c r="E101" s="338"/>
      <c r="F101" s="1231"/>
      <c r="G101" s="774"/>
      <c r="H101" s="795"/>
      <c r="I101" s="65"/>
      <c r="J101" s="774">
        <f t="shared" si="5"/>
        <v>0</v>
      </c>
    </row>
    <row r="102" spans="3:10" s="756" customFormat="1" ht="14.25" hidden="1" customHeight="1">
      <c r="C102" s="777"/>
      <c r="D102" s="339"/>
      <c r="E102" s="339"/>
      <c r="F102" s="1230"/>
      <c r="G102" s="774"/>
      <c r="H102" s="795"/>
      <c r="I102" s="65">
        <f>SUM(G102:H102)</f>
        <v>0</v>
      </c>
      <c r="J102" s="774">
        <f t="shared" si="5"/>
        <v>0</v>
      </c>
    </row>
    <row r="103" spans="3:10" s="756" customFormat="1" ht="14.25" hidden="1" customHeight="1">
      <c r="C103" s="777"/>
      <c r="D103" s="338"/>
      <c r="E103" s="339"/>
      <c r="F103" s="1230"/>
      <c r="G103" s="774"/>
      <c r="H103" s="795"/>
      <c r="I103" s="65">
        <f>SUM(G103:H103)</f>
        <v>0</v>
      </c>
      <c r="J103" s="774">
        <f t="shared" si="5"/>
        <v>0</v>
      </c>
    </row>
    <row r="104" spans="3:10" s="756" customFormat="1" ht="14.25" customHeight="1">
      <c r="C104" s="777"/>
      <c r="D104" s="338" t="s">
        <v>679</v>
      </c>
      <c r="E104" s="339"/>
      <c r="F104" s="1230"/>
      <c r="G104" s="774"/>
      <c r="H104" s="795"/>
      <c r="I104" s="65"/>
      <c r="J104" s="774"/>
    </row>
    <row r="105" spans="3:10" s="756" customFormat="1" ht="14.25" customHeight="1">
      <c r="C105" s="777"/>
      <c r="D105" s="783" t="s">
        <v>1355</v>
      </c>
      <c r="E105" s="339"/>
      <c r="F105" s="1230"/>
      <c r="G105" s="774">
        <v>0</v>
      </c>
      <c r="H105" s="776">
        <v>1200000</v>
      </c>
      <c r="I105" s="65">
        <f t="shared" ref="I105:I115" si="6">SUM(G105:H105)</f>
        <v>1200000</v>
      </c>
      <c r="J105" s="774"/>
    </row>
    <row r="106" spans="3:10" s="756" customFormat="1" ht="14.25" customHeight="1">
      <c r="C106" s="777"/>
      <c r="D106" s="783" t="s">
        <v>1363</v>
      </c>
      <c r="E106" s="339"/>
      <c r="F106" s="1230"/>
      <c r="G106" s="774">
        <v>0</v>
      </c>
      <c r="H106" s="776">
        <v>800000</v>
      </c>
      <c r="I106" s="65">
        <f t="shared" si="6"/>
        <v>800000</v>
      </c>
      <c r="J106" s="774"/>
    </row>
    <row r="107" spans="3:10" s="756" customFormat="1" ht="14.25" customHeight="1">
      <c r="C107" s="777"/>
      <c r="D107" s="783" t="s">
        <v>1356</v>
      </c>
      <c r="E107" s="339"/>
      <c r="F107" s="1230"/>
      <c r="G107" s="774">
        <v>0</v>
      </c>
      <c r="H107" s="776">
        <v>400000</v>
      </c>
      <c r="I107" s="65">
        <f t="shared" si="6"/>
        <v>400000</v>
      </c>
      <c r="J107" s="774"/>
    </row>
    <row r="108" spans="3:10" s="756" customFormat="1" ht="14.25" customHeight="1">
      <c r="C108" s="777"/>
      <c r="D108" s="1805" t="s">
        <v>1357</v>
      </c>
      <c r="E108" s="339"/>
      <c r="F108" s="1230"/>
      <c r="G108" s="774">
        <v>0</v>
      </c>
      <c r="H108" s="776">
        <v>700000</v>
      </c>
      <c r="I108" s="65">
        <f t="shared" si="6"/>
        <v>700000</v>
      </c>
      <c r="J108" s="774"/>
    </row>
    <row r="109" spans="3:10" s="756" customFormat="1" ht="14.25" customHeight="1">
      <c r="C109" s="777"/>
      <c r="D109" s="1805" t="s">
        <v>1358</v>
      </c>
      <c r="E109" s="339"/>
      <c r="F109" s="1230"/>
      <c r="G109" s="774">
        <v>0</v>
      </c>
      <c r="H109" s="776">
        <v>600000</v>
      </c>
      <c r="I109" s="65">
        <f t="shared" si="6"/>
        <v>600000</v>
      </c>
      <c r="J109" s="774"/>
    </row>
    <row r="110" spans="3:10" s="756" customFormat="1" ht="14.25" customHeight="1">
      <c r="C110" s="777"/>
      <c r="D110" s="783" t="s">
        <v>1359</v>
      </c>
      <c r="E110" s="339"/>
      <c r="F110" s="1230"/>
      <c r="G110" s="774">
        <v>0</v>
      </c>
      <c r="H110" s="776">
        <v>450000</v>
      </c>
      <c r="I110" s="65">
        <f t="shared" si="6"/>
        <v>450000</v>
      </c>
      <c r="J110" s="774"/>
    </row>
    <row r="111" spans="3:10" s="756" customFormat="1" ht="14.25" customHeight="1">
      <c r="C111" s="777"/>
      <c r="D111" s="783" t="s">
        <v>1360</v>
      </c>
      <c r="E111" s="339"/>
      <c r="F111" s="1230"/>
      <c r="G111" s="774">
        <v>0</v>
      </c>
      <c r="H111" s="776">
        <v>100000</v>
      </c>
      <c r="I111" s="65">
        <f t="shared" si="6"/>
        <v>100000</v>
      </c>
      <c r="J111" s="774"/>
    </row>
    <row r="112" spans="3:10" s="756" customFormat="1" ht="14.25" customHeight="1">
      <c r="C112" s="777"/>
      <c r="D112" s="783" t="s">
        <v>1361</v>
      </c>
      <c r="E112" s="339"/>
      <c r="F112" s="1230"/>
      <c r="G112" s="774">
        <v>0</v>
      </c>
      <c r="H112" s="776">
        <v>200000</v>
      </c>
      <c r="I112" s="65">
        <f t="shared" si="6"/>
        <v>200000</v>
      </c>
      <c r="J112" s="774"/>
    </row>
    <row r="113" spans="3:10" s="756" customFormat="1" ht="14.25" customHeight="1">
      <c r="C113" s="777"/>
      <c r="D113" s="783" t="s">
        <v>1362</v>
      </c>
      <c r="E113" s="339"/>
      <c r="F113" s="1230"/>
      <c r="G113" s="774">
        <v>0</v>
      </c>
      <c r="H113" s="776">
        <v>1170000</v>
      </c>
      <c r="I113" s="65">
        <f t="shared" si="6"/>
        <v>1170000</v>
      </c>
      <c r="J113" s="774"/>
    </row>
    <row r="114" spans="3:10" s="756" customFormat="1" ht="14.25" hidden="1" customHeight="1">
      <c r="C114" s="777"/>
      <c r="D114" s="338"/>
      <c r="E114" s="339"/>
      <c r="F114" s="1230"/>
      <c r="G114" s="774"/>
      <c r="H114" s="776"/>
      <c r="I114" s="65">
        <f t="shared" si="6"/>
        <v>0</v>
      </c>
      <c r="J114" s="774"/>
    </row>
    <row r="115" spans="3:10" s="756" customFormat="1" ht="14.25" hidden="1" customHeight="1">
      <c r="C115" s="777"/>
      <c r="D115" s="338"/>
      <c r="E115" s="339"/>
      <c r="F115" s="1230"/>
      <c r="G115" s="774"/>
      <c r="H115" s="776"/>
      <c r="I115" s="65">
        <f t="shared" si="6"/>
        <v>0</v>
      </c>
      <c r="J115" s="774"/>
    </row>
    <row r="116" spans="3:10" s="756" customFormat="1" ht="14.25" hidden="1" customHeight="1">
      <c r="C116" s="777"/>
      <c r="D116" s="339"/>
      <c r="E116" s="339"/>
      <c r="F116" s="1230"/>
      <c r="G116" s="774"/>
      <c r="H116" s="776"/>
      <c r="I116" s="65">
        <f>SUM(G116:H116)</f>
        <v>0</v>
      </c>
      <c r="J116" s="774">
        <f>G116-F116</f>
        <v>0</v>
      </c>
    </row>
    <row r="117" spans="3:10" s="756" customFormat="1" ht="14.25" customHeight="1">
      <c r="C117" s="777"/>
      <c r="D117" s="796" t="s">
        <v>234</v>
      </c>
      <c r="E117" s="796"/>
      <c r="F117" s="1231"/>
      <c r="G117" s="774"/>
      <c r="H117" s="795"/>
      <c r="I117" s="65"/>
      <c r="J117" s="774">
        <f>G117-F117</f>
        <v>0</v>
      </c>
    </row>
    <row r="118" spans="3:10" s="756" customFormat="1" ht="14.25" customHeight="1">
      <c r="C118" s="777"/>
      <c r="D118" s="783" t="s">
        <v>812</v>
      </c>
      <c r="E118" s="796"/>
      <c r="F118" s="1231"/>
      <c r="G118" s="774">
        <v>1568000</v>
      </c>
      <c r="H118" s="776">
        <v>112</v>
      </c>
      <c r="I118" s="65">
        <f>SUM(G118:H118)</f>
        <v>1568112</v>
      </c>
      <c r="J118" s="774"/>
    </row>
    <row r="119" spans="3:10" s="756" customFormat="1" ht="14.25" customHeight="1">
      <c r="C119" s="777"/>
      <c r="D119" s="783" t="s">
        <v>1331</v>
      </c>
      <c r="E119" s="796"/>
      <c r="F119" s="1231"/>
      <c r="G119" s="774">
        <v>0</v>
      </c>
      <c r="H119" s="776">
        <v>67181</v>
      </c>
      <c r="I119" s="65">
        <f t="shared" ref="I119:I145" si="7">SUM(G119:H119)</f>
        <v>67181</v>
      </c>
      <c r="J119" s="774"/>
    </row>
    <row r="120" spans="3:10" s="756" customFormat="1" ht="14.25" customHeight="1">
      <c r="C120" s="777"/>
      <c r="D120" s="796" t="s">
        <v>1332</v>
      </c>
      <c r="E120" s="796"/>
      <c r="F120" s="1231"/>
      <c r="G120" s="813"/>
      <c r="H120" s="778"/>
      <c r="I120" s="65"/>
      <c r="J120" s="774"/>
    </row>
    <row r="121" spans="3:10" s="756" customFormat="1" ht="14.25" customHeight="1">
      <c r="C121" s="777"/>
      <c r="D121" s="783" t="s">
        <v>737</v>
      </c>
      <c r="E121" s="796"/>
      <c r="F121" s="1231"/>
      <c r="G121" s="774">
        <v>39412340</v>
      </c>
      <c r="H121" s="776">
        <v>-1752023</v>
      </c>
      <c r="I121" s="65">
        <f t="shared" si="7"/>
        <v>37660317</v>
      </c>
      <c r="J121" s="774"/>
    </row>
    <row r="122" spans="3:10" s="756" customFormat="1" ht="14.25" customHeight="1">
      <c r="C122" s="777"/>
      <c r="D122" s="783" t="s">
        <v>1333</v>
      </c>
      <c r="E122" s="796"/>
      <c r="F122" s="1231"/>
      <c r="G122" s="774">
        <v>7473492</v>
      </c>
      <c r="H122" s="776">
        <v>2607824</v>
      </c>
      <c r="I122" s="65">
        <f t="shared" si="7"/>
        <v>10081316</v>
      </c>
      <c r="J122" s="774"/>
    </row>
    <row r="123" spans="3:10" s="756" customFormat="1" ht="14.25" customHeight="1">
      <c r="C123" s="777"/>
      <c r="D123" s="783" t="s">
        <v>1331</v>
      </c>
      <c r="E123" s="796"/>
      <c r="F123" s="1231"/>
      <c r="G123" s="774">
        <v>0</v>
      </c>
      <c r="H123" s="776">
        <v>95311</v>
      </c>
      <c r="I123" s="65">
        <f t="shared" si="7"/>
        <v>95311</v>
      </c>
      <c r="J123" s="774"/>
    </row>
    <row r="124" spans="3:10" s="756" customFormat="1" ht="14.25" customHeight="1">
      <c r="C124" s="777"/>
      <c r="D124" s="796" t="s">
        <v>323</v>
      </c>
      <c r="E124" s="796"/>
      <c r="F124" s="1231"/>
      <c r="G124" s="774"/>
      <c r="H124" s="778"/>
      <c r="I124" s="65"/>
      <c r="J124" s="774"/>
    </row>
    <row r="125" spans="3:10" s="756" customFormat="1" ht="14.25" customHeight="1">
      <c r="C125" s="777"/>
      <c r="D125" s="783" t="s">
        <v>1331</v>
      </c>
      <c r="E125" s="796"/>
      <c r="F125" s="1231"/>
      <c r="G125" s="774">
        <v>0</v>
      </c>
      <c r="H125" s="776">
        <v>35654</v>
      </c>
      <c r="I125" s="65">
        <f t="shared" si="7"/>
        <v>35654</v>
      </c>
      <c r="J125" s="774"/>
    </row>
    <row r="126" spans="3:10" s="756" customFormat="1" ht="14.25" customHeight="1">
      <c r="C126" s="777"/>
      <c r="D126" s="796" t="s">
        <v>189</v>
      </c>
      <c r="E126" s="796"/>
      <c r="F126" s="1231"/>
      <c r="G126" s="774"/>
      <c r="H126" s="778"/>
      <c r="I126" s="65"/>
      <c r="J126" s="774"/>
    </row>
    <row r="127" spans="3:10" s="756" customFormat="1" ht="14.25" customHeight="1">
      <c r="C127" s="777"/>
      <c r="D127" s="783" t="s">
        <v>1331</v>
      </c>
      <c r="E127" s="796"/>
      <c r="F127" s="1231"/>
      <c r="G127" s="774">
        <v>0</v>
      </c>
      <c r="H127" s="776">
        <v>7802</v>
      </c>
      <c r="I127" s="65">
        <f t="shared" si="7"/>
        <v>7802</v>
      </c>
      <c r="J127" s="774"/>
    </row>
    <row r="128" spans="3:10" s="756" customFormat="1" ht="14.25" customHeight="1">
      <c r="C128" s="777"/>
      <c r="D128" s="796" t="s">
        <v>91</v>
      </c>
      <c r="E128" s="796"/>
      <c r="F128" s="1231"/>
      <c r="G128" s="774"/>
      <c r="H128" s="778"/>
      <c r="I128" s="65"/>
      <c r="J128" s="774"/>
    </row>
    <row r="129" spans="3:10" s="756" customFormat="1" ht="14.25" customHeight="1">
      <c r="C129" s="777"/>
      <c r="D129" s="783" t="s">
        <v>1331</v>
      </c>
      <c r="E129" s="796"/>
      <c r="F129" s="1231"/>
      <c r="G129" s="774">
        <v>0</v>
      </c>
      <c r="H129" s="776">
        <v>27082</v>
      </c>
      <c r="I129" s="65">
        <f t="shared" si="7"/>
        <v>27082</v>
      </c>
      <c r="J129" s="774"/>
    </row>
    <row r="130" spans="3:10" s="756" customFormat="1" ht="14.25" customHeight="1">
      <c r="C130" s="777"/>
      <c r="D130" s="796" t="s">
        <v>389</v>
      </c>
      <c r="E130" s="796"/>
      <c r="F130" s="1231"/>
      <c r="G130" s="774"/>
      <c r="H130" s="778"/>
      <c r="I130" s="65"/>
      <c r="J130" s="774"/>
    </row>
    <row r="131" spans="3:10" s="756" customFormat="1" ht="14.25" customHeight="1">
      <c r="C131" s="777"/>
      <c r="D131" s="783" t="s">
        <v>1331</v>
      </c>
      <c r="E131" s="796"/>
      <c r="F131" s="1231"/>
      <c r="G131" s="774">
        <v>0</v>
      </c>
      <c r="H131" s="776">
        <v>34884</v>
      </c>
      <c r="I131" s="65">
        <f t="shared" si="7"/>
        <v>34884</v>
      </c>
      <c r="J131" s="774"/>
    </row>
    <row r="132" spans="3:10" s="756" customFormat="1" ht="14.25" customHeight="1">
      <c r="C132" s="777"/>
      <c r="D132" s="796" t="s">
        <v>92</v>
      </c>
      <c r="E132" s="796"/>
      <c r="F132" s="1231"/>
      <c r="G132" s="774"/>
      <c r="H132" s="778"/>
      <c r="I132" s="65"/>
      <c r="J132" s="774"/>
    </row>
    <row r="133" spans="3:10" s="756" customFormat="1" ht="14.25" customHeight="1">
      <c r="C133" s="777"/>
      <c r="D133" s="783" t="s">
        <v>1331</v>
      </c>
      <c r="E133" s="796"/>
      <c r="F133" s="1231"/>
      <c r="G133" s="774">
        <v>0</v>
      </c>
      <c r="H133" s="776">
        <v>44086</v>
      </c>
      <c r="I133" s="65">
        <f t="shared" si="7"/>
        <v>44086</v>
      </c>
      <c r="J133" s="774"/>
    </row>
    <row r="134" spans="3:10" s="756" customFormat="1" ht="14.25" customHeight="1">
      <c r="C134" s="777"/>
      <c r="D134" s="796" t="s">
        <v>90</v>
      </c>
      <c r="E134" s="796"/>
      <c r="F134" s="1231"/>
      <c r="G134" s="774"/>
      <c r="H134" s="778"/>
      <c r="I134" s="65"/>
      <c r="J134" s="774"/>
    </row>
    <row r="135" spans="3:10" s="756" customFormat="1" ht="14.25" customHeight="1">
      <c r="C135" s="777"/>
      <c r="D135" s="783" t="s">
        <v>1331</v>
      </c>
      <c r="E135" s="796"/>
      <c r="F135" s="1231"/>
      <c r="G135" s="774">
        <v>0</v>
      </c>
      <c r="H135" s="776">
        <v>58426</v>
      </c>
      <c r="I135" s="65">
        <f t="shared" si="7"/>
        <v>58426</v>
      </c>
      <c r="J135" s="774"/>
    </row>
    <row r="136" spans="3:10" s="756" customFormat="1" ht="14.25" customHeight="1">
      <c r="C136" s="777"/>
      <c r="D136" s="796" t="s">
        <v>93</v>
      </c>
      <c r="E136" s="796"/>
      <c r="F136" s="1231"/>
      <c r="G136" s="774"/>
      <c r="H136" s="778"/>
      <c r="I136" s="65"/>
      <c r="J136" s="774"/>
    </row>
    <row r="137" spans="3:10" s="756" customFormat="1" ht="14.25" customHeight="1">
      <c r="C137" s="777"/>
      <c r="D137" s="783" t="s">
        <v>1331</v>
      </c>
      <c r="E137" s="796"/>
      <c r="F137" s="1231"/>
      <c r="G137" s="774">
        <v>0</v>
      </c>
      <c r="H137" s="776">
        <v>53166</v>
      </c>
      <c r="I137" s="65">
        <f t="shared" si="7"/>
        <v>53166</v>
      </c>
      <c r="J137" s="774"/>
    </row>
    <row r="138" spans="3:10" s="756" customFormat="1" ht="14.25" customHeight="1">
      <c r="C138" s="777"/>
      <c r="D138" s="796" t="s">
        <v>388</v>
      </c>
      <c r="E138" s="796"/>
      <c r="F138" s="1231"/>
      <c r="G138" s="774"/>
      <c r="H138" s="778"/>
      <c r="I138" s="65"/>
      <c r="J138" s="774"/>
    </row>
    <row r="139" spans="3:10" s="756" customFormat="1" ht="14.25" customHeight="1">
      <c r="C139" s="777"/>
      <c r="D139" s="783" t="s">
        <v>1331</v>
      </c>
      <c r="E139" s="796"/>
      <c r="F139" s="1231"/>
      <c r="G139" s="774">
        <v>0</v>
      </c>
      <c r="H139" s="776">
        <v>21730</v>
      </c>
      <c r="I139" s="65">
        <f t="shared" si="7"/>
        <v>21730</v>
      </c>
      <c r="J139" s="774"/>
    </row>
    <row r="140" spans="3:10" s="756" customFormat="1" ht="14.25" customHeight="1">
      <c r="C140" s="777"/>
      <c r="D140" s="796" t="s">
        <v>87</v>
      </c>
      <c r="E140" s="796"/>
      <c r="F140" s="1231"/>
      <c r="G140" s="774"/>
      <c r="H140" s="778"/>
      <c r="I140" s="65"/>
      <c r="J140" s="774"/>
    </row>
    <row r="141" spans="3:10" s="756" customFormat="1" ht="14.25" customHeight="1">
      <c r="C141" s="777"/>
      <c r="D141" s="783" t="s">
        <v>1331</v>
      </c>
      <c r="E141" s="796"/>
      <c r="F141" s="1231"/>
      <c r="G141" s="774">
        <v>0</v>
      </c>
      <c r="H141" s="776">
        <v>69162</v>
      </c>
      <c r="I141" s="65">
        <f t="shared" si="7"/>
        <v>69162</v>
      </c>
      <c r="J141" s="774"/>
    </row>
    <row r="142" spans="3:10" s="756" customFormat="1" ht="14.25" customHeight="1">
      <c r="C142" s="777"/>
      <c r="D142" s="796" t="s">
        <v>235</v>
      </c>
      <c r="E142" s="796"/>
      <c r="F142" s="1231"/>
      <c r="G142" s="774"/>
      <c r="H142" s="778"/>
      <c r="I142" s="65"/>
      <c r="J142" s="774"/>
    </row>
    <row r="143" spans="3:10" s="756" customFormat="1" ht="14.25" customHeight="1">
      <c r="C143" s="777"/>
      <c r="D143" s="783" t="s">
        <v>1331</v>
      </c>
      <c r="E143" s="796"/>
      <c r="F143" s="1231"/>
      <c r="G143" s="774">
        <v>0</v>
      </c>
      <c r="H143" s="776">
        <v>18538</v>
      </c>
      <c r="I143" s="65">
        <f t="shared" si="7"/>
        <v>18538</v>
      </c>
      <c r="J143" s="774"/>
    </row>
    <row r="144" spans="3:10" s="756" customFormat="1" ht="14.25" customHeight="1">
      <c r="C144" s="777"/>
      <c r="D144" s="796" t="s">
        <v>1334</v>
      </c>
      <c r="E144" s="796"/>
      <c r="F144" s="1231"/>
      <c r="G144" s="774"/>
      <c r="H144" s="778"/>
      <c r="I144" s="65"/>
      <c r="J144" s="774"/>
    </row>
    <row r="145" spans="2:11" s="756" customFormat="1" ht="14.25" customHeight="1">
      <c r="C145" s="777"/>
      <c r="D145" s="783" t="s">
        <v>1331</v>
      </c>
      <c r="E145" s="796"/>
      <c r="F145" s="1231"/>
      <c r="G145" s="774">
        <v>0</v>
      </c>
      <c r="H145" s="776">
        <v>48108</v>
      </c>
      <c r="I145" s="65">
        <f t="shared" si="7"/>
        <v>48108</v>
      </c>
      <c r="J145" s="774"/>
    </row>
    <row r="146" spans="2:11" s="756" customFormat="1" ht="14.25" hidden="1" customHeight="1">
      <c r="C146" s="777"/>
      <c r="D146" s="796"/>
      <c r="E146" s="796"/>
      <c r="F146" s="1231"/>
      <c r="G146" s="774"/>
      <c r="H146" s="795"/>
      <c r="I146" s="65"/>
      <c r="J146" s="774"/>
    </row>
    <row r="147" spans="2:11" s="756" customFormat="1" ht="9.75" customHeight="1" thickBot="1">
      <c r="C147" s="777"/>
      <c r="D147" s="783"/>
      <c r="E147" s="783"/>
      <c r="F147" s="1230"/>
      <c r="G147" s="774"/>
      <c r="H147" s="795"/>
      <c r="I147" s="65"/>
      <c r="J147" s="774"/>
    </row>
    <row r="148" spans="2:11" s="756" customFormat="1" ht="20.25" customHeight="1" thickBot="1">
      <c r="B148" s="797" t="s">
        <v>342</v>
      </c>
      <c r="C148" s="798" t="s">
        <v>691</v>
      </c>
      <c r="D148" s="757"/>
      <c r="E148" s="757"/>
      <c r="F148" s="779">
        <f>SUM(F76:F146)</f>
        <v>0</v>
      </c>
      <c r="G148" s="779">
        <f>SUM(G76:G146)</f>
        <v>48453832</v>
      </c>
      <c r="H148" s="104">
        <f>SUM(H76:H146)</f>
        <v>7057043</v>
      </c>
      <c r="I148" s="53">
        <f>SUM(I76:I146)</f>
        <v>55510875</v>
      </c>
      <c r="J148" s="53">
        <f>SUM(J76:J146)</f>
        <v>0</v>
      </c>
      <c r="K148" s="774">
        <f>SUM(G148:H148)</f>
        <v>55510875</v>
      </c>
    </row>
    <row r="149" spans="2:11" s="756" customFormat="1" ht="15" hidden="1" customHeight="1">
      <c r="B149" s="780"/>
      <c r="C149" s="174"/>
      <c r="D149" s="757"/>
      <c r="E149" s="757"/>
      <c r="F149" s="786"/>
      <c r="G149" s="786"/>
      <c r="H149" s="97"/>
      <c r="I149" s="57"/>
      <c r="J149" s="57"/>
      <c r="K149" s="774"/>
    </row>
    <row r="150" spans="2:11" s="756" customFormat="1" ht="17.25" hidden="1" customHeight="1">
      <c r="B150" s="780"/>
      <c r="C150" s="174"/>
      <c r="D150" s="757"/>
      <c r="E150" s="757"/>
      <c r="F150" s="786"/>
      <c r="G150" s="786"/>
      <c r="H150" s="65"/>
      <c r="I150" s="57"/>
      <c r="J150" s="57"/>
    </row>
    <row r="151" spans="2:11" s="756" customFormat="1" ht="15" hidden="1" customHeight="1">
      <c r="B151" s="782" t="s">
        <v>230</v>
      </c>
      <c r="C151" s="773" t="s">
        <v>732</v>
      </c>
      <c r="D151" s="757"/>
      <c r="E151" s="757"/>
      <c r="F151" s="774"/>
      <c r="G151" s="774"/>
      <c r="H151" s="65"/>
      <c r="I151" s="65"/>
      <c r="J151" s="65"/>
    </row>
    <row r="152" spans="2:11" s="756" customFormat="1" ht="14.25" hidden="1" customHeight="1" thickBot="1">
      <c r="B152" s="758"/>
      <c r="D152" s="757"/>
      <c r="E152" s="757"/>
      <c r="F152" s="774"/>
      <c r="G152" s="774"/>
      <c r="H152" s="65"/>
      <c r="I152" s="65"/>
      <c r="J152" s="65"/>
    </row>
    <row r="153" spans="2:11" s="756" customFormat="1" ht="15" hidden="1" customHeight="1">
      <c r="C153" s="777"/>
      <c r="D153" s="796" t="s">
        <v>685</v>
      </c>
      <c r="E153" s="796"/>
      <c r="F153" s="774"/>
      <c r="G153" s="774"/>
      <c r="H153" s="795"/>
      <c r="I153" s="65"/>
      <c r="J153" s="65"/>
    </row>
    <row r="154" spans="2:11" s="756" customFormat="1" ht="15" hidden="1" customHeight="1">
      <c r="C154" s="777"/>
      <c r="D154" s="339" t="s">
        <v>1354</v>
      </c>
      <c r="E154" s="339"/>
      <c r="F154" s="774">
        <v>0</v>
      </c>
      <c r="G154" s="774"/>
      <c r="H154" s="793"/>
      <c r="I154" s="65">
        <f>SUM(G154:H154)</f>
        <v>0</v>
      </c>
      <c r="J154" s="65">
        <f>SUM(H154:I154)</f>
        <v>0</v>
      </c>
    </row>
    <row r="155" spans="2:11" s="756" customFormat="1" ht="15" hidden="1" customHeight="1">
      <c r="C155" s="777"/>
      <c r="D155" s="339"/>
      <c r="E155" s="339"/>
      <c r="F155" s="774"/>
      <c r="G155" s="774">
        <v>0</v>
      </c>
      <c r="H155" s="793"/>
      <c r="I155" s="65">
        <f>SUM(G155:H155)</f>
        <v>0</v>
      </c>
      <c r="J155" s="65">
        <f>SUM(H155:I155)</f>
        <v>0</v>
      </c>
    </row>
    <row r="156" spans="2:11" s="756" customFormat="1" ht="15" hidden="1" customHeight="1">
      <c r="C156" s="777"/>
      <c r="D156" s="338" t="s">
        <v>24</v>
      </c>
      <c r="E156" s="338"/>
      <c r="F156" s="774"/>
      <c r="G156" s="774"/>
      <c r="H156" s="795"/>
      <c r="I156" s="65"/>
      <c r="J156" s="65"/>
    </row>
    <row r="157" spans="2:11" s="756" customFormat="1" ht="15" hidden="1" customHeight="1">
      <c r="C157" s="777"/>
      <c r="D157" s="783"/>
      <c r="E157" s="783"/>
      <c r="F157" s="774">
        <v>0</v>
      </c>
      <c r="G157" s="774">
        <v>0</v>
      </c>
      <c r="H157" s="793"/>
      <c r="I157" s="65">
        <f>SUM(G157:H157)</f>
        <v>0</v>
      </c>
      <c r="J157" s="65">
        <f>SUM(H157:I157)</f>
        <v>0</v>
      </c>
    </row>
    <row r="158" spans="2:11" s="756" customFormat="1" ht="12" hidden="1" customHeight="1">
      <c r="C158" s="777"/>
      <c r="D158" s="338" t="s">
        <v>25</v>
      </c>
      <c r="E158" s="338"/>
      <c r="F158" s="774"/>
      <c r="G158" s="774"/>
      <c r="H158" s="795"/>
      <c r="I158" s="65"/>
      <c r="J158" s="65"/>
    </row>
    <row r="159" spans="2:11" s="756" customFormat="1" ht="12" hidden="1" customHeight="1">
      <c r="C159" s="777"/>
      <c r="D159" s="783"/>
      <c r="E159" s="783"/>
      <c r="F159" s="774">
        <v>0</v>
      </c>
      <c r="G159" s="774">
        <v>0</v>
      </c>
      <c r="H159" s="793"/>
      <c r="I159" s="65">
        <f>SUM(G159:H159)</f>
        <v>0</v>
      </c>
      <c r="J159" s="65">
        <f>SUM(H159:I159)</f>
        <v>0</v>
      </c>
    </row>
    <row r="160" spans="2:11" s="756" customFormat="1" ht="12" hidden="1" customHeight="1">
      <c r="C160" s="777"/>
      <c r="D160" s="796" t="s">
        <v>26</v>
      </c>
      <c r="E160" s="796"/>
      <c r="F160" s="774"/>
      <c r="G160" s="774"/>
      <c r="H160" s="795"/>
      <c r="I160" s="65"/>
      <c r="J160" s="65"/>
    </row>
    <row r="161" spans="2:11" s="756" customFormat="1" ht="12.75" hidden="1" customHeight="1">
      <c r="C161" s="777"/>
      <c r="D161" s="783"/>
      <c r="E161" s="783"/>
      <c r="F161" s="774">
        <v>0</v>
      </c>
      <c r="G161" s="774">
        <v>0</v>
      </c>
      <c r="H161" s="793"/>
      <c r="I161" s="65">
        <f>SUM(G161:H161)</f>
        <v>0</v>
      </c>
      <c r="J161" s="65">
        <f>SUM(H161:I161)</f>
        <v>0</v>
      </c>
    </row>
    <row r="162" spans="2:11" s="756" customFormat="1" ht="12.75" hidden="1" customHeight="1">
      <c r="C162" s="777"/>
      <c r="D162" s="796" t="s">
        <v>17</v>
      </c>
      <c r="E162" s="796"/>
      <c r="F162" s="774"/>
      <c r="G162" s="774"/>
      <c r="H162" s="778"/>
      <c r="I162" s="65"/>
      <c r="J162" s="65"/>
    </row>
    <row r="163" spans="2:11" s="756" customFormat="1" ht="12.75" hidden="1" customHeight="1">
      <c r="C163" s="777"/>
      <c r="D163" s="783"/>
      <c r="E163" s="783"/>
      <c r="F163" s="774">
        <v>0</v>
      </c>
      <c r="G163" s="774">
        <v>0</v>
      </c>
      <c r="H163" s="793"/>
      <c r="I163" s="65">
        <f>SUM(G163:H163)</f>
        <v>0</v>
      </c>
      <c r="J163" s="65">
        <f>SUM(H163:I163)</f>
        <v>0</v>
      </c>
    </row>
    <row r="164" spans="2:11" s="756" customFormat="1" ht="12" hidden="1" customHeight="1">
      <c r="C164" s="777"/>
      <c r="D164" s="338" t="s">
        <v>26</v>
      </c>
      <c r="E164" s="338"/>
      <c r="F164" s="774"/>
      <c r="G164" s="774"/>
      <c r="H164" s="795"/>
      <c r="I164" s="65"/>
      <c r="J164" s="65"/>
    </row>
    <row r="165" spans="2:11" s="756" customFormat="1" ht="12.75" hidden="1" customHeight="1">
      <c r="C165" s="777"/>
      <c r="D165" s="783"/>
      <c r="E165" s="783"/>
      <c r="F165" s="774">
        <v>0</v>
      </c>
      <c r="G165" s="774">
        <v>0</v>
      </c>
      <c r="H165" s="799"/>
      <c r="I165" s="65">
        <f>SUM(G165:H165)</f>
        <v>0</v>
      </c>
      <c r="J165" s="65">
        <f>SUM(H165:I165)</f>
        <v>0</v>
      </c>
    </row>
    <row r="166" spans="2:11" s="756" customFormat="1" ht="12.75" hidden="1" customHeight="1">
      <c r="C166" s="777"/>
      <c r="D166" s="338" t="s">
        <v>485</v>
      </c>
      <c r="E166" s="338"/>
      <c r="F166" s="774"/>
      <c r="G166" s="774"/>
      <c r="H166" s="795"/>
      <c r="I166" s="65"/>
      <c r="J166" s="65"/>
    </row>
    <row r="167" spans="2:11" s="756" customFormat="1" ht="12.75" hidden="1" customHeight="1">
      <c r="C167" s="777"/>
      <c r="D167" s="783"/>
      <c r="E167" s="783"/>
      <c r="F167" s="774">
        <v>0</v>
      </c>
      <c r="G167" s="774">
        <v>0</v>
      </c>
      <c r="H167" s="799"/>
      <c r="I167" s="65">
        <f>SUM(G167:H167)</f>
        <v>0</v>
      </c>
      <c r="J167" s="65">
        <f>SUM(H167:I167)</f>
        <v>0</v>
      </c>
    </row>
    <row r="168" spans="2:11" s="756" customFormat="1" ht="12.75" hidden="1" customHeight="1">
      <c r="C168" s="777"/>
      <c r="D168" s="783"/>
      <c r="E168" s="783"/>
      <c r="F168" s="774"/>
      <c r="G168" s="774"/>
      <c r="H168" s="799"/>
      <c r="I168" s="65"/>
      <c r="J168" s="65"/>
    </row>
    <row r="169" spans="2:11" s="756" customFormat="1" ht="11.25" hidden="1" customHeight="1" thickBot="1">
      <c r="C169" s="777"/>
      <c r="D169" s="783"/>
      <c r="E169" s="783"/>
      <c r="F169" s="774"/>
      <c r="G169" s="774"/>
      <c r="H169" s="795"/>
      <c r="I169" s="65"/>
      <c r="J169" s="65"/>
    </row>
    <row r="170" spans="2:11" s="756" customFormat="1" ht="16.5" hidden="1" customHeight="1" thickBot="1">
      <c r="B170" s="797" t="s">
        <v>230</v>
      </c>
      <c r="C170" s="798" t="s">
        <v>733</v>
      </c>
      <c r="D170" s="757"/>
      <c r="E170" s="757"/>
      <c r="F170" s="779">
        <f>SUM(F153:F169)</f>
        <v>0</v>
      </c>
      <c r="G170" s="779">
        <f>SUM(G153:G169)</f>
        <v>0</v>
      </c>
      <c r="H170" s="104">
        <f>SUM(H153:H169)</f>
        <v>0</v>
      </c>
      <c r="I170" s="53">
        <f>SUM(I153:I169)</f>
        <v>0</v>
      </c>
      <c r="J170" s="53">
        <f>SUM(J153:J169)</f>
        <v>0</v>
      </c>
      <c r="K170" s="774">
        <f>SUM(G170:H170)</f>
        <v>0</v>
      </c>
    </row>
    <row r="171" spans="2:11" s="756" customFormat="1" ht="15" customHeight="1" thickBot="1">
      <c r="D171" s="757"/>
      <c r="E171" s="757"/>
      <c r="F171" s="774"/>
      <c r="G171" s="774"/>
      <c r="H171" s="65"/>
      <c r="I171" s="65"/>
      <c r="J171" s="65"/>
    </row>
    <row r="172" spans="2:11" s="756" customFormat="1" ht="18" customHeight="1" thickBot="1">
      <c r="B172" s="797" t="s">
        <v>227</v>
      </c>
      <c r="C172" s="805" t="s">
        <v>266</v>
      </c>
      <c r="D172" s="757"/>
      <c r="E172" s="757"/>
      <c r="F172" s="800">
        <v>1001374</v>
      </c>
      <c r="G172" s="800">
        <v>1074370561</v>
      </c>
      <c r="H172" s="784">
        <v>12393939</v>
      </c>
      <c r="I172" s="53">
        <f>SUM(G172:H172)</f>
        <v>1086764500</v>
      </c>
      <c r="J172" s="779">
        <f>G172-F172</f>
        <v>1073369187</v>
      </c>
      <c r="K172" s="774">
        <f>SUM(G172:H172)</f>
        <v>1086764500</v>
      </c>
    </row>
    <row r="173" spans="2:11" s="756" customFormat="1" ht="16.5" customHeight="1" thickBot="1">
      <c r="D173" s="757"/>
      <c r="E173" s="757"/>
      <c r="F173" s="774"/>
      <c r="G173" s="774"/>
      <c r="H173" s="65"/>
      <c r="I173" s="65"/>
      <c r="J173" s="65"/>
    </row>
    <row r="174" spans="2:11" s="756" customFormat="1" ht="22.5" customHeight="1" thickBot="1">
      <c r="C174" s="346" t="s">
        <v>828</v>
      </c>
      <c r="D174" s="787"/>
      <c r="E174" s="787"/>
      <c r="F174" s="788">
        <f>F148+F170+F172</f>
        <v>1001374</v>
      </c>
      <c r="G174" s="788">
        <f>G148+G170+G172</f>
        <v>1122824393</v>
      </c>
      <c r="H174" s="94">
        <f>H148+H170+H172</f>
        <v>19450982</v>
      </c>
      <c r="I174" s="801">
        <f>SUM(G174:H174)</f>
        <v>1142275375</v>
      </c>
      <c r="J174" s="788">
        <f>J148+J170+J172</f>
        <v>1073369187</v>
      </c>
      <c r="K174" s="774">
        <f>SUM(G174:H174)</f>
        <v>1142275375</v>
      </c>
    </row>
    <row r="175" spans="2:11" s="756" customFormat="1" ht="9.75" customHeight="1">
      <c r="D175" s="757"/>
      <c r="E175" s="757"/>
      <c r="F175" s="757"/>
      <c r="G175" s="774"/>
      <c r="H175" s="65"/>
      <c r="I175" s="65"/>
    </row>
    <row r="176" spans="2:11" s="756" customFormat="1" ht="14.25" hidden="1" customHeight="1">
      <c r="D176" s="757"/>
      <c r="E176" s="757"/>
      <c r="F176" s="757"/>
      <c r="G176" s="774"/>
      <c r="H176" s="65"/>
      <c r="I176" s="65"/>
    </row>
    <row r="177" spans="2:9" s="756" customFormat="1" ht="12.75" customHeight="1">
      <c r="B177" s="770" t="s">
        <v>734</v>
      </c>
      <c r="D177" s="757"/>
      <c r="E177" s="757"/>
      <c r="F177" s="757"/>
      <c r="G177" s="774"/>
      <c r="H177" s="65"/>
      <c r="I177" s="65"/>
    </row>
    <row r="178" spans="2:9" s="756" customFormat="1" ht="9" customHeight="1">
      <c r="B178" s="174"/>
      <c r="D178" s="757"/>
      <c r="E178" s="757"/>
      <c r="F178" s="757"/>
      <c r="G178" s="774"/>
      <c r="H178" s="65"/>
      <c r="I178" s="65"/>
    </row>
    <row r="179" spans="2:9" s="174" customFormat="1" ht="15" customHeight="1">
      <c r="B179" s="759" t="s">
        <v>342</v>
      </c>
      <c r="C179" s="773" t="s">
        <v>735</v>
      </c>
      <c r="D179" s="338"/>
      <c r="E179" s="338"/>
      <c r="F179" s="338"/>
      <c r="G179" s="802"/>
      <c r="H179" s="115"/>
      <c r="I179" s="115"/>
    </row>
    <row r="180" spans="2:9" s="756" customFormat="1" ht="7.5" customHeight="1">
      <c r="C180" s="777"/>
      <c r="D180" s="757"/>
      <c r="E180" s="757"/>
      <c r="F180" s="757"/>
      <c r="G180" s="774"/>
      <c r="H180" s="65"/>
      <c r="I180" s="65"/>
    </row>
    <row r="181" spans="2:9" s="756" customFormat="1" ht="15" hidden="1" customHeight="1">
      <c r="C181" s="777"/>
      <c r="D181" s="338" t="s">
        <v>324</v>
      </c>
      <c r="E181" s="338"/>
      <c r="F181" s="338"/>
      <c r="G181" s="775"/>
      <c r="H181" s="778"/>
      <c r="I181" s="65"/>
    </row>
    <row r="182" spans="2:9" s="756" customFormat="1" ht="15" hidden="1" customHeight="1">
      <c r="C182" s="777"/>
      <c r="D182" s="783" t="s">
        <v>382</v>
      </c>
      <c r="E182" s="783"/>
      <c r="F182" s="783"/>
      <c r="G182" s="775"/>
      <c r="H182" s="776"/>
      <c r="I182" s="65">
        <f>SUM(G182:H182)</f>
        <v>0</v>
      </c>
    </row>
    <row r="183" spans="2:9" s="756" customFormat="1" ht="15" hidden="1" customHeight="1">
      <c r="C183" s="777"/>
      <c r="D183" s="338" t="s">
        <v>325</v>
      </c>
      <c r="E183" s="338"/>
      <c r="F183" s="338"/>
      <c r="G183" s="775"/>
      <c r="H183" s="778"/>
      <c r="I183" s="65"/>
    </row>
    <row r="184" spans="2:9" s="756" customFormat="1" ht="15" hidden="1" customHeight="1">
      <c r="C184" s="777"/>
      <c r="D184" s="783" t="s">
        <v>382</v>
      </c>
      <c r="E184" s="783"/>
      <c r="F184" s="783"/>
      <c r="G184" s="775"/>
      <c r="H184" s="776"/>
      <c r="I184" s="65">
        <f>SUM(G184:H184)</f>
        <v>0</v>
      </c>
    </row>
    <row r="185" spans="2:9" s="756" customFormat="1" ht="15" hidden="1" customHeight="1">
      <c r="C185" s="777"/>
      <c r="D185" s="338" t="s">
        <v>426</v>
      </c>
      <c r="E185" s="338"/>
      <c r="F185" s="338"/>
      <c r="G185" s="775"/>
      <c r="H185" s="778"/>
      <c r="I185" s="65"/>
    </row>
    <row r="186" spans="2:9" s="756" customFormat="1" ht="15" hidden="1" customHeight="1">
      <c r="C186" s="777"/>
      <c r="D186" s="783" t="s">
        <v>382</v>
      </c>
      <c r="E186" s="783"/>
      <c r="F186" s="783"/>
      <c r="G186" s="775"/>
      <c r="H186" s="776"/>
      <c r="I186" s="65">
        <f>SUM(G186:H186)</f>
        <v>0</v>
      </c>
    </row>
    <row r="187" spans="2:9" s="10" customFormat="1" ht="15" hidden="1" customHeight="1">
      <c r="D187" s="338" t="s">
        <v>446</v>
      </c>
      <c r="E187" s="338"/>
      <c r="F187" s="338"/>
      <c r="H187" s="778"/>
      <c r="I187" s="33"/>
    </row>
    <row r="188" spans="2:9" s="756" customFormat="1" ht="15" hidden="1" customHeight="1">
      <c r="C188" s="777"/>
      <c r="D188" s="783" t="s">
        <v>382</v>
      </c>
      <c r="E188" s="783"/>
      <c r="F188" s="783"/>
      <c r="G188" s="775"/>
      <c r="H188" s="776"/>
      <c r="I188" s="65">
        <f>SUM(G188:H188)</f>
        <v>0</v>
      </c>
    </row>
    <row r="189" spans="2:9" s="756" customFormat="1" ht="15" hidden="1" customHeight="1">
      <c r="C189" s="777"/>
      <c r="D189" s="794" t="s">
        <v>447</v>
      </c>
      <c r="E189" s="794"/>
      <c r="F189" s="794"/>
      <c r="G189" s="775"/>
      <c r="H189" s="778"/>
      <c r="I189" s="65"/>
    </row>
    <row r="190" spans="2:9" s="756" customFormat="1" ht="15" hidden="1" customHeight="1">
      <c r="C190" s="777"/>
      <c r="D190" s="783" t="s">
        <v>382</v>
      </c>
      <c r="E190" s="783"/>
      <c r="F190" s="783"/>
      <c r="G190" s="775"/>
      <c r="H190" s="776"/>
      <c r="I190" s="65">
        <f>SUM(G190:H190)</f>
        <v>0</v>
      </c>
    </row>
    <row r="191" spans="2:9" s="756" customFormat="1" ht="15" hidden="1" customHeight="1">
      <c r="C191" s="777"/>
      <c r="D191" s="796" t="s">
        <v>26</v>
      </c>
      <c r="E191" s="796"/>
      <c r="F191" s="796"/>
      <c r="G191" s="775"/>
      <c r="H191" s="778"/>
      <c r="I191" s="65"/>
    </row>
    <row r="192" spans="2:9" s="756" customFormat="1" ht="15" hidden="1" customHeight="1">
      <c r="C192" s="777"/>
      <c r="D192" s="783" t="s">
        <v>382</v>
      </c>
      <c r="E192" s="783"/>
      <c r="F192" s="783"/>
      <c r="G192" s="775"/>
      <c r="H192" s="776"/>
      <c r="I192" s="65">
        <f>SUM(G192:H192)</f>
        <v>0</v>
      </c>
    </row>
    <row r="193" spans="3:10" s="756" customFormat="1" ht="15" hidden="1" customHeight="1">
      <c r="C193" s="777"/>
      <c r="D193" s="794" t="s">
        <v>17</v>
      </c>
      <c r="E193" s="794"/>
      <c r="F193" s="794"/>
      <c r="G193" s="775"/>
      <c r="H193" s="778"/>
      <c r="I193" s="65"/>
    </row>
    <row r="194" spans="3:10" s="756" customFormat="1" ht="15" hidden="1" customHeight="1">
      <c r="C194" s="777"/>
      <c r="D194" s="783" t="s">
        <v>382</v>
      </c>
      <c r="E194" s="783"/>
      <c r="F194" s="783"/>
      <c r="G194" s="775"/>
      <c r="H194" s="776"/>
      <c r="I194" s="65">
        <f>SUM(G194:H194)</f>
        <v>0</v>
      </c>
    </row>
    <row r="195" spans="3:10" s="756" customFormat="1" ht="15" hidden="1" customHeight="1">
      <c r="C195" s="777"/>
      <c r="D195" s="794" t="s">
        <v>485</v>
      </c>
      <c r="E195" s="794"/>
      <c r="F195" s="794"/>
      <c r="G195" s="775"/>
      <c r="H195" s="778"/>
      <c r="I195" s="65"/>
    </row>
    <row r="196" spans="3:10" s="756" customFormat="1" ht="15" hidden="1" customHeight="1">
      <c r="C196" s="777"/>
      <c r="D196" s="783" t="s">
        <v>382</v>
      </c>
      <c r="E196" s="783"/>
      <c r="F196" s="783"/>
      <c r="G196" s="775"/>
      <c r="H196" s="776"/>
      <c r="I196" s="65">
        <f>SUM(G196:H196)</f>
        <v>0</v>
      </c>
    </row>
    <row r="197" spans="3:10" s="756" customFormat="1" ht="15" hidden="1" customHeight="1">
      <c r="C197" s="777"/>
      <c r="D197" s="796" t="s">
        <v>55</v>
      </c>
      <c r="E197" s="796"/>
      <c r="F197" s="796"/>
      <c r="G197" s="775"/>
      <c r="H197" s="778"/>
      <c r="I197" s="65"/>
    </row>
    <row r="198" spans="3:10" s="756" customFormat="1" ht="15" hidden="1" customHeight="1">
      <c r="C198" s="777"/>
      <c r="D198" s="757" t="s">
        <v>33</v>
      </c>
      <c r="E198" s="757"/>
      <c r="F198" s="757"/>
      <c r="G198" s="775"/>
      <c r="H198" s="776"/>
      <c r="I198" s="65">
        <f>SUM(G198:H198)</f>
        <v>0</v>
      </c>
    </row>
    <row r="199" spans="3:10" s="756" customFormat="1" ht="15" hidden="1" customHeight="1">
      <c r="C199" s="777"/>
      <c r="D199" s="794" t="s">
        <v>234</v>
      </c>
      <c r="E199" s="794"/>
      <c r="F199" s="794"/>
      <c r="G199" s="775"/>
      <c r="H199" s="778"/>
      <c r="I199" s="65"/>
    </row>
    <row r="200" spans="3:10" s="756" customFormat="1" ht="15" hidden="1" customHeight="1">
      <c r="C200" s="777"/>
      <c r="D200" s="783" t="s">
        <v>56</v>
      </c>
      <c r="E200" s="783"/>
      <c r="F200" s="783"/>
      <c r="G200" s="775"/>
      <c r="H200" s="776"/>
      <c r="I200" s="65">
        <f>SUM(G200:H200)</f>
        <v>0</v>
      </c>
    </row>
    <row r="201" spans="3:10" s="756" customFormat="1" ht="15" hidden="1" customHeight="1">
      <c r="C201" s="777"/>
      <c r="D201" s="783"/>
      <c r="E201" s="783"/>
      <c r="F201" s="783"/>
      <c r="G201" s="775"/>
      <c r="H201" s="776"/>
      <c r="I201" s="65">
        <f>SUM(G201:H201)</f>
        <v>0</v>
      </c>
    </row>
    <row r="202" spans="3:10" s="756" customFormat="1" ht="15" customHeight="1">
      <c r="C202" s="777"/>
      <c r="D202" s="338" t="s">
        <v>738</v>
      </c>
      <c r="E202" s="338"/>
      <c r="F202" s="338"/>
      <c r="G202" s="775"/>
      <c r="H202" s="778"/>
      <c r="I202" s="65"/>
      <c r="J202" s="774"/>
    </row>
    <row r="203" spans="3:10" s="756" customFormat="1" ht="14.25" customHeight="1">
      <c r="C203" s="777"/>
      <c r="D203" s="757" t="s">
        <v>1206</v>
      </c>
      <c r="E203" s="757"/>
      <c r="F203" s="757"/>
      <c r="G203" s="775">
        <v>1200000</v>
      </c>
      <c r="H203" s="776"/>
      <c r="I203" s="65">
        <f>SUM(G203:H203)</f>
        <v>1200000</v>
      </c>
    </row>
    <row r="204" spans="3:10" s="756" customFormat="1" ht="15" hidden="1" customHeight="1">
      <c r="C204" s="777"/>
      <c r="D204" s="339"/>
      <c r="E204" s="339"/>
      <c r="F204" s="339"/>
      <c r="G204" s="775"/>
      <c r="H204" s="776"/>
      <c r="I204" s="65"/>
      <c r="J204" s="774"/>
    </row>
    <row r="205" spans="3:10" s="756" customFormat="1" ht="15" hidden="1" customHeight="1">
      <c r="C205" s="777"/>
      <c r="D205" s="783"/>
      <c r="E205" s="783"/>
      <c r="F205" s="783"/>
      <c r="G205" s="775"/>
      <c r="H205" s="776"/>
      <c r="I205" s="65">
        <f>SUM(G205:H205)</f>
        <v>0</v>
      </c>
      <c r="J205" s="774">
        <f>G205-F205</f>
        <v>0</v>
      </c>
    </row>
    <row r="206" spans="3:10" s="756" customFormat="1" ht="13.5" customHeight="1">
      <c r="C206" s="777"/>
      <c r="D206" s="796" t="s">
        <v>27</v>
      </c>
      <c r="E206" s="796"/>
      <c r="F206" s="796"/>
      <c r="G206" s="775"/>
      <c r="H206" s="778"/>
      <c r="I206" s="65"/>
      <c r="J206" s="774"/>
    </row>
    <row r="207" spans="3:10" s="756" customFormat="1" ht="18" customHeight="1">
      <c r="C207" s="777"/>
      <c r="D207" s="339" t="s">
        <v>296</v>
      </c>
      <c r="E207" s="339"/>
      <c r="F207" s="339"/>
      <c r="G207" s="775">
        <v>5895930</v>
      </c>
      <c r="H207" s="776">
        <v>-102596</v>
      </c>
      <c r="I207" s="65">
        <f>SUM(G207:H207)</f>
        <v>5793334</v>
      </c>
      <c r="J207" s="774">
        <f>G207-F207</f>
        <v>5895930</v>
      </c>
    </row>
    <row r="208" spans="3:10" s="756" customFormat="1" ht="9.75" customHeight="1" thickBot="1">
      <c r="C208" s="777"/>
      <c r="D208" s="757"/>
      <c r="E208" s="757"/>
      <c r="F208" s="757"/>
      <c r="G208" s="775"/>
      <c r="H208" s="778"/>
      <c r="I208" s="65"/>
    </row>
    <row r="209" spans="2:11" s="756" customFormat="1" ht="19.5" customHeight="1" thickBot="1">
      <c r="B209" s="797" t="s">
        <v>342</v>
      </c>
      <c r="C209" s="798" t="s">
        <v>736</v>
      </c>
      <c r="D209" s="757"/>
      <c r="E209" s="757"/>
      <c r="F209" s="779">
        <f>SUM(F181:F208)</f>
        <v>0</v>
      </c>
      <c r="G209" s="779">
        <f>SUM(G181:G208)</f>
        <v>7095930</v>
      </c>
      <c r="H209" s="94">
        <f>SUM(H181:H208)</f>
        <v>-102596</v>
      </c>
      <c r="I209" s="803">
        <f>SUM(I181:I208)</f>
        <v>6993334</v>
      </c>
      <c r="J209" s="803">
        <f>SUM(J181:J208)</f>
        <v>5895930</v>
      </c>
      <c r="K209" s="774">
        <f>SUM(G209:H209)</f>
        <v>6993334</v>
      </c>
    </row>
    <row r="210" spans="2:11" s="756" customFormat="1" ht="9" customHeight="1">
      <c r="D210" s="757"/>
      <c r="E210" s="757"/>
      <c r="F210" s="774"/>
      <c r="G210" s="774"/>
      <c r="H210" s="65"/>
      <c r="I210" s="65"/>
      <c r="J210" s="65"/>
    </row>
    <row r="211" spans="2:11" s="174" customFormat="1" ht="15.75" customHeight="1">
      <c r="B211" s="782" t="s">
        <v>230</v>
      </c>
      <c r="C211" s="174" t="s">
        <v>695</v>
      </c>
      <c r="D211" s="338"/>
      <c r="E211" s="338"/>
      <c r="F211" s="802"/>
      <c r="G211" s="802"/>
      <c r="H211" s="115"/>
      <c r="I211" s="115"/>
      <c r="J211" s="115"/>
    </row>
    <row r="212" spans="2:11" s="756" customFormat="1" ht="6" customHeight="1">
      <c r="B212" s="758"/>
      <c r="D212" s="757"/>
      <c r="E212" s="757"/>
      <c r="F212" s="774"/>
      <c r="G212" s="774"/>
      <c r="H212" s="65"/>
      <c r="I212" s="65"/>
      <c r="J212" s="65"/>
    </row>
    <row r="213" spans="2:11" s="756" customFormat="1" ht="15" hidden="1" customHeight="1">
      <c r="B213" s="758"/>
      <c r="C213" s="777"/>
      <c r="D213" s="338" t="s">
        <v>236</v>
      </c>
      <c r="E213" s="338"/>
      <c r="F213" s="774"/>
      <c r="G213" s="774"/>
      <c r="H213" s="778"/>
      <c r="I213" s="65"/>
      <c r="J213" s="65"/>
    </row>
    <row r="214" spans="2:11" s="756" customFormat="1" ht="15" hidden="1" customHeight="1">
      <c r="B214" s="758"/>
      <c r="C214" s="777"/>
      <c r="D214" s="339" t="s">
        <v>300</v>
      </c>
      <c r="E214" s="339"/>
      <c r="F214" s="774"/>
      <c r="G214" s="774"/>
      <c r="H214" s="776"/>
      <c r="I214" s="65">
        <f>SUM(G214:H214)</f>
        <v>0</v>
      </c>
      <c r="J214" s="65">
        <f>SUM(H214:I214)</f>
        <v>0</v>
      </c>
    </row>
    <row r="215" spans="2:11" s="756" customFormat="1" ht="15" customHeight="1">
      <c r="B215" s="758"/>
      <c r="C215" s="777"/>
      <c r="D215" s="338" t="s">
        <v>234</v>
      </c>
      <c r="E215" s="338"/>
      <c r="F215" s="774"/>
      <c r="G215" s="774"/>
      <c r="H215" s="778"/>
      <c r="I215" s="65"/>
      <c r="J215" s="65"/>
    </row>
    <row r="216" spans="2:11" s="756" customFormat="1" ht="15" customHeight="1">
      <c r="B216" s="758"/>
      <c r="C216" s="777"/>
      <c r="D216" s="339" t="s">
        <v>1267</v>
      </c>
      <c r="E216" s="339"/>
      <c r="F216" s="774"/>
      <c r="G216" s="774">
        <v>175260</v>
      </c>
      <c r="H216" s="776"/>
      <c r="I216" s="65">
        <f>SUM(G216:H216)</f>
        <v>175260</v>
      </c>
      <c r="J216" s="65">
        <f>SUM(H216:I216)</f>
        <v>175260</v>
      </c>
    </row>
    <row r="217" spans="2:11" s="756" customFormat="1" ht="15" hidden="1" customHeight="1">
      <c r="B217" s="758"/>
      <c r="C217" s="777"/>
      <c r="D217" s="783"/>
      <c r="E217" s="783"/>
      <c r="F217" s="774"/>
      <c r="G217" s="774"/>
      <c r="H217" s="778"/>
      <c r="I217" s="65"/>
      <c r="J217" s="65">
        <f>SUM(H217:I217)</f>
        <v>0</v>
      </c>
    </row>
    <row r="218" spans="2:11" s="756" customFormat="1" ht="9.75" customHeight="1" thickBot="1">
      <c r="B218" s="761"/>
      <c r="D218" s="757"/>
      <c r="E218" s="757"/>
      <c r="F218" s="804"/>
      <c r="G218" s="804"/>
      <c r="H218" s="778"/>
      <c r="I218" s="65"/>
      <c r="J218" s="65"/>
    </row>
    <row r="219" spans="2:11" s="756" customFormat="1" ht="20.25" customHeight="1" thickBot="1">
      <c r="B219" s="797" t="s">
        <v>230</v>
      </c>
      <c r="C219" s="805" t="s">
        <v>694</v>
      </c>
      <c r="D219" s="757"/>
      <c r="E219" s="757"/>
      <c r="F219" s="779">
        <f>SUM(F213:F218)</f>
        <v>0</v>
      </c>
      <c r="G219" s="779">
        <f>SUM(G213:G218)</f>
        <v>175260</v>
      </c>
      <c r="H219" s="104">
        <f>SUM(H213:H218)</f>
        <v>0</v>
      </c>
      <c r="I219" s="803">
        <f>SUM(I213:I218)</f>
        <v>175260</v>
      </c>
      <c r="J219" s="803">
        <f>SUM(J213:J218)</f>
        <v>175260</v>
      </c>
      <c r="K219" s="774">
        <f>SUM(G219:H219)</f>
        <v>175260</v>
      </c>
    </row>
    <row r="220" spans="2:11" s="756" customFormat="1" ht="12.75" customHeight="1" thickBot="1">
      <c r="B220" s="780"/>
      <c r="C220" s="174"/>
      <c r="D220" s="783"/>
      <c r="E220" s="783"/>
      <c r="F220" s="786"/>
      <c r="G220" s="786"/>
      <c r="H220" s="97"/>
      <c r="I220" s="57"/>
      <c r="J220" s="57"/>
    </row>
    <row r="221" spans="2:11" s="756" customFormat="1" ht="14.25" hidden="1" customHeight="1" thickBot="1">
      <c r="B221" s="780"/>
      <c r="C221" s="174"/>
      <c r="D221" s="783"/>
      <c r="E221" s="783"/>
      <c r="F221" s="786"/>
      <c r="G221" s="786"/>
      <c r="H221" s="97"/>
      <c r="I221" s="57"/>
      <c r="J221" s="57"/>
    </row>
    <row r="222" spans="2:11" s="756" customFormat="1" ht="18" hidden="1" customHeight="1" thickBot="1">
      <c r="B222" s="797" t="s">
        <v>227</v>
      </c>
      <c r="C222" s="805" t="s">
        <v>266</v>
      </c>
      <c r="D222" s="757"/>
      <c r="E222" s="757"/>
      <c r="F222" s="800"/>
      <c r="G222" s="779">
        <v>0</v>
      </c>
      <c r="H222" s="784"/>
      <c r="I222" s="53">
        <f>SUM(G222:H222)</f>
        <v>0</v>
      </c>
      <c r="J222" s="779">
        <f>G222-F222</f>
        <v>0</v>
      </c>
      <c r="K222" s="774">
        <f>SUM(G222:H222)</f>
        <v>0</v>
      </c>
    </row>
    <row r="223" spans="2:11" s="756" customFormat="1" ht="12.75" hidden="1" customHeight="1" thickBot="1">
      <c r="B223" s="780"/>
      <c r="C223" s="174"/>
      <c r="D223" s="783"/>
      <c r="E223" s="783"/>
      <c r="F223" s="786"/>
      <c r="G223" s="786"/>
      <c r="H223" s="97"/>
      <c r="I223" s="57"/>
      <c r="J223" s="57"/>
    </row>
    <row r="224" spans="2:11" s="756" customFormat="1" ht="24.75" customHeight="1" thickBot="1">
      <c r="C224" s="346" t="s">
        <v>827</v>
      </c>
      <c r="D224" s="787"/>
      <c r="E224" s="787"/>
      <c r="F224" s="779">
        <f>SUM(F209+F219+F222)</f>
        <v>0</v>
      </c>
      <c r="G224" s="779">
        <f>SUM(G209+G219+G222)</f>
        <v>7271190</v>
      </c>
      <c r="H224" s="784">
        <f>SUM(H209+H219+H222)</f>
        <v>-102596</v>
      </c>
      <c r="I224" s="779">
        <f>SUM(I209+I219+I222)</f>
        <v>7168594</v>
      </c>
      <c r="J224" s="779">
        <f>SUM(J209+J219+J222)</f>
        <v>6071190</v>
      </c>
    </row>
    <row r="225" spans="1:11" s="756" customFormat="1" ht="12.75" customHeight="1" thickBot="1">
      <c r="B225" s="806"/>
      <c r="C225" s="414"/>
      <c r="D225" s="807"/>
      <c r="E225" s="807"/>
      <c r="F225" s="808"/>
      <c r="G225" s="808"/>
      <c r="H225" s="97"/>
      <c r="I225" s="97"/>
      <c r="J225" s="97"/>
      <c r="K225" s="809"/>
    </row>
    <row r="226" spans="1:11" s="10" customFormat="1" ht="24" customHeight="1" thickBot="1">
      <c r="A226" s="174" t="s">
        <v>77</v>
      </c>
      <c r="B226" s="756"/>
      <c r="C226" s="756"/>
      <c r="D226" s="757"/>
      <c r="E226" s="757"/>
      <c r="F226" s="779">
        <f>SUM(F174+F224)</f>
        <v>1001374</v>
      </c>
      <c r="G226" s="779">
        <f>SUM(G174+G224)</f>
        <v>1130095583</v>
      </c>
      <c r="H226" s="94">
        <f>SUM(H174+H224)</f>
        <v>19348386</v>
      </c>
      <c r="I226" s="53">
        <f>SUM(G226:H226)</f>
        <v>1149443969</v>
      </c>
      <c r="J226" s="53">
        <f>G226-F226</f>
        <v>1129094209</v>
      </c>
    </row>
    <row r="227" spans="1:11" s="10" customFormat="1" ht="26.25" customHeight="1">
      <c r="A227" s="174"/>
      <c r="B227" s="756"/>
      <c r="C227" s="756"/>
      <c r="D227" s="757"/>
      <c r="E227" s="757"/>
      <c r="F227" s="757"/>
      <c r="G227" s="786"/>
      <c r="H227" s="97"/>
      <c r="I227" s="57"/>
    </row>
    <row r="228" spans="1:11" s="10" customFormat="1" ht="15" hidden="1" customHeight="1">
      <c r="A228" s="174"/>
      <c r="B228" s="756"/>
      <c r="C228" s="756"/>
      <c r="D228" s="757"/>
      <c r="E228" s="757"/>
      <c r="F228" s="757"/>
      <c r="G228" s="786"/>
      <c r="H228" s="97"/>
      <c r="I228" s="57"/>
    </row>
    <row r="229" spans="1:11" s="756" customFormat="1" ht="15" customHeight="1">
      <c r="A229" s="769" t="s">
        <v>85</v>
      </c>
      <c r="D229" s="757"/>
      <c r="E229" s="757"/>
      <c r="F229" s="757"/>
      <c r="G229" s="300"/>
      <c r="H229" s="155"/>
      <c r="I229" s="155"/>
    </row>
    <row r="230" spans="1:11" s="756" customFormat="1" ht="6" customHeight="1">
      <c r="A230" s="769"/>
      <c r="D230" s="757"/>
      <c r="E230" s="757"/>
      <c r="F230" s="757"/>
      <c r="G230" s="300"/>
      <c r="H230" s="155"/>
      <c r="I230" s="155"/>
    </row>
    <row r="231" spans="1:11" s="756" customFormat="1" ht="15">
      <c r="B231" s="770" t="s">
        <v>191</v>
      </c>
      <c r="C231" s="771"/>
      <c r="D231" s="757"/>
      <c r="E231" s="757"/>
      <c r="F231" s="757"/>
      <c r="G231" s="209"/>
      <c r="H231" s="772"/>
      <c r="I231" s="772"/>
    </row>
    <row r="232" spans="1:11" s="756" customFormat="1" ht="8.25" hidden="1" customHeight="1">
      <c r="B232" s="770"/>
      <c r="C232" s="771"/>
      <c r="D232" s="757"/>
      <c r="E232" s="757"/>
      <c r="F232" s="757"/>
      <c r="G232" s="209"/>
      <c r="H232" s="772"/>
      <c r="I232" s="772"/>
    </row>
    <row r="233" spans="1:11" s="756" customFormat="1" ht="15" hidden="1">
      <c r="B233" s="756" t="s">
        <v>342</v>
      </c>
      <c r="D233" s="757"/>
      <c r="E233" s="757"/>
      <c r="F233" s="757"/>
      <c r="G233" s="774"/>
      <c r="H233" s="65"/>
      <c r="I233" s="65"/>
    </row>
    <row r="234" spans="1:11" s="756" customFormat="1" ht="15.75" hidden="1" customHeight="1">
      <c r="B234" s="754"/>
      <c r="C234" s="755"/>
      <c r="D234" s="757"/>
      <c r="E234" s="757"/>
      <c r="F234" s="757"/>
      <c r="G234" s="774"/>
      <c r="H234" s="65"/>
      <c r="I234" s="65"/>
    </row>
    <row r="235" spans="1:11" s="756" customFormat="1" ht="15" hidden="1">
      <c r="B235" s="754"/>
      <c r="C235" s="755"/>
      <c r="D235" s="757"/>
      <c r="E235" s="757"/>
      <c r="F235" s="757"/>
      <c r="G235" s="775"/>
      <c r="H235" s="776"/>
      <c r="I235" s="65"/>
    </row>
    <row r="236" spans="1:11" s="756" customFormat="1" ht="15" hidden="1">
      <c r="D236" s="757"/>
      <c r="E236" s="757"/>
      <c r="F236" s="757"/>
      <c r="G236" s="775"/>
      <c r="H236" s="776"/>
      <c r="I236" s="65"/>
    </row>
    <row r="237" spans="1:11" s="756" customFormat="1" ht="15" hidden="1">
      <c r="C237" s="777"/>
      <c r="D237" s="757"/>
      <c r="E237" s="757"/>
      <c r="F237" s="757"/>
      <c r="G237" s="775"/>
      <c r="H237" s="778"/>
      <c r="I237" s="65"/>
    </row>
    <row r="238" spans="1:11" s="756" customFormat="1" ht="15.75" hidden="1" thickBot="1">
      <c r="C238" s="174"/>
      <c r="D238" s="757"/>
      <c r="E238" s="757"/>
      <c r="F238" s="757"/>
      <c r="G238" s="779"/>
      <c r="H238" s="104"/>
      <c r="I238" s="53"/>
    </row>
    <row r="239" spans="1:11" s="756" customFormat="1" ht="15" hidden="1">
      <c r="B239" s="780"/>
      <c r="C239" s="773"/>
      <c r="D239" s="757"/>
      <c r="E239" s="757"/>
      <c r="F239" s="757"/>
      <c r="G239" s="786"/>
      <c r="H239" s="97"/>
      <c r="I239" s="57"/>
    </row>
    <row r="240" spans="1:11" s="756" customFormat="1" ht="15" hidden="1">
      <c r="B240" s="780"/>
      <c r="C240" s="773"/>
      <c r="D240" s="757"/>
      <c r="E240" s="757"/>
      <c r="F240" s="757"/>
      <c r="G240" s="786"/>
      <c r="H240" s="97"/>
      <c r="I240" s="57"/>
    </row>
    <row r="241" spans="2:10" s="756" customFormat="1" ht="9.75" hidden="1" customHeight="1">
      <c r="B241" s="770"/>
      <c r="C241" s="771"/>
      <c r="D241" s="757"/>
      <c r="E241" s="757"/>
      <c r="F241" s="757"/>
      <c r="G241" s="209"/>
      <c r="H241" s="772"/>
      <c r="I241" s="772"/>
    </row>
    <row r="242" spans="2:10" s="756" customFormat="1" ht="15" customHeight="1">
      <c r="B242" s="759" t="s">
        <v>342</v>
      </c>
      <c r="C242" s="773" t="s">
        <v>696</v>
      </c>
      <c r="D242" s="757"/>
      <c r="E242" s="757"/>
      <c r="F242" s="757"/>
      <c r="G242" s="774"/>
      <c r="H242" s="65"/>
      <c r="I242" s="65"/>
    </row>
    <row r="243" spans="2:10" s="756" customFormat="1" ht="10.5" hidden="1" customHeight="1">
      <c r="B243" s="754"/>
      <c r="C243" s="755"/>
      <c r="D243" s="757"/>
      <c r="E243" s="757"/>
      <c r="F243" s="757"/>
      <c r="G243" s="774"/>
      <c r="H243" s="65"/>
      <c r="I243" s="65"/>
    </row>
    <row r="244" spans="2:10" s="756" customFormat="1" ht="15" hidden="1">
      <c r="B244" s="754"/>
      <c r="C244" s="755"/>
      <c r="D244" s="16" t="s">
        <v>666</v>
      </c>
      <c r="E244" s="16"/>
      <c r="F244" s="810">
        <v>6264</v>
      </c>
      <c r="G244" s="775">
        <v>0</v>
      </c>
      <c r="H244" s="776"/>
      <c r="I244" s="65">
        <f>SUM(G244:H244)</f>
        <v>0</v>
      </c>
      <c r="J244" s="756">
        <f t="shared" ref="J244:J270" si="8">G244-F244</f>
        <v>-6264</v>
      </c>
    </row>
    <row r="245" spans="2:10" s="756" customFormat="1" ht="15" hidden="1">
      <c r="B245" s="754"/>
      <c r="C245" s="755"/>
      <c r="D245" s="16" t="s">
        <v>667</v>
      </c>
      <c r="E245" s="16"/>
      <c r="F245" s="810">
        <v>9486</v>
      </c>
      <c r="G245" s="775">
        <v>0</v>
      </c>
      <c r="H245" s="776"/>
      <c r="I245" s="65">
        <f t="shared" ref="I245:I283" si="9">SUM(G245:H245)</f>
        <v>0</v>
      </c>
      <c r="J245" s="756">
        <f t="shared" si="8"/>
        <v>-9486</v>
      </c>
    </row>
    <row r="246" spans="2:10" s="756" customFormat="1" ht="15.75" customHeight="1">
      <c r="B246" s="754"/>
      <c r="C246" s="755"/>
      <c r="D246" s="16" t="s">
        <v>960</v>
      </c>
      <c r="E246" s="16"/>
      <c r="F246" s="810">
        <v>15606</v>
      </c>
      <c r="G246" s="810">
        <v>7037000</v>
      </c>
      <c r="H246" s="776">
        <v>6142940</v>
      </c>
      <c r="I246" s="65">
        <f>SUM(G246:H246)</f>
        <v>13179940</v>
      </c>
      <c r="J246" s="774">
        <f t="shared" si="8"/>
        <v>7021394</v>
      </c>
    </row>
    <row r="247" spans="2:10" s="756" customFormat="1" ht="15.75" customHeight="1">
      <c r="C247" s="777"/>
      <c r="D247" s="16" t="s">
        <v>495</v>
      </c>
      <c r="E247" s="16"/>
      <c r="F247" s="810">
        <v>6720</v>
      </c>
      <c r="G247" s="810">
        <v>6720000</v>
      </c>
      <c r="H247" s="776"/>
      <c r="I247" s="65">
        <f t="shared" si="9"/>
        <v>6720000</v>
      </c>
      <c r="J247" s="774">
        <f t="shared" si="8"/>
        <v>6713280</v>
      </c>
    </row>
    <row r="248" spans="2:10" s="756" customFormat="1" ht="15.75" customHeight="1">
      <c r="C248" s="777"/>
      <c r="D248" s="17" t="s">
        <v>329</v>
      </c>
      <c r="E248" s="17"/>
      <c r="F248" s="810">
        <v>11672</v>
      </c>
      <c r="G248" s="810">
        <v>11672000</v>
      </c>
      <c r="H248" s="776"/>
      <c r="I248" s="65">
        <f t="shared" si="9"/>
        <v>11672000</v>
      </c>
      <c r="J248" s="774">
        <f t="shared" si="8"/>
        <v>11660328</v>
      </c>
    </row>
    <row r="249" spans="2:10" s="756" customFormat="1" ht="15.75" customHeight="1">
      <c r="C249" s="777"/>
      <c r="D249" s="17" t="s">
        <v>606</v>
      </c>
      <c r="E249" s="17"/>
      <c r="F249" s="810">
        <v>3240</v>
      </c>
      <c r="G249" s="795">
        <v>3240000</v>
      </c>
      <c r="H249" s="776"/>
      <c r="I249" s="65">
        <f>SUM(G249:H249)</f>
        <v>3240000</v>
      </c>
      <c r="J249" s="774">
        <f t="shared" si="8"/>
        <v>3236760</v>
      </c>
    </row>
    <row r="250" spans="2:10" s="756" customFormat="1" ht="15.75" hidden="1" customHeight="1">
      <c r="C250" s="777"/>
      <c r="D250" s="17" t="s">
        <v>73</v>
      </c>
      <c r="E250" s="17"/>
      <c r="F250" s="810"/>
      <c r="G250" s="795"/>
      <c r="H250" s="776"/>
      <c r="I250" s="65">
        <f>SUM(G250:H250)</f>
        <v>0</v>
      </c>
      <c r="J250" s="774">
        <f t="shared" si="8"/>
        <v>0</v>
      </c>
    </row>
    <row r="251" spans="2:10" s="756" customFormat="1" ht="15.75" customHeight="1">
      <c r="C251" s="777"/>
      <c r="D251" s="17" t="s">
        <v>1207</v>
      </c>
      <c r="E251" s="17"/>
      <c r="F251" s="810"/>
      <c r="G251" s="795">
        <v>5671681</v>
      </c>
      <c r="H251" s="776"/>
      <c r="I251" s="65">
        <f>SUM(G251:H251)</f>
        <v>5671681</v>
      </c>
      <c r="J251" s="774"/>
    </row>
    <row r="252" spans="2:10" s="756" customFormat="1" ht="15.75" hidden="1" customHeight="1">
      <c r="C252" s="777"/>
      <c r="D252" s="17" t="s">
        <v>74</v>
      </c>
      <c r="E252" s="17"/>
      <c r="F252" s="810">
        <v>23609</v>
      </c>
      <c r="G252" s="811">
        <v>0</v>
      </c>
      <c r="H252" s="812"/>
      <c r="I252" s="116">
        <f>SUM(G252:H252)</f>
        <v>0</v>
      </c>
      <c r="J252" s="774">
        <f t="shared" si="8"/>
        <v>-23609</v>
      </c>
    </row>
    <row r="253" spans="2:10" s="756" customFormat="1" ht="15.75" customHeight="1">
      <c r="C253" s="777"/>
      <c r="D253" s="17" t="s">
        <v>78</v>
      </c>
      <c r="E253" s="17"/>
      <c r="F253" s="810">
        <v>128522</v>
      </c>
      <c r="G253" s="810">
        <v>61251666</v>
      </c>
      <c r="H253" s="776"/>
      <c r="I253" s="65">
        <f t="shared" si="9"/>
        <v>61251666</v>
      </c>
      <c r="J253" s="774">
        <f t="shared" si="8"/>
        <v>61123144</v>
      </c>
    </row>
    <row r="254" spans="2:10" s="756" customFormat="1" ht="15.75" hidden="1" customHeight="1">
      <c r="C254" s="777"/>
      <c r="D254" s="3" t="s">
        <v>79</v>
      </c>
      <c r="E254" s="3"/>
      <c r="F254" s="810">
        <v>5019</v>
      </c>
      <c r="G254" s="810">
        <v>0</v>
      </c>
      <c r="H254" s="776"/>
      <c r="I254" s="65">
        <f t="shared" si="9"/>
        <v>0</v>
      </c>
      <c r="J254" s="774">
        <f t="shared" si="8"/>
        <v>-5019</v>
      </c>
    </row>
    <row r="255" spans="2:10" s="756" customFormat="1" ht="15" hidden="1" customHeight="1">
      <c r="C255" s="777"/>
      <c r="D255" s="3" t="s">
        <v>20</v>
      </c>
      <c r="E255" s="3"/>
      <c r="F255" s="810">
        <v>16249</v>
      </c>
      <c r="G255" s="810">
        <v>0</v>
      </c>
      <c r="H255" s="776"/>
      <c r="I255" s="65">
        <f t="shared" si="9"/>
        <v>0</v>
      </c>
      <c r="J255" s="774">
        <f t="shared" si="8"/>
        <v>-16249</v>
      </c>
    </row>
    <row r="256" spans="2:10" s="756" customFormat="1" ht="15" hidden="1" customHeight="1">
      <c r="C256" s="777"/>
      <c r="D256" s="3" t="s">
        <v>1034</v>
      </c>
      <c r="E256" s="17"/>
      <c r="F256" s="17">
        <v>0</v>
      </c>
      <c r="G256" s="810">
        <v>0</v>
      </c>
      <c r="H256" s="776"/>
      <c r="I256" s="65">
        <f t="shared" si="9"/>
        <v>0</v>
      </c>
      <c r="J256" s="774">
        <f t="shared" si="8"/>
        <v>0</v>
      </c>
    </row>
    <row r="257" spans="3:10" s="756" customFormat="1" ht="15" customHeight="1">
      <c r="C257" s="777"/>
      <c r="D257" s="757" t="s">
        <v>1290</v>
      </c>
      <c r="E257" s="757"/>
      <c r="F257" s="757"/>
      <c r="G257" s="810">
        <v>1248594</v>
      </c>
      <c r="H257" s="776">
        <v>-1248594</v>
      </c>
      <c r="I257" s="65">
        <f t="shared" si="9"/>
        <v>0</v>
      </c>
      <c r="J257" s="774">
        <f t="shared" si="8"/>
        <v>1248594</v>
      </c>
    </row>
    <row r="258" spans="3:10" s="756" customFormat="1" ht="15" hidden="1" customHeight="1">
      <c r="C258" s="777"/>
      <c r="D258" s="3"/>
      <c r="E258" s="3"/>
      <c r="F258" s="3"/>
      <c r="G258" s="810"/>
      <c r="H258" s="776"/>
      <c r="I258" s="65">
        <f t="shared" si="9"/>
        <v>0</v>
      </c>
      <c r="J258" s="774">
        <f t="shared" si="8"/>
        <v>0</v>
      </c>
    </row>
    <row r="259" spans="3:10" s="756" customFormat="1" ht="15" hidden="1" customHeight="1">
      <c r="C259" s="777"/>
      <c r="D259" s="3"/>
      <c r="E259" s="3"/>
      <c r="F259" s="3"/>
      <c r="G259" s="810"/>
      <c r="H259" s="776"/>
      <c r="I259" s="65">
        <f t="shared" si="9"/>
        <v>0</v>
      </c>
      <c r="J259" s="774">
        <f t="shared" si="8"/>
        <v>0</v>
      </c>
    </row>
    <row r="260" spans="3:10" s="756" customFormat="1" ht="15" hidden="1" customHeight="1">
      <c r="C260" s="777"/>
      <c r="D260" s="757"/>
      <c r="E260" s="757"/>
      <c r="F260" s="757"/>
      <c r="G260" s="810"/>
      <c r="H260" s="776"/>
      <c r="I260" s="65">
        <f t="shared" si="9"/>
        <v>0</v>
      </c>
      <c r="J260" s="774">
        <f t="shared" si="8"/>
        <v>0</v>
      </c>
    </row>
    <row r="261" spans="3:10" s="756" customFormat="1" ht="15" hidden="1" customHeight="1">
      <c r="C261" s="777"/>
      <c r="D261" s="789"/>
      <c r="E261" s="789"/>
      <c r="F261" s="789"/>
      <c r="G261" s="813"/>
      <c r="H261" s="776"/>
      <c r="I261" s="65">
        <f t="shared" si="9"/>
        <v>0</v>
      </c>
      <c r="J261" s="774">
        <f t="shared" si="8"/>
        <v>0</v>
      </c>
    </row>
    <row r="262" spans="3:10" s="756" customFormat="1" ht="15" hidden="1" customHeight="1">
      <c r="C262" s="777"/>
      <c r="D262" s="789"/>
      <c r="E262" s="789"/>
      <c r="F262" s="789"/>
      <c r="G262" s="813"/>
      <c r="H262" s="776"/>
      <c r="I262" s="65">
        <f t="shared" si="9"/>
        <v>0</v>
      </c>
      <c r="J262" s="774">
        <f t="shared" si="8"/>
        <v>0</v>
      </c>
    </row>
    <row r="263" spans="3:10" s="756" customFormat="1" ht="15" hidden="1" customHeight="1">
      <c r="C263" s="777"/>
      <c r="D263" s="789"/>
      <c r="E263" s="789"/>
      <c r="F263" s="789"/>
      <c r="G263" s="813"/>
      <c r="H263" s="776"/>
      <c r="I263" s="65">
        <f t="shared" si="9"/>
        <v>0</v>
      </c>
      <c r="J263" s="774">
        <f t="shared" si="8"/>
        <v>0</v>
      </c>
    </row>
    <row r="264" spans="3:10" s="756" customFormat="1" ht="15" hidden="1" customHeight="1">
      <c r="C264" s="777"/>
      <c r="D264" s="17"/>
      <c r="E264" s="17"/>
      <c r="F264" s="17"/>
      <c r="G264" s="813"/>
      <c r="H264" s="776"/>
      <c r="I264" s="65">
        <f t="shared" si="9"/>
        <v>0</v>
      </c>
      <c r="J264" s="774">
        <f t="shared" si="8"/>
        <v>0</v>
      </c>
    </row>
    <row r="265" spans="3:10" s="756" customFormat="1" ht="15" hidden="1" customHeight="1">
      <c r="C265" s="777"/>
      <c r="D265" s="17"/>
      <c r="E265" s="17"/>
      <c r="F265" s="17"/>
      <c r="G265" s="813"/>
      <c r="H265" s="776"/>
      <c r="I265" s="65">
        <f t="shared" si="9"/>
        <v>0</v>
      </c>
      <c r="J265" s="774">
        <f t="shared" si="8"/>
        <v>0</v>
      </c>
    </row>
    <row r="266" spans="3:10" s="756" customFormat="1" ht="15" hidden="1" customHeight="1">
      <c r="C266" s="777"/>
      <c r="D266" s="757"/>
      <c r="E266" s="757"/>
      <c r="F266" s="757"/>
      <c r="G266" s="813"/>
      <c r="H266" s="776"/>
      <c r="I266" s="65">
        <f t="shared" si="9"/>
        <v>0</v>
      </c>
      <c r="J266" s="774">
        <f t="shared" si="8"/>
        <v>0</v>
      </c>
    </row>
    <row r="267" spans="3:10" s="756" customFormat="1" ht="15" hidden="1" customHeight="1">
      <c r="C267" s="777"/>
      <c r="D267" s="789"/>
      <c r="E267" s="789"/>
      <c r="F267" s="789"/>
      <c r="G267" s="813"/>
      <c r="H267" s="776"/>
      <c r="I267" s="65">
        <f t="shared" si="9"/>
        <v>0</v>
      </c>
      <c r="J267" s="774">
        <f t="shared" si="8"/>
        <v>0</v>
      </c>
    </row>
    <row r="268" spans="3:10" s="756" customFormat="1" ht="15" hidden="1">
      <c r="C268" s="777"/>
      <c r="D268" s="17"/>
      <c r="E268" s="17"/>
      <c r="F268" s="17"/>
      <c r="G268" s="810"/>
      <c r="H268" s="776"/>
      <c r="I268" s="65">
        <f t="shared" si="9"/>
        <v>0</v>
      </c>
      <c r="J268" s="774">
        <f t="shared" si="8"/>
        <v>0</v>
      </c>
    </row>
    <row r="269" spans="3:10" s="756" customFormat="1" ht="15" hidden="1">
      <c r="C269" s="777"/>
      <c r="D269" s="16"/>
      <c r="E269" s="16"/>
      <c r="F269" s="16"/>
      <c r="G269" s="813"/>
      <c r="H269" s="776"/>
      <c r="I269" s="65">
        <f t="shared" si="9"/>
        <v>0</v>
      </c>
      <c r="J269" s="774">
        <f t="shared" si="8"/>
        <v>0</v>
      </c>
    </row>
    <row r="270" spans="3:10" s="756" customFormat="1" ht="15" hidden="1">
      <c r="C270" s="777"/>
      <c r="D270" s="16"/>
      <c r="E270" s="16"/>
      <c r="F270" s="16"/>
      <c r="G270" s="813"/>
      <c r="H270" s="776"/>
      <c r="I270" s="65">
        <f t="shared" si="9"/>
        <v>0</v>
      </c>
      <c r="J270" s="774">
        <f t="shared" si="8"/>
        <v>0</v>
      </c>
    </row>
    <row r="271" spans="3:10" s="756" customFormat="1" ht="15" hidden="1">
      <c r="C271" s="777"/>
      <c r="D271" s="16"/>
      <c r="E271" s="16"/>
      <c r="F271" s="16"/>
      <c r="G271" s="813"/>
      <c r="H271" s="776"/>
      <c r="I271" s="65">
        <f t="shared" si="9"/>
        <v>0</v>
      </c>
    </row>
    <row r="272" spans="3:10" s="756" customFormat="1" ht="15" hidden="1">
      <c r="C272" s="777"/>
      <c r="D272" s="16"/>
      <c r="E272" s="16"/>
      <c r="F272" s="16"/>
      <c r="G272" s="813"/>
      <c r="H272" s="776"/>
      <c r="I272" s="65">
        <f t="shared" si="9"/>
        <v>0</v>
      </c>
    </row>
    <row r="273" spans="3:9" s="756" customFormat="1" ht="15" hidden="1">
      <c r="C273" s="777"/>
      <c r="D273" s="16"/>
      <c r="E273" s="16"/>
      <c r="F273" s="16"/>
      <c r="G273" s="813"/>
      <c r="H273" s="776"/>
      <c r="I273" s="65">
        <f t="shared" si="9"/>
        <v>0</v>
      </c>
    </row>
    <row r="274" spans="3:9" s="756" customFormat="1" ht="15" hidden="1">
      <c r="C274" s="777"/>
      <c r="D274" s="16"/>
      <c r="E274" s="16"/>
      <c r="F274" s="16"/>
      <c r="G274" s="813"/>
      <c r="H274" s="776"/>
      <c r="I274" s="65">
        <f t="shared" si="9"/>
        <v>0</v>
      </c>
    </row>
    <row r="275" spans="3:9" s="756" customFormat="1" ht="15" hidden="1">
      <c r="C275" s="777"/>
      <c r="D275" s="18"/>
      <c r="E275" s="18"/>
      <c r="F275" s="18"/>
      <c r="G275" s="813"/>
      <c r="H275" s="776"/>
      <c r="I275" s="65">
        <f t="shared" si="9"/>
        <v>0</v>
      </c>
    </row>
    <row r="276" spans="3:9" s="756" customFormat="1" ht="15" hidden="1">
      <c r="C276" s="777"/>
      <c r="D276" s="18"/>
      <c r="E276" s="18"/>
      <c r="F276" s="18"/>
      <c r="G276" s="813"/>
      <c r="H276" s="776"/>
      <c r="I276" s="65">
        <f t="shared" si="9"/>
        <v>0</v>
      </c>
    </row>
    <row r="277" spans="3:9" s="756" customFormat="1" ht="15" hidden="1">
      <c r="C277" s="777"/>
      <c r="D277" s="16"/>
      <c r="E277" s="16"/>
      <c r="F277" s="16"/>
      <c r="G277" s="813"/>
      <c r="H277" s="776"/>
      <c r="I277" s="65">
        <f t="shared" si="9"/>
        <v>0</v>
      </c>
    </row>
    <row r="278" spans="3:9" s="756" customFormat="1" ht="15" hidden="1">
      <c r="C278" s="777"/>
      <c r="D278" s="16"/>
      <c r="E278" s="16"/>
      <c r="F278" s="16"/>
      <c r="G278" s="813"/>
      <c r="H278" s="776"/>
      <c r="I278" s="65">
        <f t="shared" si="9"/>
        <v>0</v>
      </c>
    </row>
    <row r="279" spans="3:9" s="756" customFormat="1" ht="15" hidden="1" customHeight="1">
      <c r="C279" s="777"/>
      <c r="D279" s="17"/>
      <c r="E279" s="17"/>
      <c r="F279" s="17"/>
      <c r="G279" s="813"/>
      <c r="H279" s="776"/>
      <c r="I279" s="65">
        <f t="shared" si="9"/>
        <v>0</v>
      </c>
    </row>
    <row r="280" spans="3:9" s="756" customFormat="1" ht="15" hidden="1" customHeight="1">
      <c r="C280" s="777"/>
      <c r="D280" s="757"/>
      <c r="E280" s="757"/>
      <c r="F280" s="757"/>
      <c r="G280" s="813"/>
      <c r="H280" s="776"/>
      <c r="I280" s="65">
        <f t="shared" si="9"/>
        <v>0</v>
      </c>
    </row>
    <row r="281" spans="3:9" s="756" customFormat="1" ht="15" hidden="1" customHeight="1">
      <c r="C281" s="777"/>
      <c r="D281" s="757"/>
      <c r="E281" s="757"/>
      <c r="F281" s="757"/>
      <c r="G281" s="813"/>
      <c r="H281" s="776"/>
      <c r="I281" s="65">
        <f t="shared" si="9"/>
        <v>0</v>
      </c>
    </row>
    <row r="282" spans="3:9" s="756" customFormat="1" ht="15" hidden="1" customHeight="1">
      <c r="C282" s="777"/>
      <c r="D282" s="757"/>
      <c r="E282" s="757"/>
      <c r="F282" s="757"/>
      <c r="G282" s="813"/>
      <c r="H282" s="776"/>
      <c r="I282" s="65">
        <f t="shared" si="9"/>
        <v>0</v>
      </c>
    </row>
    <row r="283" spans="3:9" s="756" customFormat="1" ht="15" hidden="1">
      <c r="C283" s="777"/>
      <c r="D283" s="757"/>
      <c r="E283" s="757"/>
      <c r="F283" s="757"/>
      <c r="G283" s="813"/>
      <c r="H283" s="776"/>
      <c r="I283" s="65">
        <f t="shared" si="9"/>
        <v>0</v>
      </c>
    </row>
    <row r="284" spans="3:9" s="756" customFormat="1" ht="15" hidden="1">
      <c r="C284" s="777"/>
      <c r="D284" s="757"/>
      <c r="E284" s="757"/>
      <c r="F284" s="757"/>
      <c r="G284" s="813"/>
      <c r="H284" s="776"/>
      <c r="I284" s="65">
        <f t="shared" ref="I284:I289" si="10">SUM(G284:H284)</f>
        <v>0</v>
      </c>
    </row>
    <row r="285" spans="3:9" s="756" customFormat="1" ht="15" hidden="1">
      <c r="C285" s="777"/>
      <c r="D285" s="757"/>
      <c r="E285" s="757"/>
      <c r="F285" s="757"/>
      <c r="G285" s="813"/>
      <c r="H285" s="776"/>
      <c r="I285" s="65">
        <f t="shared" si="10"/>
        <v>0</v>
      </c>
    </row>
    <row r="286" spans="3:9" s="756" customFormat="1" ht="15" hidden="1">
      <c r="C286" s="777"/>
      <c r="D286" s="757"/>
      <c r="E286" s="757"/>
      <c r="F286" s="757"/>
      <c r="G286" s="813"/>
      <c r="H286" s="776"/>
      <c r="I286" s="65">
        <f t="shared" si="10"/>
        <v>0</v>
      </c>
    </row>
    <row r="287" spans="3:9" s="756" customFormat="1" ht="15" hidden="1">
      <c r="C287" s="777"/>
      <c r="D287" s="757"/>
      <c r="E287" s="757"/>
      <c r="F287" s="757"/>
      <c r="G287" s="813"/>
      <c r="H287" s="776"/>
      <c r="I287" s="65">
        <f t="shared" si="10"/>
        <v>0</v>
      </c>
    </row>
    <row r="288" spans="3:9" s="756" customFormat="1" ht="15" hidden="1">
      <c r="C288" s="777"/>
      <c r="D288" s="757"/>
      <c r="E288" s="757"/>
      <c r="F288" s="757"/>
      <c r="G288" s="813"/>
      <c r="H288" s="776"/>
      <c r="I288" s="65">
        <f t="shared" si="10"/>
        <v>0</v>
      </c>
    </row>
    <row r="289" spans="2:11" s="756" customFormat="1" ht="15" hidden="1">
      <c r="C289" s="777"/>
      <c r="D289" s="757"/>
      <c r="E289" s="757"/>
      <c r="F289" s="757"/>
      <c r="G289" s="813"/>
      <c r="H289" s="776"/>
      <c r="I289" s="65">
        <f t="shared" si="10"/>
        <v>0</v>
      </c>
    </row>
    <row r="290" spans="2:11" s="756" customFormat="1" ht="15" hidden="1">
      <c r="C290" s="777"/>
      <c r="D290" s="757"/>
      <c r="E290" s="757"/>
      <c r="F290" s="757"/>
      <c r="G290" s="813"/>
      <c r="H290" s="776"/>
      <c r="I290" s="65">
        <f>SUM(G290:H290)</f>
        <v>0</v>
      </c>
    </row>
    <row r="291" spans="2:11" s="756" customFormat="1" ht="9.75" customHeight="1" thickBot="1">
      <c r="C291" s="777"/>
      <c r="D291" s="757"/>
      <c r="E291" s="757"/>
      <c r="F291" s="757"/>
      <c r="G291" s="813"/>
      <c r="H291" s="778"/>
      <c r="I291" s="65"/>
    </row>
    <row r="292" spans="2:11" s="756" customFormat="1" ht="13.5" customHeight="1" thickBot="1">
      <c r="B292" s="805" t="s">
        <v>342</v>
      </c>
      <c r="C292" s="798" t="s">
        <v>697</v>
      </c>
      <c r="D292" s="757"/>
      <c r="E292" s="757"/>
      <c r="F292" s="416">
        <f>SUM(F244:F291)</f>
        <v>226387</v>
      </c>
      <c r="G292" s="416">
        <f>SUM(G244:G291)</f>
        <v>96840941</v>
      </c>
      <c r="H292" s="784">
        <f>SUM(H244:H291)</f>
        <v>4894346</v>
      </c>
      <c r="I292" s="416">
        <f>SUM(I244:I291)</f>
        <v>101735287</v>
      </c>
      <c r="J292" s="416">
        <f>SUM(J244:J291)</f>
        <v>90942873</v>
      </c>
      <c r="K292" s="774">
        <f>SUM(G292:H292)</f>
        <v>101735287</v>
      </c>
    </row>
    <row r="293" spans="2:11" s="756" customFormat="1" ht="9" customHeight="1">
      <c r="D293" s="757"/>
      <c r="E293" s="757"/>
      <c r="F293" s="813"/>
      <c r="G293" s="813"/>
      <c r="H293" s="65"/>
      <c r="I293" s="65"/>
    </row>
    <row r="294" spans="2:11" s="756" customFormat="1" ht="9.75" hidden="1" customHeight="1">
      <c r="D294" s="781"/>
      <c r="E294" s="781"/>
      <c r="F294" s="813"/>
      <c r="G294" s="813"/>
      <c r="H294" s="65"/>
      <c r="I294" s="65"/>
    </row>
    <row r="295" spans="2:11" s="756" customFormat="1" ht="15" customHeight="1">
      <c r="B295" s="782" t="s">
        <v>230</v>
      </c>
      <c r="C295" s="174" t="s">
        <v>688</v>
      </c>
      <c r="D295" s="757"/>
      <c r="E295" s="757"/>
      <c r="F295" s="813"/>
      <c r="G295" s="813"/>
      <c r="H295" s="65"/>
      <c r="I295" s="65"/>
    </row>
    <row r="296" spans="2:11" s="756" customFormat="1" ht="15" customHeight="1">
      <c r="C296" s="777"/>
      <c r="D296" s="17" t="s">
        <v>1226</v>
      </c>
      <c r="E296" s="17"/>
      <c r="F296" s="810">
        <v>0</v>
      </c>
      <c r="G296" s="810">
        <v>1000000</v>
      </c>
      <c r="H296" s="776"/>
      <c r="I296" s="65">
        <f>SUM(G296:H296)</f>
        <v>1000000</v>
      </c>
      <c r="J296" s="774">
        <f>G296-F296</f>
        <v>1000000</v>
      </c>
    </row>
    <row r="297" spans="2:11" s="756" customFormat="1" ht="15" customHeight="1">
      <c r="C297" s="777"/>
      <c r="D297" s="17" t="s">
        <v>1291</v>
      </c>
      <c r="E297" s="17"/>
      <c r="F297" s="810"/>
      <c r="G297" s="810">
        <v>806483</v>
      </c>
      <c r="H297" s="776"/>
      <c r="I297" s="65">
        <f>SUM(G297:H297)</f>
        <v>806483</v>
      </c>
    </row>
    <row r="298" spans="2:11" s="756" customFormat="1" ht="15" customHeight="1">
      <c r="C298" s="777"/>
      <c r="D298" s="17" t="s">
        <v>1289</v>
      </c>
      <c r="E298" s="17"/>
      <c r="F298" s="810"/>
      <c r="G298" s="810">
        <v>510260</v>
      </c>
      <c r="H298" s="776"/>
      <c r="I298" s="65">
        <f>SUM(G298:H298)</f>
        <v>510260</v>
      </c>
    </row>
    <row r="299" spans="2:11" s="756" customFormat="1" ht="15" hidden="1" customHeight="1">
      <c r="C299" s="777"/>
      <c r="D299" s="757"/>
      <c r="E299" s="757"/>
      <c r="F299" s="810"/>
      <c r="G299" s="810"/>
      <c r="H299" s="776"/>
      <c r="I299" s="65">
        <f>SUM(G299:H299)</f>
        <v>0</v>
      </c>
    </row>
    <row r="300" spans="2:11" s="756" customFormat="1" ht="9" customHeight="1" thickBot="1">
      <c r="C300" s="777"/>
      <c r="D300" s="783"/>
      <c r="E300" s="783"/>
      <c r="F300" s="810"/>
      <c r="G300" s="810"/>
      <c r="H300" s="778"/>
      <c r="I300" s="65"/>
    </row>
    <row r="301" spans="2:11" s="756" customFormat="1" ht="15.75" customHeight="1" thickBot="1">
      <c r="B301" s="797" t="s">
        <v>230</v>
      </c>
      <c r="C301" s="805" t="s">
        <v>689</v>
      </c>
      <c r="D301" s="757"/>
      <c r="E301" s="757"/>
      <c r="F301" s="416">
        <f>SUM(F296:F300)</f>
        <v>0</v>
      </c>
      <c r="G301" s="416">
        <f>SUM(G296:G300)</f>
        <v>2316743</v>
      </c>
      <c r="H301" s="784">
        <f>SUM(H296:H300)</f>
        <v>0</v>
      </c>
      <c r="I301" s="95">
        <f>SUM(I296:I300)</f>
        <v>2316743</v>
      </c>
      <c r="J301" s="95">
        <f>SUM(J296:J300)</f>
        <v>1000000</v>
      </c>
      <c r="K301" s="774">
        <f>SUM(G301:H301)</f>
        <v>2316743</v>
      </c>
    </row>
    <row r="302" spans="2:11" s="756" customFormat="1" ht="12.75" customHeight="1" thickBot="1">
      <c r="B302" s="780"/>
      <c r="C302" s="174"/>
      <c r="D302" s="785"/>
      <c r="E302" s="785"/>
      <c r="F302" s="808"/>
      <c r="G302" s="808"/>
      <c r="H302" s="97"/>
      <c r="I302" s="57"/>
      <c r="J302" s="57"/>
      <c r="K302" s="774"/>
    </row>
    <row r="303" spans="2:11" s="756" customFormat="1" ht="15" customHeight="1" thickBot="1">
      <c r="C303" s="346" t="s">
        <v>825</v>
      </c>
      <c r="D303" s="787"/>
      <c r="E303" s="787"/>
      <c r="F303" s="416" t="e">
        <f>#REF!+F301</f>
        <v>#REF!</v>
      </c>
      <c r="G303" s="416">
        <f>G292+G301</f>
        <v>99157684</v>
      </c>
      <c r="H303" s="784">
        <f>H292+H301</f>
        <v>4894346</v>
      </c>
      <c r="I303" s="95">
        <f>I292+I301</f>
        <v>104052030</v>
      </c>
      <c r="J303" s="416" t="e">
        <f>#REF!+J301</f>
        <v>#REF!</v>
      </c>
      <c r="K303" s="774">
        <f>SUM(G303:H303)</f>
        <v>104052030</v>
      </c>
    </row>
    <row r="304" spans="2:11" s="756" customFormat="1" ht="13.5" hidden="1" customHeight="1">
      <c r="D304" s="757"/>
      <c r="E304" s="757"/>
      <c r="F304" s="757"/>
      <c r="G304" s="813"/>
      <c r="H304" s="65"/>
      <c r="I304" s="65"/>
    </row>
    <row r="305" spans="2:11" s="756" customFormat="1" ht="13.5" hidden="1" customHeight="1">
      <c r="D305" s="757"/>
      <c r="E305" s="757"/>
      <c r="F305" s="757"/>
      <c r="G305" s="813"/>
      <c r="H305" s="65"/>
      <c r="I305" s="65"/>
    </row>
    <row r="306" spans="2:11" s="756" customFormat="1" ht="11.25" customHeight="1">
      <c r="D306" s="757"/>
      <c r="E306" s="757"/>
      <c r="F306" s="757"/>
      <c r="G306" s="813"/>
      <c r="H306" s="65"/>
      <c r="I306" s="65"/>
    </row>
    <row r="307" spans="2:11" s="756" customFormat="1" ht="16.5" customHeight="1">
      <c r="B307" s="174" t="s">
        <v>231</v>
      </c>
      <c r="D307" s="757"/>
      <c r="E307" s="757"/>
      <c r="F307" s="757"/>
      <c r="G307" s="813"/>
      <c r="H307" s="65"/>
      <c r="I307" s="65"/>
    </row>
    <row r="308" spans="2:11" s="756" customFormat="1" ht="6.75" customHeight="1">
      <c r="B308" s="174"/>
      <c r="D308" s="757"/>
      <c r="E308" s="757"/>
      <c r="F308" s="757"/>
      <c r="G308" s="813"/>
      <c r="H308" s="65"/>
      <c r="I308" s="65"/>
    </row>
    <row r="309" spans="2:11" s="756" customFormat="1" ht="15.75" customHeight="1">
      <c r="B309" s="759" t="s">
        <v>342</v>
      </c>
      <c r="C309" s="773" t="s">
        <v>692</v>
      </c>
      <c r="D309" s="757"/>
      <c r="E309" s="757"/>
      <c r="F309" s="757"/>
      <c r="G309" s="813"/>
      <c r="H309" s="65"/>
      <c r="I309" s="65"/>
    </row>
    <row r="310" spans="2:11" s="756" customFormat="1" ht="6" customHeight="1">
      <c r="C310" s="777"/>
      <c r="D310" s="757"/>
      <c r="E310" s="757"/>
      <c r="F310" s="757"/>
      <c r="G310" s="810"/>
      <c r="H310" s="778"/>
      <c r="I310" s="65"/>
    </row>
    <row r="311" spans="2:11" s="756" customFormat="1" ht="15" hidden="1">
      <c r="B311" s="754"/>
      <c r="C311" s="755"/>
      <c r="D311" s="3" t="s">
        <v>79</v>
      </c>
      <c r="E311" s="3"/>
      <c r="F311" s="810">
        <v>102475</v>
      </c>
      <c r="G311" s="810">
        <v>0</v>
      </c>
      <c r="H311" s="776"/>
      <c r="I311" s="65">
        <f t="shared" ref="I311:I318" si="11">SUM(G311:H311)</f>
        <v>0</v>
      </c>
      <c r="J311" s="774">
        <f t="shared" ref="J311:J318" si="12">G311-F311</f>
        <v>-102475</v>
      </c>
    </row>
    <row r="312" spans="2:11" s="756" customFormat="1" ht="30">
      <c r="B312" s="754"/>
      <c r="C312" s="755"/>
      <c r="D312" s="3" t="s">
        <v>80</v>
      </c>
      <c r="E312" s="3"/>
      <c r="F312" s="814">
        <v>70342</v>
      </c>
      <c r="G312" s="814">
        <v>5120000</v>
      </c>
      <c r="H312" s="776"/>
      <c r="I312" s="116">
        <f t="shared" si="11"/>
        <v>5120000</v>
      </c>
      <c r="J312" s="774">
        <f t="shared" si="12"/>
        <v>5049658</v>
      </c>
    </row>
    <row r="313" spans="2:11" s="756" customFormat="1" ht="14.25" hidden="1" customHeight="1">
      <c r="B313" s="754"/>
      <c r="C313" s="755"/>
      <c r="D313" s="3" t="s">
        <v>961</v>
      </c>
      <c r="E313" s="3"/>
      <c r="F313" s="810">
        <v>0</v>
      </c>
      <c r="G313" s="810">
        <v>0</v>
      </c>
      <c r="H313" s="776"/>
      <c r="I313" s="65">
        <f t="shared" si="11"/>
        <v>0</v>
      </c>
      <c r="J313" s="774">
        <f t="shared" si="12"/>
        <v>0</v>
      </c>
    </row>
    <row r="314" spans="2:11" s="756" customFormat="1" ht="15">
      <c r="B314" s="754"/>
      <c r="C314" s="755"/>
      <c r="D314" s="3" t="s">
        <v>960</v>
      </c>
      <c r="E314" s="3"/>
      <c r="F314" s="810">
        <v>0</v>
      </c>
      <c r="G314" s="810">
        <v>0</v>
      </c>
      <c r="H314" s="776">
        <v>2188868</v>
      </c>
      <c r="I314" s="65">
        <f t="shared" si="11"/>
        <v>2188868</v>
      </c>
      <c r="J314" s="774">
        <f t="shared" si="12"/>
        <v>0</v>
      </c>
    </row>
    <row r="315" spans="2:11" s="756" customFormat="1" ht="30">
      <c r="B315" s="754"/>
      <c r="C315" s="755"/>
      <c r="D315" s="3" t="s">
        <v>1335</v>
      </c>
      <c r="E315" s="3"/>
      <c r="F315" s="814">
        <v>0</v>
      </c>
      <c r="G315" s="814">
        <v>0</v>
      </c>
      <c r="H315" s="812">
        <v>4000000</v>
      </c>
      <c r="I315" s="116">
        <f t="shared" si="11"/>
        <v>4000000</v>
      </c>
      <c r="J315" s="1451">
        <f t="shared" si="12"/>
        <v>0</v>
      </c>
    </row>
    <row r="316" spans="2:11" s="756" customFormat="1" ht="15" hidden="1">
      <c r="B316" s="754"/>
      <c r="C316" s="755"/>
      <c r="D316" s="3"/>
      <c r="E316" s="3"/>
      <c r="F316" s="810">
        <v>0</v>
      </c>
      <c r="G316" s="810"/>
      <c r="H316" s="776"/>
      <c r="I316" s="65">
        <f t="shared" si="11"/>
        <v>0</v>
      </c>
      <c r="J316" s="774">
        <f t="shared" si="12"/>
        <v>0</v>
      </c>
    </row>
    <row r="317" spans="2:11" s="756" customFormat="1" ht="15" hidden="1">
      <c r="B317" s="754"/>
      <c r="C317" s="755"/>
      <c r="D317" s="17"/>
      <c r="E317" s="17"/>
      <c r="F317" s="17">
        <v>0</v>
      </c>
      <c r="G317" s="810"/>
      <c r="H317" s="776"/>
      <c r="I317" s="65">
        <f>SUM(G317:H317)</f>
        <v>0</v>
      </c>
      <c r="J317" s="774">
        <f t="shared" si="12"/>
        <v>0</v>
      </c>
    </row>
    <row r="318" spans="2:11" s="756" customFormat="1" ht="15" hidden="1">
      <c r="B318" s="754"/>
      <c r="C318" s="755"/>
      <c r="D318" s="17"/>
      <c r="E318" s="17"/>
      <c r="F318" s="789">
        <v>0</v>
      </c>
      <c r="G318" s="810"/>
      <c r="H318" s="776"/>
      <c r="I318" s="65">
        <f t="shared" si="11"/>
        <v>0</v>
      </c>
      <c r="J318" s="774">
        <f t="shared" si="12"/>
        <v>0</v>
      </c>
    </row>
    <row r="319" spans="2:11" s="756" customFormat="1" ht="12" customHeight="1" thickBot="1">
      <c r="D319" s="757"/>
      <c r="E319" s="757"/>
      <c r="F319" s="757"/>
      <c r="G319" s="813"/>
      <c r="H319" s="65"/>
      <c r="I319" s="65"/>
    </row>
    <row r="320" spans="2:11" s="756" customFormat="1" ht="17.25" customHeight="1" thickBot="1">
      <c r="B320" s="815" t="s">
        <v>342</v>
      </c>
      <c r="C320" s="798" t="s">
        <v>693</v>
      </c>
      <c r="D320" s="757"/>
      <c r="E320" s="757"/>
      <c r="F320" s="416">
        <f>SUM(F311:F319)</f>
        <v>172817</v>
      </c>
      <c r="G320" s="416">
        <f>SUM(G311:G319)</f>
        <v>5120000</v>
      </c>
      <c r="H320" s="94">
        <f>SUM(H311:H319)</f>
        <v>6188868</v>
      </c>
      <c r="I320" s="705">
        <f>SUM(I311:I319)</f>
        <v>11308868</v>
      </c>
      <c r="J320" s="705">
        <f>SUM(J311:J319)</f>
        <v>4947183</v>
      </c>
      <c r="K320" s="774">
        <f>SUM(G320:H320)</f>
        <v>11308868</v>
      </c>
    </row>
    <row r="321" spans="1:11" s="756" customFormat="1" ht="8.25" customHeight="1">
      <c r="D321" s="757"/>
      <c r="E321" s="757"/>
      <c r="F321" s="757"/>
      <c r="G321" s="813"/>
      <c r="H321" s="65"/>
      <c r="I321" s="65"/>
    </row>
    <row r="322" spans="1:11" s="756" customFormat="1" ht="15" customHeight="1">
      <c r="B322" s="782" t="s">
        <v>230</v>
      </c>
      <c r="C322" s="773" t="s">
        <v>695</v>
      </c>
      <c r="D322" s="757"/>
      <c r="E322" s="757"/>
      <c r="F322" s="757"/>
      <c r="G322" s="813"/>
      <c r="H322" s="65"/>
      <c r="I322" s="65"/>
    </row>
    <row r="323" spans="1:11" s="756" customFormat="1" ht="15" customHeight="1">
      <c r="B323" s="758"/>
      <c r="C323" s="777"/>
      <c r="D323" s="757" t="s">
        <v>16</v>
      </c>
      <c r="E323" s="757"/>
      <c r="F323" s="813">
        <v>4000</v>
      </c>
      <c r="G323" s="813">
        <v>5000000</v>
      </c>
      <c r="H323" s="776"/>
      <c r="I323" s="65">
        <f>SUM(G323:H323)</f>
        <v>5000000</v>
      </c>
      <c r="J323" s="774">
        <f>G323-F323</f>
        <v>4996000</v>
      </c>
    </row>
    <row r="324" spans="1:11" s="756" customFormat="1" ht="15" customHeight="1">
      <c r="B324" s="758"/>
      <c r="C324" s="777"/>
      <c r="D324" s="757" t="s">
        <v>1336</v>
      </c>
      <c r="E324" s="757"/>
      <c r="F324" s="757"/>
      <c r="G324" s="813">
        <v>0</v>
      </c>
      <c r="H324" s="776">
        <v>8500000</v>
      </c>
      <c r="I324" s="65">
        <f>SUM(G324:H324)</f>
        <v>8500000</v>
      </c>
      <c r="J324" s="774">
        <f>G324-F324</f>
        <v>0</v>
      </c>
    </row>
    <row r="325" spans="1:11" s="756" customFormat="1" ht="15" hidden="1" customHeight="1">
      <c r="B325" s="758"/>
      <c r="C325" s="777"/>
      <c r="D325" s="757"/>
      <c r="E325" s="757"/>
      <c r="F325" s="757"/>
      <c r="G325" s="813"/>
      <c r="H325" s="776"/>
      <c r="I325" s="65">
        <f>SUM(G325:H325)</f>
        <v>0</v>
      </c>
    </row>
    <row r="326" spans="1:11" s="756" customFormat="1" ht="15" hidden="1" customHeight="1">
      <c r="B326" s="758"/>
      <c r="C326" s="777"/>
      <c r="D326" s="757"/>
      <c r="E326" s="757"/>
      <c r="F326" s="757"/>
      <c r="G326" s="810"/>
      <c r="H326" s="776"/>
      <c r="I326" s="65">
        <f>SUM(G326:H326)</f>
        <v>0</v>
      </c>
    </row>
    <row r="327" spans="1:11" s="756" customFormat="1" ht="7.5" customHeight="1" thickBot="1">
      <c r="B327" s="758"/>
      <c r="D327" s="757"/>
      <c r="E327" s="757"/>
      <c r="F327" s="757"/>
      <c r="G327" s="813"/>
      <c r="H327" s="65"/>
      <c r="I327" s="65"/>
    </row>
    <row r="328" spans="1:11" s="756" customFormat="1" ht="16.5" customHeight="1" thickBot="1">
      <c r="B328" s="816" t="s">
        <v>230</v>
      </c>
      <c r="C328" s="798" t="s">
        <v>694</v>
      </c>
      <c r="D328" s="757"/>
      <c r="E328" s="757"/>
      <c r="F328" s="779">
        <f>SUM(F323:F327)</f>
        <v>4000</v>
      </c>
      <c r="G328" s="779">
        <f>SUM(G323:G327)</f>
        <v>5000000</v>
      </c>
      <c r="H328" s="94">
        <f>SUM(H323:H327)</f>
        <v>8500000</v>
      </c>
      <c r="I328" s="705">
        <f>SUM(I323:I327)</f>
        <v>13500000</v>
      </c>
      <c r="J328" s="705">
        <f>SUM(J323:J327)</f>
        <v>4996000</v>
      </c>
      <c r="K328" s="774">
        <f>SUM(G328:H328)</f>
        <v>13500000</v>
      </c>
    </row>
    <row r="329" spans="1:11" s="756" customFormat="1" ht="12.75" customHeight="1" thickBot="1">
      <c r="D329" s="757"/>
      <c r="E329" s="757"/>
      <c r="F329" s="774"/>
      <c r="G329" s="774"/>
      <c r="H329" s="65"/>
      <c r="I329" s="65"/>
      <c r="J329" s="65"/>
    </row>
    <row r="330" spans="1:11" s="756" customFormat="1" ht="18" customHeight="1" thickBot="1">
      <c r="A330" s="817"/>
      <c r="B330" s="817"/>
      <c r="C330" s="346" t="s">
        <v>827</v>
      </c>
      <c r="D330" s="787"/>
      <c r="E330" s="787"/>
      <c r="F330" s="779">
        <f>SUM(F320+F328)</f>
        <v>176817</v>
      </c>
      <c r="G330" s="779">
        <f>SUM(G320+G328)</f>
        <v>10120000</v>
      </c>
      <c r="H330" s="791">
        <f>SUM(H320+H328)</f>
        <v>14688868</v>
      </c>
      <c r="I330" s="95">
        <f>SUM(G330:H330)</f>
        <v>24808868</v>
      </c>
      <c r="J330" s="779">
        <f>SUM(J320+J328)</f>
        <v>9943183</v>
      </c>
      <c r="K330" s="774">
        <f>SUM(G330:H330)</f>
        <v>24808868</v>
      </c>
    </row>
    <row r="331" spans="1:11" s="756" customFormat="1" ht="14.25" customHeight="1" thickBot="1">
      <c r="D331" s="757"/>
      <c r="E331" s="757"/>
      <c r="F331" s="774"/>
      <c r="G331" s="774"/>
      <c r="H331" s="65"/>
      <c r="I331" s="65"/>
      <c r="J331" s="65"/>
    </row>
    <row r="332" spans="1:11" s="756" customFormat="1" ht="17.25" customHeight="1" thickBot="1">
      <c r="A332" s="174" t="s">
        <v>362</v>
      </c>
      <c r="D332" s="757"/>
      <c r="E332" s="757"/>
      <c r="F332" s="779" t="e">
        <f>SUM(F303+F330)</f>
        <v>#REF!</v>
      </c>
      <c r="G332" s="779">
        <f>SUM(G303+G330)</f>
        <v>109277684</v>
      </c>
      <c r="H332" s="94">
        <f>SUM(H303+H330)</f>
        <v>19583214</v>
      </c>
      <c r="I332" s="53">
        <f>SUM(G332:H332)</f>
        <v>128860898</v>
      </c>
      <c r="J332" s="779" t="e">
        <f>SUM(J303+J330)</f>
        <v>#REF!</v>
      </c>
      <c r="K332" s="774"/>
    </row>
    <row r="333" spans="1:11" s="10" customFormat="1" ht="15" customHeight="1">
      <c r="A333" s="174"/>
      <c r="B333" s="756"/>
      <c r="C333" s="756"/>
      <c r="D333" s="757"/>
      <c r="E333" s="757"/>
      <c r="F333" s="757"/>
      <c r="G333" s="786"/>
      <c r="H333" s="57"/>
      <c r="I333" s="57"/>
    </row>
    <row r="334" spans="1:11" s="10" customFormat="1" ht="15" customHeight="1">
      <c r="A334" s="346" t="s">
        <v>45</v>
      </c>
      <c r="B334" s="1821" t="s">
        <v>443</v>
      </c>
      <c r="C334" s="1822"/>
      <c r="D334" s="1822"/>
      <c r="E334" s="817"/>
      <c r="F334" s="1821"/>
      <c r="G334" s="1822"/>
      <c r="H334" s="1822"/>
      <c r="I334" s="818"/>
      <c r="J334" s="818"/>
    </row>
    <row r="335" spans="1:11" s="10" customFormat="1" ht="15.75" customHeight="1">
      <c r="A335" s="174"/>
      <c r="B335" s="174"/>
      <c r="C335" s="756"/>
      <c r="D335" s="757"/>
      <c r="E335" s="757"/>
      <c r="F335" s="757"/>
      <c r="G335" s="774"/>
      <c r="H335" s="65"/>
      <c r="I335" s="65"/>
    </row>
    <row r="336" spans="1:11" s="10" customFormat="1" ht="15.75" hidden="1" customHeight="1">
      <c r="A336" s="174"/>
      <c r="B336" s="174"/>
      <c r="C336" s="756"/>
      <c r="D336" s="757"/>
      <c r="E336" s="757"/>
      <c r="F336" s="757"/>
      <c r="G336" s="774"/>
      <c r="H336" s="65"/>
      <c r="I336" s="65"/>
    </row>
    <row r="337" spans="1:11" s="756" customFormat="1" ht="15" hidden="1">
      <c r="B337" s="756" t="s">
        <v>342</v>
      </c>
      <c r="C337" s="756" t="s">
        <v>369</v>
      </c>
      <c r="D337" s="757"/>
      <c r="E337" s="757"/>
      <c r="F337" s="757"/>
      <c r="G337" s="774"/>
      <c r="H337" s="65"/>
      <c r="I337" s="65"/>
    </row>
    <row r="338" spans="1:11" s="756" customFormat="1" ht="15.75" hidden="1" customHeight="1">
      <c r="B338" s="754"/>
      <c r="C338" s="755"/>
      <c r="D338" s="757"/>
      <c r="E338" s="757"/>
      <c r="F338" s="757"/>
      <c r="G338" s="774"/>
      <c r="H338" s="65"/>
      <c r="I338" s="65"/>
    </row>
    <row r="339" spans="1:11" s="756" customFormat="1" ht="15" hidden="1">
      <c r="B339" s="754"/>
      <c r="C339" s="755"/>
      <c r="D339" s="757" t="s">
        <v>370</v>
      </c>
      <c r="E339" s="757"/>
      <c r="F339" s="757"/>
      <c r="G339" s="775">
        <v>0</v>
      </c>
      <c r="H339" s="776">
        <v>0</v>
      </c>
      <c r="I339" s="65">
        <f>SUM(G339:H339)</f>
        <v>0</v>
      </c>
    </row>
    <row r="340" spans="1:11" s="756" customFormat="1" ht="15" hidden="1">
      <c r="D340" s="757"/>
      <c r="E340" s="757"/>
      <c r="F340" s="757"/>
      <c r="G340" s="775">
        <v>0</v>
      </c>
      <c r="H340" s="776">
        <f>SUM(J340:GT340)</f>
        <v>0</v>
      </c>
      <c r="I340" s="65">
        <f>SUM(G340:H340)</f>
        <v>0</v>
      </c>
    </row>
    <row r="341" spans="1:11" s="756" customFormat="1" ht="15" hidden="1">
      <c r="C341" s="777"/>
      <c r="D341" s="757"/>
      <c r="E341" s="757"/>
      <c r="F341" s="757"/>
      <c r="G341" s="775"/>
      <c r="H341" s="778"/>
      <c r="I341" s="65"/>
    </row>
    <row r="342" spans="1:11" s="756" customFormat="1" ht="15.75" hidden="1" thickBot="1">
      <c r="B342" s="756" t="s">
        <v>342</v>
      </c>
      <c r="C342" s="174" t="s">
        <v>371</v>
      </c>
      <c r="D342" s="757"/>
      <c r="E342" s="757"/>
      <c r="F342" s="757"/>
      <c r="G342" s="779">
        <f>SUM(G339:G341)</f>
        <v>0</v>
      </c>
      <c r="H342" s="104">
        <f>SUM(H339:H341)</f>
        <v>0</v>
      </c>
      <c r="I342" s="53">
        <f>SUM(I339:I341)</f>
        <v>0</v>
      </c>
    </row>
    <row r="343" spans="1:11" s="10" customFormat="1" ht="15.75" hidden="1" customHeight="1">
      <c r="A343" s="174"/>
      <c r="B343" s="174"/>
      <c r="C343" s="756"/>
      <c r="D343" s="757"/>
      <c r="E343" s="757"/>
      <c r="F343" s="757"/>
      <c r="G343" s="774"/>
      <c r="H343" s="65"/>
      <c r="I343" s="65"/>
    </row>
    <row r="344" spans="1:11" s="10" customFormat="1" ht="15.75" hidden="1" customHeight="1">
      <c r="A344" s="174"/>
      <c r="B344" s="174"/>
      <c r="C344" s="756"/>
      <c r="D344" s="757"/>
      <c r="E344" s="757"/>
      <c r="F344" s="757"/>
      <c r="G344" s="774"/>
      <c r="H344" s="65"/>
      <c r="I344" s="65"/>
    </row>
    <row r="345" spans="1:11" s="10" customFormat="1" ht="19.5" customHeight="1">
      <c r="A345" s="756"/>
      <c r="B345" s="756"/>
      <c r="C345" s="174" t="s">
        <v>153</v>
      </c>
      <c r="D345" s="757"/>
      <c r="E345" s="757"/>
      <c r="F345" s="819" t="e">
        <f>F303+F174+F37</f>
        <v>#REF!</v>
      </c>
      <c r="G345" s="819">
        <f>G303+G174+G37</f>
        <v>1232336200</v>
      </c>
      <c r="H345" s="99">
        <f>H303+H174+H37</f>
        <v>28323781</v>
      </c>
      <c r="I345" s="98">
        <f>SUM(G345:H345)</f>
        <v>1260659981</v>
      </c>
      <c r="J345" s="819" t="e">
        <f>J303+J174+J37</f>
        <v>#REF!</v>
      </c>
    </row>
    <row r="346" spans="1:11" s="10" customFormat="1" ht="18" customHeight="1">
      <c r="A346" s="756"/>
      <c r="B346" s="756"/>
      <c r="C346" s="174" t="s">
        <v>103</v>
      </c>
      <c r="D346" s="757"/>
      <c r="E346" s="757"/>
      <c r="F346" s="819">
        <f>F330+F224+F62</f>
        <v>176817</v>
      </c>
      <c r="G346" s="819">
        <f>G330+G224+G62</f>
        <v>17391190</v>
      </c>
      <c r="H346" s="99">
        <f>H330+H224+H62</f>
        <v>14586272</v>
      </c>
      <c r="I346" s="98">
        <f>SUM(G346:H346)</f>
        <v>31977462</v>
      </c>
      <c r="J346" s="819">
        <f>J330+J224+J62</f>
        <v>16014373</v>
      </c>
    </row>
    <row r="347" spans="1:11" s="10" customFormat="1" ht="15" hidden="1">
      <c r="A347" s="756"/>
      <c r="B347" s="756"/>
      <c r="C347" s="174" t="s">
        <v>104</v>
      </c>
      <c r="D347" s="757"/>
      <c r="E347" s="757"/>
      <c r="F347" s="757"/>
      <c r="G347" s="804">
        <f>SUM(C347:D347)</f>
        <v>0</v>
      </c>
      <c r="H347" s="99">
        <f>SUM(D347:G347)</f>
        <v>0</v>
      </c>
      <c r="I347" s="98">
        <f>SUM(G347:H347)</f>
        <v>0</v>
      </c>
    </row>
    <row r="348" spans="1:11" s="10" customFormat="1" ht="15" customHeight="1" thickBot="1">
      <c r="A348" s="756"/>
      <c r="B348" s="756"/>
      <c r="C348" s="756"/>
      <c r="D348" s="757"/>
      <c r="E348" s="757"/>
      <c r="F348" s="757"/>
      <c r="G348" s="756"/>
      <c r="H348" s="703"/>
      <c r="I348" s="45"/>
    </row>
    <row r="349" spans="1:11" s="10" customFormat="1" ht="20.25" customHeight="1" thickBot="1">
      <c r="A349" s="346" t="s">
        <v>99</v>
      </c>
      <c r="B349" s="820"/>
      <c r="C349" s="820"/>
      <c r="D349" s="787"/>
      <c r="E349" s="787"/>
      <c r="F349" s="358" t="e">
        <f>SUM(F345:F348)</f>
        <v>#REF!</v>
      </c>
      <c r="G349" s="358">
        <f>SUM(G345:G348)</f>
        <v>1249727390</v>
      </c>
      <c r="H349" s="821">
        <f>SUM(H345:H347)</f>
        <v>42910053</v>
      </c>
      <c r="I349" s="821">
        <f>SUM(I345:I347)</f>
        <v>1292637443</v>
      </c>
      <c r="J349" s="821" t="e">
        <f>SUM(J345:J347)</f>
        <v>#REF!</v>
      </c>
      <c r="K349" s="774">
        <f>SUM(G349:H349)</f>
        <v>1292637443</v>
      </c>
    </row>
    <row r="350" spans="1:11" s="10" customFormat="1" ht="12" customHeight="1">
      <c r="A350" s="414"/>
      <c r="B350" s="806"/>
      <c r="C350" s="806"/>
      <c r="D350" s="822"/>
      <c r="E350" s="822"/>
      <c r="F350" s="822"/>
      <c r="G350" s="808"/>
      <c r="H350" s="97"/>
      <c r="I350" s="97"/>
      <c r="J350" s="11"/>
      <c r="K350" s="11"/>
    </row>
    <row r="351" spans="1:11" s="10" customFormat="1" ht="17.25" hidden="1" customHeight="1">
      <c r="A351" s="174"/>
      <c r="B351" s="756"/>
      <c r="C351" s="756"/>
      <c r="D351" s="757"/>
      <c r="E351" s="757"/>
      <c r="F351" s="757"/>
      <c r="G351" s="786"/>
      <c r="H351" s="97"/>
      <c r="I351" s="57"/>
    </row>
    <row r="352" spans="1:11" s="10" customFormat="1" ht="15" hidden="1" customHeight="1">
      <c r="A352" s="414" t="s">
        <v>363</v>
      </c>
      <c r="B352" s="174" t="s">
        <v>154</v>
      </c>
      <c r="C352" s="756"/>
      <c r="D352" s="757"/>
      <c r="E352" s="757"/>
      <c r="F352" s="757"/>
      <c r="G352" s="786"/>
      <c r="H352" s="97"/>
      <c r="I352" s="57"/>
    </row>
    <row r="353" spans="1:11" s="10" customFormat="1" ht="12" hidden="1" customHeight="1">
      <c r="A353" s="414"/>
      <c r="B353" s="174"/>
      <c r="C353" s="756"/>
      <c r="D353" s="757"/>
      <c r="E353" s="757"/>
      <c r="F353" s="757"/>
      <c r="G353" s="786"/>
      <c r="H353" s="97"/>
      <c r="I353" s="57"/>
    </row>
    <row r="354" spans="1:11" s="10" customFormat="1" ht="15" hidden="1" customHeight="1">
      <c r="A354" s="414"/>
      <c r="B354" s="174"/>
      <c r="C354" s="174" t="s">
        <v>703</v>
      </c>
      <c r="D354" s="174"/>
      <c r="E354" s="174"/>
      <c r="F354" s="174"/>
      <c r="G354" s="786"/>
      <c r="H354" s="97"/>
      <c r="I354" s="57"/>
    </row>
    <row r="355" spans="1:11" s="10" customFormat="1" ht="13.5" hidden="1" customHeight="1">
      <c r="A355" s="414"/>
      <c r="B355" s="174"/>
      <c r="C355" s="756"/>
      <c r="D355" s="757"/>
      <c r="E355" s="757"/>
      <c r="F355" s="757"/>
      <c r="G355" s="819"/>
      <c r="H355" s="99"/>
      <c r="I355" s="66">
        <f>SUM(G355:H355)</f>
        <v>0</v>
      </c>
    </row>
    <row r="356" spans="1:11" s="10" customFormat="1" ht="12.75" hidden="1" customHeight="1" thickBot="1">
      <c r="A356" s="414"/>
      <c r="B356" s="174"/>
      <c r="C356" s="756"/>
      <c r="D356" s="757"/>
      <c r="E356" s="757"/>
      <c r="F356" s="757"/>
      <c r="G356" s="804"/>
      <c r="H356" s="98"/>
      <c r="I356" s="66"/>
    </row>
    <row r="357" spans="1:11" s="10" customFormat="1" ht="15" hidden="1" customHeight="1" thickBot="1">
      <c r="A357" s="414"/>
      <c r="B357" s="174"/>
      <c r="C357" s="174" t="s">
        <v>702</v>
      </c>
      <c r="D357" s="757"/>
      <c r="E357" s="757"/>
      <c r="F357" s="757"/>
      <c r="G357" s="790">
        <f>SUM(G355:G356)</f>
        <v>0</v>
      </c>
      <c r="H357" s="94">
        <f>SUM(H355:H356)</f>
        <v>0</v>
      </c>
      <c r="I357" s="705">
        <f>SUM(I355:I356)</f>
        <v>0</v>
      </c>
    </row>
    <row r="358" spans="1:11" s="10" customFormat="1" ht="11.25" hidden="1" customHeight="1">
      <c r="A358" s="414"/>
      <c r="B358" s="174"/>
      <c r="C358" s="174"/>
      <c r="D358" s="757"/>
      <c r="E358" s="757"/>
      <c r="F358" s="757"/>
      <c r="G358" s="786"/>
      <c r="H358" s="97"/>
      <c r="I358" s="97"/>
    </row>
    <row r="359" spans="1:11" s="10" customFormat="1" ht="15" hidden="1" customHeight="1">
      <c r="A359" s="414"/>
      <c r="B359" s="174"/>
      <c r="C359" s="174"/>
      <c r="D359" s="757"/>
      <c r="E359" s="757"/>
      <c r="F359" s="757"/>
      <c r="G359" s="786"/>
      <c r="H359" s="97"/>
      <c r="I359" s="97"/>
    </row>
    <row r="360" spans="1:11" s="10" customFormat="1" ht="13.5" hidden="1" customHeight="1">
      <c r="A360" s="174"/>
      <c r="B360" s="756"/>
      <c r="C360" s="174" t="s">
        <v>701</v>
      </c>
      <c r="D360" s="757"/>
      <c r="E360" s="757"/>
      <c r="F360" s="757"/>
      <c r="G360" s="808"/>
      <c r="H360" s="97"/>
      <c r="I360" s="57"/>
    </row>
    <row r="361" spans="1:11" s="10" customFormat="1" ht="15" hidden="1" customHeight="1">
      <c r="A361" s="174"/>
      <c r="B361" s="756"/>
      <c r="C361" s="756"/>
      <c r="D361" s="757" t="s">
        <v>496</v>
      </c>
      <c r="E361" s="757"/>
      <c r="F361" s="819">
        <v>25</v>
      </c>
      <c r="G361" s="819">
        <v>0</v>
      </c>
      <c r="H361" s="99"/>
      <c r="I361" s="66">
        <f>SUM(G361:H361)</f>
        <v>0</v>
      </c>
      <c r="J361" s="774">
        <f>G361-F361</f>
        <v>-25</v>
      </c>
    </row>
    <row r="362" spans="1:11" s="10" customFormat="1" ht="25.5" hidden="1" customHeight="1">
      <c r="A362" s="174"/>
      <c r="B362" s="756"/>
      <c r="C362" s="756"/>
      <c r="D362" s="757" t="s">
        <v>81</v>
      </c>
      <c r="E362" s="757"/>
      <c r="F362" s="819">
        <v>75</v>
      </c>
      <c r="G362" s="819">
        <v>0</v>
      </c>
      <c r="H362" s="99"/>
      <c r="I362" s="66">
        <f>SUM(G362:H362)</f>
        <v>0</v>
      </c>
      <c r="J362" s="774">
        <f>G362-F362</f>
        <v>-75</v>
      </c>
    </row>
    <row r="363" spans="1:11" s="10" customFormat="1" ht="14.25" hidden="1" customHeight="1" thickBot="1">
      <c r="A363" s="174"/>
      <c r="B363" s="756"/>
      <c r="C363" s="756"/>
      <c r="D363" s="757"/>
      <c r="E363" s="757"/>
      <c r="F363" s="757"/>
      <c r="G363" s="819"/>
      <c r="H363" s="98"/>
      <c r="I363" s="66"/>
    </row>
    <row r="364" spans="1:11" s="10" customFormat="1" ht="15" hidden="1" customHeight="1" thickBot="1">
      <c r="A364" s="174"/>
      <c r="B364" s="756"/>
      <c r="C364" s="174" t="s">
        <v>700</v>
      </c>
      <c r="D364" s="757"/>
      <c r="E364" s="757"/>
      <c r="F364" s="416">
        <f>SUM(F361:F363)</f>
        <v>100</v>
      </c>
      <c r="G364" s="416">
        <f>SUM(G361:G363)</f>
        <v>0</v>
      </c>
      <c r="H364" s="94">
        <f>SUM(H361:H363)</f>
        <v>0</v>
      </c>
      <c r="I364" s="705">
        <f>SUM(I361:I363)</f>
        <v>0</v>
      </c>
      <c r="J364" s="705">
        <f>SUM(J361:J363)</f>
        <v>-100</v>
      </c>
      <c r="K364" s="774">
        <f>SUM(G364:H364)</f>
        <v>0</v>
      </c>
    </row>
    <row r="365" spans="1:11" s="10" customFormat="1" ht="7.5" hidden="1" customHeight="1" thickBot="1">
      <c r="A365" s="174"/>
      <c r="B365" s="756"/>
      <c r="C365" s="174"/>
      <c r="D365" s="757"/>
      <c r="E365" s="757"/>
      <c r="F365" s="808"/>
      <c r="G365" s="808"/>
      <c r="H365" s="97"/>
      <c r="I365" s="97"/>
      <c r="J365" s="97"/>
      <c r="K365" s="11"/>
    </row>
    <row r="366" spans="1:11" s="756" customFormat="1" ht="16.5" hidden="1" customHeight="1" thickBot="1">
      <c r="C366" s="346" t="s">
        <v>829</v>
      </c>
      <c r="D366" s="787"/>
      <c r="E366" s="787"/>
      <c r="F366" s="416">
        <f>SUM(F355+F364)</f>
        <v>100</v>
      </c>
      <c r="G366" s="416">
        <f>SUM(G355+G364)</f>
        <v>0</v>
      </c>
      <c r="H366" s="791">
        <f>SUM(H355+H364)</f>
        <v>0</v>
      </c>
      <c r="I366" s="95">
        <f>SUM(G366:H366)</f>
        <v>0</v>
      </c>
      <c r="J366" s="416">
        <f>SUM(J355+J364)</f>
        <v>-100</v>
      </c>
      <c r="K366" s="774">
        <f>SUM(G366:H366)</f>
        <v>0</v>
      </c>
    </row>
    <row r="367" spans="1:11" s="10" customFormat="1" ht="11.25" hidden="1" customHeight="1">
      <c r="A367" s="174"/>
      <c r="B367" s="756"/>
      <c r="C367" s="174"/>
      <c r="D367" s="757"/>
      <c r="E367" s="757"/>
      <c r="F367" s="757"/>
      <c r="G367" s="808"/>
      <c r="H367" s="97"/>
      <c r="I367" s="97"/>
      <c r="J367" s="11"/>
      <c r="K367" s="11"/>
    </row>
    <row r="368" spans="1:11" s="10" customFormat="1" ht="15" customHeight="1">
      <c r="A368" s="414" t="s">
        <v>364</v>
      </c>
      <c r="B368" s="174" t="s">
        <v>155</v>
      </c>
      <c r="C368" s="756"/>
      <c r="D368" s="757"/>
      <c r="E368" s="757"/>
      <c r="F368" s="757"/>
      <c r="G368" s="813"/>
      <c r="H368" s="65"/>
      <c r="I368" s="65"/>
    </row>
    <row r="369" spans="1:11" s="10" customFormat="1" ht="8.25" customHeight="1">
      <c r="A369" s="414"/>
      <c r="B369" s="174"/>
      <c r="C369" s="756"/>
      <c r="D369" s="757"/>
      <c r="E369" s="757"/>
      <c r="F369" s="757"/>
      <c r="G369" s="813"/>
      <c r="H369" s="65"/>
      <c r="I369" s="65"/>
    </row>
    <row r="370" spans="1:11" s="10" customFormat="1" ht="15.75" hidden="1" customHeight="1">
      <c r="A370" s="756"/>
      <c r="B370" s="756"/>
      <c r="C370" s="174" t="s">
        <v>704</v>
      </c>
      <c r="D370" s="757"/>
      <c r="E370" s="757"/>
      <c r="F370" s="757"/>
      <c r="G370" s="810"/>
      <c r="H370" s="778"/>
      <c r="I370" s="65"/>
    </row>
    <row r="371" spans="1:11" s="10" customFormat="1" ht="15" hidden="1" customHeight="1">
      <c r="A371" s="756"/>
      <c r="B371" s="756"/>
      <c r="C371" s="756"/>
      <c r="D371" s="823"/>
      <c r="E371" s="823"/>
      <c r="F371" s="810"/>
      <c r="G371" s="810"/>
      <c r="H371" s="776"/>
      <c r="I371" s="65">
        <f t="shared" ref="I371:I377" si="13">SUM(G371:H371)</f>
        <v>0</v>
      </c>
      <c r="J371" s="774">
        <f>G371-F371</f>
        <v>0</v>
      </c>
    </row>
    <row r="372" spans="1:11" s="10" customFormat="1" ht="17.25" hidden="1" customHeight="1">
      <c r="A372" s="756"/>
      <c r="B372" s="756"/>
      <c r="C372" s="756"/>
      <c r="D372" s="757"/>
      <c r="E372" s="757"/>
      <c r="F372" s="814"/>
      <c r="G372" s="814"/>
      <c r="H372" s="812"/>
      <c r="I372" s="116">
        <f t="shared" si="13"/>
        <v>0</v>
      </c>
      <c r="J372" s="774">
        <f>G372-F372</f>
        <v>0</v>
      </c>
    </row>
    <row r="373" spans="1:11" s="10" customFormat="1" ht="27.75" hidden="1" customHeight="1">
      <c r="A373" s="756"/>
      <c r="B373" s="756"/>
      <c r="C373" s="756"/>
      <c r="D373" s="823"/>
      <c r="E373" s="823"/>
      <c r="F373" s="810"/>
      <c r="G373" s="810"/>
      <c r="H373" s="776"/>
      <c r="I373" s="65">
        <f t="shared" si="13"/>
        <v>0</v>
      </c>
      <c r="J373" s="774">
        <f>G373-F373</f>
        <v>0</v>
      </c>
    </row>
    <row r="374" spans="1:11" s="10" customFormat="1" ht="15" hidden="1" customHeight="1">
      <c r="A374" s="756"/>
      <c r="B374" s="756"/>
      <c r="C374" s="756"/>
      <c r="D374" s="823"/>
      <c r="E374" s="823"/>
      <c r="F374" s="823"/>
      <c r="G374" s="775"/>
      <c r="H374" s="776"/>
      <c r="I374" s="65">
        <f t="shared" si="13"/>
        <v>0</v>
      </c>
    </row>
    <row r="375" spans="1:11" s="10" customFormat="1" ht="15" hidden="1" customHeight="1">
      <c r="A375" s="756"/>
      <c r="B375" s="756"/>
      <c r="C375" s="756"/>
      <c r="D375" s="823"/>
      <c r="E375" s="823"/>
      <c r="F375" s="823"/>
      <c r="G375" s="775"/>
      <c r="H375" s="776"/>
      <c r="I375" s="65">
        <f t="shared" si="13"/>
        <v>0</v>
      </c>
    </row>
    <row r="376" spans="1:11" s="10" customFormat="1" ht="15" hidden="1" customHeight="1">
      <c r="A376" s="756"/>
      <c r="B376" s="756"/>
      <c r="C376" s="756"/>
      <c r="D376" s="823"/>
      <c r="E376" s="823"/>
      <c r="F376" s="823"/>
      <c r="G376" s="775"/>
      <c r="H376" s="776"/>
      <c r="I376" s="65">
        <f t="shared" si="13"/>
        <v>0</v>
      </c>
    </row>
    <row r="377" spans="1:11" s="10" customFormat="1" ht="15" hidden="1" customHeight="1">
      <c r="A377" s="756"/>
      <c r="B377" s="756"/>
      <c r="C377" s="756"/>
      <c r="D377" s="757"/>
      <c r="E377" s="757"/>
      <c r="F377" s="757"/>
      <c r="G377" s="775"/>
      <c r="H377" s="776"/>
      <c r="I377" s="65">
        <f t="shared" si="13"/>
        <v>0</v>
      </c>
    </row>
    <row r="378" spans="1:11" s="10" customFormat="1" ht="8.25" hidden="1" customHeight="1" thickBot="1">
      <c r="A378" s="756"/>
      <c r="B378" s="756"/>
      <c r="C378" s="756"/>
      <c r="D378" s="757"/>
      <c r="E378" s="757"/>
      <c r="F378" s="757"/>
      <c r="G378" s="775"/>
      <c r="H378" s="778"/>
      <c r="I378" s="65"/>
    </row>
    <row r="379" spans="1:11" s="10" customFormat="1" ht="15.75" hidden="1" customHeight="1" thickBot="1">
      <c r="A379" s="174"/>
      <c r="B379" s="756"/>
      <c r="C379" s="805" t="s">
        <v>705</v>
      </c>
      <c r="D379" s="824"/>
      <c r="E379" s="824"/>
      <c r="F379" s="779">
        <f>SUM(F371:F378)</f>
        <v>0</v>
      </c>
      <c r="G379" s="779">
        <f>SUM(G371:G378)</f>
        <v>0</v>
      </c>
      <c r="H379" s="791">
        <f>SUM(H370:H371)</f>
        <v>0</v>
      </c>
      <c r="I379" s="95">
        <f>SUM(G379:H379)</f>
        <v>0</v>
      </c>
      <c r="J379" s="779">
        <f>SUM(J371:J378)</f>
        <v>0</v>
      </c>
      <c r="K379" s="774">
        <f>SUM(G379:H379)</f>
        <v>0</v>
      </c>
    </row>
    <row r="380" spans="1:11" s="10" customFormat="1" ht="15" hidden="1" customHeight="1">
      <c r="A380" s="756"/>
      <c r="B380" s="756"/>
      <c r="C380" s="756"/>
      <c r="D380" s="823"/>
      <c r="E380" s="823"/>
      <c r="F380" s="775"/>
      <c r="G380" s="775"/>
      <c r="H380" s="778"/>
      <c r="I380" s="795"/>
      <c r="J380" s="795"/>
    </row>
    <row r="381" spans="1:11" s="10" customFormat="1" ht="15" customHeight="1">
      <c r="A381" s="756"/>
      <c r="B381" s="756"/>
      <c r="C381" s="174" t="s">
        <v>699</v>
      </c>
      <c r="D381" s="823"/>
      <c r="E381" s="823"/>
      <c r="F381" s="775"/>
      <c r="G381" s="775"/>
      <c r="H381" s="778"/>
      <c r="I381" s="795"/>
      <c r="J381" s="795"/>
    </row>
    <row r="382" spans="1:11" s="10" customFormat="1" ht="15" customHeight="1">
      <c r="A382" s="756"/>
      <c r="B382" s="756"/>
      <c r="C382" s="756"/>
      <c r="D382" s="823" t="s">
        <v>171</v>
      </c>
      <c r="E382" s="823"/>
      <c r="F382" s="810">
        <v>10000</v>
      </c>
      <c r="G382" s="810">
        <v>10000000</v>
      </c>
      <c r="H382" s="776"/>
      <c r="I382" s="65">
        <f t="shared" ref="I382:J384" si="14">SUM(G382:H382)</f>
        <v>10000000</v>
      </c>
      <c r="J382" s="65">
        <f t="shared" si="14"/>
        <v>10000000</v>
      </c>
    </row>
    <row r="383" spans="1:11" s="10" customFormat="1" ht="15" customHeight="1">
      <c r="A383" s="756"/>
      <c r="B383" s="756"/>
      <c r="C383" s="756"/>
      <c r="D383" s="757" t="s">
        <v>597</v>
      </c>
      <c r="E383" s="757"/>
      <c r="F383" s="814">
        <v>30000</v>
      </c>
      <c r="G383" s="814">
        <v>28300000</v>
      </c>
      <c r="H383" s="776"/>
      <c r="I383" s="65">
        <f t="shared" si="14"/>
        <v>28300000</v>
      </c>
      <c r="J383" s="65">
        <f t="shared" si="14"/>
        <v>28300000</v>
      </c>
    </row>
    <row r="384" spans="1:11" s="10" customFormat="1" ht="15" customHeight="1">
      <c r="A384" s="756"/>
      <c r="B384" s="756"/>
      <c r="C384" s="756"/>
      <c r="D384" s="823" t="s">
        <v>497</v>
      </c>
      <c r="E384" s="823"/>
      <c r="F384" s="810">
        <v>42000</v>
      </c>
      <c r="G384" s="810">
        <v>42000000</v>
      </c>
      <c r="H384" s="776">
        <v>7301641</v>
      </c>
      <c r="I384" s="65">
        <f t="shared" si="14"/>
        <v>49301641</v>
      </c>
      <c r="J384" s="65">
        <f t="shared" si="14"/>
        <v>56603282</v>
      </c>
    </row>
    <row r="385" spans="1:11" s="10" customFormat="1" ht="8.25" customHeight="1" thickBot="1">
      <c r="A385" s="756"/>
      <c r="B385" s="756"/>
      <c r="C385" s="756"/>
      <c r="D385" s="757"/>
      <c r="E385" s="757"/>
      <c r="F385" s="775"/>
      <c r="G385" s="775"/>
      <c r="H385" s="778"/>
      <c r="I385" s="65"/>
      <c r="J385" s="65"/>
    </row>
    <row r="386" spans="1:11" s="10" customFormat="1" ht="15" customHeight="1" thickBot="1">
      <c r="A386" s="174"/>
      <c r="B386" s="756"/>
      <c r="C386" s="805" t="s">
        <v>698</v>
      </c>
      <c r="D386" s="824"/>
      <c r="E386" s="824"/>
      <c r="F386" s="779">
        <f>SUM(F382:F384)</f>
        <v>82000</v>
      </c>
      <c r="G386" s="779">
        <f>SUM(G382:G385)</f>
        <v>80300000</v>
      </c>
      <c r="H386" s="791">
        <f>SUM(H382:H384)</f>
        <v>7301641</v>
      </c>
      <c r="I386" s="95">
        <f>SUM(G386:H386)</f>
        <v>87601641</v>
      </c>
      <c r="J386" s="95">
        <f>SUM(H386:I386)</f>
        <v>94903282</v>
      </c>
      <c r="K386" s="11">
        <f>SUM(J382:J382)</f>
        <v>10000000</v>
      </c>
    </row>
    <row r="387" spans="1:11" s="10" customFormat="1" ht="10.5" customHeight="1" thickBot="1">
      <c r="D387" s="825"/>
      <c r="E387" s="825"/>
      <c r="H387" s="33"/>
      <c r="I387" s="33"/>
      <c r="J387" s="33"/>
    </row>
    <row r="388" spans="1:11" s="756" customFormat="1" ht="16.5" customHeight="1" thickBot="1">
      <c r="C388" s="346" t="s">
        <v>830</v>
      </c>
      <c r="D388" s="787"/>
      <c r="E388" s="787"/>
      <c r="F388" s="779">
        <f>SUM(F379+F386)</f>
        <v>82000</v>
      </c>
      <c r="G388" s="779">
        <f>SUM(G379+G386)</f>
        <v>80300000</v>
      </c>
      <c r="H388" s="791">
        <f>SUM(H379+H386)</f>
        <v>7301641</v>
      </c>
      <c r="I388" s="95">
        <f>SUM(G388:H388)</f>
        <v>87601641</v>
      </c>
      <c r="J388" s="779">
        <f>SUM(J379+J386)</f>
        <v>94903282</v>
      </c>
      <c r="K388" s="774">
        <f>SUM(G388:H388)</f>
        <v>87601641</v>
      </c>
    </row>
    <row r="389" spans="1:11" s="10" customFormat="1" ht="15">
      <c r="D389" s="825"/>
      <c r="E389" s="825"/>
      <c r="F389" s="825"/>
      <c r="H389" s="33"/>
      <c r="I389" s="33"/>
    </row>
    <row r="390" spans="1:11" s="10" customFormat="1" ht="15">
      <c r="D390" s="825"/>
      <c r="E390" s="825"/>
      <c r="F390" s="825"/>
      <c r="H390" s="33"/>
      <c r="I390" s="33"/>
    </row>
    <row r="391" spans="1:11" s="10" customFormat="1" ht="15">
      <c r="D391" s="825"/>
      <c r="E391" s="825"/>
      <c r="F391" s="825"/>
      <c r="H391" s="33"/>
      <c r="I391" s="33"/>
    </row>
    <row r="392" spans="1:11" s="10" customFormat="1" ht="15">
      <c r="D392" s="825"/>
      <c r="E392" s="825"/>
      <c r="F392" s="825"/>
      <c r="H392" s="33"/>
      <c r="I392" s="33"/>
    </row>
    <row r="393" spans="1:11" s="10" customFormat="1" ht="15">
      <c r="D393" s="825"/>
      <c r="E393" s="825"/>
      <c r="F393" s="825"/>
      <c r="H393" s="33"/>
      <c r="I393" s="33"/>
    </row>
    <row r="394" spans="1:11" s="10" customFormat="1" ht="15">
      <c r="D394" s="825"/>
      <c r="E394" s="825"/>
      <c r="F394" s="825"/>
      <c r="H394" s="33"/>
      <c r="I394" s="33"/>
    </row>
    <row r="395" spans="1:11" s="10" customFormat="1" ht="15">
      <c r="D395" s="825"/>
      <c r="E395" s="825"/>
      <c r="F395" s="825"/>
      <c r="H395" s="33"/>
      <c r="I395" s="33"/>
    </row>
    <row r="396" spans="1:11" s="10" customFormat="1" ht="15">
      <c r="D396" s="825"/>
      <c r="E396" s="825"/>
      <c r="F396" s="825"/>
      <c r="H396" s="33"/>
      <c r="I396" s="33"/>
    </row>
    <row r="397" spans="1:11" s="10" customFormat="1" ht="15">
      <c r="D397" s="825"/>
      <c r="E397" s="825"/>
      <c r="F397" s="825"/>
      <c r="H397" s="33"/>
      <c r="I397" s="33"/>
    </row>
    <row r="398" spans="1:11" s="10" customFormat="1" ht="15">
      <c r="D398" s="825"/>
      <c r="E398" s="825"/>
      <c r="F398" s="825"/>
      <c r="H398" s="33"/>
      <c r="I398" s="33"/>
    </row>
    <row r="399" spans="1:11" s="10" customFormat="1" ht="15">
      <c r="D399" s="825"/>
      <c r="E399" s="825"/>
      <c r="F399" s="825"/>
      <c r="H399" s="33"/>
      <c r="I399" s="33"/>
    </row>
    <row r="400" spans="1:11" s="10" customFormat="1" ht="15">
      <c r="D400" s="825"/>
      <c r="E400" s="825"/>
      <c r="F400" s="825"/>
      <c r="H400" s="33"/>
      <c r="I400" s="33"/>
    </row>
    <row r="401" spans="4:9" s="10" customFormat="1" ht="15">
      <c r="D401" s="825"/>
      <c r="E401" s="825"/>
      <c r="F401" s="825"/>
      <c r="H401" s="33"/>
      <c r="I401" s="33"/>
    </row>
    <row r="402" spans="4:9" s="10" customFormat="1" ht="15">
      <c r="D402" s="825"/>
      <c r="E402" s="825"/>
      <c r="F402" s="825"/>
      <c r="H402" s="33"/>
      <c r="I402" s="33"/>
    </row>
    <row r="403" spans="4:9" s="10" customFormat="1" ht="15">
      <c r="D403" s="825"/>
      <c r="E403" s="825"/>
      <c r="F403" s="825"/>
      <c r="H403" s="33"/>
      <c r="I403" s="33"/>
    </row>
    <row r="404" spans="4:9" s="10" customFormat="1" ht="15">
      <c r="D404" s="825"/>
      <c r="E404" s="825"/>
      <c r="F404" s="825"/>
      <c r="H404" s="33"/>
      <c r="I404" s="33"/>
    </row>
    <row r="405" spans="4:9" s="10" customFormat="1" ht="15">
      <c r="D405" s="825"/>
      <c r="E405" s="825"/>
      <c r="F405" s="825"/>
      <c r="H405" s="33"/>
      <c r="I405" s="33"/>
    </row>
    <row r="406" spans="4:9" s="10" customFormat="1" ht="15">
      <c r="D406" s="825"/>
      <c r="E406" s="825"/>
      <c r="F406" s="825"/>
      <c r="H406" s="33"/>
      <c r="I406" s="33"/>
    </row>
    <row r="407" spans="4:9" s="10" customFormat="1" ht="15">
      <c r="D407" s="825"/>
      <c r="E407" s="825"/>
      <c r="F407" s="825"/>
      <c r="H407" s="33"/>
      <c r="I407" s="33"/>
    </row>
    <row r="408" spans="4:9" s="10" customFormat="1" ht="15">
      <c r="D408" s="825"/>
      <c r="E408" s="825"/>
      <c r="F408" s="825"/>
      <c r="H408" s="33"/>
      <c r="I408" s="33"/>
    </row>
    <row r="409" spans="4:9" s="10" customFormat="1" ht="15">
      <c r="D409" s="825"/>
      <c r="E409" s="825"/>
      <c r="F409" s="825"/>
      <c r="H409" s="33"/>
      <c r="I409" s="33"/>
    </row>
    <row r="410" spans="4:9" s="10" customFormat="1" ht="15">
      <c r="D410" s="825"/>
      <c r="E410" s="825"/>
      <c r="F410" s="825"/>
      <c r="H410" s="33"/>
      <c r="I410" s="33"/>
    </row>
    <row r="411" spans="4:9" s="10" customFormat="1" ht="15">
      <c r="D411" s="825"/>
      <c r="E411" s="825"/>
      <c r="F411" s="825"/>
      <c r="H411" s="33"/>
      <c r="I411" s="33"/>
    </row>
    <row r="412" spans="4:9" s="10" customFormat="1" ht="15">
      <c r="D412" s="825"/>
      <c r="E412" s="825"/>
      <c r="F412" s="825"/>
      <c r="H412" s="33"/>
      <c r="I412" s="33"/>
    </row>
    <row r="413" spans="4:9" s="10" customFormat="1" ht="15">
      <c r="D413" s="825"/>
      <c r="E413" s="825"/>
      <c r="F413" s="825"/>
      <c r="H413" s="33"/>
      <c r="I413" s="33"/>
    </row>
    <row r="414" spans="4:9" s="10" customFormat="1" ht="15">
      <c r="D414" s="825"/>
      <c r="E414" s="825"/>
      <c r="F414" s="825"/>
      <c r="H414" s="33"/>
      <c r="I414" s="33"/>
    </row>
    <row r="415" spans="4:9" s="10" customFormat="1" ht="15">
      <c r="D415" s="825"/>
      <c r="E415" s="825"/>
      <c r="F415" s="825"/>
      <c r="H415" s="33"/>
      <c r="I415" s="33"/>
    </row>
    <row r="416" spans="4:9" s="10" customFormat="1" ht="15">
      <c r="D416" s="825"/>
      <c r="E416" s="825"/>
      <c r="F416" s="825"/>
      <c r="H416" s="33"/>
      <c r="I416" s="33"/>
    </row>
    <row r="417" spans="4:9" s="10" customFormat="1" ht="15">
      <c r="D417" s="825"/>
      <c r="E417" s="825"/>
      <c r="F417" s="825"/>
      <c r="H417" s="33"/>
      <c r="I417" s="33"/>
    </row>
    <row r="418" spans="4:9" s="10" customFormat="1" ht="15">
      <c r="D418" s="825"/>
      <c r="E418" s="825"/>
      <c r="F418" s="825"/>
      <c r="H418" s="33"/>
      <c r="I418" s="33"/>
    </row>
    <row r="419" spans="4:9" s="10" customFormat="1" ht="15">
      <c r="D419" s="825"/>
      <c r="E419" s="825"/>
      <c r="F419" s="825"/>
      <c r="H419" s="33"/>
      <c r="I419" s="33"/>
    </row>
    <row r="420" spans="4:9" s="10" customFormat="1" ht="15">
      <c r="D420" s="825"/>
      <c r="E420" s="825"/>
      <c r="F420" s="825"/>
      <c r="H420" s="33"/>
      <c r="I420" s="33"/>
    </row>
    <row r="421" spans="4:9" s="10" customFormat="1" ht="15">
      <c r="D421" s="825"/>
      <c r="E421" s="825"/>
      <c r="F421" s="825"/>
      <c r="H421" s="33"/>
      <c r="I421" s="33"/>
    </row>
    <row r="422" spans="4:9" s="10" customFormat="1" ht="15">
      <c r="D422" s="825"/>
      <c r="E422" s="825"/>
      <c r="F422" s="825"/>
      <c r="H422" s="33"/>
      <c r="I422" s="33"/>
    </row>
    <row r="423" spans="4:9" s="10" customFormat="1" ht="15">
      <c r="D423" s="825"/>
      <c r="E423" s="825"/>
      <c r="F423" s="825"/>
      <c r="H423" s="33"/>
      <c r="I423" s="33"/>
    </row>
    <row r="424" spans="4:9" s="10" customFormat="1" ht="15">
      <c r="D424" s="825"/>
      <c r="E424" s="825"/>
      <c r="F424" s="825"/>
      <c r="H424" s="33"/>
      <c r="I424" s="33"/>
    </row>
    <row r="425" spans="4:9" s="10" customFormat="1" ht="15">
      <c r="D425" s="825"/>
      <c r="E425" s="825"/>
      <c r="F425" s="825"/>
      <c r="H425" s="33"/>
      <c r="I425" s="33"/>
    </row>
    <row r="426" spans="4:9" s="10" customFormat="1" ht="15">
      <c r="D426" s="825"/>
      <c r="E426" s="825"/>
      <c r="F426" s="825"/>
      <c r="H426" s="33"/>
      <c r="I426" s="33"/>
    </row>
    <row r="427" spans="4:9" s="10" customFormat="1" ht="15">
      <c r="D427" s="825"/>
      <c r="E427" s="825"/>
      <c r="F427" s="825"/>
      <c r="H427" s="33"/>
      <c r="I427" s="33"/>
    </row>
    <row r="428" spans="4:9" s="10" customFormat="1" ht="15">
      <c r="D428" s="825"/>
      <c r="E428" s="825"/>
      <c r="F428" s="825"/>
      <c r="H428" s="33"/>
      <c r="I428" s="33"/>
    </row>
    <row r="429" spans="4:9" s="10" customFormat="1" ht="15">
      <c r="D429" s="825"/>
      <c r="E429" s="825"/>
      <c r="F429" s="825"/>
      <c r="H429" s="33"/>
      <c r="I429" s="33"/>
    </row>
    <row r="430" spans="4:9" s="10" customFormat="1" ht="15">
      <c r="D430" s="825"/>
      <c r="E430" s="825"/>
      <c r="F430" s="825"/>
      <c r="H430" s="33"/>
      <c r="I430" s="33"/>
    </row>
    <row r="431" spans="4:9" s="10" customFormat="1" ht="15">
      <c r="D431" s="825"/>
      <c r="E431" s="825"/>
      <c r="F431" s="825"/>
      <c r="H431" s="33"/>
      <c r="I431" s="33"/>
    </row>
    <row r="432" spans="4:9" s="10" customFormat="1" ht="15">
      <c r="D432" s="825"/>
      <c r="E432" s="825"/>
      <c r="F432" s="825"/>
      <c r="H432" s="33"/>
      <c r="I432" s="33"/>
    </row>
    <row r="433" spans="4:9" s="10" customFormat="1" ht="15">
      <c r="D433" s="825"/>
      <c r="E433" s="825"/>
      <c r="F433" s="825"/>
      <c r="H433" s="33"/>
      <c r="I433" s="33"/>
    </row>
    <row r="434" spans="4:9" s="10" customFormat="1" ht="15">
      <c r="D434" s="825"/>
      <c r="E434" s="825"/>
      <c r="F434" s="825"/>
      <c r="H434" s="33"/>
      <c r="I434" s="33"/>
    </row>
    <row r="435" spans="4:9" s="10" customFormat="1" ht="15">
      <c r="D435" s="825"/>
      <c r="E435" s="825"/>
      <c r="F435" s="825"/>
      <c r="H435" s="33"/>
      <c r="I435" s="33"/>
    </row>
    <row r="436" spans="4:9" s="10" customFormat="1" ht="15">
      <c r="D436" s="825"/>
      <c r="E436" s="825"/>
      <c r="F436" s="825"/>
      <c r="H436" s="33"/>
      <c r="I436" s="33"/>
    </row>
    <row r="437" spans="4:9" s="10" customFormat="1" ht="15">
      <c r="D437" s="825"/>
      <c r="E437" s="825"/>
      <c r="F437" s="825"/>
      <c r="H437" s="33"/>
      <c r="I437" s="33"/>
    </row>
    <row r="438" spans="4:9" s="10" customFormat="1" ht="15">
      <c r="D438" s="825"/>
      <c r="E438" s="825"/>
      <c r="F438" s="825"/>
      <c r="H438" s="33"/>
      <c r="I438" s="33"/>
    </row>
    <row r="439" spans="4:9" s="10" customFormat="1" ht="15">
      <c r="D439" s="825"/>
      <c r="E439" s="825"/>
      <c r="F439" s="825"/>
      <c r="H439" s="33"/>
      <c r="I439" s="33"/>
    </row>
    <row r="440" spans="4:9" s="10" customFormat="1" ht="15">
      <c r="D440" s="825"/>
      <c r="E440" s="825"/>
      <c r="F440" s="825"/>
      <c r="H440" s="33"/>
      <c r="I440" s="33"/>
    </row>
    <row r="441" spans="4:9" s="10" customFormat="1" ht="15">
      <c r="D441" s="825"/>
      <c r="E441" s="825"/>
      <c r="F441" s="825"/>
      <c r="H441" s="33"/>
      <c r="I441" s="33"/>
    </row>
    <row r="442" spans="4:9" s="10" customFormat="1" ht="15">
      <c r="D442" s="825"/>
      <c r="E442" s="825"/>
      <c r="F442" s="825"/>
      <c r="H442" s="33"/>
      <c r="I442" s="33"/>
    </row>
    <row r="443" spans="4:9" s="10" customFormat="1" ht="15">
      <c r="D443" s="825"/>
      <c r="E443" s="825"/>
      <c r="F443" s="825"/>
      <c r="H443" s="33"/>
      <c r="I443" s="33"/>
    </row>
    <row r="444" spans="4:9" s="10" customFormat="1" ht="15">
      <c r="D444" s="825"/>
      <c r="E444" s="825"/>
      <c r="F444" s="825"/>
      <c r="H444" s="33"/>
      <c r="I444" s="33"/>
    </row>
    <row r="445" spans="4:9" s="10" customFormat="1" ht="15">
      <c r="D445" s="825"/>
      <c r="E445" s="825"/>
      <c r="F445" s="825"/>
      <c r="H445" s="33"/>
      <c r="I445" s="33"/>
    </row>
    <row r="446" spans="4:9" s="10" customFormat="1" ht="15">
      <c r="D446" s="825"/>
      <c r="E446" s="825"/>
      <c r="F446" s="825"/>
      <c r="H446" s="33"/>
      <c r="I446" s="33"/>
    </row>
    <row r="447" spans="4:9" s="10" customFormat="1" ht="15">
      <c r="D447" s="825"/>
      <c r="E447" s="825"/>
      <c r="F447" s="825"/>
      <c r="H447" s="33"/>
      <c r="I447" s="33"/>
    </row>
    <row r="448" spans="4:9" s="10" customFormat="1" ht="15">
      <c r="D448" s="825"/>
      <c r="E448" s="825"/>
      <c r="F448" s="825"/>
      <c r="H448" s="33"/>
      <c r="I448" s="33"/>
    </row>
    <row r="449" spans="4:9" s="10" customFormat="1" ht="15">
      <c r="D449" s="825"/>
      <c r="E449" s="825"/>
      <c r="F449" s="825"/>
      <c r="H449" s="33"/>
      <c r="I449" s="33"/>
    </row>
    <row r="450" spans="4:9" s="10" customFormat="1" ht="15">
      <c r="D450" s="825"/>
      <c r="E450" s="825"/>
      <c r="F450" s="825"/>
      <c r="H450" s="33"/>
      <c r="I450" s="33"/>
    </row>
    <row r="451" spans="4:9" s="10" customFormat="1" ht="15">
      <c r="D451" s="825"/>
      <c r="E451" s="825"/>
      <c r="F451" s="825"/>
      <c r="H451" s="33"/>
      <c r="I451" s="33"/>
    </row>
    <row r="452" spans="4:9" s="10" customFormat="1" ht="15">
      <c r="D452" s="825"/>
      <c r="E452" s="825"/>
      <c r="F452" s="825"/>
      <c r="H452" s="33"/>
      <c r="I452" s="33"/>
    </row>
    <row r="453" spans="4:9" s="10" customFormat="1" ht="15">
      <c r="D453" s="825"/>
      <c r="E453" s="825"/>
      <c r="F453" s="825"/>
      <c r="H453" s="33"/>
      <c r="I453" s="33"/>
    </row>
    <row r="454" spans="4:9" s="10" customFormat="1" ht="15">
      <c r="D454" s="825"/>
      <c r="E454" s="825"/>
      <c r="F454" s="825"/>
      <c r="H454" s="33"/>
      <c r="I454" s="33"/>
    </row>
    <row r="455" spans="4:9" s="10" customFormat="1" ht="15">
      <c r="D455" s="825"/>
      <c r="E455" s="825"/>
      <c r="F455" s="825"/>
      <c r="H455" s="33"/>
      <c r="I455" s="33"/>
    </row>
    <row r="456" spans="4:9" s="10" customFormat="1" ht="15">
      <c r="D456" s="825"/>
      <c r="E456" s="825"/>
      <c r="F456" s="825"/>
      <c r="H456" s="33"/>
      <c r="I456" s="33"/>
    </row>
    <row r="457" spans="4:9" s="456" customFormat="1" ht="15.75">
      <c r="D457" s="765"/>
      <c r="E457" s="765"/>
      <c r="F457" s="765"/>
      <c r="H457" s="660"/>
      <c r="I457" s="660"/>
    </row>
    <row r="458" spans="4:9" s="456" customFormat="1" ht="15.75">
      <c r="D458" s="765"/>
      <c r="E458" s="765"/>
      <c r="F458" s="765"/>
      <c r="H458" s="660"/>
      <c r="I458" s="660"/>
    </row>
    <row r="459" spans="4:9" s="456" customFormat="1" ht="15.75">
      <c r="D459" s="765"/>
      <c r="E459" s="765"/>
      <c r="F459" s="765"/>
      <c r="H459" s="660"/>
      <c r="I459" s="660"/>
    </row>
    <row r="460" spans="4:9" s="456" customFormat="1" ht="15.75">
      <c r="D460" s="765"/>
      <c r="E460" s="765"/>
      <c r="F460" s="765"/>
      <c r="H460" s="660"/>
      <c r="I460" s="660"/>
    </row>
    <row r="461" spans="4:9" s="456" customFormat="1" ht="15.75">
      <c r="D461" s="765"/>
      <c r="E461" s="765"/>
      <c r="F461" s="765"/>
      <c r="H461" s="660"/>
      <c r="I461" s="660"/>
    </row>
    <row r="462" spans="4:9" s="456" customFormat="1" ht="15.75">
      <c r="D462" s="765"/>
      <c r="E462" s="765"/>
      <c r="F462" s="765"/>
      <c r="H462" s="660"/>
      <c r="I462" s="660"/>
    </row>
    <row r="463" spans="4:9" s="456" customFormat="1" ht="15.75">
      <c r="D463" s="765"/>
      <c r="E463" s="765"/>
      <c r="F463" s="765"/>
      <c r="H463" s="660"/>
      <c r="I463" s="660"/>
    </row>
    <row r="464" spans="4:9" s="456" customFormat="1" ht="15.75">
      <c r="D464" s="765"/>
      <c r="E464" s="765"/>
      <c r="F464" s="765"/>
      <c r="H464" s="660"/>
      <c r="I464" s="660"/>
    </row>
    <row r="465" spans="4:9" s="456" customFormat="1" ht="15.75">
      <c r="D465" s="765"/>
      <c r="E465" s="765"/>
      <c r="F465" s="765"/>
      <c r="H465" s="660"/>
      <c r="I465" s="660"/>
    </row>
    <row r="466" spans="4:9" s="456" customFormat="1" ht="15.75">
      <c r="D466" s="765"/>
      <c r="E466" s="765"/>
      <c r="F466" s="765"/>
      <c r="H466" s="660"/>
      <c r="I466" s="660"/>
    </row>
    <row r="467" spans="4:9" s="456" customFormat="1" ht="15.75">
      <c r="D467" s="765"/>
      <c r="E467" s="765"/>
      <c r="F467" s="765"/>
      <c r="H467" s="660"/>
      <c r="I467" s="660"/>
    </row>
    <row r="468" spans="4:9" s="456" customFormat="1" ht="15.75">
      <c r="D468" s="765"/>
      <c r="E468" s="765"/>
      <c r="F468" s="765"/>
      <c r="H468" s="660"/>
      <c r="I468" s="660"/>
    </row>
    <row r="469" spans="4:9" s="456" customFormat="1" ht="15.75">
      <c r="D469" s="765"/>
      <c r="E469" s="765"/>
      <c r="F469" s="765"/>
      <c r="H469" s="660"/>
      <c r="I469" s="660"/>
    </row>
    <row r="470" spans="4:9" s="456" customFormat="1" ht="15.75">
      <c r="D470" s="765"/>
      <c r="E470" s="765"/>
      <c r="F470" s="765"/>
      <c r="H470" s="660"/>
      <c r="I470" s="660"/>
    </row>
    <row r="471" spans="4:9" s="456" customFormat="1" ht="15.75">
      <c r="D471" s="765"/>
      <c r="E471" s="765"/>
      <c r="F471" s="765"/>
      <c r="H471" s="660"/>
      <c r="I471" s="660"/>
    </row>
    <row r="472" spans="4:9" s="456" customFormat="1" ht="15.75">
      <c r="D472" s="765"/>
      <c r="E472" s="765"/>
      <c r="F472" s="765"/>
      <c r="H472" s="660"/>
      <c r="I472" s="660"/>
    </row>
    <row r="473" spans="4:9" s="456" customFormat="1" ht="15.75">
      <c r="D473" s="765"/>
      <c r="E473" s="765"/>
      <c r="F473" s="765"/>
      <c r="H473" s="660"/>
      <c r="I473" s="660"/>
    </row>
    <row r="474" spans="4:9" s="456" customFormat="1" ht="15.75">
      <c r="D474" s="765"/>
      <c r="E474" s="765"/>
      <c r="F474" s="765"/>
      <c r="H474" s="660"/>
      <c r="I474" s="660"/>
    </row>
    <row r="475" spans="4:9" s="456" customFormat="1" ht="15.75">
      <c r="D475" s="765"/>
      <c r="E475" s="765"/>
      <c r="F475" s="765"/>
      <c r="H475" s="660"/>
      <c r="I475" s="660"/>
    </row>
    <row r="476" spans="4:9" s="456" customFormat="1" ht="15.75">
      <c r="D476" s="765"/>
      <c r="E476" s="765"/>
      <c r="F476" s="765"/>
      <c r="H476" s="660"/>
      <c r="I476" s="660"/>
    </row>
    <row r="477" spans="4:9" s="456" customFormat="1" ht="15.75">
      <c r="D477" s="765"/>
      <c r="E477" s="765"/>
      <c r="F477" s="765"/>
      <c r="H477" s="660"/>
      <c r="I477" s="660"/>
    </row>
    <row r="478" spans="4:9" s="456" customFormat="1" ht="15.75">
      <c r="D478" s="765"/>
      <c r="E478" s="765"/>
      <c r="F478" s="765"/>
      <c r="H478" s="660"/>
      <c r="I478" s="660"/>
    </row>
    <row r="479" spans="4:9" s="456" customFormat="1" ht="15.75">
      <c r="D479" s="765"/>
      <c r="E479" s="765"/>
      <c r="F479" s="765"/>
      <c r="H479" s="660"/>
      <c r="I479" s="660"/>
    </row>
    <row r="480" spans="4:9" s="456" customFormat="1" ht="15.75">
      <c r="D480" s="765"/>
      <c r="E480" s="765"/>
      <c r="F480" s="765"/>
      <c r="H480" s="660"/>
      <c r="I480" s="660"/>
    </row>
    <row r="481" spans="4:9" s="456" customFormat="1" ht="15.75">
      <c r="D481" s="765"/>
      <c r="E481" s="765"/>
      <c r="F481" s="765"/>
      <c r="H481" s="660"/>
      <c r="I481" s="660"/>
    </row>
    <row r="482" spans="4:9" s="456" customFormat="1" ht="15.75">
      <c r="D482" s="765"/>
      <c r="E482" s="765"/>
      <c r="F482" s="765"/>
      <c r="H482" s="660"/>
      <c r="I482" s="660"/>
    </row>
    <row r="483" spans="4:9" s="456" customFormat="1" ht="15.75">
      <c r="D483" s="765"/>
      <c r="E483" s="765"/>
      <c r="F483" s="765"/>
      <c r="H483" s="660"/>
      <c r="I483" s="660"/>
    </row>
    <row r="484" spans="4:9" s="456" customFormat="1" ht="15.75">
      <c r="D484" s="765"/>
      <c r="E484" s="765"/>
      <c r="F484" s="765"/>
      <c r="H484" s="660"/>
      <c r="I484" s="660"/>
    </row>
    <row r="485" spans="4:9" s="456" customFormat="1" ht="15.75">
      <c r="D485" s="765"/>
      <c r="E485" s="765"/>
      <c r="F485" s="765"/>
      <c r="H485" s="660"/>
      <c r="I485" s="660"/>
    </row>
    <row r="486" spans="4:9" s="456" customFormat="1" ht="15.75">
      <c r="D486" s="765"/>
      <c r="E486" s="765"/>
      <c r="F486" s="765"/>
      <c r="H486" s="660"/>
      <c r="I486" s="660"/>
    </row>
    <row r="487" spans="4:9" s="456" customFormat="1" ht="15.75">
      <c r="D487" s="765"/>
      <c r="E487" s="765"/>
      <c r="F487" s="765"/>
      <c r="H487" s="660"/>
      <c r="I487" s="660"/>
    </row>
    <row r="488" spans="4:9" s="456" customFormat="1" ht="15.75">
      <c r="D488" s="765"/>
      <c r="E488" s="765"/>
      <c r="F488" s="765"/>
      <c r="H488" s="660"/>
      <c r="I488" s="660"/>
    </row>
    <row r="489" spans="4:9" s="456" customFormat="1" ht="15.75">
      <c r="D489" s="765"/>
      <c r="E489" s="765"/>
      <c r="F489" s="765"/>
      <c r="H489" s="660"/>
      <c r="I489" s="660"/>
    </row>
    <row r="490" spans="4:9" s="456" customFormat="1" ht="15.75">
      <c r="D490" s="765"/>
      <c r="E490" s="765"/>
      <c r="F490" s="765"/>
      <c r="H490" s="660"/>
      <c r="I490" s="660"/>
    </row>
    <row r="491" spans="4:9" s="456" customFormat="1" ht="15.75">
      <c r="D491" s="765"/>
      <c r="E491" s="765"/>
      <c r="F491" s="765"/>
      <c r="H491" s="660"/>
      <c r="I491" s="660"/>
    </row>
    <row r="492" spans="4:9" s="456" customFormat="1" ht="15.75">
      <c r="D492" s="765"/>
      <c r="E492" s="765"/>
      <c r="F492" s="765"/>
      <c r="H492" s="660"/>
      <c r="I492" s="660"/>
    </row>
    <row r="493" spans="4:9" s="456" customFormat="1" ht="15.75">
      <c r="D493" s="765"/>
      <c r="E493" s="765"/>
      <c r="F493" s="765"/>
      <c r="H493" s="660"/>
      <c r="I493" s="660"/>
    </row>
    <row r="494" spans="4:9" s="456" customFormat="1" ht="15.75">
      <c r="D494" s="765"/>
      <c r="E494" s="765"/>
      <c r="F494" s="765"/>
      <c r="H494" s="660"/>
      <c r="I494" s="660"/>
    </row>
    <row r="495" spans="4:9" s="456" customFormat="1" ht="15.75">
      <c r="D495" s="765"/>
      <c r="E495" s="765"/>
      <c r="F495" s="765"/>
      <c r="H495" s="660"/>
      <c r="I495" s="660"/>
    </row>
    <row r="496" spans="4:9" s="456" customFormat="1" ht="15.75">
      <c r="D496" s="765"/>
      <c r="E496" s="765"/>
      <c r="F496" s="765"/>
      <c r="H496" s="660"/>
      <c r="I496" s="660"/>
    </row>
    <row r="497" spans="4:9" s="456" customFormat="1" ht="15.75">
      <c r="D497" s="765"/>
      <c r="E497" s="765"/>
      <c r="F497" s="765"/>
      <c r="H497" s="660"/>
      <c r="I497" s="660"/>
    </row>
    <row r="498" spans="4:9" s="456" customFormat="1" ht="15.75">
      <c r="D498" s="765"/>
      <c r="E498" s="765"/>
      <c r="F498" s="765"/>
      <c r="H498" s="660"/>
      <c r="I498" s="660"/>
    </row>
    <row r="499" spans="4:9" s="456" customFormat="1" ht="15.75">
      <c r="D499" s="765"/>
      <c r="E499" s="765"/>
      <c r="F499" s="765"/>
      <c r="H499" s="660"/>
      <c r="I499" s="660"/>
    </row>
    <row r="500" spans="4:9" s="456" customFormat="1" ht="15.75">
      <c r="D500" s="765"/>
      <c r="E500" s="765"/>
      <c r="F500" s="765"/>
      <c r="H500" s="660"/>
      <c r="I500" s="660"/>
    </row>
    <row r="501" spans="4:9" s="456" customFormat="1" ht="15.75">
      <c r="D501" s="765"/>
      <c r="E501" s="765"/>
      <c r="F501" s="765"/>
      <c r="H501" s="660"/>
      <c r="I501" s="660"/>
    </row>
    <row r="502" spans="4:9" s="456" customFormat="1" ht="15.75">
      <c r="D502" s="765"/>
      <c r="E502" s="765"/>
      <c r="F502" s="765"/>
      <c r="H502" s="660"/>
      <c r="I502" s="660"/>
    </row>
    <row r="503" spans="4:9" s="456" customFormat="1" ht="15.75">
      <c r="D503" s="765"/>
      <c r="E503" s="765"/>
      <c r="F503" s="765"/>
      <c r="H503" s="660"/>
      <c r="I503" s="660"/>
    </row>
    <row r="504" spans="4:9" s="456" customFormat="1" ht="15.75">
      <c r="D504" s="765"/>
      <c r="E504" s="765"/>
      <c r="F504" s="765"/>
      <c r="H504" s="660"/>
      <c r="I504" s="660"/>
    </row>
    <row r="505" spans="4:9" s="456" customFormat="1" ht="15.75">
      <c r="D505" s="765"/>
      <c r="E505" s="765"/>
      <c r="F505" s="765"/>
      <c r="H505" s="660"/>
      <c r="I505" s="660"/>
    </row>
    <row r="506" spans="4:9" s="456" customFormat="1" ht="15.75">
      <c r="D506" s="765"/>
      <c r="E506" s="765"/>
      <c r="F506" s="765"/>
      <c r="H506" s="660"/>
      <c r="I506" s="660"/>
    </row>
    <row r="507" spans="4:9" s="456" customFormat="1" ht="15.75">
      <c r="D507" s="765"/>
      <c r="E507" s="765"/>
      <c r="F507" s="765"/>
      <c r="H507" s="660"/>
      <c r="I507" s="660"/>
    </row>
    <row r="508" spans="4:9" s="456" customFormat="1" ht="15.75">
      <c r="D508" s="765"/>
      <c r="E508" s="765"/>
      <c r="F508" s="765"/>
      <c r="H508" s="660"/>
      <c r="I508" s="660"/>
    </row>
    <row r="509" spans="4:9" s="456" customFormat="1" ht="15.75">
      <c r="D509" s="765"/>
      <c r="E509" s="765"/>
      <c r="F509" s="765"/>
      <c r="H509" s="660"/>
      <c r="I509" s="660"/>
    </row>
    <row r="510" spans="4:9" s="456" customFormat="1" ht="15.75">
      <c r="D510" s="765"/>
      <c r="E510" s="765"/>
      <c r="F510" s="765"/>
      <c r="H510" s="660"/>
      <c r="I510" s="660"/>
    </row>
    <row r="511" spans="4:9" s="456" customFormat="1" ht="15.75">
      <c r="D511" s="765"/>
      <c r="E511" s="765"/>
      <c r="F511" s="765"/>
      <c r="H511" s="660"/>
      <c r="I511" s="660"/>
    </row>
    <row r="512" spans="4:9" s="456" customFormat="1" ht="15.75">
      <c r="D512" s="765"/>
      <c r="E512" s="765"/>
      <c r="F512" s="765"/>
      <c r="H512" s="660"/>
      <c r="I512" s="660"/>
    </row>
    <row r="513" spans="4:9" s="456" customFormat="1" ht="15.75">
      <c r="D513" s="765"/>
      <c r="E513" s="765"/>
      <c r="F513" s="765"/>
      <c r="H513" s="660"/>
      <c r="I513" s="660"/>
    </row>
    <row r="514" spans="4:9" s="456" customFormat="1" ht="15.75">
      <c r="D514" s="765"/>
      <c r="E514" s="765"/>
      <c r="F514" s="765"/>
      <c r="H514" s="660"/>
      <c r="I514" s="660"/>
    </row>
    <row r="515" spans="4:9" s="456" customFormat="1" ht="15.75">
      <c r="D515" s="765"/>
      <c r="E515" s="765"/>
      <c r="F515" s="765"/>
      <c r="H515" s="660"/>
      <c r="I515" s="660"/>
    </row>
    <row r="516" spans="4:9" s="456" customFormat="1" ht="15.75">
      <c r="D516" s="765"/>
      <c r="E516" s="765"/>
      <c r="F516" s="765"/>
      <c r="H516" s="660"/>
      <c r="I516" s="660"/>
    </row>
    <row r="517" spans="4:9" s="456" customFormat="1" ht="15.75">
      <c r="D517" s="765"/>
      <c r="E517" s="765"/>
      <c r="F517" s="765"/>
      <c r="H517" s="660"/>
      <c r="I517" s="660"/>
    </row>
    <row r="518" spans="4:9" s="456" customFormat="1" ht="15.75">
      <c r="D518" s="765"/>
      <c r="E518" s="765"/>
      <c r="F518" s="765"/>
      <c r="H518" s="660"/>
      <c r="I518" s="660"/>
    </row>
    <row r="519" spans="4:9" s="456" customFormat="1" ht="15.75">
      <c r="D519" s="765"/>
      <c r="E519" s="765"/>
      <c r="F519" s="765"/>
      <c r="H519" s="660"/>
      <c r="I519" s="660"/>
    </row>
    <row r="520" spans="4:9" s="456" customFormat="1" ht="15.75">
      <c r="D520" s="765"/>
      <c r="E520" s="765"/>
      <c r="F520" s="765"/>
      <c r="H520" s="660"/>
      <c r="I520" s="660"/>
    </row>
    <row r="521" spans="4:9" s="456" customFormat="1" ht="15.75">
      <c r="D521" s="765"/>
      <c r="E521" s="765"/>
      <c r="F521" s="765"/>
      <c r="H521" s="660"/>
      <c r="I521" s="660"/>
    </row>
    <row r="522" spans="4:9" s="456" customFormat="1" ht="15.75">
      <c r="D522" s="765"/>
      <c r="E522" s="765"/>
      <c r="F522" s="765"/>
      <c r="H522" s="660"/>
      <c r="I522" s="660"/>
    </row>
    <row r="523" spans="4:9" s="456" customFormat="1" ht="15.75">
      <c r="D523" s="765"/>
      <c r="E523" s="765"/>
      <c r="F523" s="765"/>
      <c r="H523" s="660"/>
      <c r="I523" s="660"/>
    </row>
    <row r="524" spans="4:9" s="456" customFormat="1" ht="15.75">
      <c r="D524" s="765"/>
      <c r="E524" s="765"/>
      <c r="F524" s="765"/>
      <c r="H524" s="660"/>
      <c r="I524" s="660"/>
    </row>
    <row r="525" spans="4:9" s="456" customFormat="1" ht="15.75">
      <c r="D525" s="765"/>
      <c r="E525" s="765"/>
      <c r="F525" s="765"/>
      <c r="H525" s="660"/>
      <c r="I525" s="660"/>
    </row>
    <row r="526" spans="4:9" s="456" customFormat="1" ht="15.75">
      <c r="D526" s="765"/>
      <c r="E526" s="765"/>
      <c r="F526" s="765"/>
      <c r="H526" s="660"/>
      <c r="I526" s="660"/>
    </row>
    <row r="527" spans="4:9" s="456" customFormat="1" ht="15.75">
      <c r="D527" s="765"/>
      <c r="E527" s="765"/>
      <c r="F527" s="765"/>
      <c r="H527" s="660"/>
      <c r="I527" s="660"/>
    </row>
    <row r="528" spans="4:9" s="456" customFormat="1" ht="15.75">
      <c r="D528" s="765"/>
      <c r="E528" s="765"/>
      <c r="F528" s="765"/>
      <c r="H528" s="660"/>
      <c r="I528" s="660"/>
    </row>
    <row r="529" spans="4:9" s="456" customFormat="1" ht="15.75">
      <c r="D529" s="765"/>
      <c r="E529" s="765"/>
      <c r="F529" s="765"/>
      <c r="H529" s="660"/>
      <c r="I529" s="660"/>
    </row>
    <row r="530" spans="4:9" s="456" customFormat="1" ht="15.75">
      <c r="D530" s="765"/>
      <c r="E530" s="765"/>
      <c r="F530" s="765"/>
      <c r="H530" s="660"/>
      <c r="I530" s="660"/>
    </row>
    <row r="531" spans="4:9" s="456" customFormat="1" ht="15.75">
      <c r="D531" s="765"/>
      <c r="E531" s="765"/>
      <c r="F531" s="765"/>
      <c r="H531" s="660"/>
      <c r="I531" s="660"/>
    </row>
    <row r="532" spans="4:9" s="456" customFormat="1" ht="15.75">
      <c r="D532" s="765"/>
      <c r="E532" s="765"/>
      <c r="F532" s="765"/>
      <c r="H532" s="660"/>
      <c r="I532" s="660"/>
    </row>
    <row r="533" spans="4:9" s="456" customFormat="1" ht="15.75">
      <c r="D533" s="765"/>
      <c r="E533" s="765"/>
      <c r="F533" s="765"/>
      <c r="H533" s="660"/>
      <c r="I533" s="660"/>
    </row>
    <row r="534" spans="4:9" s="456" customFormat="1" ht="15.75">
      <c r="D534" s="765"/>
      <c r="E534" s="765"/>
      <c r="F534" s="765"/>
      <c r="H534" s="660"/>
      <c r="I534" s="660"/>
    </row>
    <row r="535" spans="4:9" s="456" customFormat="1" ht="15.75">
      <c r="D535" s="765"/>
      <c r="E535" s="765"/>
      <c r="F535" s="765"/>
      <c r="H535" s="660"/>
      <c r="I535" s="660"/>
    </row>
    <row r="536" spans="4:9" s="456" customFormat="1" ht="15.75">
      <c r="D536" s="765"/>
      <c r="E536" s="765"/>
      <c r="F536" s="765"/>
      <c r="H536" s="660"/>
      <c r="I536" s="660"/>
    </row>
    <row r="537" spans="4:9" s="456" customFormat="1" ht="15.75">
      <c r="D537" s="765"/>
      <c r="E537" s="765"/>
      <c r="F537" s="765"/>
      <c r="H537" s="660"/>
      <c r="I537" s="660"/>
    </row>
    <row r="538" spans="4:9" s="456" customFormat="1" ht="15.75">
      <c r="D538" s="765"/>
      <c r="E538" s="765"/>
      <c r="F538" s="765"/>
      <c r="H538" s="660"/>
      <c r="I538" s="660"/>
    </row>
    <row r="539" spans="4:9" s="456" customFormat="1" ht="15.75">
      <c r="D539" s="765"/>
      <c r="E539" s="765"/>
      <c r="F539" s="765"/>
      <c r="H539" s="660"/>
      <c r="I539" s="660"/>
    </row>
    <row r="540" spans="4:9" s="456" customFormat="1" ht="15.75">
      <c r="D540" s="765"/>
      <c r="E540" s="765"/>
      <c r="F540" s="765"/>
      <c r="H540" s="660"/>
      <c r="I540" s="660"/>
    </row>
  </sheetData>
  <mergeCells count="4">
    <mergeCell ref="B1:I1"/>
    <mergeCell ref="B334:D334"/>
    <mergeCell ref="F334:H334"/>
    <mergeCell ref="A3:E3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90" firstPageNumber="4" orientation="portrait" verticalDpi="300" r:id="rId1"/>
  <headerFooter alignWithMargins="0">
    <oddHeader xml:space="preserve">&amp;L &amp;"Times New Roman,Normál"2.1. m a 4/2017. (III.1.) önkormányzati  rendelethez&amp;C&amp;8
&amp;R&amp;8 2.1. m a 5/2016.(II.29.) önkormányzati  rendelethez
</oddHeader>
    <oddFooter>&amp;C&amp;8&amp;P. oldal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5"/>
  <dimension ref="A1:AB69"/>
  <sheetViews>
    <sheetView tabSelected="1" view="pageBreakPreview" zoomScaleNormal="100" zoomScaleSheetLayoutView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U19" sqref="U19"/>
    </sheetView>
  </sheetViews>
  <sheetFormatPr defaultRowHeight="12.75"/>
  <cols>
    <col min="1" max="2" width="9.140625" style="14"/>
    <col min="3" max="3" width="21.28515625" style="14" customWidth="1"/>
    <col min="4" max="4" width="9.85546875" style="14" hidden="1" customWidth="1"/>
    <col min="5" max="7" width="11" style="13" customWidth="1"/>
    <col min="8" max="8" width="10.28515625" style="13" hidden="1" customWidth="1"/>
    <col min="9" max="9" width="9.5703125" style="13" hidden="1" customWidth="1"/>
    <col min="10" max="10" width="14.5703125" style="13" customWidth="1"/>
    <col min="11" max="11" width="11.28515625" style="13" bestFit="1" customWidth="1"/>
    <col min="12" max="12" width="14.5703125" style="13" customWidth="1"/>
    <col min="13" max="13" width="14.7109375" style="13" hidden="1" customWidth="1"/>
    <col min="14" max="14" width="9.7109375" style="13" hidden="1" customWidth="1"/>
    <col min="15" max="15" width="13.140625" style="13" customWidth="1"/>
    <col min="16" max="16" width="11.28515625" style="13" bestFit="1" customWidth="1"/>
    <col min="17" max="17" width="13.5703125" style="13" customWidth="1"/>
    <col min="18" max="18" width="11.42578125" style="13" hidden="1" customWidth="1"/>
    <col min="19" max="19" width="9.85546875" style="13" hidden="1" customWidth="1"/>
    <col min="20" max="20" width="12.7109375" style="13" customWidth="1"/>
    <col min="21" max="21" width="12.5703125" style="13" customWidth="1"/>
    <col min="22" max="22" width="12.42578125" style="13" bestFit="1" customWidth="1"/>
    <col min="23" max="23" width="10.28515625" style="14" hidden="1" customWidth="1"/>
    <col min="24" max="24" width="10.7109375" style="826" hidden="1" customWidth="1"/>
    <col min="25" max="25" width="14.7109375" style="828" customWidth="1"/>
    <col min="26" max="26" width="12.42578125" style="829" bestFit="1" customWidth="1"/>
    <col min="27" max="27" width="14.5703125" style="829" customWidth="1"/>
    <col min="28" max="28" width="7.85546875" style="826" hidden="1" customWidth="1"/>
    <col min="29" max="16384" width="9.140625" style="14"/>
  </cols>
  <sheetData>
    <row r="1" spans="1:28" s="701" customFormat="1" ht="27.75" customHeight="1">
      <c r="A1" s="1807" t="s">
        <v>1310</v>
      </c>
      <c r="B1" s="1807"/>
      <c r="C1" s="1807"/>
      <c r="D1" s="1807"/>
      <c r="E1" s="1807"/>
      <c r="F1" s="1807"/>
      <c r="G1" s="1807"/>
      <c r="H1" s="1831"/>
      <c r="I1" s="1831"/>
      <c r="J1" s="1831"/>
      <c r="K1" s="1831"/>
      <c r="L1" s="1831"/>
      <c r="M1" s="1831"/>
      <c r="N1" s="1831"/>
      <c r="O1" s="1831"/>
      <c r="P1" s="1831"/>
      <c r="Q1" s="1831"/>
      <c r="R1" s="1831"/>
      <c r="S1" s="1831"/>
      <c r="T1" s="1831"/>
      <c r="U1" s="1831"/>
      <c r="V1" s="1831"/>
      <c r="W1" s="1831"/>
      <c r="X1" s="1831"/>
      <c r="Y1" s="1831"/>
      <c r="Z1" s="1832"/>
      <c r="AA1" s="1832"/>
      <c r="AB1" s="1833"/>
    </row>
    <row r="2" spans="1:28" ht="11.25" customHeight="1" thickBot="1">
      <c r="A2" s="1834" t="s">
        <v>1042</v>
      </c>
      <c r="B2" s="1834"/>
      <c r="C2" s="1834"/>
      <c r="D2" s="1834"/>
      <c r="E2" s="1834"/>
      <c r="F2" s="1834"/>
      <c r="G2" s="1834"/>
      <c r="H2" s="1834"/>
      <c r="I2" s="1834"/>
      <c r="J2" s="1834"/>
      <c r="K2" s="1834"/>
      <c r="L2" s="1834"/>
      <c r="M2" s="1834"/>
      <c r="N2" s="1834"/>
      <c r="O2" s="1834"/>
      <c r="P2" s="1834"/>
      <c r="Q2" s="1834"/>
      <c r="R2" s="1834"/>
      <c r="S2" s="1834"/>
      <c r="T2" s="1834"/>
      <c r="U2" s="1834"/>
      <c r="V2" s="1834"/>
      <c r="W2" s="1835"/>
      <c r="X2" s="1835"/>
      <c r="Y2" s="1835"/>
      <c r="Z2" s="1835"/>
      <c r="AA2" s="1835"/>
      <c r="AB2" s="1836"/>
    </row>
    <row r="3" spans="1:28" ht="18" customHeight="1" thickBot="1">
      <c r="A3" s="1859" t="s">
        <v>340</v>
      </c>
      <c r="B3" s="1860"/>
      <c r="C3" s="1861"/>
      <c r="D3" s="1657" t="s">
        <v>803</v>
      </c>
      <c r="E3" s="1837" t="s">
        <v>803</v>
      </c>
      <c r="F3" s="1838"/>
      <c r="G3" s="1838"/>
      <c r="H3" s="1838"/>
      <c r="I3" s="1838"/>
      <c r="J3" s="1838"/>
      <c r="K3" s="1838"/>
      <c r="L3" s="1838"/>
      <c r="M3" s="1838"/>
      <c r="N3" s="1838"/>
      <c r="O3" s="1838"/>
      <c r="P3" s="1838"/>
      <c r="Q3" s="1839"/>
      <c r="R3" s="1690"/>
      <c r="S3" s="1654" t="s">
        <v>584</v>
      </c>
      <c r="T3" s="1840" t="s">
        <v>584</v>
      </c>
      <c r="U3" s="1841"/>
      <c r="V3" s="1842"/>
      <c r="W3" s="1691"/>
      <c r="X3" s="1654" t="s">
        <v>298</v>
      </c>
      <c r="Y3" s="1841" t="s">
        <v>298</v>
      </c>
      <c r="Z3" s="1841"/>
      <c r="AA3" s="1842"/>
      <c r="AB3" s="1691"/>
    </row>
    <row r="4" spans="1:28" ht="26.25" customHeight="1" thickBot="1">
      <c r="A4" s="1862"/>
      <c r="B4" s="1863"/>
      <c r="C4" s="1864"/>
      <c r="D4" s="1661" t="s">
        <v>801</v>
      </c>
      <c r="E4" s="1837" t="s">
        <v>801</v>
      </c>
      <c r="F4" s="1838"/>
      <c r="G4" s="1839"/>
      <c r="H4" s="1660"/>
      <c r="I4" s="1689" t="s">
        <v>489</v>
      </c>
      <c r="J4" s="1837" t="s">
        <v>802</v>
      </c>
      <c r="K4" s="1838"/>
      <c r="L4" s="1839"/>
      <c r="M4" s="1690"/>
      <c r="N4" s="1662" t="s">
        <v>802</v>
      </c>
      <c r="O4" s="1837" t="s">
        <v>1196</v>
      </c>
      <c r="P4" s="1838"/>
      <c r="Q4" s="1839"/>
      <c r="R4" s="1692"/>
      <c r="S4" s="1693"/>
      <c r="T4" s="1843"/>
      <c r="U4" s="1844"/>
      <c r="V4" s="1845"/>
      <c r="W4" s="1659"/>
      <c r="X4" s="1693"/>
      <c r="Y4" s="1844"/>
      <c r="Z4" s="1844"/>
      <c r="AA4" s="1845"/>
      <c r="AB4" s="1659"/>
    </row>
    <row r="5" spans="1:28" ht="50.25" hidden="1" customHeight="1" thickBot="1">
      <c r="A5" s="1862"/>
      <c r="B5" s="1863"/>
      <c r="C5" s="1864"/>
      <c r="D5" s="1518"/>
      <c r="E5" s="1828"/>
      <c r="F5" s="1857"/>
      <c r="G5" s="1858"/>
      <c r="H5" s="1519"/>
      <c r="I5" s="1519"/>
      <c r="J5" s="1854"/>
      <c r="K5" s="1855"/>
      <c r="L5" s="1856"/>
      <c r="M5" s="1519"/>
      <c r="N5" s="1519"/>
      <c r="O5" s="1519"/>
      <c r="P5" s="1519"/>
      <c r="Q5" s="1519"/>
      <c r="R5" s="1519"/>
      <c r="S5" s="1519"/>
      <c r="T5" s="1851"/>
      <c r="U5" s="1852"/>
      <c r="V5" s="1853"/>
      <c r="W5" s="22"/>
      <c r="X5" s="1520"/>
      <c r="Y5" s="1828"/>
      <c r="Z5" s="1829"/>
      <c r="AA5" s="1830"/>
      <c r="AB5" s="1577"/>
    </row>
    <row r="6" spans="1:28" ht="47.25" customHeight="1" thickBot="1">
      <c r="A6" s="1865"/>
      <c r="B6" s="1866"/>
      <c r="C6" s="1867"/>
      <c r="D6" s="1521" t="s">
        <v>624</v>
      </c>
      <c r="E6" s="1523" t="s">
        <v>1246</v>
      </c>
      <c r="F6" s="1522" t="s">
        <v>15</v>
      </c>
      <c r="G6" s="1523" t="s">
        <v>1307</v>
      </c>
      <c r="H6" s="1522" t="s">
        <v>881</v>
      </c>
      <c r="I6" s="1521" t="s">
        <v>624</v>
      </c>
      <c r="J6" s="1523" t="s">
        <v>1246</v>
      </c>
      <c r="K6" s="1522" t="s">
        <v>15</v>
      </c>
      <c r="L6" s="1523" t="s">
        <v>1307</v>
      </c>
      <c r="M6" s="1522" t="s">
        <v>881</v>
      </c>
      <c r="N6" s="1521" t="s">
        <v>624</v>
      </c>
      <c r="O6" s="1523" t="s">
        <v>1246</v>
      </c>
      <c r="P6" s="1522" t="s">
        <v>15</v>
      </c>
      <c r="Q6" s="1523" t="s">
        <v>1307</v>
      </c>
      <c r="R6" s="1522" t="s">
        <v>881</v>
      </c>
      <c r="S6" s="1521" t="s">
        <v>624</v>
      </c>
      <c r="T6" s="1523" t="s">
        <v>1246</v>
      </c>
      <c r="U6" s="1522" t="s">
        <v>15</v>
      </c>
      <c r="V6" s="1523" t="s">
        <v>1307</v>
      </c>
      <c r="W6" s="1522" t="s">
        <v>881</v>
      </c>
      <c r="X6" s="1521" t="s">
        <v>624</v>
      </c>
      <c r="Y6" s="1523" t="s">
        <v>1246</v>
      </c>
      <c r="Z6" s="1522" t="s">
        <v>15</v>
      </c>
      <c r="AA6" s="1523" t="s">
        <v>1307</v>
      </c>
      <c r="AB6" s="1684" t="s">
        <v>881</v>
      </c>
    </row>
    <row r="7" spans="1:28" s="33" customFormat="1" ht="50.25" hidden="1" customHeight="1">
      <c r="A7" s="1578"/>
      <c r="B7" s="44"/>
      <c r="C7" s="44"/>
      <c r="D7" s="44"/>
      <c r="E7" s="772"/>
      <c r="F7" s="19"/>
      <c r="G7" s="830"/>
      <c r="H7" s="20"/>
      <c r="I7" s="20"/>
      <c r="J7" s="20"/>
      <c r="K7" s="19"/>
      <c r="L7" s="20"/>
      <c r="M7" s="20"/>
      <c r="N7" s="20"/>
      <c r="O7" s="20"/>
      <c r="P7" s="20"/>
      <c r="Q7" s="20"/>
      <c r="R7" s="20"/>
      <c r="S7" s="20"/>
      <c r="T7" s="20"/>
      <c r="U7" s="19"/>
      <c r="V7" s="20"/>
      <c r="W7" s="72"/>
      <c r="X7" s="55"/>
      <c r="Y7" s="111"/>
      <c r="Z7" s="831"/>
      <c r="AA7" s="1685"/>
      <c r="AB7" s="1579"/>
    </row>
    <row r="8" spans="1:28" s="33" customFormat="1" ht="17.25" customHeight="1">
      <c r="A8" s="1826" t="s">
        <v>437</v>
      </c>
      <c r="B8" s="1827"/>
      <c r="C8" s="1827"/>
      <c r="D8" s="833"/>
      <c r="E8" s="772"/>
      <c r="F8" s="19"/>
      <c r="G8" s="830"/>
      <c r="H8" s="20"/>
      <c r="I8" s="20"/>
      <c r="J8" s="20"/>
      <c r="K8" s="19"/>
      <c r="L8" s="20"/>
      <c r="M8" s="20"/>
      <c r="N8" s="20"/>
      <c r="O8" s="20"/>
      <c r="P8" s="20"/>
      <c r="Q8" s="20"/>
      <c r="R8" s="20"/>
      <c r="S8" s="20"/>
      <c r="T8" s="20"/>
      <c r="U8" s="19"/>
      <c r="V8" s="20"/>
      <c r="W8" s="72"/>
      <c r="X8" s="55"/>
      <c r="Y8" s="111"/>
      <c r="Z8" s="831"/>
      <c r="AA8" s="1685"/>
      <c r="AB8" s="1579"/>
    </row>
    <row r="9" spans="1:28" s="33" customFormat="1" ht="15" customHeight="1">
      <c r="A9" s="1578"/>
      <c r="B9" s="44"/>
      <c r="C9" s="44"/>
      <c r="D9" s="1077"/>
      <c r="E9" s="772"/>
      <c r="F9" s="19"/>
      <c r="G9" s="830"/>
      <c r="H9" s="20"/>
      <c r="I9" s="20"/>
      <c r="J9" s="20"/>
      <c r="K9" s="19"/>
      <c r="L9" s="20"/>
      <c r="M9" s="20"/>
      <c r="N9" s="20"/>
      <c r="O9" s="20"/>
      <c r="P9" s="20"/>
      <c r="Q9" s="20"/>
      <c r="R9" s="20"/>
      <c r="S9" s="20"/>
      <c r="T9" s="20"/>
      <c r="U9" s="19"/>
      <c r="V9" s="20"/>
      <c r="W9" s="72"/>
      <c r="X9" s="55"/>
      <c r="Y9" s="111"/>
      <c r="Z9" s="831"/>
      <c r="AA9" s="1685"/>
      <c r="AB9" s="1579"/>
    </row>
    <row r="10" spans="1:28" s="33" customFormat="1" ht="14.25" hidden="1" customHeight="1">
      <c r="A10" s="1581" t="s">
        <v>237</v>
      </c>
      <c r="B10" s="72"/>
      <c r="C10" s="72"/>
      <c r="D10" s="20"/>
      <c r="E10" s="20"/>
      <c r="F10" s="109"/>
      <c r="G10" s="54">
        <f t="shared" ref="G10:G26" si="0">SUM(E10:F10)</f>
        <v>0</v>
      </c>
      <c r="H10" s="54">
        <f>E10-D10</f>
        <v>0</v>
      </c>
      <c r="I10" s="20">
        <v>32107</v>
      </c>
      <c r="J10" s="20"/>
      <c r="K10" s="1452"/>
      <c r="L10" s="54">
        <f t="shared" ref="L10:L15" si="1">SUM(J10:K10)</f>
        <v>0</v>
      </c>
      <c r="M10" s="54">
        <f>J10-I10</f>
        <v>-32107</v>
      </c>
      <c r="N10" s="54"/>
      <c r="O10" s="20"/>
      <c r="P10" s="109"/>
      <c r="Q10" s="54">
        <f t="shared" ref="Q10:Q27" si="2">SUM(O10:P10)</f>
        <v>0</v>
      </c>
      <c r="R10" s="54">
        <f>O10-N10</f>
        <v>0</v>
      </c>
      <c r="S10" s="20"/>
      <c r="T10" s="20"/>
      <c r="U10" s="109"/>
      <c r="V10" s="54">
        <f t="shared" ref="V10:V15" si="3">SUM(T10:U10)</f>
        <v>0</v>
      </c>
      <c r="W10" s="54">
        <f>T10-S10</f>
        <v>0</v>
      </c>
      <c r="X10" s="61">
        <f>SUM(D10+I10+O10+S10)</f>
        <v>32107</v>
      </c>
      <c r="Y10" s="61">
        <f>SUM(E10+J10+O10+T10)</f>
        <v>0</v>
      </c>
      <c r="Z10" s="834">
        <f>SUM(F10+K10+P10+U10)</f>
        <v>0</v>
      </c>
      <c r="AA10" s="1685">
        <f t="shared" ref="AA10:AA15" si="4">SUM(Y10:Z10)</f>
        <v>0</v>
      </c>
      <c r="AB10" s="1582">
        <f>Y10-X10</f>
        <v>-32107</v>
      </c>
    </row>
    <row r="11" spans="1:28" s="33" customFormat="1" ht="14.25" customHeight="1">
      <c r="A11" s="1581" t="s">
        <v>685</v>
      </c>
      <c r="B11" s="72"/>
      <c r="C11" s="72"/>
      <c r="D11" s="20"/>
      <c r="E11" s="20"/>
      <c r="F11" s="109"/>
      <c r="G11" s="54">
        <f t="shared" si="0"/>
        <v>0</v>
      </c>
      <c r="H11" s="54"/>
      <c r="I11" s="20"/>
      <c r="J11" s="20">
        <v>32407417</v>
      </c>
      <c r="K11" s="1452"/>
      <c r="L11" s="54">
        <f t="shared" si="1"/>
        <v>32407417</v>
      </c>
      <c r="M11" s="54">
        <f>J11-I11</f>
        <v>32407417</v>
      </c>
      <c r="N11" s="54"/>
      <c r="O11" s="20">
        <v>1208913</v>
      </c>
      <c r="P11" s="109">
        <v>240411</v>
      </c>
      <c r="Q11" s="54">
        <f t="shared" si="2"/>
        <v>1449324</v>
      </c>
      <c r="R11" s="54">
        <f>O11-N11</f>
        <v>1208913</v>
      </c>
      <c r="S11" s="20"/>
      <c r="T11" s="20">
        <v>3517000</v>
      </c>
      <c r="U11" s="109"/>
      <c r="V11" s="54">
        <f t="shared" si="3"/>
        <v>3517000</v>
      </c>
      <c r="W11" s="54">
        <f t="shared" ref="W11:W27" si="5">T11-S11</f>
        <v>3517000</v>
      </c>
      <c r="X11" s="61">
        <f t="shared" ref="X11:X27" si="6">SUM(D11+I11+O11+S11)</f>
        <v>1208913</v>
      </c>
      <c r="Y11" s="61">
        <f t="shared" ref="Y11:Y27" si="7">SUM(E11+J11+O11+T11)</f>
        <v>37133330</v>
      </c>
      <c r="Z11" s="834">
        <f t="shared" ref="Z11:Z27" si="8">SUM(F11+K11+P11+U11)</f>
        <v>240411</v>
      </c>
      <c r="AA11" s="1685">
        <f t="shared" si="4"/>
        <v>37373741</v>
      </c>
      <c r="AB11" s="1582"/>
    </row>
    <row r="12" spans="1:28" s="33" customFormat="1" ht="15.95" customHeight="1">
      <c r="A12" s="1583" t="s">
        <v>234</v>
      </c>
      <c r="B12" s="72"/>
      <c r="C12" s="72"/>
      <c r="D12" s="20"/>
      <c r="E12" s="114"/>
      <c r="F12" s="109"/>
      <c r="G12" s="54">
        <f t="shared" si="0"/>
        <v>0</v>
      </c>
      <c r="H12" s="54">
        <f t="shared" ref="H12:H26" si="9">E12-D12</f>
        <v>0</v>
      </c>
      <c r="I12" s="20"/>
      <c r="J12" s="20">
        <v>1286703</v>
      </c>
      <c r="K12" s="1452"/>
      <c r="L12" s="54">
        <f t="shared" si="1"/>
        <v>1286703</v>
      </c>
      <c r="M12" s="54">
        <f t="shared" ref="M12:M27" si="10">J12-I12</f>
        <v>1286703</v>
      </c>
      <c r="N12" s="54"/>
      <c r="O12" s="54">
        <v>11059904</v>
      </c>
      <c r="P12" s="109">
        <v>2400603</v>
      </c>
      <c r="Q12" s="54">
        <f t="shared" si="2"/>
        <v>13460507</v>
      </c>
      <c r="R12" s="54">
        <f t="shared" ref="R12:R27" si="11">O12-N12</f>
        <v>11059904</v>
      </c>
      <c r="S12" s="20"/>
      <c r="T12" s="20"/>
      <c r="U12" s="109"/>
      <c r="V12" s="54">
        <f t="shared" si="3"/>
        <v>0</v>
      </c>
      <c r="W12" s="54">
        <f t="shared" si="5"/>
        <v>0</v>
      </c>
      <c r="X12" s="61">
        <f t="shared" si="6"/>
        <v>11059904</v>
      </c>
      <c r="Y12" s="61">
        <f t="shared" si="7"/>
        <v>12346607</v>
      </c>
      <c r="Z12" s="834">
        <f t="shared" si="8"/>
        <v>2400603</v>
      </c>
      <c r="AA12" s="1685">
        <f t="shared" si="4"/>
        <v>14747210</v>
      </c>
      <c r="AB12" s="1582">
        <f t="shared" ref="AB12:AB27" si="12">Y12-X12</f>
        <v>1286703</v>
      </c>
    </row>
    <row r="13" spans="1:28" s="33" customFormat="1" ht="15.95" customHeight="1">
      <c r="A13" s="1581" t="s">
        <v>235</v>
      </c>
      <c r="B13" s="72"/>
      <c r="C13" s="72"/>
      <c r="D13" s="20"/>
      <c r="E13" s="835"/>
      <c r="F13" s="109"/>
      <c r="G13" s="54">
        <f t="shared" si="0"/>
        <v>0</v>
      </c>
      <c r="H13" s="54">
        <f t="shared" si="9"/>
        <v>0</v>
      </c>
      <c r="I13" s="20">
        <v>173355</v>
      </c>
      <c r="J13" s="20">
        <v>257499419</v>
      </c>
      <c r="K13" s="1452">
        <v>9929473</v>
      </c>
      <c r="L13" s="54">
        <f t="shared" si="1"/>
        <v>267428892</v>
      </c>
      <c r="M13" s="54">
        <f t="shared" si="10"/>
        <v>257326064</v>
      </c>
      <c r="N13" s="54"/>
      <c r="O13" s="54">
        <v>7270877</v>
      </c>
      <c r="P13" s="109">
        <v>1530985</v>
      </c>
      <c r="Q13" s="54">
        <f t="shared" si="2"/>
        <v>8801862</v>
      </c>
      <c r="R13" s="54">
        <f t="shared" si="11"/>
        <v>7270877</v>
      </c>
      <c r="S13" s="20"/>
      <c r="T13" s="20"/>
      <c r="U13" s="109"/>
      <c r="V13" s="54">
        <f t="shared" si="3"/>
        <v>0</v>
      </c>
      <c r="W13" s="54">
        <f t="shared" si="5"/>
        <v>0</v>
      </c>
      <c r="X13" s="61">
        <f t="shared" si="6"/>
        <v>7444232</v>
      </c>
      <c r="Y13" s="61">
        <f t="shared" si="7"/>
        <v>264770296</v>
      </c>
      <c r="Z13" s="834">
        <f t="shared" si="8"/>
        <v>11460458</v>
      </c>
      <c r="AA13" s="1685">
        <f t="shared" si="4"/>
        <v>276230754</v>
      </c>
      <c r="AB13" s="1582">
        <f t="shared" si="12"/>
        <v>257326064</v>
      </c>
    </row>
    <row r="14" spans="1:28" s="33" customFormat="1" ht="15.95" customHeight="1">
      <c r="A14" s="1581" t="s">
        <v>454</v>
      </c>
      <c r="B14" s="72"/>
      <c r="C14" s="72"/>
      <c r="D14" s="20"/>
      <c r="E14" s="114"/>
      <c r="F14" s="109"/>
      <c r="G14" s="54">
        <f t="shared" si="0"/>
        <v>0</v>
      </c>
      <c r="H14" s="54">
        <f t="shared" si="9"/>
        <v>0</v>
      </c>
      <c r="I14" s="20">
        <v>155624</v>
      </c>
      <c r="J14" s="20">
        <v>192948366</v>
      </c>
      <c r="K14" s="1452">
        <v>2091974</v>
      </c>
      <c r="L14" s="54">
        <f t="shared" si="1"/>
        <v>195040340</v>
      </c>
      <c r="M14" s="54">
        <f t="shared" si="10"/>
        <v>192792742</v>
      </c>
      <c r="N14" s="54"/>
      <c r="O14" s="54">
        <v>6037834</v>
      </c>
      <c r="P14" s="109">
        <v>1239520</v>
      </c>
      <c r="Q14" s="54">
        <f t="shared" si="2"/>
        <v>7277354</v>
      </c>
      <c r="R14" s="54">
        <f t="shared" si="11"/>
        <v>6037834</v>
      </c>
      <c r="S14" s="20"/>
      <c r="T14" s="20"/>
      <c r="U14" s="109"/>
      <c r="V14" s="54">
        <f t="shared" si="3"/>
        <v>0</v>
      </c>
      <c r="W14" s="54">
        <f t="shared" si="5"/>
        <v>0</v>
      </c>
      <c r="X14" s="61">
        <f t="shared" si="6"/>
        <v>6193458</v>
      </c>
      <c r="Y14" s="61">
        <f t="shared" si="7"/>
        <v>198986200</v>
      </c>
      <c r="Z14" s="834">
        <f t="shared" si="8"/>
        <v>3331494</v>
      </c>
      <c r="AA14" s="1685">
        <f t="shared" si="4"/>
        <v>202317694</v>
      </c>
      <c r="AB14" s="1582">
        <f t="shared" si="12"/>
        <v>192792742</v>
      </c>
    </row>
    <row r="15" spans="1:28" s="33" customFormat="1" ht="15.95" hidden="1" customHeight="1">
      <c r="A15" s="1581" t="s">
        <v>397</v>
      </c>
      <c r="B15" s="72"/>
      <c r="C15" s="72"/>
      <c r="D15" s="20"/>
      <c r="E15" s="114"/>
      <c r="F15" s="109"/>
      <c r="G15" s="20">
        <f t="shared" si="0"/>
        <v>0</v>
      </c>
      <c r="H15" s="54">
        <f t="shared" si="9"/>
        <v>0</v>
      </c>
      <c r="I15" s="20"/>
      <c r="J15" s="20">
        <v>0</v>
      </c>
      <c r="K15" s="1452"/>
      <c r="L15" s="54">
        <f t="shared" si="1"/>
        <v>0</v>
      </c>
      <c r="M15" s="54">
        <f t="shared" si="10"/>
        <v>0</v>
      </c>
      <c r="N15" s="54"/>
      <c r="O15" s="54">
        <v>0</v>
      </c>
      <c r="P15" s="109"/>
      <c r="Q15" s="54">
        <f t="shared" si="2"/>
        <v>0</v>
      </c>
      <c r="R15" s="54">
        <f t="shared" si="11"/>
        <v>0</v>
      </c>
      <c r="S15" s="20"/>
      <c r="T15" s="20"/>
      <c r="U15" s="109"/>
      <c r="V15" s="54">
        <f t="shared" si="3"/>
        <v>0</v>
      </c>
      <c r="W15" s="54">
        <f t="shared" si="5"/>
        <v>0</v>
      </c>
      <c r="X15" s="61">
        <f t="shared" si="6"/>
        <v>0</v>
      </c>
      <c r="Y15" s="61">
        <f t="shared" si="7"/>
        <v>0</v>
      </c>
      <c r="Z15" s="834">
        <f t="shared" si="8"/>
        <v>0</v>
      </c>
      <c r="AA15" s="1685">
        <f t="shared" si="4"/>
        <v>0</v>
      </c>
      <c r="AB15" s="1582">
        <f t="shared" si="12"/>
        <v>0</v>
      </c>
    </row>
    <row r="16" spans="1:28" s="33" customFormat="1" ht="15.95" customHeight="1">
      <c r="A16" s="1584" t="s">
        <v>436</v>
      </c>
      <c r="B16" s="72"/>
      <c r="C16" s="72"/>
      <c r="D16" s="20"/>
      <c r="E16" s="114"/>
      <c r="F16" s="109"/>
      <c r="G16" s="54">
        <f t="shared" si="0"/>
        <v>0</v>
      </c>
      <c r="H16" s="54">
        <f t="shared" si="9"/>
        <v>0</v>
      </c>
      <c r="I16" s="20">
        <v>182046</v>
      </c>
      <c r="J16" s="20">
        <v>250656272</v>
      </c>
      <c r="K16" s="1452">
        <v>-6526278</v>
      </c>
      <c r="L16" s="54">
        <f t="shared" ref="L16:L27" si="13">SUM(J16:K16)</f>
        <v>244129994</v>
      </c>
      <c r="M16" s="54">
        <f t="shared" si="10"/>
        <v>250474226</v>
      </c>
      <c r="N16" s="54"/>
      <c r="O16" s="54">
        <v>5783707</v>
      </c>
      <c r="P16" s="109">
        <v>1158875</v>
      </c>
      <c r="Q16" s="54">
        <f t="shared" si="2"/>
        <v>6942582</v>
      </c>
      <c r="R16" s="54">
        <f t="shared" si="11"/>
        <v>5783707</v>
      </c>
      <c r="S16" s="20"/>
      <c r="T16" s="20"/>
      <c r="U16" s="109"/>
      <c r="V16" s="54">
        <f t="shared" ref="V16:V27" si="14">SUM(T16:U16)</f>
        <v>0</v>
      </c>
      <c r="W16" s="54">
        <f t="shared" si="5"/>
        <v>0</v>
      </c>
      <c r="X16" s="61">
        <f t="shared" si="6"/>
        <v>5965753</v>
      </c>
      <c r="Y16" s="61">
        <f t="shared" si="7"/>
        <v>256439979</v>
      </c>
      <c r="Z16" s="834">
        <f t="shared" si="8"/>
        <v>-5367403</v>
      </c>
      <c r="AA16" s="1685">
        <f t="shared" ref="AA16:AA27" si="15">SUM(Y16:Z16)</f>
        <v>251072576</v>
      </c>
      <c r="AB16" s="1582">
        <f t="shared" si="12"/>
        <v>250474226</v>
      </c>
    </row>
    <row r="17" spans="1:28" s="33" customFormat="1" ht="15.95" customHeight="1">
      <c r="A17" s="1584" t="s">
        <v>87</v>
      </c>
      <c r="B17" s="836"/>
      <c r="C17" s="836"/>
      <c r="D17" s="20"/>
      <c r="E17" s="114"/>
      <c r="F17" s="109"/>
      <c r="G17" s="54">
        <f t="shared" si="0"/>
        <v>0</v>
      </c>
      <c r="H17" s="54">
        <f t="shared" si="9"/>
        <v>0</v>
      </c>
      <c r="I17" s="20">
        <v>92662</v>
      </c>
      <c r="J17" s="20">
        <v>104801271</v>
      </c>
      <c r="K17" s="1452">
        <v>-2181177</v>
      </c>
      <c r="L17" s="54">
        <f t="shared" si="13"/>
        <v>102620094</v>
      </c>
      <c r="M17" s="54">
        <f t="shared" si="10"/>
        <v>104708609</v>
      </c>
      <c r="N17" s="54"/>
      <c r="O17" s="54">
        <v>36957</v>
      </c>
      <c r="P17" s="109">
        <v>7874</v>
      </c>
      <c r="Q17" s="54">
        <f t="shared" si="2"/>
        <v>44831</v>
      </c>
      <c r="R17" s="54">
        <f t="shared" si="11"/>
        <v>36957</v>
      </c>
      <c r="S17" s="20"/>
      <c r="T17" s="20"/>
      <c r="U17" s="109"/>
      <c r="V17" s="54">
        <f t="shared" si="14"/>
        <v>0</v>
      </c>
      <c r="W17" s="54">
        <f t="shared" si="5"/>
        <v>0</v>
      </c>
      <c r="X17" s="61">
        <f t="shared" si="6"/>
        <v>129619</v>
      </c>
      <c r="Y17" s="61">
        <f t="shared" si="7"/>
        <v>104838228</v>
      </c>
      <c r="Z17" s="834">
        <f t="shared" si="8"/>
        <v>-2173303</v>
      </c>
      <c r="AA17" s="1685">
        <f t="shared" si="15"/>
        <v>102664925</v>
      </c>
      <c r="AB17" s="1582">
        <f t="shared" si="12"/>
        <v>104708609</v>
      </c>
    </row>
    <row r="18" spans="1:28" s="33" customFormat="1" ht="15.95" customHeight="1">
      <c r="A18" s="1584" t="s">
        <v>88</v>
      </c>
      <c r="B18" s="836"/>
      <c r="C18" s="836"/>
      <c r="D18" s="20"/>
      <c r="E18" s="114"/>
      <c r="F18" s="109"/>
      <c r="G18" s="54">
        <f t="shared" si="0"/>
        <v>0</v>
      </c>
      <c r="H18" s="54">
        <f t="shared" si="9"/>
        <v>0</v>
      </c>
      <c r="I18" s="20">
        <v>143232</v>
      </c>
      <c r="J18" s="20">
        <v>151281428</v>
      </c>
      <c r="K18" s="1452">
        <v>1024900</v>
      </c>
      <c r="L18" s="54">
        <f t="shared" si="13"/>
        <v>152306328</v>
      </c>
      <c r="M18" s="54">
        <f t="shared" si="10"/>
        <v>151138196</v>
      </c>
      <c r="N18" s="54"/>
      <c r="O18" s="54">
        <v>197612</v>
      </c>
      <c r="P18" s="109">
        <v>43688</v>
      </c>
      <c r="Q18" s="54">
        <f t="shared" si="2"/>
        <v>241300</v>
      </c>
      <c r="R18" s="54">
        <f t="shared" si="11"/>
        <v>197612</v>
      </c>
      <c r="S18" s="20"/>
      <c r="T18" s="20"/>
      <c r="U18" s="109"/>
      <c r="V18" s="54">
        <f t="shared" si="14"/>
        <v>0</v>
      </c>
      <c r="W18" s="54">
        <f t="shared" si="5"/>
        <v>0</v>
      </c>
      <c r="X18" s="61">
        <f t="shared" si="6"/>
        <v>340844</v>
      </c>
      <c r="Y18" s="61">
        <f t="shared" si="7"/>
        <v>151479040</v>
      </c>
      <c r="Z18" s="834">
        <f t="shared" si="8"/>
        <v>1068588</v>
      </c>
      <c r="AA18" s="1685">
        <f t="shared" si="15"/>
        <v>152547628</v>
      </c>
      <c r="AB18" s="1582">
        <f t="shared" si="12"/>
        <v>151138196</v>
      </c>
    </row>
    <row r="19" spans="1:28" s="33" customFormat="1" ht="15.95" customHeight="1">
      <c r="A19" s="1584" t="s">
        <v>89</v>
      </c>
      <c r="B19" s="836"/>
      <c r="C19" s="836"/>
      <c r="D19" s="20"/>
      <c r="E19" s="114"/>
      <c r="F19" s="109"/>
      <c r="G19" s="54">
        <f t="shared" si="0"/>
        <v>0</v>
      </c>
      <c r="H19" s="54">
        <f t="shared" si="9"/>
        <v>0</v>
      </c>
      <c r="I19" s="20">
        <v>140984</v>
      </c>
      <c r="J19" s="20">
        <v>151294589</v>
      </c>
      <c r="K19" s="1452">
        <v>-2660613</v>
      </c>
      <c r="L19" s="54">
        <f t="shared" si="13"/>
        <v>148633976</v>
      </c>
      <c r="M19" s="54">
        <f t="shared" si="10"/>
        <v>151153605</v>
      </c>
      <c r="N19" s="54"/>
      <c r="O19" s="54">
        <v>267462</v>
      </c>
      <c r="P19" s="109">
        <v>59436</v>
      </c>
      <c r="Q19" s="54">
        <f t="shared" si="2"/>
        <v>326898</v>
      </c>
      <c r="R19" s="54">
        <f t="shared" si="11"/>
        <v>267462</v>
      </c>
      <c r="S19" s="20"/>
      <c r="T19" s="20"/>
      <c r="U19" s="109"/>
      <c r="V19" s="54">
        <f t="shared" si="14"/>
        <v>0</v>
      </c>
      <c r="W19" s="54">
        <f t="shared" si="5"/>
        <v>0</v>
      </c>
      <c r="X19" s="61">
        <f t="shared" si="6"/>
        <v>408446</v>
      </c>
      <c r="Y19" s="61">
        <f t="shared" si="7"/>
        <v>151562051</v>
      </c>
      <c r="Z19" s="834">
        <f t="shared" si="8"/>
        <v>-2601177</v>
      </c>
      <c r="AA19" s="1685">
        <f t="shared" si="15"/>
        <v>148960874</v>
      </c>
      <c r="AB19" s="1582">
        <f t="shared" si="12"/>
        <v>151153605</v>
      </c>
    </row>
    <row r="20" spans="1:28" s="33" customFormat="1" ht="15.95" customHeight="1">
      <c r="A20" s="1584" t="s">
        <v>388</v>
      </c>
      <c r="B20" s="836"/>
      <c r="C20" s="836"/>
      <c r="D20" s="20"/>
      <c r="E20" s="114"/>
      <c r="F20" s="109"/>
      <c r="G20" s="54">
        <f t="shared" si="0"/>
        <v>0</v>
      </c>
      <c r="H20" s="54">
        <f t="shared" si="9"/>
        <v>0</v>
      </c>
      <c r="I20" s="20">
        <v>185595</v>
      </c>
      <c r="J20" s="20">
        <v>206984132</v>
      </c>
      <c r="K20" s="1452">
        <v>-264173</v>
      </c>
      <c r="L20" s="54">
        <f t="shared" si="13"/>
        <v>206719959</v>
      </c>
      <c r="M20" s="54">
        <f t="shared" si="10"/>
        <v>206798537</v>
      </c>
      <c r="N20" s="54"/>
      <c r="O20" s="54">
        <v>355219</v>
      </c>
      <c r="P20" s="109">
        <v>74422</v>
      </c>
      <c r="Q20" s="54">
        <f t="shared" si="2"/>
        <v>429641</v>
      </c>
      <c r="R20" s="54">
        <f t="shared" si="11"/>
        <v>355219</v>
      </c>
      <c r="S20" s="20"/>
      <c r="T20" s="20"/>
      <c r="U20" s="109"/>
      <c r="V20" s="54">
        <f t="shared" si="14"/>
        <v>0</v>
      </c>
      <c r="W20" s="54">
        <f t="shared" si="5"/>
        <v>0</v>
      </c>
      <c r="X20" s="61">
        <f t="shared" si="6"/>
        <v>540814</v>
      </c>
      <c r="Y20" s="61">
        <f t="shared" si="7"/>
        <v>207339351</v>
      </c>
      <c r="Z20" s="834">
        <f t="shared" si="8"/>
        <v>-189751</v>
      </c>
      <c r="AA20" s="1685">
        <f t="shared" si="15"/>
        <v>207149600</v>
      </c>
      <c r="AB20" s="1582">
        <f t="shared" si="12"/>
        <v>206798537</v>
      </c>
    </row>
    <row r="21" spans="1:28" s="33" customFormat="1" ht="15.95" customHeight="1">
      <c r="A21" s="1584" t="s">
        <v>90</v>
      </c>
      <c r="B21" s="836"/>
      <c r="C21" s="836"/>
      <c r="D21" s="20"/>
      <c r="E21" s="114"/>
      <c r="F21" s="109"/>
      <c r="G21" s="54">
        <f t="shared" si="0"/>
        <v>0</v>
      </c>
      <c r="H21" s="54">
        <f t="shared" si="9"/>
        <v>0</v>
      </c>
      <c r="I21" s="20">
        <v>110492</v>
      </c>
      <c r="J21" s="20">
        <v>117145244</v>
      </c>
      <c r="K21" s="1452">
        <v>-1129977</v>
      </c>
      <c r="L21" s="54">
        <f t="shared" si="13"/>
        <v>116015267</v>
      </c>
      <c r="M21" s="54">
        <f t="shared" si="10"/>
        <v>117034752</v>
      </c>
      <c r="N21" s="54"/>
      <c r="O21" s="54">
        <v>102870</v>
      </c>
      <c r="P21" s="109">
        <v>22860</v>
      </c>
      <c r="Q21" s="54">
        <f t="shared" si="2"/>
        <v>125730</v>
      </c>
      <c r="R21" s="54">
        <f t="shared" si="11"/>
        <v>102870</v>
      </c>
      <c r="S21" s="20"/>
      <c r="T21" s="20"/>
      <c r="U21" s="109"/>
      <c r="V21" s="54">
        <f t="shared" si="14"/>
        <v>0</v>
      </c>
      <c r="W21" s="54">
        <f t="shared" si="5"/>
        <v>0</v>
      </c>
      <c r="X21" s="61">
        <f t="shared" si="6"/>
        <v>213362</v>
      </c>
      <c r="Y21" s="61">
        <f t="shared" si="7"/>
        <v>117248114</v>
      </c>
      <c r="Z21" s="834">
        <f t="shared" si="8"/>
        <v>-1107117</v>
      </c>
      <c r="AA21" s="1685">
        <f t="shared" si="15"/>
        <v>116140997</v>
      </c>
      <c r="AB21" s="1582">
        <f t="shared" si="12"/>
        <v>117034752</v>
      </c>
    </row>
    <row r="22" spans="1:28" s="33" customFormat="1" ht="15.95" customHeight="1">
      <c r="A22" s="1584" t="s">
        <v>91</v>
      </c>
      <c r="B22" s="836"/>
      <c r="C22" s="836"/>
      <c r="D22" s="20"/>
      <c r="E22" s="114"/>
      <c r="F22" s="109"/>
      <c r="G22" s="54">
        <f t="shared" si="0"/>
        <v>0</v>
      </c>
      <c r="H22" s="54">
        <f t="shared" si="9"/>
        <v>0</v>
      </c>
      <c r="I22" s="20">
        <v>101784</v>
      </c>
      <c r="J22" s="20">
        <v>107762576</v>
      </c>
      <c r="K22" s="1452">
        <v>-376701</v>
      </c>
      <c r="L22" s="54">
        <f t="shared" si="13"/>
        <v>107385875</v>
      </c>
      <c r="M22" s="54">
        <f t="shared" si="10"/>
        <v>107660792</v>
      </c>
      <c r="N22" s="54"/>
      <c r="O22" s="54">
        <v>69215</v>
      </c>
      <c r="P22" s="109">
        <v>15240</v>
      </c>
      <c r="Q22" s="54">
        <f t="shared" si="2"/>
        <v>84455</v>
      </c>
      <c r="R22" s="54">
        <f t="shared" si="11"/>
        <v>69215</v>
      </c>
      <c r="S22" s="20"/>
      <c r="T22" s="20"/>
      <c r="U22" s="109"/>
      <c r="V22" s="54">
        <f t="shared" si="14"/>
        <v>0</v>
      </c>
      <c r="W22" s="54">
        <f t="shared" si="5"/>
        <v>0</v>
      </c>
      <c r="X22" s="61">
        <f t="shared" si="6"/>
        <v>170999</v>
      </c>
      <c r="Y22" s="61">
        <f t="shared" si="7"/>
        <v>107831791</v>
      </c>
      <c r="Z22" s="834">
        <f t="shared" si="8"/>
        <v>-361461</v>
      </c>
      <c r="AA22" s="1685">
        <f t="shared" si="15"/>
        <v>107470330</v>
      </c>
      <c r="AB22" s="1582">
        <f t="shared" si="12"/>
        <v>107660792</v>
      </c>
    </row>
    <row r="23" spans="1:28" s="33" customFormat="1" ht="15.95" customHeight="1">
      <c r="A23" s="1584" t="s">
        <v>92</v>
      </c>
      <c r="B23" s="836"/>
      <c r="C23" s="836"/>
      <c r="D23" s="20"/>
      <c r="E23" s="114"/>
      <c r="F23" s="109"/>
      <c r="G23" s="54">
        <f t="shared" si="0"/>
        <v>0</v>
      </c>
      <c r="H23" s="54">
        <f t="shared" si="9"/>
        <v>0</v>
      </c>
      <c r="I23" s="20">
        <v>144255</v>
      </c>
      <c r="J23" s="20">
        <v>152614972</v>
      </c>
      <c r="K23" s="1452">
        <v>-2576589</v>
      </c>
      <c r="L23" s="54">
        <f t="shared" si="13"/>
        <v>150038383</v>
      </c>
      <c r="M23" s="54">
        <f t="shared" si="10"/>
        <v>152470717</v>
      </c>
      <c r="N23" s="54"/>
      <c r="O23" s="54">
        <v>523494</v>
      </c>
      <c r="P23" s="109">
        <v>93472</v>
      </c>
      <c r="Q23" s="54">
        <f t="shared" si="2"/>
        <v>616966</v>
      </c>
      <c r="R23" s="54">
        <f t="shared" si="11"/>
        <v>523494</v>
      </c>
      <c r="S23" s="20"/>
      <c r="T23" s="20"/>
      <c r="U23" s="109"/>
      <c r="V23" s="54">
        <f t="shared" si="14"/>
        <v>0</v>
      </c>
      <c r="W23" s="54">
        <f t="shared" si="5"/>
        <v>0</v>
      </c>
      <c r="X23" s="61">
        <f t="shared" si="6"/>
        <v>667749</v>
      </c>
      <c r="Y23" s="61">
        <f t="shared" si="7"/>
        <v>153138466</v>
      </c>
      <c r="Z23" s="834">
        <f t="shared" si="8"/>
        <v>-2483117</v>
      </c>
      <c r="AA23" s="1685">
        <f t="shared" si="15"/>
        <v>150655349</v>
      </c>
      <c r="AB23" s="1582">
        <f t="shared" si="12"/>
        <v>152470717</v>
      </c>
    </row>
    <row r="24" spans="1:28" s="33" customFormat="1" ht="15.95" customHeight="1">
      <c r="A24" s="1584" t="s">
        <v>93</v>
      </c>
      <c r="B24" s="836"/>
      <c r="C24" s="836"/>
      <c r="D24" s="20"/>
      <c r="E24" s="114"/>
      <c r="F24" s="109"/>
      <c r="G24" s="54">
        <f t="shared" si="0"/>
        <v>0</v>
      </c>
      <c r="H24" s="54">
        <f t="shared" si="9"/>
        <v>0</v>
      </c>
      <c r="I24" s="20">
        <v>99836</v>
      </c>
      <c r="J24" s="20">
        <v>101807372</v>
      </c>
      <c r="K24" s="1452">
        <v>1452004</v>
      </c>
      <c r="L24" s="54">
        <f t="shared" si="13"/>
        <v>103259376</v>
      </c>
      <c r="M24" s="54">
        <f t="shared" si="10"/>
        <v>101707536</v>
      </c>
      <c r="N24" s="54"/>
      <c r="O24" s="54">
        <v>833755</v>
      </c>
      <c r="P24" s="109">
        <v>195834</v>
      </c>
      <c r="Q24" s="54">
        <f t="shared" si="2"/>
        <v>1029589</v>
      </c>
      <c r="R24" s="54">
        <f t="shared" si="11"/>
        <v>833755</v>
      </c>
      <c r="S24" s="20"/>
      <c r="T24" s="20"/>
      <c r="U24" s="109"/>
      <c r="V24" s="54">
        <f t="shared" si="14"/>
        <v>0</v>
      </c>
      <c r="W24" s="54">
        <f t="shared" si="5"/>
        <v>0</v>
      </c>
      <c r="X24" s="61">
        <f t="shared" si="6"/>
        <v>933591</v>
      </c>
      <c r="Y24" s="61">
        <f t="shared" si="7"/>
        <v>102641127</v>
      </c>
      <c r="Z24" s="834">
        <f t="shared" si="8"/>
        <v>1647838</v>
      </c>
      <c r="AA24" s="1685">
        <f t="shared" si="15"/>
        <v>104288965</v>
      </c>
      <c r="AB24" s="1582">
        <f t="shared" si="12"/>
        <v>101707536</v>
      </c>
    </row>
    <row r="25" spans="1:28" s="33" customFormat="1" ht="15.95" customHeight="1">
      <c r="A25" s="1584" t="s">
        <v>389</v>
      </c>
      <c r="B25" s="836"/>
      <c r="C25" s="836"/>
      <c r="D25" s="20"/>
      <c r="E25" s="114"/>
      <c r="F25" s="109"/>
      <c r="G25" s="54">
        <f t="shared" si="0"/>
        <v>0</v>
      </c>
      <c r="H25" s="54">
        <f t="shared" si="9"/>
        <v>0</v>
      </c>
      <c r="I25" s="20">
        <v>99751</v>
      </c>
      <c r="J25" s="20">
        <v>104006032</v>
      </c>
      <c r="K25" s="1452">
        <v>-2896332</v>
      </c>
      <c r="L25" s="54">
        <f t="shared" si="13"/>
        <v>101109700</v>
      </c>
      <c r="M25" s="54">
        <f t="shared" si="10"/>
        <v>103906281</v>
      </c>
      <c r="N25" s="54"/>
      <c r="O25" s="54">
        <v>727075</v>
      </c>
      <c r="P25" s="109">
        <v>166116</v>
      </c>
      <c r="Q25" s="54">
        <f t="shared" si="2"/>
        <v>893191</v>
      </c>
      <c r="R25" s="54">
        <f t="shared" si="11"/>
        <v>727075</v>
      </c>
      <c r="S25" s="20"/>
      <c r="T25" s="20"/>
      <c r="U25" s="109"/>
      <c r="V25" s="54">
        <f t="shared" si="14"/>
        <v>0</v>
      </c>
      <c r="W25" s="54">
        <f t="shared" si="5"/>
        <v>0</v>
      </c>
      <c r="X25" s="61">
        <f t="shared" si="6"/>
        <v>826826</v>
      </c>
      <c r="Y25" s="61">
        <f t="shared" si="7"/>
        <v>104733107</v>
      </c>
      <c r="Z25" s="834">
        <f t="shared" si="8"/>
        <v>-2730216</v>
      </c>
      <c r="AA25" s="1685">
        <f t="shared" si="15"/>
        <v>102002891</v>
      </c>
      <c r="AB25" s="1582">
        <f t="shared" si="12"/>
        <v>103906281</v>
      </c>
    </row>
    <row r="26" spans="1:28" s="33" customFormat="1" ht="15.95" customHeight="1">
      <c r="A26" s="1584" t="s">
        <v>94</v>
      </c>
      <c r="B26" s="836"/>
      <c r="C26" s="836"/>
      <c r="D26" s="20"/>
      <c r="E26" s="114"/>
      <c r="F26" s="109"/>
      <c r="G26" s="54">
        <f t="shared" si="0"/>
        <v>0</v>
      </c>
      <c r="H26" s="54">
        <f t="shared" si="9"/>
        <v>0</v>
      </c>
      <c r="I26" s="20">
        <v>95308</v>
      </c>
      <c r="J26" s="20">
        <v>111542087</v>
      </c>
      <c r="K26" s="1452">
        <v>709631</v>
      </c>
      <c r="L26" s="54">
        <f t="shared" si="13"/>
        <v>112251718</v>
      </c>
      <c r="M26" s="54">
        <f t="shared" si="10"/>
        <v>111446779</v>
      </c>
      <c r="N26" s="54"/>
      <c r="O26" s="54">
        <v>646176</v>
      </c>
      <c r="P26" s="109">
        <v>81280</v>
      </c>
      <c r="Q26" s="54">
        <f t="shared" si="2"/>
        <v>727456</v>
      </c>
      <c r="R26" s="54">
        <f t="shared" si="11"/>
        <v>646176</v>
      </c>
      <c r="S26" s="20"/>
      <c r="T26" s="20"/>
      <c r="U26" s="109"/>
      <c r="V26" s="54">
        <f t="shared" si="14"/>
        <v>0</v>
      </c>
      <c r="W26" s="54">
        <f t="shared" si="5"/>
        <v>0</v>
      </c>
      <c r="X26" s="61">
        <f t="shared" si="6"/>
        <v>741484</v>
      </c>
      <c r="Y26" s="61">
        <f t="shared" si="7"/>
        <v>112188263</v>
      </c>
      <c r="Z26" s="834">
        <f t="shared" si="8"/>
        <v>790911</v>
      </c>
      <c r="AA26" s="1685">
        <f t="shared" si="15"/>
        <v>112979174</v>
      </c>
      <c r="AB26" s="1582">
        <f t="shared" si="12"/>
        <v>111446779</v>
      </c>
    </row>
    <row r="27" spans="1:28" s="33" customFormat="1" ht="15.95" customHeight="1">
      <c r="A27" s="1584" t="s">
        <v>323</v>
      </c>
      <c r="B27" s="836"/>
      <c r="C27" s="836"/>
      <c r="D27" s="20"/>
      <c r="E27" s="114"/>
      <c r="F27" s="109"/>
      <c r="G27" s="54">
        <f>SUM(E27:F27)</f>
        <v>0</v>
      </c>
      <c r="H27" s="54">
        <f>E27-D27</f>
        <v>0</v>
      </c>
      <c r="I27" s="20">
        <v>99700</v>
      </c>
      <c r="J27" s="20">
        <v>106255777</v>
      </c>
      <c r="K27" s="1452">
        <v>-67518</v>
      </c>
      <c r="L27" s="54">
        <f t="shared" si="13"/>
        <v>106188259</v>
      </c>
      <c r="M27" s="54">
        <f t="shared" si="10"/>
        <v>106156077</v>
      </c>
      <c r="N27" s="54"/>
      <c r="O27" s="54">
        <v>244475</v>
      </c>
      <c r="P27" s="109">
        <v>52578</v>
      </c>
      <c r="Q27" s="54">
        <f t="shared" si="2"/>
        <v>297053</v>
      </c>
      <c r="R27" s="54">
        <f t="shared" si="11"/>
        <v>244475</v>
      </c>
      <c r="S27" s="20"/>
      <c r="T27" s="20"/>
      <c r="U27" s="109"/>
      <c r="V27" s="54">
        <f t="shared" si="14"/>
        <v>0</v>
      </c>
      <c r="W27" s="54">
        <f t="shared" si="5"/>
        <v>0</v>
      </c>
      <c r="X27" s="61">
        <f t="shared" si="6"/>
        <v>344175</v>
      </c>
      <c r="Y27" s="61">
        <f t="shared" si="7"/>
        <v>106500252</v>
      </c>
      <c r="Z27" s="834">
        <f t="shared" si="8"/>
        <v>-14940</v>
      </c>
      <c r="AA27" s="1685">
        <f t="shared" si="15"/>
        <v>106485312</v>
      </c>
      <c r="AB27" s="1582">
        <f t="shared" si="12"/>
        <v>106156077</v>
      </c>
    </row>
    <row r="28" spans="1:28" s="33" customFormat="1" ht="9" customHeight="1" thickBot="1">
      <c r="A28" s="1581"/>
      <c r="B28" s="72"/>
      <c r="C28" s="72"/>
      <c r="D28" s="73"/>
      <c r="E28" s="20"/>
      <c r="F28" s="19"/>
      <c r="G28" s="20"/>
      <c r="H28" s="20"/>
      <c r="I28" s="20"/>
      <c r="J28" s="20"/>
      <c r="K28" s="19"/>
      <c r="L28" s="20"/>
      <c r="M28" s="20"/>
      <c r="N28" s="20"/>
      <c r="O28" s="20"/>
      <c r="P28" s="20"/>
      <c r="Q28" s="20"/>
      <c r="R28" s="20"/>
      <c r="S28" s="20"/>
      <c r="T28" s="20"/>
      <c r="U28" s="19"/>
      <c r="V28" s="20"/>
      <c r="W28" s="72"/>
      <c r="X28" s="61"/>
      <c r="Y28" s="111"/>
      <c r="Z28" s="831"/>
      <c r="AA28" s="1686"/>
      <c r="AB28" s="1579"/>
    </row>
    <row r="29" spans="1:28" s="33" customFormat="1" ht="18" customHeight="1" thickBot="1">
      <c r="A29" s="1585" t="s">
        <v>14</v>
      </c>
      <c r="B29" s="827"/>
      <c r="C29" s="827"/>
      <c r="D29" s="1533">
        <f t="shared" ref="D29:I29" si="16">SUM(D10:D28)</f>
        <v>0</v>
      </c>
      <c r="E29" s="1534">
        <f t="shared" si="16"/>
        <v>0</v>
      </c>
      <c r="F29" s="1535">
        <f t="shared" si="16"/>
        <v>0</v>
      </c>
      <c r="G29" s="1536">
        <f t="shared" si="16"/>
        <v>0</v>
      </c>
      <c r="H29" s="1536">
        <f t="shared" si="16"/>
        <v>0</v>
      </c>
      <c r="I29" s="1537">
        <f t="shared" si="16"/>
        <v>1856731</v>
      </c>
      <c r="J29" s="1533">
        <f t="shared" ref="J29:V29" si="17">SUM(J10:J28)</f>
        <v>2150293657</v>
      </c>
      <c r="K29" s="1535">
        <f t="shared" si="17"/>
        <v>-3471376</v>
      </c>
      <c r="L29" s="1536">
        <f t="shared" si="17"/>
        <v>2146822281</v>
      </c>
      <c r="M29" s="1536">
        <f t="shared" si="17"/>
        <v>2148436926</v>
      </c>
      <c r="N29" s="1536"/>
      <c r="O29" s="1536">
        <f t="shared" si="17"/>
        <v>35365545</v>
      </c>
      <c r="P29" s="1535">
        <f t="shared" si="17"/>
        <v>7383194</v>
      </c>
      <c r="Q29" s="1536">
        <f t="shared" si="17"/>
        <v>42748739</v>
      </c>
      <c r="R29" s="1536"/>
      <c r="S29" s="1536">
        <f>SUM(S10:S28)</f>
        <v>0</v>
      </c>
      <c r="T29" s="1534">
        <f t="shared" si="17"/>
        <v>3517000</v>
      </c>
      <c r="U29" s="1535">
        <f t="shared" si="17"/>
        <v>0</v>
      </c>
      <c r="V29" s="1536">
        <f t="shared" si="17"/>
        <v>3517000</v>
      </c>
      <c r="W29" s="1536">
        <f t="shared" ref="W29:AB29" si="18">SUM(W10:W28)</f>
        <v>3517000</v>
      </c>
      <c r="X29" s="1536">
        <f t="shared" si="18"/>
        <v>37222276</v>
      </c>
      <c r="Y29" s="1534">
        <f t="shared" si="18"/>
        <v>2189176202</v>
      </c>
      <c r="Z29" s="1535">
        <f t="shared" si="18"/>
        <v>3911818</v>
      </c>
      <c r="AA29" s="1536">
        <f t="shared" si="18"/>
        <v>2193088020</v>
      </c>
      <c r="AB29" s="1536">
        <f t="shared" si="18"/>
        <v>2116029509</v>
      </c>
    </row>
    <row r="30" spans="1:28" s="33" customFormat="1" ht="13.5" customHeight="1">
      <c r="A30" s="1586"/>
      <c r="B30" s="155"/>
      <c r="C30" s="155"/>
      <c r="D30" s="155"/>
      <c r="E30" s="837"/>
      <c r="F30" s="837"/>
      <c r="G30" s="837"/>
      <c r="H30" s="837"/>
      <c r="I30" s="837"/>
      <c r="J30" s="837"/>
      <c r="K30" s="837"/>
      <c r="L30" s="837"/>
      <c r="M30" s="837"/>
      <c r="N30" s="837"/>
      <c r="O30" s="837"/>
      <c r="P30" s="837"/>
      <c r="Q30" s="837"/>
      <c r="R30" s="837"/>
      <c r="S30" s="837"/>
      <c r="T30" s="837"/>
      <c r="U30" s="837"/>
      <c r="V30" s="837"/>
      <c r="W30" s="72"/>
      <c r="X30" s="55"/>
      <c r="Y30" s="838"/>
      <c r="Z30" s="839"/>
      <c r="AA30" s="1687"/>
      <c r="AB30" s="1579"/>
    </row>
    <row r="31" spans="1:28" s="33" customFormat="1" ht="15">
      <c r="A31" s="1826" t="s">
        <v>438</v>
      </c>
      <c r="B31" s="1827"/>
      <c r="C31" s="1827"/>
      <c r="D31" s="833"/>
      <c r="E31" s="837"/>
      <c r="F31" s="837"/>
      <c r="G31" s="837"/>
      <c r="H31" s="837"/>
      <c r="I31" s="837"/>
      <c r="J31" s="837"/>
      <c r="K31" s="837"/>
      <c r="L31" s="837"/>
      <c r="M31" s="837"/>
      <c r="N31" s="837"/>
      <c r="O31" s="837"/>
      <c r="P31" s="837"/>
      <c r="Q31" s="837"/>
      <c r="R31" s="837"/>
      <c r="S31" s="837"/>
      <c r="T31" s="837"/>
      <c r="U31" s="837"/>
      <c r="V31" s="837"/>
      <c r="W31" s="72"/>
      <c r="X31" s="55"/>
      <c r="Y31" s="838"/>
      <c r="Z31" s="839"/>
      <c r="AA31" s="1687"/>
      <c r="AB31" s="1579"/>
    </row>
    <row r="32" spans="1:28" s="33" customFormat="1" ht="8.25" customHeight="1">
      <c r="A32" s="1580"/>
      <c r="B32" s="833"/>
      <c r="C32" s="833"/>
      <c r="D32" s="833"/>
      <c r="E32" s="837"/>
      <c r="F32" s="837"/>
      <c r="G32" s="837"/>
      <c r="H32" s="837"/>
      <c r="I32" s="837"/>
      <c r="J32" s="837"/>
      <c r="K32" s="837"/>
      <c r="L32" s="837"/>
      <c r="M32" s="837"/>
      <c r="N32" s="837"/>
      <c r="O32" s="837"/>
      <c r="P32" s="837"/>
      <c r="Q32" s="837"/>
      <c r="R32" s="837"/>
      <c r="S32" s="837"/>
      <c r="T32" s="837"/>
      <c r="U32" s="837"/>
      <c r="V32" s="837"/>
      <c r="W32" s="72"/>
      <c r="X32" s="55"/>
      <c r="Y32" s="838"/>
      <c r="Z32" s="839"/>
      <c r="AA32" s="1687"/>
      <c r="AB32" s="1579"/>
    </row>
    <row r="33" spans="1:28" s="33" customFormat="1" ht="18.75" customHeight="1">
      <c r="A33" s="1849" t="s">
        <v>162</v>
      </c>
      <c r="B33" s="1850"/>
      <c r="C33" s="1850"/>
      <c r="D33" s="841"/>
      <c r="E33" s="841"/>
      <c r="F33" s="842"/>
      <c r="G33" s="843">
        <f>SUM(E33:F33)</f>
        <v>0</v>
      </c>
      <c r="H33" s="843">
        <f>E33-D33</f>
        <v>0</v>
      </c>
      <c r="I33" s="844">
        <v>38146</v>
      </c>
      <c r="J33" s="841">
        <v>585851</v>
      </c>
      <c r="K33" s="842"/>
      <c r="L33" s="843">
        <f>SUM(J33:K33)</f>
        <v>585851</v>
      </c>
      <c r="M33" s="843">
        <f>J33-I33</f>
        <v>547705</v>
      </c>
      <c r="N33" s="843"/>
      <c r="O33" s="869">
        <v>5818094</v>
      </c>
      <c r="P33" s="109">
        <v>1184148</v>
      </c>
      <c r="Q33" s="54">
        <f>SUM(O33:P33)</f>
        <v>7002242</v>
      </c>
      <c r="R33" s="844"/>
      <c r="S33" s="844"/>
      <c r="T33" s="841"/>
      <c r="U33" s="842"/>
      <c r="V33" s="841">
        <f>SUM(T33:U33)</f>
        <v>0</v>
      </c>
      <c r="W33" s="54">
        <f>T33-S33</f>
        <v>0</v>
      </c>
      <c r="X33" s="61">
        <f>SUM(D33+I33+O33+S33)</f>
        <v>5856240</v>
      </c>
      <c r="Y33" s="832">
        <f>SUM(E33+J33+O33+T33)</f>
        <v>6403945</v>
      </c>
      <c r="Z33" s="834">
        <f>SUM(F33+K33+P33+U33)</f>
        <v>1184148</v>
      </c>
      <c r="AA33" s="1685">
        <f>SUM(Y33:Z33)</f>
        <v>7588093</v>
      </c>
      <c r="AB33" s="1582">
        <f>Y33-X33</f>
        <v>547705</v>
      </c>
    </row>
    <row r="34" spans="1:28" s="33" customFormat="1" ht="9" customHeight="1" thickBot="1">
      <c r="A34" s="1578"/>
      <c r="B34" s="44"/>
      <c r="C34" s="44"/>
      <c r="D34" s="44"/>
      <c r="E34" s="837"/>
      <c r="F34" s="837"/>
      <c r="G34" s="837"/>
      <c r="H34" s="837"/>
      <c r="I34" s="837"/>
      <c r="J34" s="837"/>
      <c r="K34" s="837"/>
      <c r="L34" s="837"/>
      <c r="M34" s="837"/>
      <c r="N34" s="837"/>
      <c r="O34" s="837"/>
      <c r="P34" s="837"/>
      <c r="Q34" s="837"/>
      <c r="R34" s="837"/>
      <c r="S34" s="837"/>
      <c r="T34" s="837"/>
      <c r="U34" s="837"/>
      <c r="V34" s="837"/>
      <c r="W34" s="72"/>
      <c r="X34" s="55"/>
      <c r="Y34" s="838"/>
      <c r="Z34" s="839"/>
      <c r="AA34" s="1687"/>
      <c r="AB34" s="1579"/>
    </row>
    <row r="35" spans="1:28" s="366" customFormat="1" ht="18" customHeight="1" thickBot="1">
      <c r="A35" s="1587" t="s">
        <v>97</v>
      </c>
      <c r="B35" s="1532"/>
      <c r="C35" s="1532"/>
      <c r="D35" s="1524">
        <f t="shared" ref="D35:AB35" si="19">SUM(D33:D34)</f>
        <v>0</v>
      </c>
      <c r="E35" s="1524">
        <f t="shared" si="19"/>
        <v>0</v>
      </c>
      <c r="F35" s="1525">
        <f t="shared" si="19"/>
        <v>0</v>
      </c>
      <c r="G35" s="1526">
        <f t="shared" si="19"/>
        <v>0</v>
      </c>
      <c r="H35" s="1526">
        <f t="shared" si="19"/>
        <v>0</v>
      </c>
      <c r="I35" s="1526">
        <f t="shared" si="19"/>
        <v>38146</v>
      </c>
      <c r="J35" s="1527">
        <f t="shared" si="19"/>
        <v>585851</v>
      </c>
      <c r="K35" s="1528">
        <f t="shared" si="19"/>
        <v>0</v>
      </c>
      <c r="L35" s="1529">
        <f t="shared" si="19"/>
        <v>585851</v>
      </c>
      <c r="M35" s="1529">
        <f t="shared" si="19"/>
        <v>547705</v>
      </c>
      <c r="N35" s="1529"/>
      <c r="O35" s="1529">
        <f t="shared" si="19"/>
        <v>5818094</v>
      </c>
      <c r="P35" s="1528">
        <f t="shared" si="19"/>
        <v>1184148</v>
      </c>
      <c r="Q35" s="1529">
        <f t="shared" si="19"/>
        <v>7002242</v>
      </c>
      <c r="R35" s="1529"/>
      <c r="S35" s="1529">
        <f>SUM(S33:S34)</f>
        <v>0</v>
      </c>
      <c r="T35" s="1530">
        <f t="shared" si="19"/>
        <v>0</v>
      </c>
      <c r="U35" s="1528">
        <f t="shared" si="19"/>
        <v>0</v>
      </c>
      <c r="V35" s="1531">
        <f t="shared" si="19"/>
        <v>0</v>
      </c>
      <c r="W35" s="1531">
        <f t="shared" si="19"/>
        <v>0</v>
      </c>
      <c r="X35" s="1531">
        <f t="shared" si="19"/>
        <v>5856240</v>
      </c>
      <c r="Y35" s="1530">
        <f t="shared" si="19"/>
        <v>6403945</v>
      </c>
      <c r="Z35" s="1528">
        <f t="shared" si="19"/>
        <v>1184148</v>
      </c>
      <c r="AA35" s="1529">
        <f t="shared" si="19"/>
        <v>7588093</v>
      </c>
      <c r="AB35" s="1529">
        <f t="shared" si="19"/>
        <v>547705</v>
      </c>
    </row>
    <row r="36" spans="1:28" s="33" customFormat="1" ht="11.25" customHeight="1">
      <c r="A36" s="1580"/>
      <c r="B36" s="44"/>
      <c r="C36" s="44"/>
      <c r="D36" s="44"/>
      <c r="E36" s="837"/>
      <c r="F36" s="837"/>
      <c r="G36" s="837"/>
      <c r="H36" s="837"/>
      <c r="I36" s="837"/>
      <c r="J36" s="837"/>
      <c r="K36" s="837"/>
      <c r="L36" s="837"/>
      <c r="M36" s="837"/>
      <c r="N36" s="837"/>
      <c r="O36" s="837"/>
      <c r="P36" s="837"/>
      <c r="Q36" s="837"/>
      <c r="R36" s="837"/>
      <c r="S36" s="837"/>
      <c r="T36" s="837"/>
      <c r="U36" s="837"/>
      <c r="V36" s="837"/>
      <c r="W36" s="72"/>
      <c r="X36" s="55"/>
      <c r="Y36" s="838"/>
      <c r="Z36" s="839"/>
      <c r="AA36" s="1687"/>
      <c r="AB36" s="1579"/>
    </row>
    <row r="37" spans="1:28" s="33" customFormat="1" ht="15.75" customHeight="1">
      <c r="A37" s="1826" t="s">
        <v>51</v>
      </c>
      <c r="B37" s="1827"/>
      <c r="C37" s="1827"/>
      <c r="D37" s="833"/>
      <c r="E37" s="837"/>
      <c r="F37" s="837"/>
      <c r="G37" s="837"/>
      <c r="H37" s="837"/>
      <c r="I37" s="837"/>
      <c r="J37" s="837"/>
      <c r="K37" s="837"/>
      <c r="L37" s="837"/>
      <c r="M37" s="837"/>
      <c r="N37" s="837"/>
      <c r="O37" s="837"/>
      <c r="P37" s="837"/>
      <c r="Q37" s="837"/>
      <c r="R37" s="837"/>
      <c r="S37" s="837"/>
      <c r="T37" s="837"/>
      <c r="U37" s="837"/>
      <c r="V37" s="837"/>
      <c r="W37" s="72"/>
      <c r="X37" s="55"/>
      <c r="Y37" s="838"/>
      <c r="Z37" s="839"/>
      <c r="AA37" s="1687"/>
      <c r="AB37" s="1579"/>
    </row>
    <row r="38" spans="1:28" s="33" customFormat="1" ht="9.75" customHeight="1">
      <c r="A38" s="1580"/>
      <c r="B38" s="833"/>
      <c r="C38" s="833"/>
      <c r="D38" s="833"/>
      <c r="E38" s="837"/>
      <c r="F38" s="837"/>
      <c r="G38" s="837"/>
      <c r="H38" s="837"/>
      <c r="I38" s="837"/>
      <c r="J38" s="837"/>
      <c r="K38" s="837"/>
      <c r="L38" s="837"/>
      <c r="M38" s="837"/>
      <c r="N38" s="837"/>
      <c r="O38" s="837"/>
      <c r="P38" s="837"/>
      <c r="Q38" s="837"/>
      <c r="R38" s="837"/>
      <c r="S38" s="837"/>
      <c r="T38" s="837"/>
      <c r="U38" s="837"/>
      <c r="V38" s="837"/>
      <c r="W38" s="72"/>
      <c r="X38" s="55"/>
      <c r="Y38" s="838"/>
      <c r="Z38" s="839"/>
      <c r="AA38" s="1687"/>
      <c r="AB38" s="1579"/>
    </row>
    <row r="39" spans="1:28" s="33" customFormat="1" ht="18.75" customHeight="1">
      <c r="A39" s="1849" t="s">
        <v>50</v>
      </c>
      <c r="B39" s="1850"/>
      <c r="C39" s="1850"/>
      <c r="D39" s="841"/>
      <c r="E39" s="840"/>
      <c r="F39" s="846"/>
      <c r="G39" s="66">
        <f>SUM(E39:F39)</f>
        <v>0</v>
      </c>
      <c r="H39" s="54">
        <f>E39-D39</f>
        <v>0</v>
      </c>
      <c r="I39" s="837">
        <v>4000</v>
      </c>
      <c r="J39" s="66">
        <v>0</v>
      </c>
      <c r="K39" s="846"/>
      <c r="L39" s="66">
        <f>SUM(J39:K39)</f>
        <v>0</v>
      </c>
      <c r="M39" s="54">
        <f>J39-I39</f>
        <v>-4000</v>
      </c>
      <c r="N39" s="54"/>
      <c r="O39" s="1223"/>
      <c r="P39" s="109"/>
      <c r="Q39" s="54">
        <f>SUM(O39:P39)</f>
        <v>0</v>
      </c>
      <c r="R39" s="837"/>
      <c r="S39" s="837">
        <v>93383</v>
      </c>
      <c r="T39" s="66">
        <v>743400000</v>
      </c>
      <c r="U39" s="846"/>
      <c r="V39" s="98">
        <f>SUM(T39:U39)</f>
        <v>743400000</v>
      </c>
      <c r="W39" s="54">
        <f>T39-S39</f>
        <v>743306617</v>
      </c>
      <c r="X39" s="61">
        <f>SUM(D39+I39+O39+S39)</f>
        <v>97383</v>
      </c>
      <c r="Y39" s="832">
        <f>SUM(E39+J39+O39+T39)</f>
        <v>743400000</v>
      </c>
      <c r="Z39" s="834">
        <f>SUM(F39+K39+P39+U39)</f>
        <v>0</v>
      </c>
      <c r="AA39" s="1685">
        <f>SUM(Y39:Z39)</f>
        <v>743400000</v>
      </c>
      <c r="AB39" s="1582">
        <f>Y39-X39</f>
        <v>743302617</v>
      </c>
    </row>
    <row r="40" spans="1:28" s="33" customFormat="1" ht="7.5" customHeight="1" thickBot="1">
      <c r="A40" s="1578"/>
      <c r="B40" s="44"/>
      <c r="C40" s="44"/>
      <c r="D40" s="44"/>
      <c r="E40" s="837"/>
      <c r="F40" s="837"/>
      <c r="G40" s="837"/>
      <c r="H40" s="837"/>
      <c r="I40" s="837"/>
      <c r="J40" s="837"/>
      <c r="K40" s="837"/>
      <c r="L40" s="837"/>
      <c r="M40" s="837"/>
      <c r="N40" s="837"/>
      <c r="O40" s="837"/>
      <c r="P40" s="837"/>
      <c r="Q40" s="837"/>
      <c r="R40" s="837"/>
      <c r="S40" s="837"/>
      <c r="T40" s="837"/>
      <c r="U40" s="837"/>
      <c r="V40" s="837"/>
      <c r="W40" s="72"/>
      <c r="X40" s="55"/>
      <c r="Y40" s="838"/>
      <c r="Z40" s="839"/>
      <c r="AA40" s="1687"/>
      <c r="AB40" s="1579"/>
    </row>
    <row r="41" spans="1:28" s="366" customFormat="1" ht="16.5" customHeight="1" thickBot="1">
      <c r="A41" s="1585" t="s">
        <v>52</v>
      </c>
      <c r="B41" s="845"/>
      <c r="C41" s="845" t="s">
        <v>132</v>
      </c>
      <c r="D41" s="1524">
        <f t="shared" ref="D41:I41" si="20">SUM(D39:D40)</f>
        <v>0</v>
      </c>
      <c r="E41" s="1524">
        <f t="shared" si="20"/>
        <v>0</v>
      </c>
      <c r="F41" s="1525">
        <f t="shared" si="20"/>
        <v>0</v>
      </c>
      <c r="G41" s="1526">
        <f t="shared" si="20"/>
        <v>0</v>
      </c>
      <c r="H41" s="1526">
        <f t="shared" si="20"/>
        <v>0</v>
      </c>
      <c r="I41" s="1526">
        <f t="shared" si="20"/>
        <v>4000</v>
      </c>
      <c r="J41" s="1527">
        <f t="shared" ref="J41:V41" si="21">SUM(J39:J40)</f>
        <v>0</v>
      </c>
      <c r="K41" s="1528">
        <f t="shared" si="21"/>
        <v>0</v>
      </c>
      <c r="L41" s="1529">
        <f t="shared" si="21"/>
        <v>0</v>
      </c>
      <c r="M41" s="1529">
        <f t="shared" si="21"/>
        <v>-4000</v>
      </c>
      <c r="N41" s="1529"/>
      <c r="O41" s="1529">
        <f t="shared" si="21"/>
        <v>0</v>
      </c>
      <c r="P41" s="1528">
        <f t="shared" si="21"/>
        <v>0</v>
      </c>
      <c r="Q41" s="1529">
        <f t="shared" si="21"/>
        <v>0</v>
      </c>
      <c r="R41" s="1529"/>
      <c r="S41" s="1529">
        <f>SUM(S39:S40)</f>
        <v>93383</v>
      </c>
      <c r="T41" s="1530">
        <f t="shared" si="21"/>
        <v>743400000</v>
      </c>
      <c r="U41" s="1528">
        <f t="shared" si="21"/>
        <v>0</v>
      </c>
      <c r="V41" s="1531">
        <f t="shared" si="21"/>
        <v>743400000</v>
      </c>
      <c r="W41" s="1531">
        <f t="shared" ref="W41:AB41" si="22">SUM(W39:W40)</f>
        <v>743306617</v>
      </c>
      <c r="X41" s="1531">
        <f t="shared" si="22"/>
        <v>97383</v>
      </c>
      <c r="Y41" s="1530">
        <f t="shared" si="22"/>
        <v>743400000</v>
      </c>
      <c r="Z41" s="1528">
        <f t="shared" si="22"/>
        <v>0</v>
      </c>
      <c r="AA41" s="1529">
        <f t="shared" si="22"/>
        <v>743400000</v>
      </c>
      <c r="AB41" s="1529">
        <f t="shared" si="22"/>
        <v>743302617</v>
      </c>
    </row>
    <row r="42" spans="1:28" s="33" customFormat="1" ht="8.25" customHeight="1">
      <c r="A42" s="1580"/>
      <c r="B42" s="833"/>
      <c r="C42" s="833"/>
      <c r="D42" s="833"/>
      <c r="E42" s="111"/>
      <c r="F42" s="111"/>
      <c r="G42" s="111"/>
      <c r="H42" s="847"/>
      <c r="I42" s="847"/>
      <c r="J42" s="848"/>
      <c r="K42" s="108"/>
      <c r="L42" s="848"/>
      <c r="M42" s="847"/>
      <c r="N42" s="847"/>
      <c r="O42" s="847"/>
      <c r="P42" s="847"/>
      <c r="Q42" s="847"/>
      <c r="R42" s="847"/>
      <c r="S42" s="847"/>
      <c r="T42" s="848"/>
      <c r="U42" s="108"/>
      <c r="V42" s="848"/>
      <c r="W42" s="17"/>
      <c r="X42" s="849"/>
      <c r="Y42" s="848"/>
      <c r="Z42" s="831"/>
      <c r="AA42" s="1688"/>
      <c r="AB42" s="1579"/>
    </row>
    <row r="43" spans="1:28" s="33" customFormat="1" ht="17.25" customHeight="1">
      <c r="A43" s="1588" t="s">
        <v>439</v>
      </c>
      <c r="B43" s="833"/>
      <c r="C43" s="833"/>
      <c r="D43" s="833"/>
      <c r="E43" s="111"/>
      <c r="F43" s="111"/>
      <c r="G43" s="111"/>
      <c r="H43" s="847"/>
      <c r="I43" s="847"/>
      <c r="J43" s="848"/>
      <c r="K43" s="108"/>
      <c r="L43" s="848"/>
      <c r="M43" s="847"/>
      <c r="N43" s="847"/>
      <c r="O43" s="847"/>
      <c r="P43" s="847"/>
      <c r="Q43" s="847"/>
      <c r="R43" s="847"/>
      <c r="S43" s="847"/>
      <c r="T43" s="848"/>
      <c r="U43" s="108"/>
      <c r="V43" s="848"/>
      <c r="W43" s="17"/>
      <c r="X43" s="849"/>
      <c r="Y43" s="848"/>
      <c r="Z43" s="831"/>
      <c r="AA43" s="1688"/>
      <c r="AB43" s="1579"/>
    </row>
    <row r="44" spans="1:28" s="33" customFormat="1" ht="50.25" hidden="1" customHeight="1">
      <c r="A44" s="1580"/>
      <c r="B44" s="833"/>
      <c r="C44" s="833"/>
      <c r="D44" s="833"/>
      <c r="E44" s="111"/>
      <c r="F44" s="111"/>
      <c r="G44" s="111"/>
      <c r="H44" s="847"/>
      <c r="I44" s="847"/>
      <c r="J44" s="848"/>
      <c r="K44" s="108"/>
      <c r="L44" s="848"/>
      <c r="M44" s="847"/>
      <c r="N44" s="847"/>
      <c r="O44" s="847"/>
      <c r="P44" s="847"/>
      <c r="Q44" s="847"/>
      <c r="R44" s="847"/>
      <c r="S44" s="847"/>
      <c r="T44" s="848"/>
      <c r="U44" s="108"/>
      <c r="V44" s="848"/>
      <c r="W44" s="17"/>
      <c r="X44" s="849"/>
      <c r="Y44" s="848"/>
      <c r="Z44" s="831"/>
      <c r="AA44" s="1688"/>
      <c r="AB44" s="1579"/>
    </row>
    <row r="45" spans="1:28" s="33" customFormat="1" ht="15.75" customHeight="1">
      <c r="A45" s="1580" t="s">
        <v>136</v>
      </c>
      <c r="B45" s="833"/>
      <c r="C45" s="833"/>
      <c r="D45" s="111">
        <f t="shared" ref="D45:M45" si="23">SUM(D29)</f>
        <v>0</v>
      </c>
      <c r="E45" s="111">
        <f t="shared" si="23"/>
        <v>0</v>
      </c>
      <c r="F45" s="846">
        <f t="shared" si="23"/>
        <v>0</v>
      </c>
      <c r="G45" s="111">
        <f t="shared" si="23"/>
        <v>0</v>
      </c>
      <c r="H45" s="111">
        <f t="shared" si="23"/>
        <v>0</v>
      </c>
      <c r="I45" s="1224">
        <f t="shared" si="23"/>
        <v>1856731</v>
      </c>
      <c r="J45" s="111">
        <f t="shared" si="23"/>
        <v>2150293657</v>
      </c>
      <c r="K45" s="846">
        <f t="shared" si="23"/>
        <v>-3471376</v>
      </c>
      <c r="L45" s="111">
        <f t="shared" si="23"/>
        <v>2146822281</v>
      </c>
      <c r="M45" s="111">
        <f t="shared" si="23"/>
        <v>2148436926</v>
      </c>
      <c r="N45" s="111"/>
      <c r="O45" s="111">
        <f>SUM(O29)</f>
        <v>35365545</v>
      </c>
      <c r="P45" s="846">
        <f>SUM(P29)</f>
        <v>7383194</v>
      </c>
      <c r="Q45" s="111">
        <f>SUM(Q29)</f>
        <v>42748739</v>
      </c>
      <c r="R45" s="111"/>
      <c r="S45" s="111">
        <f t="shared" ref="S45:X45" si="24">SUM(S29)</f>
        <v>0</v>
      </c>
      <c r="T45" s="111">
        <f t="shared" si="24"/>
        <v>3517000</v>
      </c>
      <c r="U45" s="846">
        <f t="shared" si="24"/>
        <v>0</v>
      </c>
      <c r="V45" s="111">
        <f t="shared" si="24"/>
        <v>3517000</v>
      </c>
      <c r="W45" s="111">
        <f t="shared" si="24"/>
        <v>3517000</v>
      </c>
      <c r="X45" s="111">
        <f t="shared" si="24"/>
        <v>37222276</v>
      </c>
      <c r="Y45" s="111">
        <f t="shared" ref="Y45:Z47" si="25">SUM(E45+J45+O45+T45)</f>
        <v>2189176202</v>
      </c>
      <c r="Z45" s="834">
        <f t="shared" si="25"/>
        <v>3911818</v>
      </c>
      <c r="AA45" s="1686">
        <f>SUM(AA29)</f>
        <v>2193088020</v>
      </c>
      <c r="AB45" s="1477">
        <f>SUM(AB29)</f>
        <v>2116029509</v>
      </c>
    </row>
    <row r="46" spans="1:28" s="33" customFormat="1" ht="19.5" customHeight="1">
      <c r="A46" s="1589" t="s">
        <v>441</v>
      </c>
      <c r="B46" s="72"/>
      <c r="C46" s="72"/>
      <c r="D46" s="111">
        <f>SUM(D35)</f>
        <v>0</v>
      </c>
      <c r="E46" s="111">
        <f t="shared" ref="E46:V46" si="26">SUM(E35)</f>
        <v>0</v>
      </c>
      <c r="F46" s="846">
        <f t="shared" si="26"/>
        <v>0</v>
      </c>
      <c r="G46" s="111">
        <f t="shared" si="26"/>
        <v>0</v>
      </c>
      <c r="H46" s="111">
        <f>SUM(H35)</f>
        <v>0</v>
      </c>
      <c r="I46" s="111">
        <f>SUM(I35)</f>
        <v>38146</v>
      </c>
      <c r="J46" s="111">
        <f t="shared" si="26"/>
        <v>585851</v>
      </c>
      <c r="K46" s="846">
        <f t="shared" si="26"/>
        <v>0</v>
      </c>
      <c r="L46" s="111">
        <f t="shared" si="26"/>
        <v>585851</v>
      </c>
      <c r="M46" s="111">
        <f>SUM(M35)</f>
        <v>547705</v>
      </c>
      <c r="N46" s="111"/>
      <c r="O46" s="111">
        <f>SUM(O35)</f>
        <v>5818094</v>
      </c>
      <c r="P46" s="846">
        <f>SUM(P35)</f>
        <v>1184148</v>
      </c>
      <c r="Q46" s="111">
        <f>SUM(Q35)</f>
        <v>7002242</v>
      </c>
      <c r="R46" s="111"/>
      <c r="S46" s="111">
        <f>SUM(S35)</f>
        <v>0</v>
      </c>
      <c r="T46" s="111">
        <f t="shared" si="26"/>
        <v>0</v>
      </c>
      <c r="U46" s="846">
        <f t="shared" si="26"/>
        <v>0</v>
      </c>
      <c r="V46" s="111">
        <f t="shared" si="26"/>
        <v>0</v>
      </c>
      <c r="W46" s="111">
        <f>SUM(W35)</f>
        <v>0</v>
      </c>
      <c r="X46" s="111">
        <f>SUM(X35)</f>
        <v>5856240</v>
      </c>
      <c r="Y46" s="111">
        <f t="shared" si="25"/>
        <v>6403945</v>
      </c>
      <c r="Z46" s="834">
        <f t="shared" si="25"/>
        <v>1184148</v>
      </c>
      <c r="AA46" s="1686">
        <f>SUM(AA35)</f>
        <v>7588093</v>
      </c>
      <c r="AB46" s="1477">
        <f>SUM(AB35)</f>
        <v>547705</v>
      </c>
    </row>
    <row r="47" spans="1:28" s="33" customFormat="1" ht="19.5" customHeight="1" thickBot="1">
      <c r="A47" s="1589" t="s">
        <v>53</v>
      </c>
      <c r="B47" s="72"/>
      <c r="C47" s="72"/>
      <c r="D47" s="111">
        <f>SUM(D41)</f>
        <v>0</v>
      </c>
      <c r="E47" s="111">
        <f>SUM(E41)</f>
        <v>0</v>
      </c>
      <c r="F47" s="846">
        <f t="shared" ref="F47:V47" si="27">SUM(F41)</f>
        <v>0</v>
      </c>
      <c r="G47" s="111">
        <f t="shared" si="27"/>
        <v>0</v>
      </c>
      <c r="H47" s="111">
        <f>SUM(H41)</f>
        <v>0</v>
      </c>
      <c r="I47" s="111">
        <f>SUM(I41)</f>
        <v>4000</v>
      </c>
      <c r="J47" s="111">
        <f t="shared" si="27"/>
        <v>0</v>
      </c>
      <c r="K47" s="846">
        <f t="shared" si="27"/>
        <v>0</v>
      </c>
      <c r="L47" s="111">
        <f t="shared" si="27"/>
        <v>0</v>
      </c>
      <c r="M47" s="111">
        <f>SUM(M41)</f>
        <v>-4000</v>
      </c>
      <c r="N47" s="111"/>
      <c r="O47" s="111">
        <f>SUM(O41)</f>
        <v>0</v>
      </c>
      <c r="P47" s="846">
        <f>SUM(P41)</f>
        <v>0</v>
      </c>
      <c r="Q47" s="111">
        <f>SUM(Q41)</f>
        <v>0</v>
      </c>
      <c r="R47" s="111"/>
      <c r="S47" s="111">
        <f>SUM(S41)</f>
        <v>93383</v>
      </c>
      <c r="T47" s="111">
        <f t="shared" si="27"/>
        <v>743400000</v>
      </c>
      <c r="U47" s="846">
        <f t="shared" si="27"/>
        <v>0</v>
      </c>
      <c r="V47" s="111">
        <f t="shared" si="27"/>
        <v>743400000</v>
      </c>
      <c r="W47" s="111">
        <f>SUM(W41)</f>
        <v>743306617</v>
      </c>
      <c r="X47" s="111">
        <f>SUM(X41)</f>
        <v>97383</v>
      </c>
      <c r="Y47" s="111">
        <f t="shared" si="25"/>
        <v>743400000</v>
      </c>
      <c r="Z47" s="834">
        <f t="shared" si="25"/>
        <v>0</v>
      </c>
      <c r="AA47" s="1686">
        <f>SUM(AA41)</f>
        <v>743400000</v>
      </c>
      <c r="AB47" s="1477">
        <f>SUM(AB41)</f>
        <v>743302617</v>
      </c>
    </row>
    <row r="48" spans="1:28" s="45" customFormat="1" ht="18.75" customHeight="1" thickBot="1">
      <c r="A48" s="1846" t="s">
        <v>440</v>
      </c>
      <c r="B48" s="1847"/>
      <c r="C48" s="1848"/>
      <c r="D48" s="79">
        <f>SUM(D45:D47)</f>
        <v>0</v>
      </c>
      <c r="E48" s="53">
        <f>SUM(E45:E47)</f>
        <v>0</v>
      </c>
      <c r="F48" s="784">
        <f t="shared" ref="F48:X48" si="28">SUM(F45:F47)</f>
        <v>0</v>
      </c>
      <c r="G48" s="705">
        <f t="shared" si="28"/>
        <v>0</v>
      </c>
      <c r="H48" s="705">
        <f t="shared" si="28"/>
        <v>0</v>
      </c>
      <c r="I48" s="1225">
        <f t="shared" si="28"/>
        <v>1898877</v>
      </c>
      <c r="J48" s="79">
        <f t="shared" si="28"/>
        <v>2150879508</v>
      </c>
      <c r="K48" s="784">
        <f t="shared" si="28"/>
        <v>-3471376</v>
      </c>
      <c r="L48" s="803">
        <f t="shared" si="28"/>
        <v>2147408132</v>
      </c>
      <c r="M48" s="803">
        <f t="shared" si="28"/>
        <v>2148980631</v>
      </c>
      <c r="N48" s="803"/>
      <c r="O48" s="803">
        <f t="shared" si="28"/>
        <v>41183639</v>
      </c>
      <c r="P48" s="784">
        <f t="shared" si="28"/>
        <v>8567342</v>
      </c>
      <c r="Q48" s="803">
        <f t="shared" si="28"/>
        <v>49750981</v>
      </c>
      <c r="R48" s="803"/>
      <c r="S48" s="803">
        <f>SUM(S45:S47)</f>
        <v>93383</v>
      </c>
      <c r="T48" s="53">
        <f t="shared" si="28"/>
        <v>746917000</v>
      </c>
      <c r="U48" s="784">
        <f t="shared" si="28"/>
        <v>0</v>
      </c>
      <c r="V48" s="705">
        <f t="shared" si="28"/>
        <v>746917000</v>
      </c>
      <c r="W48" s="705">
        <f t="shared" si="28"/>
        <v>746823617</v>
      </c>
      <c r="X48" s="705">
        <f t="shared" si="28"/>
        <v>43175899</v>
      </c>
      <c r="Y48" s="53">
        <f>SUM(Y45:Y47)</f>
        <v>2938980147</v>
      </c>
      <c r="Z48" s="784">
        <f>SUM(Z45:Z47)</f>
        <v>5095966</v>
      </c>
      <c r="AA48" s="803">
        <f>SUM(AA45:AA47)</f>
        <v>2944076113</v>
      </c>
      <c r="AB48" s="803">
        <f>SUM(AB45:AB47)</f>
        <v>2859879831</v>
      </c>
    </row>
    <row r="49" spans="1:28" s="33" customFormat="1" ht="15">
      <c r="A49" s="72"/>
      <c r="B49" s="72"/>
      <c r="C49" s="72"/>
      <c r="D49" s="72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72"/>
      <c r="X49" s="55"/>
      <c r="Y49" s="61"/>
      <c r="Z49" s="832"/>
      <c r="AA49" s="832"/>
      <c r="AB49" s="24"/>
    </row>
    <row r="50" spans="1:28" s="857" customFormat="1" ht="15">
      <c r="A50" s="850" t="s">
        <v>456</v>
      </c>
      <c r="B50" s="851"/>
      <c r="C50" s="851"/>
      <c r="D50" s="851"/>
      <c r="E50" s="852"/>
      <c r="F50" s="852"/>
      <c r="G50" s="852"/>
      <c r="H50" s="852"/>
      <c r="I50" s="852"/>
      <c r="J50" s="852"/>
      <c r="K50" s="852"/>
      <c r="L50" s="852"/>
      <c r="M50" s="852"/>
      <c r="N50" s="852"/>
      <c r="O50" s="852"/>
      <c r="P50" s="852"/>
      <c r="Q50" s="852"/>
      <c r="R50" s="852"/>
      <c r="S50" s="852"/>
      <c r="T50" s="852"/>
      <c r="U50" s="852"/>
      <c r="V50" s="852"/>
      <c r="W50" s="851"/>
      <c r="X50" s="853"/>
      <c r="Y50" s="854"/>
      <c r="Z50" s="855"/>
      <c r="AA50" s="855"/>
      <c r="AB50" s="856"/>
    </row>
    <row r="51" spans="1:28" s="857" customFormat="1" ht="15">
      <c r="A51" s="851"/>
      <c r="B51" s="851"/>
      <c r="C51" s="851"/>
      <c r="D51" s="851"/>
      <c r="E51" s="852"/>
      <c r="F51" s="852"/>
      <c r="G51" s="852"/>
      <c r="H51" s="852"/>
      <c r="I51" s="852"/>
      <c r="J51" s="852"/>
      <c r="K51" s="852"/>
      <c r="L51" s="852"/>
      <c r="M51" s="852"/>
      <c r="N51" s="852"/>
      <c r="O51" s="852"/>
      <c r="P51" s="852"/>
      <c r="Q51" s="852"/>
      <c r="R51" s="852"/>
      <c r="S51" s="852"/>
      <c r="T51" s="852"/>
      <c r="U51" s="852"/>
      <c r="V51" s="852"/>
      <c r="W51" s="851"/>
      <c r="X51" s="853"/>
      <c r="Y51" s="854"/>
      <c r="Z51" s="855"/>
      <c r="AA51" s="855"/>
      <c r="AB51" s="856"/>
    </row>
    <row r="52" spans="1:28" s="857" customFormat="1" ht="15">
      <c r="A52" s="851" t="s">
        <v>256</v>
      </c>
      <c r="B52" s="851"/>
      <c r="C52" s="851"/>
      <c r="D52" s="852">
        <v>0</v>
      </c>
      <c r="E52" s="852"/>
      <c r="F52" s="858"/>
      <c r="G52" s="852">
        <f t="shared" ref="G52:G66" si="29">SUM(E52:F52)</f>
        <v>0</v>
      </c>
      <c r="H52" s="54">
        <f t="shared" ref="H52:H66" si="30">E52-D52</f>
        <v>0</v>
      </c>
      <c r="I52" s="852"/>
      <c r="J52" s="852"/>
      <c r="K52" s="858"/>
      <c r="L52" s="852">
        <f t="shared" ref="L52:L66" si="31">SUM(J52:K52)</f>
        <v>0</v>
      </c>
      <c r="M52" s="54">
        <f t="shared" ref="M52:M66" si="32">J52-I52</f>
        <v>0</v>
      </c>
      <c r="N52" s="54"/>
      <c r="O52" s="852"/>
      <c r="P52" s="858"/>
      <c r="Q52" s="852"/>
      <c r="R52" s="852"/>
      <c r="S52" s="852"/>
      <c r="T52" s="852"/>
      <c r="U52" s="858"/>
      <c r="V52" s="852">
        <f t="shared" ref="V52:V66" si="33">SUM(T52:U52)</f>
        <v>0</v>
      </c>
      <c r="W52" s="54">
        <f t="shared" ref="W52:W66" si="34">T52-O52</f>
        <v>0</v>
      </c>
      <c r="X52" s="854">
        <f t="shared" ref="X52:X66" si="35">SUM(D52+I52+O52)</f>
        <v>0</v>
      </c>
      <c r="Y52" s="854">
        <f t="shared" ref="Y52:Y66" si="36">SUM(E52+J52+T52)</f>
        <v>0</v>
      </c>
      <c r="Z52" s="859">
        <f t="shared" ref="Z52:Z66" si="37">SUM(F52+K52+U52)</f>
        <v>0</v>
      </c>
      <c r="AA52" s="860">
        <f t="shared" ref="AA52:AA66" si="38">SUM(Y52:Z52)</f>
        <v>0</v>
      </c>
      <c r="AB52" s="61">
        <f t="shared" ref="AB52:AB66" si="39">Y52-X52</f>
        <v>0</v>
      </c>
    </row>
    <row r="53" spans="1:28" s="857" customFormat="1" ht="15">
      <c r="A53" s="851" t="s">
        <v>324</v>
      </c>
      <c r="B53" s="851"/>
      <c r="C53" s="851"/>
      <c r="D53" s="852">
        <v>3869</v>
      </c>
      <c r="E53" s="852"/>
      <c r="F53" s="858"/>
      <c r="G53" s="852">
        <f t="shared" si="29"/>
        <v>0</v>
      </c>
      <c r="H53" s="54">
        <f t="shared" si="30"/>
        <v>-3869</v>
      </c>
      <c r="I53" s="852"/>
      <c r="J53" s="852">
        <v>8733497</v>
      </c>
      <c r="K53" s="858">
        <v>623636</v>
      </c>
      <c r="L53" s="852">
        <f t="shared" si="31"/>
        <v>9357133</v>
      </c>
      <c r="M53" s="54">
        <f>J53-I53</f>
        <v>8733497</v>
      </c>
      <c r="N53" s="54"/>
      <c r="O53" s="852"/>
      <c r="P53" s="858"/>
      <c r="Q53" s="852"/>
      <c r="R53" s="852"/>
      <c r="S53" s="852"/>
      <c r="T53" s="852"/>
      <c r="U53" s="858"/>
      <c r="V53" s="852">
        <f t="shared" si="33"/>
        <v>0</v>
      </c>
      <c r="W53" s="54">
        <f t="shared" si="34"/>
        <v>0</v>
      </c>
      <c r="X53" s="854">
        <f t="shared" si="35"/>
        <v>3869</v>
      </c>
      <c r="Y53" s="854">
        <f t="shared" si="36"/>
        <v>8733497</v>
      </c>
      <c r="Z53" s="859">
        <f t="shared" si="37"/>
        <v>623636</v>
      </c>
      <c r="AA53" s="860">
        <f t="shared" si="38"/>
        <v>9357133</v>
      </c>
      <c r="AB53" s="61">
        <f t="shared" si="39"/>
        <v>8729628</v>
      </c>
    </row>
    <row r="54" spans="1:28" s="857" customFormat="1" ht="15">
      <c r="A54" s="861" t="s">
        <v>325</v>
      </c>
      <c r="B54" s="851"/>
      <c r="C54" s="851"/>
      <c r="D54" s="852">
        <v>12618</v>
      </c>
      <c r="E54" s="852"/>
      <c r="F54" s="858"/>
      <c r="G54" s="852">
        <f t="shared" si="29"/>
        <v>0</v>
      </c>
      <c r="H54" s="54">
        <f t="shared" si="30"/>
        <v>-12618</v>
      </c>
      <c r="I54" s="852"/>
      <c r="J54" s="852">
        <v>34294956</v>
      </c>
      <c r="K54" s="858">
        <v>-3445655</v>
      </c>
      <c r="L54" s="852">
        <f t="shared" si="31"/>
        <v>30849301</v>
      </c>
      <c r="M54" s="54">
        <f t="shared" si="32"/>
        <v>34294956</v>
      </c>
      <c r="N54" s="54"/>
      <c r="O54" s="852"/>
      <c r="P54" s="858"/>
      <c r="Q54" s="852"/>
      <c r="R54" s="852"/>
      <c r="S54" s="852"/>
      <c r="T54" s="852"/>
      <c r="U54" s="858"/>
      <c r="V54" s="852">
        <f t="shared" si="33"/>
        <v>0</v>
      </c>
      <c r="W54" s="54">
        <f t="shared" si="34"/>
        <v>0</v>
      </c>
      <c r="X54" s="854">
        <f t="shared" si="35"/>
        <v>12618</v>
      </c>
      <c r="Y54" s="854">
        <f t="shared" si="36"/>
        <v>34294956</v>
      </c>
      <c r="Z54" s="859">
        <f t="shared" si="37"/>
        <v>-3445655</v>
      </c>
      <c r="AA54" s="860">
        <f t="shared" si="38"/>
        <v>30849301</v>
      </c>
      <c r="AB54" s="61">
        <f t="shared" si="39"/>
        <v>34282338</v>
      </c>
    </row>
    <row r="55" spans="1:28" s="857" customFormat="1" ht="15">
      <c r="A55" s="861" t="s">
        <v>327</v>
      </c>
      <c r="B55" s="851"/>
      <c r="C55" s="851"/>
      <c r="D55" s="852">
        <v>7767</v>
      </c>
      <c r="E55" s="852"/>
      <c r="F55" s="858"/>
      <c r="G55" s="852">
        <f t="shared" si="29"/>
        <v>0</v>
      </c>
      <c r="H55" s="54">
        <f t="shared" si="30"/>
        <v>-7767</v>
      </c>
      <c r="I55" s="852"/>
      <c r="J55" s="852">
        <v>18106032</v>
      </c>
      <c r="K55" s="858">
        <v>388927</v>
      </c>
      <c r="L55" s="852">
        <f t="shared" si="31"/>
        <v>18494959</v>
      </c>
      <c r="M55" s="54">
        <f t="shared" si="32"/>
        <v>18106032</v>
      </c>
      <c r="N55" s="54"/>
      <c r="O55" s="852"/>
      <c r="P55" s="858"/>
      <c r="Q55" s="852"/>
      <c r="R55" s="852"/>
      <c r="S55" s="852"/>
      <c r="T55" s="852"/>
      <c r="U55" s="858"/>
      <c r="V55" s="852">
        <f t="shared" si="33"/>
        <v>0</v>
      </c>
      <c r="W55" s="54">
        <f t="shared" si="34"/>
        <v>0</v>
      </c>
      <c r="X55" s="854">
        <f t="shared" si="35"/>
        <v>7767</v>
      </c>
      <c r="Y55" s="854">
        <f t="shared" si="36"/>
        <v>18106032</v>
      </c>
      <c r="Z55" s="859">
        <f t="shared" si="37"/>
        <v>388927</v>
      </c>
      <c r="AA55" s="860">
        <f t="shared" si="38"/>
        <v>18494959</v>
      </c>
      <c r="AB55" s="61">
        <f t="shared" si="39"/>
        <v>18098265</v>
      </c>
    </row>
    <row r="56" spans="1:28" s="857" customFormat="1" ht="15">
      <c r="A56" s="861" t="s">
        <v>426</v>
      </c>
      <c r="B56" s="851"/>
      <c r="C56" s="851"/>
      <c r="D56" s="852">
        <v>7536</v>
      </c>
      <c r="E56" s="852"/>
      <c r="F56" s="858"/>
      <c r="G56" s="852">
        <f t="shared" si="29"/>
        <v>0</v>
      </c>
      <c r="H56" s="54">
        <f t="shared" si="30"/>
        <v>-7536</v>
      </c>
      <c r="I56" s="852"/>
      <c r="J56" s="852">
        <v>18461053</v>
      </c>
      <c r="K56" s="858">
        <v>-550914</v>
      </c>
      <c r="L56" s="852">
        <f t="shared" si="31"/>
        <v>17910139</v>
      </c>
      <c r="M56" s="54">
        <f t="shared" si="32"/>
        <v>18461053</v>
      </c>
      <c r="N56" s="54"/>
      <c r="O56" s="852"/>
      <c r="P56" s="858"/>
      <c r="Q56" s="852"/>
      <c r="R56" s="852"/>
      <c r="S56" s="852"/>
      <c r="T56" s="852"/>
      <c r="U56" s="858"/>
      <c r="V56" s="852">
        <f t="shared" si="33"/>
        <v>0</v>
      </c>
      <c r="W56" s="54">
        <f t="shared" si="34"/>
        <v>0</v>
      </c>
      <c r="X56" s="854">
        <f t="shared" si="35"/>
        <v>7536</v>
      </c>
      <c r="Y56" s="854">
        <f t="shared" si="36"/>
        <v>18461053</v>
      </c>
      <c r="Z56" s="859">
        <f t="shared" si="37"/>
        <v>-550914</v>
      </c>
      <c r="AA56" s="860">
        <f t="shared" si="38"/>
        <v>17910139</v>
      </c>
      <c r="AB56" s="61">
        <f t="shared" si="39"/>
        <v>18453517</v>
      </c>
    </row>
    <row r="57" spans="1:28" s="857" customFormat="1" ht="15">
      <c r="A57" s="861" t="s">
        <v>1035</v>
      </c>
      <c r="B57" s="851"/>
      <c r="C57" s="851"/>
      <c r="D57" s="852">
        <v>9961</v>
      </c>
      <c r="E57" s="852"/>
      <c r="F57" s="858"/>
      <c r="G57" s="852">
        <f t="shared" si="29"/>
        <v>0</v>
      </c>
      <c r="H57" s="54">
        <f t="shared" si="30"/>
        <v>-9961</v>
      </c>
      <c r="I57" s="852"/>
      <c r="J57" s="852">
        <v>24141377</v>
      </c>
      <c r="K57" s="858">
        <v>-163722</v>
      </c>
      <c r="L57" s="852">
        <f t="shared" si="31"/>
        <v>23977655</v>
      </c>
      <c r="M57" s="54">
        <f t="shared" si="32"/>
        <v>24141377</v>
      </c>
      <c r="N57" s="54"/>
      <c r="O57" s="852"/>
      <c r="P57" s="858"/>
      <c r="Q57" s="852"/>
      <c r="R57" s="852"/>
      <c r="S57" s="852"/>
      <c r="T57" s="852"/>
      <c r="U57" s="858"/>
      <c r="V57" s="852">
        <f t="shared" si="33"/>
        <v>0</v>
      </c>
      <c r="W57" s="54">
        <f t="shared" si="34"/>
        <v>0</v>
      </c>
      <c r="X57" s="854">
        <f t="shared" si="35"/>
        <v>9961</v>
      </c>
      <c r="Y57" s="854">
        <f t="shared" si="36"/>
        <v>24141377</v>
      </c>
      <c r="Z57" s="859">
        <f t="shared" si="37"/>
        <v>-163722</v>
      </c>
      <c r="AA57" s="860">
        <f t="shared" si="38"/>
        <v>23977655</v>
      </c>
      <c r="AB57" s="61">
        <f t="shared" si="39"/>
        <v>24131416</v>
      </c>
    </row>
    <row r="58" spans="1:28" s="857" customFormat="1" ht="15">
      <c r="A58" s="861" t="s">
        <v>445</v>
      </c>
      <c r="B58" s="851"/>
      <c r="C58" s="851"/>
      <c r="D58" s="852">
        <v>4764</v>
      </c>
      <c r="E58" s="852"/>
      <c r="F58" s="858"/>
      <c r="G58" s="852">
        <f t="shared" si="29"/>
        <v>0</v>
      </c>
      <c r="H58" s="54">
        <f t="shared" si="30"/>
        <v>-4764</v>
      </c>
      <c r="I58" s="852"/>
      <c r="J58" s="852">
        <v>11147636</v>
      </c>
      <c r="K58" s="858">
        <v>475679</v>
      </c>
      <c r="L58" s="852">
        <f t="shared" si="31"/>
        <v>11623315</v>
      </c>
      <c r="M58" s="54">
        <f t="shared" si="32"/>
        <v>11147636</v>
      </c>
      <c r="N58" s="54"/>
      <c r="O58" s="852"/>
      <c r="P58" s="858"/>
      <c r="Q58" s="852"/>
      <c r="R58" s="852"/>
      <c r="S58" s="852"/>
      <c r="T58" s="852"/>
      <c r="U58" s="858"/>
      <c r="V58" s="852">
        <f t="shared" si="33"/>
        <v>0</v>
      </c>
      <c r="W58" s="54">
        <f t="shared" si="34"/>
        <v>0</v>
      </c>
      <c r="X58" s="854">
        <f t="shared" si="35"/>
        <v>4764</v>
      </c>
      <c r="Y58" s="854">
        <f t="shared" si="36"/>
        <v>11147636</v>
      </c>
      <c r="Z58" s="859">
        <f t="shared" si="37"/>
        <v>475679</v>
      </c>
      <c r="AA58" s="860">
        <f t="shared" si="38"/>
        <v>11623315</v>
      </c>
      <c r="AB58" s="61">
        <f t="shared" si="39"/>
        <v>11142872</v>
      </c>
    </row>
    <row r="59" spans="1:28" s="857" customFormat="1" ht="15">
      <c r="A59" s="861" t="s">
        <v>446</v>
      </c>
      <c r="D59" s="852">
        <v>6150</v>
      </c>
      <c r="E59" s="852"/>
      <c r="F59" s="858"/>
      <c r="G59" s="852">
        <f t="shared" si="29"/>
        <v>0</v>
      </c>
      <c r="H59" s="54">
        <f t="shared" si="30"/>
        <v>-6150</v>
      </c>
      <c r="I59" s="852"/>
      <c r="J59" s="852">
        <v>0</v>
      </c>
      <c r="K59" s="858">
        <v>0</v>
      </c>
      <c r="L59" s="852">
        <f t="shared" si="31"/>
        <v>0</v>
      </c>
      <c r="M59" s="54">
        <f t="shared" si="32"/>
        <v>0</v>
      </c>
      <c r="N59" s="54"/>
      <c r="O59" s="852"/>
      <c r="P59" s="858"/>
      <c r="Q59" s="852"/>
      <c r="R59" s="852"/>
      <c r="S59" s="852"/>
      <c r="T59" s="852"/>
      <c r="U59" s="858"/>
      <c r="V59" s="852">
        <f t="shared" si="33"/>
        <v>0</v>
      </c>
      <c r="W59" s="54">
        <f t="shared" si="34"/>
        <v>0</v>
      </c>
      <c r="X59" s="854">
        <f t="shared" si="35"/>
        <v>6150</v>
      </c>
      <c r="Y59" s="854">
        <f t="shared" si="36"/>
        <v>0</v>
      </c>
      <c r="Z59" s="859">
        <f t="shared" si="37"/>
        <v>0</v>
      </c>
      <c r="AA59" s="860">
        <f t="shared" si="38"/>
        <v>0</v>
      </c>
      <c r="AB59" s="61">
        <f t="shared" si="39"/>
        <v>-6150</v>
      </c>
    </row>
    <row r="60" spans="1:28" s="857" customFormat="1" ht="15">
      <c r="A60" s="861" t="s">
        <v>1325</v>
      </c>
      <c r="D60" s="852"/>
      <c r="E60" s="852"/>
      <c r="F60" s="858"/>
      <c r="G60" s="852">
        <f t="shared" si="29"/>
        <v>0</v>
      </c>
      <c r="H60" s="54"/>
      <c r="I60" s="852"/>
      <c r="J60" s="852">
        <v>0</v>
      </c>
      <c r="K60" s="858">
        <v>9210928</v>
      </c>
      <c r="L60" s="852">
        <f t="shared" si="31"/>
        <v>9210928</v>
      </c>
      <c r="M60" s="54"/>
      <c r="N60" s="54"/>
      <c r="O60" s="852"/>
      <c r="P60" s="858"/>
      <c r="Q60" s="852"/>
      <c r="R60" s="852"/>
      <c r="S60" s="852"/>
      <c r="T60" s="852"/>
      <c r="U60" s="858"/>
      <c r="V60" s="852">
        <f t="shared" si="33"/>
        <v>0</v>
      </c>
      <c r="W60" s="54"/>
      <c r="X60" s="854"/>
      <c r="Y60" s="854">
        <f t="shared" si="36"/>
        <v>0</v>
      </c>
      <c r="Z60" s="859">
        <f t="shared" si="37"/>
        <v>9210928</v>
      </c>
      <c r="AA60" s="860">
        <f t="shared" si="38"/>
        <v>9210928</v>
      </c>
      <c r="AB60" s="61"/>
    </row>
    <row r="61" spans="1:28" s="857" customFormat="1" ht="15">
      <c r="A61" s="861" t="s">
        <v>447</v>
      </c>
      <c r="D61" s="852">
        <v>8662</v>
      </c>
      <c r="E61" s="852"/>
      <c r="F61" s="858"/>
      <c r="G61" s="852">
        <f t="shared" si="29"/>
        <v>0</v>
      </c>
      <c r="H61" s="54">
        <f t="shared" si="30"/>
        <v>-8662</v>
      </c>
      <c r="I61" s="852"/>
      <c r="J61" s="852">
        <v>21798244</v>
      </c>
      <c r="K61" s="858">
        <v>-1037103</v>
      </c>
      <c r="L61" s="852">
        <f t="shared" si="31"/>
        <v>20761141</v>
      </c>
      <c r="M61" s="54">
        <f t="shared" si="32"/>
        <v>21798244</v>
      </c>
      <c r="N61" s="54"/>
      <c r="O61" s="852"/>
      <c r="P61" s="858"/>
      <c r="Q61" s="852"/>
      <c r="R61" s="852"/>
      <c r="S61" s="852"/>
      <c r="T61" s="852"/>
      <c r="U61" s="858"/>
      <c r="V61" s="852">
        <f t="shared" si="33"/>
        <v>0</v>
      </c>
      <c r="W61" s="54">
        <f t="shared" si="34"/>
        <v>0</v>
      </c>
      <c r="X61" s="854">
        <f t="shared" si="35"/>
        <v>8662</v>
      </c>
      <c r="Y61" s="854">
        <f t="shared" si="36"/>
        <v>21798244</v>
      </c>
      <c r="Z61" s="859">
        <f t="shared" si="37"/>
        <v>-1037103</v>
      </c>
      <c r="AA61" s="860">
        <f t="shared" si="38"/>
        <v>20761141</v>
      </c>
      <c r="AB61" s="61">
        <f t="shared" si="39"/>
        <v>21789582</v>
      </c>
    </row>
    <row r="62" spans="1:28" s="857" customFormat="1" ht="15">
      <c r="A62" s="861" t="s">
        <v>492</v>
      </c>
      <c r="D62" s="852">
        <v>3840</v>
      </c>
      <c r="E62" s="852"/>
      <c r="F62" s="858"/>
      <c r="G62" s="852">
        <f t="shared" si="29"/>
        <v>0</v>
      </c>
      <c r="H62" s="54">
        <f t="shared" si="30"/>
        <v>-3840</v>
      </c>
      <c r="I62" s="852"/>
      <c r="J62" s="852">
        <v>8875506</v>
      </c>
      <c r="K62" s="858">
        <v>-614912</v>
      </c>
      <c r="L62" s="852">
        <f t="shared" si="31"/>
        <v>8260594</v>
      </c>
      <c r="M62" s="54">
        <f t="shared" si="32"/>
        <v>8875506</v>
      </c>
      <c r="N62" s="54"/>
      <c r="O62" s="852"/>
      <c r="P62" s="858"/>
      <c r="Q62" s="852"/>
      <c r="R62" s="852"/>
      <c r="S62" s="852"/>
      <c r="T62" s="852"/>
      <c r="U62" s="858"/>
      <c r="V62" s="852">
        <f t="shared" si="33"/>
        <v>0</v>
      </c>
      <c r="W62" s="54">
        <f t="shared" si="34"/>
        <v>0</v>
      </c>
      <c r="X62" s="854">
        <f t="shared" si="35"/>
        <v>3840</v>
      </c>
      <c r="Y62" s="854">
        <f t="shared" si="36"/>
        <v>8875506</v>
      </c>
      <c r="Z62" s="859">
        <f t="shared" si="37"/>
        <v>-614912</v>
      </c>
      <c r="AA62" s="860">
        <f t="shared" si="38"/>
        <v>8260594</v>
      </c>
      <c r="AB62" s="61">
        <f t="shared" si="39"/>
        <v>8871666</v>
      </c>
    </row>
    <row r="63" spans="1:28" s="857" customFormat="1" ht="15">
      <c r="A63" s="861" t="s">
        <v>448</v>
      </c>
      <c r="D63" s="862">
        <v>6872</v>
      </c>
      <c r="E63" s="862"/>
      <c r="F63" s="858"/>
      <c r="G63" s="852">
        <f>SUM(E63:F63)</f>
        <v>0</v>
      </c>
      <c r="H63" s="54">
        <f t="shared" si="30"/>
        <v>-6872</v>
      </c>
      <c r="I63" s="862"/>
      <c r="J63" s="862">
        <v>23218325</v>
      </c>
      <c r="K63" s="858">
        <v>-2457184</v>
      </c>
      <c r="L63" s="852">
        <f t="shared" si="31"/>
        <v>20761141</v>
      </c>
      <c r="M63" s="54">
        <f t="shared" si="32"/>
        <v>23218325</v>
      </c>
      <c r="N63" s="54"/>
      <c r="O63" s="862"/>
      <c r="P63" s="858"/>
      <c r="Q63" s="862"/>
      <c r="R63" s="862"/>
      <c r="S63" s="862"/>
      <c r="T63" s="862"/>
      <c r="U63" s="858"/>
      <c r="V63" s="852">
        <f t="shared" si="33"/>
        <v>0</v>
      </c>
      <c r="W63" s="54">
        <f t="shared" si="34"/>
        <v>0</v>
      </c>
      <c r="X63" s="854">
        <f t="shared" si="35"/>
        <v>6872</v>
      </c>
      <c r="Y63" s="854">
        <f t="shared" si="36"/>
        <v>23218325</v>
      </c>
      <c r="Z63" s="859">
        <f t="shared" si="37"/>
        <v>-2457184</v>
      </c>
      <c r="AA63" s="860">
        <f t="shared" si="38"/>
        <v>20761141</v>
      </c>
      <c r="AB63" s="61">
        <f t="shared" si="39"/>
        <v>23211453</v>
      </c>
    </row>
    <row r="64" spans="1:28" s="857" customFormat="1" ht="15">
      <c r="A64" s="861" t="s">
        <v>229</v>
      </c>
      <c r="D64" s="862"/>
      <c r="E64" s="862"/>
      <c r="F64" s="858"/>
      <c r="G64" s="852">
        <f t="shared" si="29"/>
        <v>0</v>
      </c>
      <c r="H64" s="54">
        <f t="shared" si="30"/>
        <v>0</v>
      </c>
      <c r="I64" s="862"/>
      <c r="J64" s="862">
        <v>0</v>
      </c>
      <c r="K64" s="858">
        <v>0</v>
      </c>
      <c r="L64" s="852">
        <f t="shared" si="31"/>
        <v>0</v>
      </c>
      <c r="M64" s="54">
        <f t="shared" si="32"/>
        <v>0</v>
      </c>
      <c r="N64" s="54"/>
      <c r="O64" s="862"/>
      <c r="P64" s="858"/>
      <c r="Q64" s="862"/>
      <c r="R64" s="862"/>
      <c r="S64" s="862"/>
      <c r="T64" s="862"/>
      <c r="U64" s="858"/>
      <c r="V64" s="852">
        <f t="shared" si="33"/>
        <v>0</v>
      </c>
      <c r="W64" s="54">
        <f t="shared" si="34"/>
        <v>0</v>
      </c>
      <c r="X64" s="854">
        <f t="shared" si="35"/>
        <v>0</v>
      </c>
      <c r="Y64" s="854">
        <f t="shared" si="36"/>
        <v>0</v>
      </c>
      <c r="Z64" s="859">
        <f t="shared" si="37"/>
        <v>0</v>
      </c>
      <c r="AA64" s="860">
        <f t="shared" si="38"/>
        <v>0</v>
      </c>
      <c r="AB64" s="61">
        <f t="shared" si="39"/>
        <v>0</v>
      </c>
    </row>
    <row r="65" spans="1:28" s="857" customFormat="1" ht="15">
      <c r="A65" s="861" t="s">
        <v>17</v>
      </c>
      <c r="D65" s="862">
        <v>14841</v>
      </c>
      <c r="E65" s="862"/>
      <c r="F65" s="858"/>
      <c r="G65" s="852">
        <f t="shared" si="29"/>
        <v>0</v>
      </c>
      <c r="H65" s="54">
        <f t="shared" si="30"/>
        <v>-14841</v>
      </c>
      <c r="I65" s="862"/>
      <c r="J65" s="862">
        <v>37419134</v>
      </c>
      <c r="K65" s="858">
        <v>-3134012</v>
      </c>
      <c r="L65" s="852">
        <f t="shared" si="31"/>
        <v>34285122</v>
      </c>
      <c r="M65" s="54">
        <f t="shared" si="32"/>
        <v>37419134</v>
      </c>
      <c r="N65" s="54"/>
      <c r="O65" s="862"/>
      <c r="P65" s="858"/>
      <c r="Q65" s="862"/>
      <c r="R65" s="862"/>
      <c r="S65" s="862"/>
      <c r="T65" s="862"/>
      <c r="U65" s="858"/>
      <c r="V65" s="852">
        <f t="shared" si="33"/>
        <v>0</v>
      </c>
      <c r="W65" s="54">
        <f t="shared" si="34"/>
        <v>0</v>
      </c>
      <c r="X65" s="854">
        <f t="shared" si="35"/>
        <v>14841</v>
      </c>
      <c r="Y65" s="854">
        <f t="shared" si="36"/>
        <v>37419134</v>
      </c>
      <c r="Z65" s="859">
        <f t="shared" si="37"/>
        <v>-3134012</v>
      </c>
      <c r="AA65" s="860">
        <f t="shared" si="38"/>
        <v>34285122</v>
      </c>
      <c r="AB65" s="61">
        <f t="shared" si="39"/>
        <v>37404293</v>
      </c>
    </row>
    <row r="66" spans="1:28" s="857" customFormat="1" ht="15">
      <c r="A66" s="861" t="s">
        <v>485</v>
      </c>
      <c r="D66" s="862">
        <v>2570</v>
      </c>
      <c r="E66" s="862"/>
      <c r="F66" s="858"/>
      <c r="G66" s="852">
        <f t="shared" si="29"/>
        <v>0</v>
      </c>
      <c r="H66" s="54">
        <f t="shared" si="30"/>
        <v>-2570</v>
      </c>
      <c r="I66" s="862"/>
      <c r="J66" s="862">
        <v>7313417</v>
      </c>
      <c r="K66" s="858">
        <v>-3146569</v>
      </c>
      <c r="L66" s="852">
        <f t="shared" si="31"/>
        <v>4166848</v>
      </c>
      <c r="M66" s="54">
        <f t="shared" si="32"/>
        <v>7313417</v>
      </c>
      <c r="N66" s="54"/>
      <c r="O66" s="862"/>
      <c r="P66" s="858"/>
      <c r="Q66" s="862"/>
      <c r="R66" s="862"/>
      <c r="S66" s="862"/>
      <c r="T66" s="862"/>
      <c r="U66" s="858"/>
      <c r="V66" s="852">
        <f t="shared" si="33"/>
        <v>0</v>
      </c>
      <c r="W66" s="54">
        <f t="shared" si="34"/>
        <v>0</v>
      </c>
      <c r="X66" s="854">
        <f t="shared" si="35"/>
        <v>2570</v>
      </c>
      <c r="Y66" s="854">
        <f t="shared" si="36"/>
        <v>7313417</v>
      </c>
      <c r="Z66" s="859">
        <f t="shared" si="37"/>
        <v>-3146569</v>
      </c>
      <c r="AA66" s="860">
        <f t="shared" si="38"/>
        <v>4166848</v>
      </c>
      <c r="AB66" s="61">
        <f t="shared" si="39"/>
        <v>7310847</v>
      </c>
    </row>
    <row r="67" spans="1:28" s="857" customFormat="1" ht="15.75" thickBot="1">
      <c r="E67" s="862"/>
      <c r="G67" s="862"/>
      <c r="H67" s="862"/>
      <c r="I67" s="862"/>
      <c r="J67" s="862"/>
      <c r="K67" s="862"/>
      <c r="L67" s="862"/>
      <c r="M67" s="862"/>
      <c r="N67" s="862"/>
      <c r="O67" s="862"/>
      <c r="P67" s="862"/>
      <c r="Q67" s="862"/>
      <c r="R67" s="862"/>
      <c r="S67" s="862"/>
      <c r="T67" s="862"/>
      <c r="U67" s="862"/>
      <c r="V67" s="862"/>
      <c r="X67" s="856"/>
      <c r="Y67" s="863"/>
      <c r="Z67" s="855"/>
      <c r="AA67" s="855"/>
      <c r="AB67" s="856"/>
    </row>
    <row r="68" spans="1:28" s="857" customFormat="1" ht="15.75" thickBot="1">
      <c r="A68" s="864" t="s">
        <v>491</v>
      </c>
      <c r="B68" s="865"/>
      <c r="C68" s="865"/>
      <c r="D68" s="866">
        <f>SUM(D52:D67)</f>
        <v>89450</v>
      </c>
      <c r="E68" s="866">
        <f>SUM(E52:E67)</f>
        <v>0</v>
      </c>
      <c r="F68" s="866">
        <f>SUM(F52:F66)</f>
        <v>0</v>
      </c>
      <c r="G68" s="866">
        <f t="shared" ref="G68:AB68" si="40">SUM(G52:G67)</f>
        <v>0</v>
      </c>
      <c r="H68" s="866">
        <f t="shared" si="40"/>
        <v>-89450</v>
      </c>
      <c r="I68" s="866">
        <f t="shared" si="40"/>
        <v>0</v>
      </c>
      <c r="J68" s="866">
        <f t="shared" si="40"/>
        <v>213509177</v>
      </c>
      <c r="K68" s="866">
        <f t="shared" si="40"/>
        <v>-3850901</v>
      </c>
      <c r="L68" s="866">
        <f t="shared" si="40"/>
        <v>209658276</v>
      </c>
      <c r="M68" s="866">
        <f t="shared" si="40"/>
        <v>213509177</v>
      </c>
      <c r="N68" s="866"/>
      <c r="O68" s="866">
        <f t="shared" si="40"/>
        <v>0</v>
      </c>
      <c r="P68" s="866"/>
      <c r="Q68" s="866"/>
      <c r="R68" s="866"/>
      <c r="S68" s="866">
        <f>SUM(S52:S67)</f>
        <v>0</v>
      </c>
      <c r="T68" s="866">
        <f t="shared" si="40"/>
        <v>0</v>
      </c>
      <c r="U68" s="866">
        <f t="shared" si="40"/>
        <v>0</v>
      </c>
      <c r="V68" s="866">
        <f t="shared" si="40"/>
        <v>0</v>
      </c>
      <c r="W68" s="866">
        <f t="shared" si="40"/>
        <v>0</v>
      </c>
      <c r="X68" s="866">
        <f t="shared" si="40"/>
        <v>89450</v>
      </c>
      <c r="Y68" s="866">
        <f t="shared" si="40"/>
        <v>213509177</v>
      </c>
      <c r="Z68" s="867">
        <f t="shared" si="40"/>
        <v>-3850901</v>
      </c>
      <c r="AA68" s="867">
        <f t="shared" si="40"/>
        <v>209658276</v>
      </c>
      <c r="AB68" s="866">
        <f t="shared" si="40"/>
        <v>213419727</v>
      </c>
    </row>
    <row r="69" spans="1:28" s="33" customFormat="1" ht="15"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X69" s="24"/>
      <c r="Y69" s="119"/>
      <c r="Z69" s="868"/>
      <c r="AA69" s="868"/>
      <c r="AB69" s="24"/>
    </row>
  </sheetData>
  <mergeCells count="19">
    <mergeCell ref="A48:C48"/>
    <mergeCell ref="A39:C39"/>
    <mergeCell ref="T5:V5"/>
    <mergeCell ref="J5:L5"/>
    <mergeCell ref="E5:G5"/>
    <mergeCell ref="A3:C6"/>
    <mergeCell ref="A37:C37"/>
    <mergeCell ref="A8:C8"/>
    <mergeCell ref="E4:G4"/>
    <mergeCell ref="A33:C33"/>
    <mergeCell ref="A31:C31"/>
    <mergeCell ref="Y5:AA5"/>
    <mergeCell ref="A1:AB1"/>
    <mergeCell ref="A2:AB2"/>
    <mergeCell ref="E3:Q3"/>
    <mergeCell ref="T3:V4"/>
    <mergeCell ref="J4:L4"/>
    <mergeCell ref="O4:Q4"/>
    <mergeCell ref="Y3:AA4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3" orientation="landscape" r:id="rId1"/>
  <headerFooter alignWithMargins="0">
    <oddHeader>&amp;L&amp;"Times New Roman,Normál" 2.2..m.a 4/2017. (III.1.) önkormányzati rendelethez&amp;C
&amp;R&amp;8 2.2..m.a 5/2016.(II.29.) önkormányzati rendelethez</oddHeader>
    <oddFooter>&amp;C&amp;P</oddFooter>
  </headerFooter>
  <rowBreaks count="1" manualBreakCount="1">
    <brk id="48" max="26" man="1"/>
  </rowBreaks>
  <ignoredErrors>
    <ignoredError sqref="F68" formula="1"/>
    <ignoredError sqref="G61:G66 G10:G27 G33 G39 L13:L27 G52:G59" formulaRange="1"/>
    <ignoredError sqref="Z10:Z27 Z29:Z35 U29 P29 K29 Z41 U41 P41 K41 K35 K45:K48 F45:F48 P45:P48 U45:U48 Z45:Z48 Z39 U35 Z52:Z66" unlocked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6"/>
  <dimension ref="A1:Q62"/>
  <sheetViews>
    <sheetView view="pageBreakPreview" zoomScaleNormal="100" zoomScaleSheetLayoutView="10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4" sqref="A54"/>
    </sheetView>
  </sheetViews>
  <sheetFormatPr defaultRowHeight="12.75"/>
  <cols>
    <col min="1" max="1" width="55.5703125" style="445" customWidth="1"/>
    <col min="2" max="2" width="12" style="445" hidden="1" customWidth="1"/>
    <col min="3" max="3" width="17.140625" style="445" customWidth="1"/>
    <col min="4" max="4" width="13.140625" style="445" customWidth="1"/>
    <col min="5" max="5" width="16" style="445" customWidth="1"/>
    <col min="6" max="6" width="14.28515625" style="445" hidden="1" customWidth="1"/>
    <col min="7" max="7" width="11.7109375" style="445" hidden="1" customWidth="1"/>
    <col min="8" max="10" width="15.85546875" style="445" customWidth="1"/>
    <col min="11" max="11" width="14.28515625" style="445" hidden="1" customWidth="1"/>
    <col min="12" max="12" width="11.7109375" style="445" hidden="1" customWidth="1"/>
    <col min="13" max="15" width="15.140625" style="445" customWidth="1"/>
    <col min="16" max="16" width="17.5703125" style="14" hidden="1" customWidth="1"/>
    <col min="17" max="17" width="13.85546875" style="14" customWidth="1"/>
    <col min="18" max="16384" width="9.140625" style="14"/>
  </cols>
  <sheetData>
    <row r="1" spans="1:17" s="701" customFormat="1" ht="21.75" customHeight="1">
      <c r="A1" s="1807" t="s">
        <v>1311</v>
      </c>
      <c r="B1" s="1807"/>
      <c r="C1" s="1808"/>
      <c r="D1" s="1808"/>
      <c r="E1" s="1808"/>
      <c r="F1" s="1808"/>
      <c r="G1" s="1808"/>
      <c r="H1" s="1808"/>
      <c r="I1" s="1808"/>
      <c r="J1" s="1808"/>
      <c r="K1" s="1808"/>
      <c r="L1" s="1808"/>
      <c r="M1" s="1808"/>
      <c r="N1" s="1808"/>
      <c r="O1" s="1808"/>
    </row>
    <row r="2" spans="1:17" ht="11.25" customHeight="1" thickBot="1">
      <c r="A2" s="870"/>
      <c r="B2" s="870"/>
      <c r="C2" s="871"/>
      <c r="D2" s="871"/>
      <c r="E2" s="871"/>
      <c r="F2" s="871"/>
      <c r="G2" s="871"/>
      <c r="H2" s="871"/>
      <c r="I2" s="871"/>
      <c r="J2" s="871"/>
      <c r="K2" s="871"/>
      <c r="L2" s="871"/>
      <c r="M2" s="871"/>
      <c r="N2" s="872"/>
      <c r="O2" s="1732" t="s">
        <v>1042</v>
      </c>
      <c r="P2" s="872" t="s">
        <v>1042</v>
      </c>
    </row>
    <row r="3" spans="1:17" s="33" customFormat="1" ht="20.25" customHeight="1" thickBot="1">
      <c r="A3" s="873" t="s">
        <v>135</v>
      </c>
      <c r="B3" s="1602" t="s">
        <v>331</v>
      </c>
      <c r="C3" s="1874" t="s">
        <v>331</v>
      </c>
      <c r="D3" s="1875"/>
      <c r="E3" s="1876"/>
      <c r="F3" s="1663"/>
      <c r="G3" s="1602" t="s">
        <v>401</v>
      </c>
      <c r="H3" s="1874" t="s">
        <v>401</v>
      </c>
      <c r="I3" s="1877"/>
      <c r="J3" s="1878"/>
      <c r="K3" s="1601"/>
      <c r="L3" s="327" t="s">
        <v>137</v>
      </c>
      <c r="M3" s="1874" t="s">
        <v>137</v>
      </c>
      <c r="N3" s="1877"/>
      <c r="O3" s="1878"/>
      <c r="P3" s="1601"/>
    </row>
    <row r="4" spans="1:17" s="33" customFormat="1" ht="13.5" hidden="1" customHeight="1" thickBot="1">
      <c r="A4" s="875"/>
      <c r="B4" s="1868"/>
      <c r="C4" s="1869"/>
      <c r="D4" s="1869"/>
      <c r="E4" s="1869"/>
      <c r="F4" s="1869"/>
      <c r="G4" s="1870"/>
      <c r="H4" s="1871"/>
      <c r="I4" s="1871"/>
      <c r="J4" s="1871"/>
      <c r="K4" s="1872"/>
      <c r="L4" s="1873"/>
      <c r="M4" s="1871"/>
      <c r="N4" s="1871"/>
      <c r="O4" s="1871"/>
      <c r="P4" s="1872"/>
    </row>
    <row r="5" spans="1:17" s="33" customFormat="1" ht="45" customHeight="1" thickBot="1">
      <c r="A5" s="876" t="s">
        <v>138</v>
      </c>
      <c r="B5" s="328" t="s">
        <v>624</v>
      </c>
      <c r="C5" s="462" t="s">
        <v>1246</v>
      </c>
      <c r="D5" s="463" t="s">
        <v>15</v>
      </c>
      <c r="E5" s="462" t="s">
        <v>1307</v>
      </c>
      <c r="F5" s="1658" t="s">
        <v>881</v>
      </c>
      <c r="G5" s="328" t="s">
        <v>624</v>
      </c>
      <c r="H5" s="462" t="s">
        <v>1246</v>
      </c>
      <c r="I5" s="463" t="s">
        <v>15</v>
      </c>
      <c r="J5" s="462" t="s">
        <v>1307</v>
      </c>
      <c r="K5" s="463" t="s">
        <v>881</v>
      </c>
      <c r="L5" s="1698" t="s">
        <v>624</v>
      </c>
      <c r="M5" s="462" t="s">
        <v>1246</v>
      </c>
      <c r="N5" s="463" t="s">
        <v>15</v>
      </c>
      <c r="O5" s="462" t="s">
        <v>1307</v>
      </c>
      <c r="P5" s="463" t="s">
        <v>881</v>
      </c>
    </row>
    <row r="6" spans="1:17" s="33" customFormat="1" ht="15.75" thickBot="1">
      <c r="A6" s="877"/>
      <c r="B6" s="878" t="s">
        <v>342</v>
      </c>
      <c r="C6" s="878" t="s">
        <v>230</v>
      </c>
      <c r="D6" s="878" t="s">
        <v>227</v>
      </c>
      <c r="E6" s="878" t="s">
        <v>228</v>
      </c>
      <c r="F6" s="878" t="s">
        <v>116</v>
      </c>
      <c r="G6" s="878" t="s">
        <v>117</v>
      </c>
      <c r="H6" s="878" t="s">
        <v>118</v>
      </c>
      <c r="I6" s="878" t="s">
        <v>128</v>
      </c>
      <c r="J6" s="878" t="s">
        <v>129</v>
      </c>
      <c r="K6" s="877" t="s">
        <v>262</v>
      </c>
      <c r="L6" s="879" t="s">
        <v>130</v>
      </c>
      <c r="M6" s="878" t="s">
        <v>34</v>
      </c>
      <c r="N6" s="878" t="s">
        <v>35</v>
      </c>
      <c r="O6" s="1723" t="s">
        <v>36</v>
      </c>
      <c r="P6" s="877" t="s">
        <v>37</v>
      </c>
    </row>
    <row r="7" spans="1:17" s="33" customFormat="1" ht="15" hidden="1">
      <c r="A7" s="880"/>
      <c r="B7" s="881"/>
      <c r="C7" s="74"/>
      <c r="D7" s="74"/>
      <c r="E7" s="74"/>
      <c r="F7" s="74"/>
      <c r="G7" s="881"/>
      <c r="H7" s="74"/>
      <c r="I7" s="74"/>
      <c r="J7" s="74"/>
      <c r="K7" s="882"/>
      <c r="L7" s="74"/>
      <c r="M7" s="74"/>
      <c r="N7" s="74"/>
      <c r="O7" s="74"/>
      <c r="P7" s="1590"/>
    </row>
    <row r="8" spans="1:17" s="33" customFormat="1" ht="24.75" customHeight="1" thickBot="1">
      <c r="A8" s="883" t="s">
        <v>538</v>
      </c>
      <c r="B8" s="884"/>
      <c r="C8" s="885"/>
      <c r="D8" s="74"/>
      <c r="E8" s="74"/>
      <c r="F8" s="74"/>
      <c r="G8" s="881"/>
      <c r="H8" s="1704"/>
      <c r="I8" s="1705"/>
      <c r="J8" s="1706"/>
      <c r="K8" s="882"/>
      <c r="L8" s="74"/>
      <c r="M8" s="1707"/>
      <c r="N8" s="1705"/>
      <c r="O8" s="1706"/>
      <c r="P8" s="1590"/>
    </row>
    <row r="9" spans="1:17" s="33" customFormat="1" ht="19.5" customHeight="1" thickBot="1">
      <c r="A9" s="886" t="s">
        <v>528</v>
      </c>
      <c r="B9" s="887">
        <f>SUM(B10:B11)</f>
        <v>4256751</v>
      </c>
      <c r="C9" s="1458">
        <f>SUM(C10:C11)</f>
        <v>4606459517</v>
      </c>
      <c r="D9" s="1459">
        <f>SUM(D10:D11)</f>
        <v>56494673</v>
      </c>
      <c r="E9" s="1458">
        <f>SUM(C9:D9)</f>
        <v>4662954190</v>
      </c>
      <c r="F9" s="1462">
        <f>C9-B9</f>
        <v>4602202766</v>
      </c>
      <c r="G9" s="1699">
        <f>SUM(G10:G11)</f>
        <v>181378</v>
      </c>
      <c r="H9" s="1461">
        <f>SUM(H10:H11)</f>
        <v>217633969</v>
      </c>
      <c r="I9" s="1462">
        <f>SUM(I10:I11)</f>
        <v>218340</v>
      </c>
      <c r="J9" s="1701">
        <f>SUM(H9:I9)</f>
        <v>217852309</v>
      </c>
      <c r="K9" s="1460">
        <f t="shared" ref="K9:K25" si="0">H9-G9</f>
        <v>217452591</v>
      </c>
      <c r="L9" s="1462">
        <f>SUM(B9+G9)</f>
        <v>4438129</v>
      </c>
      <c r="M9" s="1461">
        <f>SUM(C9+H9)</f>
        <v>4824093486</v>
      </c>
      <c r="N9" s="1458">
        <f>SUM(D9+I9)</f>
        <v>56713013</v>
      </c>
      <c r="O9" s="1701">
        <f t="shared" ref="O9:O25" si="1">SUM(M9:N9)</f>
        <v>4880806499</v>
      </c>
      <c r="P9" s="972">
        <f>M9-L9</f>
        <v>4819655357</v>
      </c>
    </row>
    <row r="10" spans="1:17" s="33" customFormat="1" ht="15">
      <c r="A10" s="893" t="s">
        <v>288</v>
      </c>
      <c r="B10" s="891">
        <f>SUM('4 a Intézmények'!CD19+'4 ba Polg Hiv'!AZ19)</f>
        <v>4147812</v>
      </c>
      <c r="C10" s="888">
        <f>SUM('4 a Intézmények'!CE19+'4 ba Polg Hiv'!BA19)</f>
        <v>4489087371</v>
      </c>
      <c r="D10" s="894">
        <f>SUM('4 a Intézmények'!CF19+'4 ba Polg Hiv'!BB19)</f>
        <v>54247691</v>
      </c>
      <c r="E10" s="889">
        <f>SUM(C10:D10)</f>
        <v>4543335062</v>
      </c>
      <c r="F10" s="892">
        <f t="shared" ref="F10:F25" si="2">C10-B10</f>
        <v>4484939559</v>
      </c>
      <c r="G10" s="922">
        <f>'4 bbb Önkorm'!BO19</f>
        <v>29357</v>
      </c>
      <c r="H10" s="891">
        <f>'4 bbb Önkorm'!BP19</f>
        <v>22397404</v>
      </c>
      <c r="I10" s="895">
        <f>'4 bbb Önkorm'!BQ19</f>
        <v>-4651772</v>
      </c>
      <c r="J10" s="896">
        <f t="shared" ref="J10:J25" si="3">SUM(H10:I10)</f>
        <v>17745632</v>
      </c>
      <c r="K10" s="890">
        <f t="shared" si="0"/>
        <v>22368047</v>
      </c>
      <c r="L10" s="892">
        <f t="shared" ref="L10:L25" si="4">SUM(B10+G10)</f>
        <v>4177169</v>
      </c>
      <c r="M10" s="891">
        <f t="shared" ref="M10:M25" si="5">SUM(C10+H10)</f>
        <v>4511484775</v>
      </c>
      <c r="N10" s="894">
        <f t="shared" ref="N10:N25" si="6">SUM(D10+I10)</f>
        <v>49595919</v>
      </c>
      <c r="O10" s="896">
        <f t="shared" si="1"/>
        <v>4561080694</v>
      </c>
      <c r="P10" s="149">
        <f t="shared" ref="P10:P25" si="7">M10-L10</f>
        <v>4507307606</v>
      </c>
    </row>
    <row r="11" spans="1:17" s="33" customFormat="1" ht="15.75" thickBot="1">
      <c r="A11" s="897" t="s">
        <v>10</v>
      </c>
      <c r="B11" s="898">
        <f>SUM('4 a Intézmények'!CD20+'4 ba Polg Hiv'!AZ20)</f>
        <v>108939</v>
      </c>
      <c r="C11" s="899">
        <f>SUM('4 a Intézmények'!CE20+'4 ba Polg Hiv'!BA20)</f>
        <v>117372146</v>
      </c>
      <c r="D11" s="900">
        <f>SUM('4 a Intézmények'!CF20+'4 ba Polg Hiv'!BB20)</f>
        <v>2246982</v>
      </c>
      <c r="E11" s="901">
        <f t="shared" ref="E11:E25" si="8">SUM(C11:D11)</f>
        <v>119619128</v>
      </c>
      <c r="F11" s="1222">
        <f t="shared" si="2"/>
        <v>117263207</v>
      </c>
      <c r="G11" s="943">
        <f>'4 bbb Önkorm'!BO20</f>
        <v>152021</v>
      </c>
      <c r="H11" s="903">
        <f>'4 bbb Önkorm'!BP20</f>
        <v>195236565</v>
      </c>
      <c r="I11" s="904">
        <f>'4 bbb Önkorm'!BQ20</f>
        <v>4870112</v>
      </c>
      <c r="J11" s="905">
        <f t="shared" si="3"/>
        <v>200106677</v>
      </c>
      <c r="K11" s="902">
        <f t="shared" si="0"/>
        <v>195084544</v>
      </c>
      <c r="L11" s="1222">
        <f t="shared" si="4"/>
        <v>260960</v>
      </c>
      <c r="M11" s="903">
        <f t="shared" si="5"/>
        <v>312608711</v>
      </c>
      <c r="N11" s="900">
        <f t="shared" si="6"/>
        <v>7117094</v>
      </c>
      <c r="O11" s="905">
        <f t="shared" si="1"/>
        <v>319725805</v>
      </c>
      <c r="P11" s="149">
        <f t="shared" si="7"/>
        <v>312347751</v>
      </c>
    </row>
    <row r="12" spans="1:17" s="33" customFormat="1" ht="18.75" customHeight="1" thickBot="1">
      <c r="A12" s="906" t="s">
        <v>529</v>
      </c>
      <c r="B12" s="907">
        <f>SUM('4 a Intézmények'!CD21+'4 ba Polg Hiv'!AZ21)</f>
        <v>1228709</v>
      </c>
      <c r="C12" s="1463">
        <f>SUM('4 a Intézmények'!CE21+'4 ba Polg Hiv'!BA21)</f>
        <v>1339681910</v>
      </c>
      <c r="D12" s="1464">
        <f>SUM('4 a Intézmények'!CF21+'4 ba Polg Hiv'!BB21)</f>
        <v>2282381</v>
      </c>
      <c r="E12" s="1463">
        <f t="shared" si="8"/>
        <v>1341964291</v>
      </c>
      <c r="F12" s="1694">
        <f t="shared" si="2"/>
        <v>1338453201</v>
      </c>
      <c r="G12" s="1470">
        <f>'4 bbb Önkorm'!BO21</f>
        <v>57792</v>
      </c>
      <c r="H12" s="204">
        <f>'4 bbb Önkorm'!BP21</f>
        <v>70114084</v>
      </c>
      <c r="I12" s="1465">
        <f>'4 bbb Önkorm'!BQ21</f>
        <v>668403</v>
      </c>
      <c r="J12" s="1474">
        <f t="shared" si="3"/>
        <v>70782487</v>
      </c>
      <c r="K12" s="972">
        <f t="shared" si="0"/>
        <v>70056292</v>
      </c>
      <c r="L12" s="1694">
        <f t="shared" si="4"/>
        <v>1286501</v>
      </c>
      <c r="M12" s="1466">
        <f t="shared" si="5"/>
        <v>1409795994</v>
      </c>
      <c r="N12" s="1467">
        <f t="shared" si="6"/>
        <v>2950784</v>
      </c>
      <c r="O12" s="1709">
        <f t="shared" si="1"/>
        <v>1412746778</v>
      </c>
      <c r="P12" s="972">
        <f t="shared" si="7"/>
        <v>1408509493</v>
      </c>
    </row>
    <row r="13" spans="1:17" s="33" customFormat="1" ht="18.75" customHeight="1" thickBot="1">
      <c r="A13" s="908" t="s">
        <v>12</v>
      </c>
      <c r="B13" s="909">
        <f>SUM(B14:B16)</f>
        <v>3147074</v>
      </c>
      <c r="C13" s="205">
        <f>SUM(C14:C16)</f>
        <v>3549143564</v>
      </c>
      <c r="D13" s="1468">
        <f>SUM(D14:D16)</f>
        <v>-74671703</v>
      </c>
      <c r="E13" s="205">
        <f>SUM(C13:D13)</f>
        <v>3474471861</v>
      </c>
      <c r="F13" s="1695">
        <f t="shared" si="2"/>
        <v>3545996490</v>
      </c>
      <c r="G13" s="1470">
        <f>SUM(G14:G16)</f>
        <v>2343287</v>
      </c>
      <c r="H13" s="204">
        <f>SUM(H14:H16)</f>
        <v>2633348942</v>
      </c>
      <c r="I13" s="1468">
        <f>SUM(I14:I16)</f>
        <v>139328047</v>
      </c>
      <c r="J13" s="1474">
        <f>SUM(H13:I13)</f>
        <v>2772676989</v>
      </c>
      <c r="K13" s="972">
        <f t="shared" si="0"/>
        <v>2631005655</v>
      </c>
      <c r="L13" s="1695">
        <f t="shared" si="4"/>
        <v>5490361</v>
      </c>
      <c r="M13" s="204">
        <f t="shared" si="5"/>
        <v>6182492506</v>
      </c>
      <c r="N13" s="1468">
        <f t="shared" si="6"/>
        <v>64656344</v>
      </c>
      <c r="O13" s="1474">
        <f t="shared" si="1"/>
        <v>6247148850</v>
      </c>
      <c r="P13" s="972">
        <f t="shared" si="7"/>
        <v>6177002145</v>
      </c>
      <c r="Q13" s="36">
        <f>O9+O12+O13</f>
        <v>12540702127</v>
      </c>
    </row>
    <row r="14" spans="1:17" s="33" customFormat="1" ht="15">
      <c r="A14" s="704" t="s">
        <v>11</v>
      </c>
      <c r="B14" s="910">
        <f>SUM('4 a Intézmények'!CD25+'4 ba Polg Hiv'!AZ25)</f>
        <v>2381202</v>
      </c>
      <c r="C14" s="911">
        <f>SUM('4 a Intézmények'!CE25+'4 ba Polg Hiv'!BA25)</f>
        <v>2643562882</v>
      </c>
      <c r="D14" s="912">
        <f>SUM('4 a Intézmények'!CF25+'4 ba Polg Hiv'!BB25)</f>
        <v>12664428</v>
      </c>
      <c r="E14" s="911">
        <f>SUM(C14:D14)</f>
        <v>2656227310</v>
      </c>
      <c r="F14" s="923">
        <f t="shared" si="2"/>
        <v>2641181680</v>
      </c>
      <c r="G14" s="941">
        <f>'4 bbb Önkorm'!BO25</f>
        <v>2343287</v>
      </c>
      <c r="H14" s="914">
        <f>'4 bbb Önkorm'!BP25</f>
        <v>2633348942</v>
      </c>
      <c r="I14" s="912">
        <f>'4 bbb Önkorm'!BQ25</f>
        <v>139328047</v>
      </c>
      <c r="J14" s="1702">
        <f>SUM(H14:I14)</f>
        <v>2772676989</v>
      </c>
      <c r="K14" s="913">
        <f t="shared" si="0"/>
        <v>2631005655</v>
      </c>
      <c r="L14" s="892">
        <f t="shared" si="4"/>
        <v>4724489</v>
      </c>
      <c r="M14" s="891">
        <f t="shared" si="5"/>
        <v>5276911824</v>
      </c>
      <c r="N14" s="915">
        <f t="shared" si="6"/>
        <v>151992475</v>
      </c>
      <c r="O14" s="896">
        <f t="shared" si="1"/>
        <v>5428904299</v>
      </c>
      <c r="P14" s="149">
        <f t="shared" si="7"/>
        <v>5272187335</v>
      </c>
    </row>
    <row r="15" spans="1:17" s="33" customFormat="1" ht="15">
      <c r="A15" s="704" t="s">
        <v>889</v>
      </c>
      <c r="B15" s="910">
        <f>SUM('4 a Intézmények'!CD23)</f>
        <v>765872</v>
      </c>
      <c r="C15" s="911">
        <f>SUM('4 a Intézmények'!CE23)</f>
        <v>905580682</v>
      </c>
      <c r="D15" s="912">
        <f>SUM('4 a Intézmények'!CF23)</f>
        <v>-87336131</v>
      </c>
      <c r="E15" s="911">
        <f t="shared" si="8"/>
        <v>818244551</v>
      </c>
      <c r="F15" s="923">
        <f t="shared" si="2"/>
        <v>904814810</v>
      </c>
      <c r="G15" s="941">
        <f>'4 bbb Önkorm'!BO23</f>
        <v>0</v>
      </c>
      <c r="H15" s="914">
        <f>'4 bbb Önkorm'!BP23</f>
        <v>0</v>
      </c>
      <c r="I15" s="916">
        <f>'4 bbb Önkorm'!BQ23</f>
        <v>0</v>
      </c>
      <c r="J15" s="1702">
        <f t="shared" si="3"/>
        <v>0</v>
      </c>
      <c r="K15" s="913">
        <f t="shared" si="0"/>
        <v>0</v>
      </c>
      <c r="L15" s="923">
        <f t="shared" si="4"/>
        <v>765872</v>
      </c>
      <c r="M15" s="914">
        <f t="shared" si="5"/>
        <v>905580682</v>
      </c>
      <c r="N15" s="917">
        <f t="shared" si="6"/>
        <v>-87336131</v>
      </c>
      <c r="O15" s="1702">
        <f t="shared" si="1"/>
        <v>818244551</v>
      </c>
      <c r="P15" s="149">
        <f t="shared" si="7"/>
        <v>904814810</v>
      </c>
    </row>
    <row r="16" spans="1:17" s="33" customFormat="1" ht="15.75" thickBot="1">
      <c r="A16" s="704" t="s">
        <v>890</v>
      </c>
      <c r="B16" s="910">
        <f>SUM('4 a Intézmények'!CD24)</f>
        <v>0</v>
      </c>
      <c r="C16" s="911">
        <f>SUM('4 a Intézmények'!CE24)</f>
        <v>0</v>
      </c>
      <c r="D16" s="912">
        <f>SUM('4 a Intézmények'!CF24)</f>
        <v>0</v>
      </c>
      <c r="E16" s="899">
        <f>SUM(C16:D16)</f>
        <v>0</v>
      </c>
      <c r="F16" s="923">
        <f t="shared" si="2"/>
        <v>0</v>
      </c>
      <c r="G16" s="941">
        <f>'4 bbb Önkorm'!BO24</f>
        <v>0</v>
      </c>
      <c r="H16" s="914">
        <f>'4 bbb Önkorm'!BP24</f>
        <v>0</v>
      </c>
      <c r="I16" s="916">
        <f>'4 bbb Önkorm'!BQ24</f>
        <v>0</v>
      </c>
      <c r="J16" s="1702">
        <f>SUM(H16:I16)</f>
        <v>0</v>
      </c>
      <c r="K16" s="913">
        <f t="shared" si="0"/>
        <v>0</v>
      </c>
      <c r="L16" s="923">
        <f t="shared" si="4"/>
        <v>0</v>
      </c>
      <c r="M16" s="914">
        <f t="shared" si="5"/>
        <v>0</v>
      </c>
      <c r="N16" s="917">
        <f t="shared" si="6"/>
        <v>0</v>
      </c>
      <c r="O16" s="1702">
        <f t="shared" si="1"/>
        <v>0</v>
      </c>
      <c r="P16" s="149">
        <f t="shared" si="7"/>
        <v>0</v>
      </c>
    </row>
    <row r="17" spans="1:17" s="33" customFormat="1" ht="17.25" customHeight="1" thickBot="1">
      <c r="A17" s="707" t="s">
        <v>13</v>
      </c>
      <c r="B17" s="909">
        <f>SUM('4 a Intézmények'!CD26+'4 ba Polg Hiv'!AZ26)</f>
        <v>194777</v>
      </c>
      <c r="C17" s="205">
        <f>SUM('4 a Intézmények'!CE26+'4 ba Polg Hiv'!BA26)</f>
        <v>108225</v>
      </c>
      <c r="D17" s="1468">
        <f>SUM('4 a Intézmények'!CF26+'4 ba Polg Hiv'!BB26)</f>
        <v>0</v>
      </c>
      <c r="E17" s="205">
        <f t="shared" si="8"/>
        <v>108225</v>
      </c>
      <c r="F17" s="1695">
        <f t="shared" si="2"/>
        <v>-86552</v>
      </c>
      <c r="G17" s="1470">
        <f>'4 bbb Önkorm'!BO26</f>
        <v>323394</v>
      </c>
      <c r="H17" s="204">
        <f>'4 bbb Önkorm'!BP26</f>
        <v>339109000</v>
      </c>
      <c r="I17" s="1465">
        <f>'4 bbb Önkorm'!BQ26</f>
        <v>5064514</v>
      </c>
      <c r="J17" s="1474">
        <f t="shared" si="3"/>
        <v>344173514</v>
      </c>
      <c r="K17" s="972">
        <f t="shared" si="0"/>
        <v>338785606</v>
      </c>
      <c r="L17" s="1695">
        <f t="shared" si="4"/>
        <v>518171</v>
      </c>
      <c r="M17" s="204">
        <f t="shared" si="5"/>
        <v>339217225</v>
      </c>
      <c r="N17" s="1469">
        <f t="shared" si="6"/>
        <v>5064514</v>
      </c>
      <c r="O17" s="1474">
        <f t="shared" si="1"/>
        <v>344281739</v>
      </c>
      <c r="P17" s="972">
        <f t="shared" si="7"/>
        <v>338699054</v>
      </c>
    </row>
    <row r="18" spans="1:17" s="33" customFormat="1" ht="17.25" customHeight="1" thickBot="1">
      <c r="A18" s="707" t="s">
        <v>272</v>
      </c>
      <c r="B18" s="205">
        <f>SUM(B19:B25)</f>
        <v>300</v>
      </c>
      <c r="C18" s="205">
        <f t="shared" ref="C18:P18" si="9">SUM(C19:C25)</f>
        <v>76443624</v>
      </c>
      <c r="D18" s="1468">
        <f t="shared" si="9"/>
        <v>-23079209</v>
      </c>
      <c r="E18" s="205">
        <f>SUM(C18:D18)</f>
        <v>53364415</v>
      </c>
      <c r="F18" s="203">
        <f t="shared" si="9"/>
        <v>1124448</v>
      </c>
      <c r="G18" s="1470">
        <f t="shared" si="9"/>
        <v>637084</v>
      </c>
      <c r="H18" s="204">
        <f t="shared" si="9"/>
        <v>1712644716</v>
      </c>
      <c r="I18" s="1468">
        <f t="shared" si="9"/>
        <v>429185871</v>
      </c>
      <c r="J18" s="1474">
        <f>SUM(H18:I18)</f>
        <v>2141830587</v>
      </c>
      <c r="K18" s="972">
        <f t="shared" si="9"/>
        <v>1712007632</v>
      </c>
      <c r="L18" s="1695">
        <f t="shared" si="9"/>
        <v>637384</v>
      </c>
      <c r="M18" s="204">
        <f t="shared" si="9"/>
        <v>1789088340</v>
      </c>
      <c r="N18" s="1468">
        <f t="shared" si="9"/>
        <v>406106662</v>
      </c>
      <c r="O18" s="1474">
        <f>SUM(M18:N18)</f>
        <v>2195195002</v>
      </c>
      <c r="P18" s="972">
        <f t="shared" si="9"/>
        <v>1713132080</v>
      </c>
      <c r="Q18" s="36">
        <f>SUM(O17:O18)</f>
        <v>2539476741</v>
      </c>
    </row>
    <row r="19" spans="1:17" s="33" customFormat="1" ht="15" customHeight="1">
      <c r="A19" s="918" t="s">
        <v>794</v>
      </c>
      <c r="B19" s="887"/>
      <c r="C19" s="888">
        <f>'4 ba Polg Hiv'!BA28+'4 a Intézmények'!CE28</f>
        <v>75318876</v>
      </c>
      <c r="D19" s="919">
        <f>'4 ba Polg Hiv'!BB28+'4 a Intézmények'!CF28</f>
        <v>-23061000</v>
      </c>
      <c r="E19" s="888">
        <f t="shared" si="8"/>
        <v>52257876</v>
      </c>
      <c r="F19" s="892"/>
      <c r="G19" s="941">
        <f>'4 bbb Önkorm'!BO28</f>
        <v>0</v>
      </c>
      <c r="H19" s="914">
        <f>'4 bbb Önkorm'!BP28</f>
        <v>0</v>
      </c>
      <c r="I19" s="912">
        <f>'4 bbb Önkorm'!BQ28</f>
        <v>45682781</v>
      </c>
      <c r="J19" s="1702">
        <f t="shared" si="3"/>
        <v>45682781</v>
      </c>
      <c r="K19" s="913"/>
      <c r="L19" s="892"/>
      <c r="M19" s="891">
        <f>SUM(C19+H19)</f>
        <v>75318876</v>
      </c>
      <c r="N19" s="915">
        <f t="shared" si="6"/>
        <v>22621781</v>
      </c>
      <c r="O19" s="896">
        <f>SUM(M19:N19)</f>
        <v>97940657</v>
      </c>
      <c r="P19" s="890"/>
      <c r="Q19" s="36"/>
    </row>
    <row r="20" spans="1:17" s="33" customFormat="1" ht="15" customHeight="1">
      <c r="A20" s="918" t="s">
        <v>547</v>
      </c>
      <c r="B20" s="920">
        <f>'4 ba Polg Hiv'!AZ29+'4 a Intézmények'!CD29</f>
        <v>300</v>
      </c>
      <c r="C20" s="921">
        <f>'4 ba Polg Hiv'!BA29+'4 a Intézmények'!CE29</f>
        <v>684741</v>
      </c>
      <c r="D20" s="706">
        <f>'4 ba Polg Hiv'!BB29+'4 a Intézmények'!CF29</f>
        <v>-18209</v>
      </c>
      <c r="E20" s="911">
        <f t="shared" si="8"/>
        <v>666532</v>
      </c>
      <c r="F20" s="923">
        <f t="shared" si="2"/>
        <v>684441</v>
      </c>
      <c r="G20" s="941">
        <f>'4 bbb Önkorm'!BO29</f>
        <v>67797</v>
      </c>
      <c r="H20" s="914">
        <f>'4 bbb Önkorm'!BP29</f>
        <v>40885210</v>
      </c>
      <c r="I20" s="912">
        <f>'4 bbb Önkorm'!BQ29</f>
        <v>418862</v>
      </c>
      <c r="J20" s="1702">
        <f t="shared" si="3"/>
        <v>41304072</v>
      </c>
      <c r="K20" s="913">
        <f t="shared" si="0"/>
        <v>40817413</v>
      </c>
      <c r="L20" s="923">
        <f t="shared" si="4"/>
        <v>68097</v>
      </c>
      <c r="M20" s="914">
        <f t="shared" si="5"/>
        <v>41569951</v>
      </c>
      <c r="N20" s="706">
        <f t="shared" si="6"/>
        <v>400653</v>
      </c>
      <c r="O20" s="1702">
        <f t="shared" si="1"/>
        <v>41970604</v>
      </c>
      <c r="P20" s="149">
        <f t="shared" si="7"/>
        <v>41501854</v>
      </c>
    </row>
    <row r="21" spans="1:17" s="33" customFormat="1" ht="15" customHeight="1">
      <c r="A21" s="918" t="s">
        <v>548</v>
      </c>
      <c r="B21" s="910"/>
      <c r="C21" s="911"/>
      <c r="D21" s="912"/>
      <c r="E21" s="911">
        <f t="shared" si="8"/>
        <v>0</v>
      </c>
      <c r="F21" s="923">
        <f t="shared" si="2"/>
        <v>0</v>
      </c>
      <c r="G21" s="941">
        <f>'4 bbb Önkorm'!BO30</f>
        <v>0</v>
      </c>
      <c r="H21" s="914">
        <f>'4 bbb Önkorm'!BP30</f>
        <v>0</v>
      </c>
      <c r="I21" s="912">
        <f>'4 bbb Önkorm'!BQ30</f>
        <v>0</v>
      </c>
      <c r="J21" s="1702">
        <f t="shared" si="3"/>
        <v>0</v>
      </c>
      <c r="K21" s="913">
        <f t="shared" si="0"/>
        <v>0</v>
      </c>
      <c r="L21" s="923">
        <f t="shared" si="4"/>
        <v>0</v>
      </c>
      <c r="M21" s="914">
        <f t="shared" si="5"/>
        <v>0</v>
      </c>
      <c r="N21" s="706">
        <f t="shared" si="6"/>
        <v>0</v>
      </c>
      <c r="O21" s="1702">
        <f t="shared" si="1"/>
        <v>0</v>
      </c>
      <c r="P21" s="149">
        <f t="shared" si="7"/>
        <v>0</v>
      </c>
    </row>
    <row r="22" spans="1:17" s="33" customFormat="1" ht="15" customHeight="1">
      <c r="A22" s="918" t="s">
        <v>553</v>
      </c>
      <c r="B22" s="910">
        <f>'4 ba Polg Hiv'!AZ31+'4 a Intézmények'!CD31</f>
        <v>0</v>
      </c>
      <c r="C22" s="911">
        <f>'4 ba Polg Hiv'!BA31+'4 a Intézmények'!CE31</f>
        <v>440007</v>
      </c>
      <c r="D22" s="912">
        <f>'4 ba Polg Hiv'!BB31+'4 a Intézmények'!CF31</f>
        <v>0</v>
      </c>
      <c r="E22" s="911">
        <f t="shared" si="8"/>
        <v>440007</v>
      </c>
      <c r="F22" s="923">
        <f t="shared" si="2"/>
        <v>440007</v>
      </c>
      <c r="G22" s="941">
        <f>'4 bbb Önkorm'!BO31</f>
        <v>158810</v>
      </c>
      <c r="H22" s="914">
        <f>'4 bbb Önkorm'!BP31</f>
        <v>283067337</v>
      </c>
      <c r="I22" s="912">
        <f>'4 bbb Önkorm'!BQ31</f>
        <v>4679218</v>
      </c>
      <c r="J22" s="1702">
        <f t="shared" si="3"/>
        <v>287746555</v>
      </c>
      <c r="K22" s="913">
        <f t="shared" si="0"/>
        <v>282908527</v>
      </c>
      <c r="L22" s="923">
        <f t="shared" si="4"/>
        <v>158810</v>
      </c>
      <c r="M22" s="914">
        <f t="shared" si="5"/>
        <v>283507344</v>
      </c>
      <c r="N22" s="706">
        <f t="shared" si="6"/>
        <v>4679218</v>
      </c>
      <c r="O22" s="1702">
        <f t="shared" si="1"/>
        <v>288186562</v>
      </c>
      <c r="P22" s="149">
        <f t="shared" si="7"/>
        <v>283348534</v>
      </c>
    </row>
    <row r="23" spans="1:17" s="33" customFormat="1" ht="15" customHeight="1">
      <c r="A23" s="918" t="s">
        <v>565</v>
      </c>
      <c r="B23" s="924"/>
      <c r="C23" s="911"/>
      <c r="D23" s="912"/>
      <c r="E23" s="911">
        <f t="shared" si="8"/>
        <v>0</v>
      </c>
      <c r="F23" s="923">
        <f t="shared" si="2"/>
        <v>0</v>
      </c>
      <c r="G23" s="941">
        <f>'4 bbb Önkorm'!BO32</f>
        <v>2000</v>
      </c>
      <c r="H23" s="914">
        <f>'4 bbb Önkorm'!BP32</f>
        <v>2000000</v>
      </c>
      <c r="I23" s="912">
        <f>'4 bbb Önkorm'!BQ32</f>
        <v>0</v>
      </c>
      <c r="J23" s="1702">
        <f t="shared" si="3"/>
        <v>2000000</v>
      </c>
      <c r="K23" s="913">
        <f t="shared" si="0"/>
        <v>1998000</v>
      </c>
      <c r="L23" s="923">
        <f t="shared" si="4"/>
        <v>2000</v>
      </c>
      <c r="M23" s="914">
        <f t="shared" si="5"/>
        <v>2000000</v>
      </c>
      <c r="N23" s="706">
        <f t="shared" si="6"/>
        <v>0</v>
      </c>
      <c r="O23" s="1702">
        <f t="shared" si="1"/>
        <v>2000000</v>
      </c>
      <c r="P23" s="149">
        <f t="shared" si="7"/>
        <v>1998000</v>
      </c>
    </row>
    <row r="24" spans="1:17" s="33" customFormat="1" ht="15">
      <c r="A24" s="918" t="s">
        <v>204</v>
      </c>
      <c r="B24" s="924"/>
      <c r="C24" s="911"/>
      <c r="D24" s="912"/>
      <c r="E24" s="911">
        <f t="shared" si="8"/>
        <v>0</v>
      </c>
      <c r="F24" s="923">
        <f t="shared" si="2"/>
        <v>0</v>
      </c>
      <c r="G24" s="941">
        <f>'4 bbb Önkorm'!BO33</f>
        <v>85612</v>
      </c>
      <c r="H24" s="914">
        <f>'4 bbb Önkorm'!BP33</f>
        <v>68611285</v>
      </c>
      <c r="I24" s="912">
        <f>'4 bbb Önkorm'!BQ33</f>
        <v>418313171</v>
      </c>
      <c r="J24" s="1702">
        <f t="shared" si="3"/>
        <v>486924456</v>
      </c>
      <c r="K24" s="913">
        <f t="shared" si="0"/>
        <v>68525673</v>
      </c>
      <c r="L24" s="923">
        <f t="shared" si="4"/>
        <v>85612</v>
      </c>
      <c r="M24" s="914">
        <f t="shared" si="5"/>
        <v>68611285</v>
      </c>
      <c r="N24" s="706">
        <f t="shared" si="6"/>
        <v>418313171</v>
      </c>
      <c r="O24" s="1702">
        <f t="shared" si="1"/>
        <v>486924456</v>
      </c>
      <c r="P24" s="149">
        <f t="shared" si="7"/>
        <v>68525673</v>
      </c>
    </row>
    <row r="25" spans="1:17" s="33" customFormat="1" ht="15.75" thickBot="1">
      <c r="A25" s="925" t="s">
        <v>205</v>
      </c>
      <c r="B25" s="926"/>
      <c r="C25" s="927"/>
      <c r="D25" s="928"/>
      <c r="E25" s="899">
        <f t="shared" si="8"/>
        <v>0</v>
      </c>
      <c r="F25" s="1222">
        <f t="shared" si="2"/>
        <v>0</v>
      </c>
      <c r="G25" s="943">
        <f>'4 bbb Önkorm'!BO34</f>
        <v>322865</v>
      </c>
      <c r="H25" s="903">
        <f>'4 bbb Önkorm'!BP34</f>
        <v>1318080884</v>
      </c>
      <c r="I25" s="912">
        <f>'4 bbb Önkorm'!BQ34</f>
        <v>-39908161</v>
      </c>
      <c r="J25" s="905">
        <f t="shared" si="3"/>
        <v>1278172723</v>
      </c>
      <c r="K25" s="913">
        <f t="shared" si="0"/>
        <v>1317758019</v>
      </c>
      <c r="L25" s="1708">
        <f t="shared" si="4"/>
        <v>322865</v>
      </c>
      <c r="M25" s="929">
        <f t="shared" si="5"/>
        <v>1318080884</v>
      </c>
      <c r="N25" s="930">
        <f t="shared" si="6"/>
        <v>-39908161</v>
      </c>
      <c r="O25" s="905">
        <f t="shared" si="1"/>
        <v>1278172723</v>
      </c>
      <c r="P25" s="166">
        <f t="shared" si="7"/>
        <v>1317758019</v>
      </c>
    </row>
    <row r="26" spans="1:17" s="33" customFormat="1" ht="18.75" customHeight="1" thickBot="1">
      <c r="A26" s="666" t="s">
        <v>832</v>
      </c>
      <c r="B26" s="931">
        <f>SUM(B9+B12+B13+B17+B18)</f>
        <v>8827611</v>
      </c>
      <c r="C26" s="931">
        <f>SUM(C9+C12+C13+C17+C18)</f>
        <v>9571836840</v>
      </c>
      <c r="D26" s="931">
        <f t="shared" ref="D26:P26" si="10">SUM(D9+D12+D13+D17+D18)</f>
        <v>-38973858</v>
      </c>
      <c r="E26" s="931">
        <f t="shared" si="10"/>
        <v>9532862982</v>
      </c>
      <c r="F26" s="1470">
        <f t="shared" si="10"/>
        <v>9487690353</v>
      </c>
      <c r="G26" s="1470">
        <f>SUM(G9+G12+G13+G17+G18)</f>
        <v>3542935</v>
      </c>
      <c r="H26" s="931">
        <f t="shared" si="10"/>
        <v>4972850711</v>
      </c>
      <c r="I26" s="931">
        <f t="shared" si="10"/>
        <v>574465175</v>
      </c>
      <c r="J26" s="931">
        <f t="shared" si="10"/>
        <v>5547315886</v>
      </c>
      <c r="K26" s="972">
        <f t="shared" si="10"/>
        <v>4969307776</v>
      </c>
      <c r="L26" s="1695">
        <f t="shared" si="10"/>
        <v>12370546</v>
      </c>
      <c r="M26" s="931">
        <f t="shared" si="10"/>
        <v>14544687551</v>
      </c>
      <c r="N26" s="931">
        <f t="shared" si="10"/>
        <v>535491317</v>
      </c>
      <c r="O26" s="931">
        <f t="shared" si="10"/>
        <v>15080178868</v>
      </c>
      <c r="P26" s="972">
        <f t="shared" si="10"/>
        <v>14456998129</v>
      </c>
    </row>
    <row r="27" spans="1:17" s="33" customFormat="1" ht="12.75" customHeight="1">
      <c r="A27" s="1591"/>
      <c r="B27" s="932"/>
      <c r="C27" s="923"/>
      <c r="D27" s="923"/>
      <c r="E27" s="923"/>
      <c r="F27" s="923"/>
      <c r="G27" s="941"/>
      <c r="H27" s="941"/>
      <c r="I27" s="923"/>
      <c r="J27" s="913"/>
      <c r="K27" s="913"/>
      <c r="L27" s="923"/>
      <c r="M27" s="941"/>
      <c r="N27" s="923"/>
      <c r="O27" s="913"/>
      <c r="P27" s="1590"/>
    </row>
    <row r="28" spans="1:17" s="33" customFormat="1" ht="23.25" customHeight="1">
      <c r="A28" s="884" t="s">
        <v>539</v>
      </c>
      <c r="B28" s="89"/>
      <c r="C28" s="933"/>
      <c r="D28" s="923"/>
      <c r="E28" s="923"/>
      <c r="F28" s="923"/>
      <c r="G28" s="941"/>
      <c r="H28" s="941"/>
      <c r="I28" s="923"/>
      <c r="J28" s="913"/>
      <c r="K28" s="913"/>
      <c r="L28" s="923"/>
      <c r="M28" s="941"/>
      <c r="N28" s="923"/>
      <c r="O28" s="913"/>
      <c r="P28" s="1590"/>
    </row>
    <row r="29" spans="1:17" s="33" customFormat="1" ht="3.75" customHeight="1" thickBot="1">
      <c r="A29" s="1592"/>
      <c r="B29" s="934"/>
      <c r="C29" s="933"/>
      <c r="D29" s="923"/>
      <c r="E29" s="923"/>
      <c r="F29" s="923"/>
      <c r="G29" s="941"/>
      <c r="H29" s="941"/>
      <c r="I29" s="923"/>
      <c r="J29" s="913"/>
      <c r="K29" s="913"/>
      <c r="L29" s="923"/>
      <c r="M29" s="941"/>
      <c r="N29" s="923"/>
      <c r="O29" s="913"/>
      <c r="P29" s="1590"/>
    </row>
    <row r="30" spans="1:17" s="33" customFormat="1" ht="18" customHeight="1" thickBot="1">
      <c r="A30" s="935" t="s">
        <v>524</v>
      </c>
      <c r="B30" s="1470">
        <f>SUM('4 a Intézmények'!CD36+'4 ba Polg Hiv'!AZ36)</f>
        <v>186209</v>
      </c>
      <c r="C30" s="204">
        <f>SUM('4 a Intézmények'!CE36+'4 ba Polg Hiv'!BA36)</f>
        <v>395813994</v>
      </c>
      <c r="D30" s="1469">
        <f>SUM('4 a Intézmények'!CF36+'4 ba Polg Hiv'!BB36)</f>
        <v>6228557</v>
      </c>
      <c r="E30" s="1471">
        <f>SUM(C30:D30)</f>
        <v>402042551</v>
      </c>
      <c r="F30" s="1696">
        <f t="shared" ref="F30:F38" si="11">C30-B30</f>
        <v>395627785</v>
      </c>
      <c r="G30" s="1470">
        <f>'4 bbb Önkorm'!BO36</f>
        <v>1151322</v>
      </c>
      <c r="H30" s="204">
        <f>'4 bbb Önkorm'!BP36</f>
        <v>1619216993</v>
      </c>
      <c r="I30" s="1469">
        <f>'4 bbb Önkorm'!BQ36</f>
        <v>-123895776</v>
      </c>
      <c r="J30" s="1474">
        <f>SUM(H30:I30)</f>
        <v>1495321217</v>
      </c>
      <c r="K30" s="972">
        <f t="shared" ref="K30:K38" si="12">H30-G30</f>
        <v>1618065671</v>
      </c>
      <c r="L30" s="1695">
        <f t="shared" ref="L30:M37" si="13">SUM(B30+G30)</f>
        <v>1337531</v>
      </c>
      <c r="M30" s="204">
        <f t="shared" si="13"/>
        <v>2015030987</v>
      </c>
      <c r="N30" s="1469">
        <f t="shared" ref="N30:N37" si="14">SUM(D30+I30)</f>
        <v>-117667219</v>
      </c>
      <c r="O30" s="1474">
        <f>SUM(M30:N30)</f>
        <v>1897363768</v>
      </c>
      <c r="P30" s="972">
        <f t="shared" ref="P30:P38" si="15">M30-L30</f>
        <v>2013693456</v>
      </c>
    </row>
    <row r="31" spans="1:17" s="33" customFormat="1" ht="18" customHeight="1" thickBot="1">
      <c r="A31" s="935" t="s">
        <v>525</v>
      </c>
      <c r="B31" s="1470">
        <f>SUM('4 a Intézmények'!CD37+'4 ba Polg Hiv'!AZ37)</f>
        <v>68070</v>
      </c>
      <c r="C31" s="204">
        <f>SUM('4 a Intézmények'!CE37+'4 ba Polg Hiv'!BA37)</f>
        <v>558993268</v>
      </c>
      <c r="D31" s="1469">
        <f>SUM('4 a Intézmények'!CF37+'4 ba Polg Hiv'!BB37)</f>
        <v>-6873</v>
      </c>
      <c r="E31" s="1472">
        <f t="shared" ref="E31:E38" si="16">SUM(C31:D31)</f>
        <v>558986395</v>
      </c>
      <c r="F31" s="1697">
        <f t="shared" si="11"/>
        <v>558925198</v>
      </c>
      <c r="G31" s="1470">
        <f>'4 bbb Önkorm'!BO37</f>
        <v>950953</v>
      </c>
      <c r="H31" s="204">
        <f>'4 bbb Önkorm'!BP37</f>
        <v>1311287310</v>
      </c>
      <c r="I31" s="1469">
        <f>'4 bbb Önkorm'!BQ37</f>
        <v>18193500</v>
      </c>
      <c r="J31" s="1474">
        <f t="shared" ref="J31:J38" si="17">SUM(H31:I31)</f>
        <v>1329480810</v>
      </c>
      <c r="K31" s="972">
        <f t="shared" si="12"/>
        <v>1310336357</v>
      </c>
      <c r="L31" s="1462">
        <f t="shared" si="13"/>
        <v>1019023</v>
      </c>
      <c r="M31" s="1461">
        <f t="shared" si="13"/>
        <v>1870280578</v>
      </c>
      <c r="N31" s="1475">
        <f t="shared" si="14"/>
        <v>18186627</v>
      </c>
      <c r="O31" s="1701">
        <f>SUM(M31:N31)</f>
        <v>1888467205</v>
      </c>
      <c r="P31" s="1460">
        <f t="shared" si="15"/>
        <v>1869261555</v>
      </c>
    </row>
    <row r="32" spans="1:17" s="33" customFormat="1" ht="18" customHeight="1" thickBot="1">
      <c r="A32" s="936" t="s">
        <v>526</v>
      </c>
      <c r="B32" s="110">
        <f>SUM(B33:B38)</f>
        <v>0</v>
      </c>
      <c r="C32" s="110">
        <f>'4 a Intézmények'!CE39+'4 a Intézmények'!CE41+'4 ba Polg Hiv'!BA39+'4 ba Polg Hiv'!BA41</f>
        <v>0</v>
      </c>
      <c r="D32" s="1476">
        <f>'4 a Intézmények'!CF39+'4 a Intézmények'!CF41+'4 ba Polg Hiv'!BB39+'4 ba Polg Hiv'!BB41</f>
        <v>0</v>
      </c>
      <c r="E32" s="1472">
        <f t="shared" si="16"/>
        <v>0</v>
      </c>
      <c r="F32" s="111">
        <f t="shared" si="11"/>
        <v>0</v>
      </c>
      <c r="G32" s="1700">
        <f>SUM(G33:G38)</f>
        <v>178662</v>
      </c>
      <c r="H32" s="1478">
        <f>SUM(H33:H38)</f>
        <v>193998068</v>
      </c>
      <c r="I32" s="1479">
        <f>SUM(I33:I38)</f>
        <v>0</v>
      </c>
      <c r="J32" s="1703">
        <f t="shared" si="17"/>
        <v>193998068</v>
      </c>
      <c r="K32" s="1480">
        <f t="shared" si="12"/>
        <v>193819406</v>
      </c>
      <c r="L32" s="1462">
        <f t="shared" si="13"/>
        <v>178662</v>
      </c>
      <c r="M32" s="1461">
        <f t="shared" si="13"/>
        <v>193998068</v>
      </c>
      <c r="N32" s="1475">
        <f t="shared" si="14"/>
        <v>0</v>
      </c>
      <c r="O32" s="1701">
        <f t="shared" ref="O32:O37" si="18">SUM(M32:N32)</f>
        <v>193998068</v>
      </c>
      <c r="P32" s="972">
        <f t="shared" si="15"/>
        <v>193819406</v>
      </c>
      <c r="Q32" s="938"/>
    </row>
    <row r="33" spans="1:17" s="33" customFormat="1" ht="15" customHeight="1">
      <c r="A33" s="939" t="s">
        <v>549</v>
      </c>
      <c r="B33" s="922">
        <f>'4 ba Polg Hiv'!AZ39+'4 a Intézmények'!CD39</f>
        <v>0</v>
      </c>
      <c r="C33" s="891">
        <f>'4 ba Polg Hiv'!BA39+'4 a Intézmények'!CE39</f>
        <v>0</v>
      </c>
      <c r="D33" s="915">
        <f>'4 ba Polg Hiv'!BB39+'4 a Intézmények'!CF39</f>
        <v>0</v>
      </c>
      <c r="E33" s="888">
        <f t="shared" si="16"/>
        <v>0</v>
      </c>
      <c r="F33" s="892">
        <f t="shared" si="11"/>
        <v>0</v>
      </c>
      <c r="G33" s="922">
        <f>'4 bbb Önkorm'!BO39</f>
        <v>10923</v>
      </c>
      <c r="H33" s="891">
        <f>'4 bbb Önkorm'!BP39</f>
        <v>9223028</v>
      </c>
      <c r="I33" s="940">
        <f>'4 bbb Önkorm'!BQ39</f>
        <v>0</v>
      </c>
      <c r="J33" s="896">
        <f t="shared" si="17"/>
        <v>9223028</v>
      </c>
      <c r="K33" s="890">
        <f t="shared" si="12"/>
        <v>9212105</v>
      </c>
      <c r="L33" s="892">
        <f t="shared" si="13"/>
        <v>10923</v>
      </c>
      <c r="M33" s="891">
        <f t="shared" si="13"/>
        <v>9223028</v>
      </c>
      <c r="N33" s="915">
        <f t="shared" si="14"/>
        <v>0</v>
      </c>
      <c r="O33" s="896">
        <f t="shared" si="18"/>
        <v>9223028</v>
      </c>
      <c r="P33" s="149">
        <f t="shared" si="15"/>
        <v>9212105</v>
      </c>
      <c r="Q33" s="938"/>
    </row>
    <row r="34" spans="1:17" s="33" customFormat="1" ht="15" customHeight="1">
      <c r="A34" s="704" t="s">
        <v>552</v>
      </c>
      <c r="B34" s="941"/>
      <c r="C34" s="914"/>
      <c r="D34" s="706"/>
      <c r="E34" s="911">
        <f t="shared" si="16"/>
        <v>0</v>
      </c>
      <c r="F34" s="923">
        <f t="shared" si="11"/>
        <v>0</v>
      </c>
      <c r="G34" s="941">
        <f>'4 bbb Önkorm'!BO40</f>
        <v>0</v>
      </c>
      <c r="H34" s="914">
        <f>'4 bbb Önkorm'!BP40</f>
        <v>0</v>
      </c>
      <c r="I34" s="937">
        <f>'4 bbb Önkorm'!BQ40</f>
        <v>0</v>
      </c>
      <c r="J34" s="1702">
        <f t="shared" si="17"/>
        <v>0</v>
      </c>
      <c r="K34" s="913">
        <f t="shared" si="12"/>
        <v>0</v>
      </c>
      <c r="L34" s="923">
        <f t="shared" si="13"/>
        <v>0</v>
      </c>
      <c r="M34" s="914">
        <f t="shared" si="13"/>
        <v>0</v>
      </c>
      <c r="N34" s="706">
        <f t="shared" si="14"/>
        <v>0</v>
      </c>
      <c r="O34" s="1702">
        <f t="shared" si="18"/>
        <v>0</v>
      </c>
      <c r="P34" s="149">
        <f t="shared" si="15"/>
        <v>0</v>
      </c>
      <c r="Q34" s="938"/>
    </row>
    <row r="35" spans="1:17" s="33" customFormat="1" ht="15" customHeight="1">
      <c r="A35" s="704" t="s">
        <v>550</v>
      </c>
      <c r="B35" s="941">
        <f>'4 ba Polg Hiv'!AZ41+'4 a Intézmények'!CD41</f>
        <v>0</v>
      </c>
      <c r="C35" s="914">
        <f>'4 ba Polg Hiv'!BA41+'4 a Intézmények'!CE41</f>
        <v>0</v>
      </c>
      <c r="D35" s="706">
        <f>'4 ba Polg Hiv'!BB41+'4 a Intézmények'!CF41</f>
        <v>0</v>
      </c>
      <c r="E35" s="911">
        <f t="shared" si="16"/>
        <v>0</v>
      </c>
      <c r="F35" s="923">
        <f t="shared" si="11"/>
        <v>0</v>
      </c>
      <c r="G35" s="941">
        <f>'4 bbb Önkorm'!BO41</f>
        <v>22243</v>
      </c>
      <c r="H35" s="914">
        <f>'4 bbb Önkorm'!BP41</f>
        <v>81803000</v>
      </c>
      <c r="I35" s="942">
        <f>'4 bbb Önkorm'!BQ41</f>
        <v>0</v>
      </c>
      <c r="J35" s="1702">
        <f t="shared" si="17"/>
        <v>81803000</v>
      </c>
      <c r="K35" s="913">
        <f t="shared" si="12"/>
        <v>81780757</v>
      </c>
      <c r="L35" s="923">
        <f t="shared" si="13"/>
        <v>22243</v>
      </c>
      <c r="M35" s="914">
        <f t="shared" si="13"/>
        <v>81803000</v>
      </c>
      <c r="N35" s="706">
        <f t="shared" si="14"/>
        <v>0</v>
      </c>
      <c r="O35" s="1702">
        <f t="shared" si="18"/>
        <v>81803000</v>
      </c>
      <c r="P35" s="149">
        <f t="shared" si="15"/>
        <v>81780757</v>
      </c>
      <c r="Q35" s="938"/>
    </row>
    <row r="36" spans="1:17" s="33" customFormat="1" ht="15" customHeight="1">
      <c r="A36" s="704" t="s">
        <v>551</v>
      </c>
      <c r="B36" s="941"/>
      <c r="C36" s="914"/>
      <c r="D36" s="706"/>
      <c r="E36" s="911">
        <f t="shared" si="16"/>
        <v>0</v>
      </c>
      <c r="F36" s="923">
        <f t="shared" si="11"/>
        <v>0</v>
      </c>
      <c r="G36" s="941">
        <f>'4 bbb Önkorm'!BO42</f>
        <v>107320</v>
      </c>
      <c r="H36" s="914">
        <f>'4 bbb Önkorm'!BP42</f>
        <v>92972040</v>
      </c>
      <c r="I36" s="937">
        <f>'4 bbb Önkorm'!BQ42</f>
        <v>0</v>
      </c>
      <c r="J36" s="1702">
        <f t="shared" si="17"/>
        <v>92972040</v>
      </c>
      <c r="K36" s="913">
        <f t="shared" si="12"/>
        <v>92864720</v>
      </c>
      <c r="L36" s="923">
        <f t="shared" si="13"/>
        <v>107320</v>
      </c>
      <c r="M36" s="914">
        <f t="shared" si="13"/>
        <v>92972040</v>
      </c>
      <c r="N36" s="706">
        <f t="shared" si="14"/>
        <v>0</v>
      </c>
      <c r="O36" s="1702">
        <f t="shared" si="18"/>
        <v>92972040</v>
      </c>
      <c r="P36" s="149">
        <f t="shared" si="15"/>
        <v>92864720</v>
      </c>
      <c r="Q36" s="938"/>
    </row>
    <row r="37" spans="1:17" s="33" customFormat="1" ht="15" customHeight="1">
      <c r="A37" s="704" t="s">
        <v>289</v>
      </c>
      <c r="B37" s="941"/>
      <c r="C37" s="914"/>
      <c r="D37" s="706"/>
      <c r="E37" s="911">
        <f t="shared" si="16"/>
        <v>0</v>
      </c>
      <c r="F37" s="923">
        <f t="shared" si="11"/>
        <v>0</v>
      </c>
      <c r="G37" s="941">
        <f>'4 bbb Önkorm'!BO43</f>
        <v>12176</v>
      </c>
      <c r="H37" s="914">
        <f>'4 bbb Önkorm'!BP43</f>
        <v>9000000</v>
      </c>
      <c r="I37" s="916">
        <f>'4 bbb Önkorm'!BQ43</f>
        <v>0</v>
      </c>
      <c r="J37" s="1702">
        <f t="shared" si="17"/>
        <v>9000000</v>
      </c>
      <c r="K37" s="913">
        <f t="shared" si="12"/>
        <v>8987824</v>
      </c>
      <c r="L37" s="923">
        <f t="shared" si="13"/>
        <v>12176</v>
      </c>
      <c r="M37" s="914">
        <f t="shared" si="13"/>
        <v>9000000</v>
      </c>
      <c r="N37" s="912">
        <f t="shared" si="14"/>
        <v>0</v>
      </c>
      <c r="O37" s="1702">
        <f t="shared" si="18"/>
        <v>9000000</v>
      </c>
      <c r="P37" s="149">
        <f t="shared" si="15"/>
        <v>8987824</v>
      </c>
      <c r="Q37" s="938"/>
    </row>
    <row r="38" spans="1:17" s="33" customFormat="1" ht="15" customHeight="1" thickBot="1">
      <c r="A38" s="897" t="s">
        <v>512</v>
      </c>
      <c r="B38" s="943"/>
      <c r="C38" s="903"/>
      <c r="D38" s="930"/>
      <c r="E38" s="899">
        <f t="shared" si="16"/>
        <v>0</v>
      </c>
      <c r="F38" s="923">
        <f t="shared" si="11"/>
        <v>0</v>
      </c>
      <c r="G38" s="943">
        <f>'4 bbb Önkorm'!BO44</f>
        <v>26000</v>
      </c>
      <c r="H38" s="903">
        <f>'4 bbb Önkorm'!BP44</f>
        <v>1000000</v>
      </c>
      <c r="I38" s="944">
        <f>'4 bbb Önkorm'!BQ44</f>
        <v>0</v>
      </c>
      <c r="J38" s="905">
        <f t="shared" si="17"/>
        <v>1000000</v>
      </c>
      <c r="K38" s="902">
        <f t="shared" si="12"/>
        <v>974000</v>
      </c>
      <c r="L38" s="1222">
        <f>SUM(B38+G38)</f>
        <v>26000</v>
      </c>
      <c r="M38" s="903">
        <f>SUM(C38+H38)</f>
        <v>1000000</v>
      </c>
      <c r="N38" s="930">
        <f>SUM(D38+I38)</f>
        <v>0</v>
      </c>
      <c r="O38" s="905">
        <f>SUM(M38:N38)</f>
        <v>1000000</v>
      </c>
      <c r="P38" s="149">
        <f t="shared" si="15"/>
        <v>974000</v>
      </c>
      <c r="Q38" s="938"/>
    </row>
    <row r="39" spans="1:17" s="33" customFormat="1" ht="19.5" customHeight="1" thickBot="1">
      <c r="A39" s="945" t="s">
        <v>527</v>
      </c>
      <c r="B39" s="931">
        <f t="shared" ref="B39:G39" si="19">SUM(B30+B31+B32)</f>
        <v>254279</v>
      </c>
      <c r="C39" s="931">
        <f t="shared" si="19"/>
        <v>954807262</v>
      </c>
      <c r="D39" s="931">
        <f t="shared" si="19"/>
        <v>6221684</v>
      </c>
      <c r="E39" s="931">
        <f t="shared" si="19"/>
        <v>961028946</v>
      </c>
      <c r="F39" s="1470">
        <f t="shared" si="19"/>
        <v>954552983</v>
      </c>
      <c r="G39" s="1470">
        <f t="shared" si="19"/>
        <v>2280937</v>
      </c>
      <c r="H39" s="931">
        <f t="shared" ref="H39:O39" si="20">SUM(H30+H31+H32)</f>
        <v>3124502371</v>
      </c>
      <c r="I39" s="931">
        <f t="shared" si="20"/>
        <v>-105702276</v>
      </c>
      <c r="J39" s="931">
        <f t="shared" si="20"/>
        <v>3018800095</v>
      </c>
      <c r="K39" s="972">
        <f>SUM(K30+K31+K32)</f>
        <v>3122221434</v>
      </c>
      <c r="L39" s="1695">
        <f>SUM(L30+L31+L32)</f>
        <v>2535216</v>
      </c>
      <c r="M39" s="931">
        <f t="shared" si="20"/>
        <v>4079309633</v>
      </c>
      <c r="N39" s="931">
        <f t="shared" si="20"/>
        <v>-99480592</v>
      </c>
      <c r="O39" s="931">
        <f t="shared" si="20"/>
        <v>3979829041</v>
      </c>
      <c r="P39" s="972">
        <f>SUM(P30+P31+P32)</f>
        <v>4076774417</v>
      </c>
    </row>
    <row r="40" spans="1:17" s="33" customFormat="1" ht="19.5" customHeight="1" thickBot="1">
      <c r="A40" s="945" t="s">
        <v>831</v>
      </c>
      <c r="B40" s="931">
        <f>B26+B39</f>
        <v>9081890</v>
      </c>
      <c r="C40" s="931">
        <f t="shared" ref="C40:O40" si="21">C26+C39</f>
        <v>10526644102</v>
      </c>
      <c r="D40" s="931">
        <f>D26+D39</f>
        <v>-32752174</v>
      </c>
      <c r="E40" s="931">
        <f>E26+E39</f>
        <v>10493891928</v>
      </c>
      <c r="F40" s="1470">
        <f>F26+F39</f>
        <v>10442243336</v>
      </c>
      <c r="G40" s="1470">
        <f>G26+G39</f>
        <v>5823872</v>
      </c>
      <c r="H40" s="931">
        <f t="shared" si="21"/>
        <v>8097353082</v>
      </c>
      <c r="I40" s="931">
        <f t="shared" si="21"/>
        <v>468762899</v>
      </c>
      <c r="J40" s="931">
        <f t="shared" si="21"/>
        <v>8566115981</v>
      </c>
      <c r="K40" s="972">
        <f>K26+K39</f>
        <v>8091529210</v>
      </c>
      <c r="L40" s="1695">
        <f>L26+L39</f>
        <v>14905762</v>
      </c>
      <c r="M40" s="931">
        <f t="shared" si="21"/>
        <v>18623997184</v>
      </c>
      <c r="N40" s="931">
        <f t="shared" si="21"/>
        <v>436010725</v>
      </c>
      <c r="O40" s="931">
        <f t="shared" si="21"/>
        <v>19060007909</v>
      </c>
      <c r="P40" s="972">
        <f>P26+P39</f>
        <v>18533772546</v>
      </c>
    </row>
    <row r="41" spans="1:17" s="33" customFormat="1" ht="24.75" customHeight="1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</row>
    <row r="42" spans="1:17" s="10" customFormat="1" ht="24" customHeight="1" thickBot="1">
      <c r="A42" s="7" t="s">
        <v>1186</v>
      </c>
      <c r="B42" s="7"/>
      <c r="C42" s="946"/>
      <c r="D42" s="36"/>
      <c r="E42" s="24"/>
      <c r="F42" s="24"/>
      <c r="G42" s="24"/>
      <c r="H42" s="37"/>
      <c r="I42" s="37"/>
      <c r="J42" s="36"/>
      <c r="K42" s="36"/>
      <c r="L42" s="36"/>
      <c r="M42" s="36"/>
      <c r="N42" s="33"/>
      <c r="O42" s="38"/>
    </row>
    <row r="43" spans="1:17" s="10" customFormat="1" ht="15" hidden="1" customHeight="1" thickBot="1">
      <c r="A43" s="947" t="s">
        <v>504</v>
      </c>
      <c r="B43" s="1481">
        <f>'4 a Intézmények'!CD132+'4 a Intézmények'!CD133+'4 a Intézmények'!CD135+'4 a Intézmények'!CD136+'4 ba Polg Hiv'!AZ132+'4 ba Polg Hiv'!AZ133+'4 ba Polg Hiv'!AZ135+'4 ba Polg Hiv'!AZ136</f>
        <v>0</v>
      </c>
      <c r="C43" s="1482">
        <f>'4 a Intézmények'!CE132+'4 a Intézmények'!CE133+'4 a Intézmények'!CE135+'4 a Intézmények'!CE136+'4 ba Polg Hiv'!BA132+'4 ba Polg Hiv'!BA133+'4 ba Polg Hiv'!BA135+'4 ba Polg Hiv'!BA136</f>
        <v>0</v>
      </c>
      <c r="D43" s="110">
        <f>'4 a Intézmények'!CF132+'4 a Intézmények'!CF133+'4 a Intézmények'!CF135+'4 a Intézmények'!CF136+'4 ba Polg Hiv'!BB132+'4 ba Polg Hiv'!BB133+'4 ba Polg Hiv'!BB135+'4 ba Polg Hiv'!BB136</f>
        <v>0</v>
      </c>
      <c r="E43" s="1483">
        <f>SUM(C43+D43)</f>
        <v>0</v>
      </c>
      <c r="F43" s="1473">
        <f>C43-B43</f>
        <v>0</v>
      </c>
      <c r="G43" s="909">
        <f>SUM(G44:G45)</f>
        <v>0</v>
      </c>
      <c r="H43" s="1484">
        <f>SUM(H44:H45)</f>
        <v>0</v>
      </c>
      <c r="I43" s="1485">
        <f>SUM(I44:I45)</f>
        <v>0</v>
      </c>
      <c r="J43" s="1472">
        <f>SUM(H43+I43)</f>
        <v>0</v>
      </c>
      <c r="K43" s="1473">
        <f>H43-G43</f>
        <v>0</v>
      </c>
      <c r="L43" s="909">
        <f t="shared" ref="L43:L53" si="22">SUM(B43+G43)</f>
        <v>0</v>
      </c>
      <c r="M43" s="1484">
        <f t="shared" ref="M43:M53" si="23">SUM(C43+H43)</f>
        <v>0</v>
      </c>
      <c r="N43" s="1485">
        <f t="shared" ref="N43:N53" si="24">SUM(D43+I43)</f>
        <v>0</v>
      </c>
      <c r="O43" s="1486">
        <f t="shared" ref="O43:O49" si="25">SUM(M43+N43)</f>
        <v>0</v>
      </c>
      <c r="P43" s="1486">
        <f t="shared" ref="P43:P54" si="26">M43-L43</f>
        <v>0</v>
      </c>
      <c r="Q43" s="948"/>
    </row>
    <row r="44" spans="1:17" s="10" customFormat="1" ht="15" hidden="1">
      <c r="A44" s="949" t="s">
        <v>554</v>
      </c>
      <c r="B44" s="950"/>
      <c r="C44" s="951"/>
      <c r="D44" s="952"/>
      <c r="E44" s="953">
        <f>SUM(C44+D44)</f>
        <v>0</v>
      </c>
      <c r="F44" s="954"/>
      <c r="G44" s="955">
        <f>'4 bbb Önkorm'!BO49</f>
        <v>0</v>
      </c>
      <c r="H44" s="956">
        <f>'4 bbb Önkorm'!BP49</f>
        <v>0</v>
      </c>
      <c r="I44" s="957">
        <f>'4 bbb Önkorm'!BQ49</f>
        <v>0</v>
      </c>
      <c r="J44" s="958">
        <f>SUM(H44+I44)</f>
        <v>0</v>
      </c>
      <c r="K44" s="198">
        <f>H44-G44</f>
        <v>0</v>
      </c>
      <c r="L44" s="955">
        <f t="shared" si="22"/>
        <v>0</v>
      </c>
      <c r="M44" s="956">
        <f t="shared" si="23"/>
        <v>0</v>
      </c>
      <c r="N44" s="919">
        <f t="shared" si="24"/>
        <v>0</v>
      </c>
      <c r="O44" s="198">
        <f t="shared" si="25"/>
        <v>0</v>
      </c>
      <c r="P44" s="151">
        <f t="shared" si="26"/>
        <v>0</v>
      </c>
      <c r="Q44" s="948"/>
    </row>
    <row r="45" spans="1:17" s="10" customFormat="1" ht="15.75" hidden="1" thickBot="1">
      <c r="A45" s="959" t="s">
        <v>555</v>
      </c>
      <c r="B45" s="960"/>
      <c r="C45" s="961"/>
      <c r="D45" s="962"/>
      <c r="E45" s="963">
        <f>SUM(C45+D45)</f>
        <v>0</v>
      </c>
      <c r="F45" s="964"/>
      <c r="G45" s="910">
        <f>'4 bbb Önkorm'!BO50</f>
        <v>0</v>
      </c>
      <c r="H45" s="965">
        <f>'4 bbb Önkorm'!BP50</f>
        <v>0</v>
      </c>
      <c r="I45" s="966">
        <f>'4 bbb Önkorm'!BQ50</f>
        <v>0</v>
      </c>
      <c r="J45" s="967">
        <f>SUM(H45+I45)</f>
        <v>0</v>
      </c>
      <c r="K45" s="21"/>
      <c r="L45" s="910">
        <f t="shared" si="22"/>
        <v>0</v>
      </c>
      <c r="M45" s="965">
        <f t="shared" si="23"/>
        <v>0</v>
      </c>
      <c r="N45" s="912">
        <f t="shared" si="24"/>
        <v>0</v>
      </c>
      <c r="O45" s="21">
        <f t="shared" si="25"/>
        <v>0</v>
      </c>
      <c r="P45" s="151">
        <f t="shared" si="26"/>
        <v>0</v>
      </c>
      <c r="Q45" s="948"/>
    </row>
    <row r="46" spans="1:17" s="10" customFormat="1" ht="15.75" thickBot="1">
      <c r="A46" s="947" t="s">
        <v>505</v>
      </c>
      <c r="B46" s="1487"/>
      <c r="C46" s="1488"/>
      <c r="D46" s="1484"/>
      <c r="E46" s="1485"/>
      <c r="F46" s="1486"/>
      <c r="G46" s="1710">
        <f>SUM(G47:G48)</f>
        <v>0</v>
      </c>
      <c r="H46" s="909">
        <f>SUM(H47:H48)</f>
        <v>5890000000</v>
      </c>
      <c r="I46" s="1489">
        <f>SUM(I47:I48)</f>
        <v>0</v>
      </c>
      <c r="J46" s="1473">
        <f t="shared" ref="J46:J61" si="27">SUM(H46+I46)</f>
        <v>5890000000</v>
      </c>
      <c r="K46" s="1473">
        <f t="shared" ref="K46:K57" si="28">H46-G46</f>
        <v>5890000000</v>
      </c>
      <c r="L46" s="909">
        <f t="shared" si="22"/>
        <v>0</v>
      </c>
      <c r="M46" s="1484">
        <f t="shared" si="23"/>
        <v>5890000000</v>
      </c>
      <c r="N46" s="1483">
        <f t="shared" si="24"/>
        <v>0</v>
      </c>
      <c r="O46" s="1473">
        <f t="shared" si="25"/>
        <v>5890000000</v>
      </c>
      <c r="P46" s="1473">
        <f t="shared" si="26"/>
        <v>5890000000</v>
      </c>
      <c r="Q46" s="948"/>
    </row>
    <row r="47" spans="1:17" s="10" customFormat="1" ht="15">
      <c r="A47" s="959" t="s">
        <v>198</v>
      </c>
      <c r="B47" s="960"/>
      <c r="C47" s="961"/>
      <c r="D47" s="962"/>
      <c r="E47" s="963">
        <f t="shared" ref="E47:E54" si="29">SUM(C47+D47)</f>
        <v>0</v>
      </c>
      <c r="F47" s="964"/>
      <c r="G47" s="920">
        <f>'4 bbb Önkorm'!BO52</f>
        <v>0</v>
      </c>
      <c r="H47" s="910">
        <f>'4 bbb Önkorm'!BP52</f>
        <v>5890000000</v>
      </c>
      <c r="I47" s="966">
        <f>'4 bbb Önkorm'!BQ52</f>
        <v>0</v>
      </c>
      <c r="J47" s="21">
        <f>SUM(H47+I47)</f>
        <v>5890000000</v>
      </c>
      <c r="K47" s="21">
        <f t="shared" si="28"/>
        <v>5890000000</v>
      </c>
      <c r="L47" s="910">
        <f t="shared" si="22"/>
        <v>0</v>
      </c>
      <c r="M47" s="965">
        <f t="shared" si="23"/>
        <v>5890000000</v>
      </c>
      <c r="N47" s="912">
        <f t="shared" si="24"/>
        <v>0</v>
      </c>
      <c r="O47" s="21">
        <f t="shared" si="25"/>
        <v>5890000000</v>
      </c>
      <c r="P47" s="151">
        <f t="shared" si="26"/>
        <v>5890000000</v>
      </c>
      <c r="Q47" s="948"/>
    </row>
    <row r="48" spans="1:17" s="10" customFormat="1" ht="15.75" thickBot="1">
      <c r="A48" s="959" t="s">
        <v>199</v>
      </c>
      <c r="B48" s="960"/>
      <c r="C48" s="961"/>
      <c r="D48" s="962"/>
      <c r="E48" s="963">
        <f t="shared" si="29"/>
        <v>0</v>
      </c>
      <c r="F48" s="964"/>
      <c r="G48" s="920">
        <f>'4 bbb Önkorm'!BO53</f>
        <v>0</v>
      </c>
      <c r="H48" s="910">
        <f>'4 bbb Önkorm'!BP53</f>
        <v>0</v>
      </c>
      <c r="I48" s="966">
        <f>'4 bbb Önkorm'!BQ53</f>
        <v>0</v>
      </c>
      <c r="J48" s="21">
        <f t="shared" si="27"/>
        <v>0</v>
      </c>
      <c r="K48" s="21">
        <f t="shared" si="28"/>
        <v>0</v>
      </c>
      <c r="L48" s="910">
        <f t="shared" si="22"/>
        <v>0</v>
      </c>
      <c r="M48" s="965">
        <f t="shared" si="23"/>
        <v>0</v>
      </c>
      <c r="N48" s="912">
        <f t="shared" si="24"/>
        <v>0</v>
      </c>
      <c r="O48" s="21">
        <f t="shared" si="25"/>
        <v>0</v>
      </c>
      <c r="P48" s="151">
        <f t="shared" si="26"/>
        <v>0</v>
      </c>
      <c r="Q48" s="948"/>
    </row>
    <row r="49" spans="1:17" s="10" customFormat="1" ht="18" customHeight="1" thickBot="1">
      <c r="A49" s="947" t="s">
        <v>292</v>
      </c>
      <c r="B49" s="1487">
        <f>SUM(B50:B53)</f>
        <v>0</v>
      </c>
      <c r="C49" s="1488">
        <f>SUM(C50:C53)</f>
        <v>0</v>
      </c>
      <c r="D49" s="1484">
        <f>SUM(D50:D53)</f>
        <v>0</v>
      </c>
      <c r="E49" s="1485">
        <f t="shared" si="29"/>
        <v>0</v>
      </c>
      <c r="F49" s="1486">
        <f>C49-B49</f>
        <v>0</v>
      </c>
      <c r="G49" s="1710">
        <f>SUM(G50:G53)</f>
        <v>7108241</v>
      </c>
      <c r="H49" s="909">
        <f>SUM(H50:H53)</f>
        <v>8358157415</v>
      </c>
      <c r="I49" s="1490">
        <f>SUM(I50:I53)</f>
        <v>-67220604</v>
      </c>
      <c r="J49" s="1473">
        <f t="shared" si="27"/>
        <v>8290936811</v>
      </c>
      <c r="K49" s="1473">
        <f t="shared" si="28"/>
        <v>8351049174</v>
      </c>
      <c r="L49" s="1710">
        <f t="shared" si="22"/>
        <v>7108241</v>
      </c>
      <c r="M49" s="909">
        <f t="shared" si="23"/>
        <v>8358157415</v>
      </c>
      <c r="N49" s="1483">
        <f t="shared" si="24"/>
        <v>-67220604</v>
      </c>
      <c r="O49" s="1473">
        <f t="shared" si="25"/>
        <v>8290936811</v>
      </c>
      <c r="P49" s="1473">
        <f t="shared" si="26"/>
        <v>8351049174</v>
      </c>
    </row>
    <row r="50" spans="1:17" s="10" customFormat="1" ht="15">
      <c r="A50" s="959" t="s">
        <v>200</v>
      </c>
      <c r="B50" s="910"/>
      <c r="C50" s="953"/>
      <c r="D50" s="968"/>
      <c r="E50" s="963">
        <f t="shared" si="29"/>
        <v>0</v>
      </c>
      <c r="F50" s="964"/>
      <c r="G50" s="920">
        <f>'4 bbb Önkorm'!BO55</f>
        <v>1894877</v>
      </c>
      <c r="H50" s="910">
        <f>'4 bbb Önkorm'!BP55</f>
        <v>2192063147</v>
      </c>
      <c r="I50" s="966">
        <f>'4 bbb Önkorm'!BQ55</f>
        <v>5095966</v>
      </c>
      <c r="J50" s="21">
        <f t="shared" si="27"/>
        <v>2197159113</v>
      </c>
      <c r="K50" s="21">
        <f t="shared" si="28"/>
        <v>2190168270</v>
      </c>
      <c r="L50" s="920">
        <f t="shared" si="22"/>
        <v>1894877</v>
      </c>
      <c r="M50" s="910">
        <f t="shared" si="23"/>
        <v>2192063147</v>
      </c>
      <c r="N50" s="912">
        <f t="shared" si="24"/>
        <v>5095966</v>
      </c>
      <c r="O50" s="21">
        <f>SUM(M50+N50)</f>
        <v>2197159113</v>
      </c>
      <c r="P50" s="151">
        <f t="shared" si="26"/>
        <v>2190168270</v>
      </c>
    </row>
    <row r="51" spans="1:17" s="10" customFormat="1" ht="15">
      <c r="A51" s="959" t="s">
        <v>201</v>
      </c>
      <c r="B51" s="910"/>
      <c r="C51" s="963"/>
      <c r="D51" s="968"/>
      <c r="E51" s="963">
        <f t="shared" si="29"/>
        <v>0</v>
      </c>
      <c r="F51" s="964"/>
      <c r="G51" s="920">
        <f>'4 bbb Önkorm'!BO56</f>
        <v>4959085</v>
      </c>
      <c r="H51" s="910">
        <f>'4 bbb Önkorm'!BP56</f>
        <v>5238430196</v>
      </c>
      <c r="I51" s="966">
        <f>'4 bbb Önkorm'!BQ56</f>
        <v>-77880732</v>
      </c>
      <c r="J51" s="21">
        <f t="shared" si="27"/>
        <v>5160549464</v>
      </c>
      <c r="K51" s="21">
        <f t="shared" si="28"/>
        <v>5233471111</v>
      </c>
      <c r="L51" s="920">
        <f t="shared" si="22"/>
        <v>4959085</v>
      </c>
      <c r="M51" s="910">
        <f t="shared" si="23"/>
        <v>5238430196</v>
      </c>
      <c r="N51" s="912">
        <f t="shared" si="24"/>
        <v>-77880732</v>
      </c>
      <c r="O51" s="21">
        <f>SUM(M51+N51)</f>
        <v>5160549464</v>
      </c>
      <c r="P51" s="151">
        <f t="shared" si="26"/>
        <v>5233471111</v>
      </c>
    </row>
    <row r="52" spans="1:17" s="10" customFormat="1" ht="15">
      <c r="A52" s="959" t="s">
        <v>202</v>
      </c>
      <c r="B52" s="960"/>
      <c r="C52" s="961"/>
      <c r="D52" s="968"/>
      <c r="E52" s="963">
        <f t="shared" si="29"/>
        <v>0</v>
      </c>
      <c r="F52" s="964"/>
      <c r="G52" s="920">
        <f>'4 bbb Önkorm'!BO57</f>
        <v>0</v>
      </c>
      <c r="H52" s="910">
        <f>'4 bbb Önkorm'!BP57</f>
        <v>3517000</v>
      </c>
      <c r="I52" s="966">
        <f>'4 bbb Önkorm'!BQ57</f>
        <v>0</v>
      </c>
      <c r="J52" s="21">
        <f t="shared" si="27"/>
        <v>3517000</v>
      </c>
      <c r="K52" s="21">
        <f t="shared" si="28"/>
        <v>3517000</v>
      </c>
      <c r="L52" s="920">
        <f t="shared" si="22"/>
        <v>0</v>
      </c>
      <c r="M52" s="910">
        <f t="shared" si="23"/>
        <v>3517000</v>
      </c>
      <c r="N52" s="912">
        <f t="shared" si="24"/>
        <v>0</v>
      </c>
      <c r="O52" s="21">
        <f>SUM(M52+N52)</f>
        <v>3517000</v>
      </c>
      <c r="P52" s="151">
        <f t="shared" si="26"/>
        <v>3517000</v>
      </c>
    </row>
    <row r="53" spans="1:17" s="10" customFormat="1" ht="15.75" thickBot="1">
      <c r="A53" s="959" t="s">
        <v>203</v>
      </c>
      <c r="B53" s="960"/>
      <c r="C53" s="961"/>
      <c r="D53" s="968"/>
      <c r="E53" s="963">
        <f t="shared" si="29"/>
        <v>0</v>
      </c>
      <c r="F53" s="964"/>
      <c r="G53" s="920">
        <f>'4 bbb Önkorm'!BO58</f>
        <v>254279</v>
      </c>
      <c r="H53" s="910">
        <f>'4 bbb Önkorm'!BP58</f>
        <v>924147072</v>
      </c>
      <c r="I53" s="966">
        <f>'4 bbb Önkorm'!BQ58</f>
        <v>5564162</v>
      </c>
      <c r="J53" s="21">
        <f t="shared" si="27"/>
        <v>929711234</v>
      </c>
      <c r="K53" s="21">
        <f t="shared" si="28"/>
        <v>923892793</v>
      </c>
      <c r="L53" s="920">
        <f t="shared" si="22"/>
        <v>254279</v>
      </c>
      <c r="M53" s="910">
        <f t="shared" si="23"/>
        <v>924147072</v>
      </c>
      <c r="N53" s="912">
        <f t="shared" si="24"/>
        <v>5564162</v>
      </c>
      <c r="O53" s="21">
        <f>SUM(M53+N53)</f>
        <v>929711234</v>
      </c>
      <c r="P53" s="151">
        <f t="shared" si="26"/>
        <v>923892793</v>
      </c>
    </row>
    <row r="54" spans="1:17" s="10" customFormat="1" ht="17.25" customHeight="1" thickBot="1">
      <c r="A54" s="947" t="s">
        <v>506</v>
      </c>
      <c r="B54" s="1487"/>
      <c r="C54" s="1488"/>
      <c r="D54" s="1491"/>
      <c r="E54" s="1485">
        <f t="shared" si="29"/>
        <v>0</v>
      </c>
      <c r="F54" s="1486"/>
      <c r="G54" s="1710">
        <f>'4 bbb Önkorm'!BO59</f>
        <v>0</v>
      </c>
      <c r="H54" s="909">
        <f>'4 bbb Önkorm'!BP59</f>
        <v>0</v>
      </c>
      <c r="I54" s="1492">
        <f>'4 bbb Önkorm'!BQ59</f>
        <v>0</v>
      </c>
      <c r="J54" s="1473">
        <f t="shared" si="27"/>
        <v>0</v>
      </c>
      <c r="K54" s="1473">
        <f t="shared" si="28"/>
        <v>0</v>
      </c>
      <c r="L54" s="1721"/>
      <c r="M54" s="909">
        <f>SUM(C54+H54)</f>
        <v>0</v>
      </c>
      <c r="N54" s="1468">
        <f>SUM(D54+I54)</f>
        <v>0</v>
      </c>
      <c r="O54" s="1473">
        <f>SUM(M54+N54)</f>
        <v>0</v>
      </c>
      <c r="P54" s="1493">
        <f t="shared" si="26"/>
        <v>0</v>
      </c>
    </row>
    <row r="55" spans="1:17" s="174" customFormat="1" ht="23.25" customHeight="1" thickBot="1">
      <c r="A55" s="969" t="s">
        <v>507</v>
      </c>
      <c r="B55" s="281">
        <f t="shared" ref="B55:G55" si="30">B43+B46+B49+B54</f>
        <v>0</v>
      </c>
      <c r="C55" s="284">
        <f t="shared" si="30"/>
        <v>0</v>
      </c>
      <c r="D55" s="970">
        <f t="shared" si="30"/>
        <v>0</v>
      </c>
      <c r="E55" s="971">
        <f t="shared" si="30"/>
        <v>0</v>
      </c>
      <c r="F55" s="971">
        <f t="shared" si="30"/>
        <v>0</v>
      </c>
      <c r="G55" s="1711">
        <f t="shared" si="30"/>
        <v>7108241</v>
      </c>
      <c r="H55" s="281">
        <f t="shared" ref="H55:P55" si="31">H43+H46+H49+H54</f>
        <v>14248157415</v>
      </c>
      <c r="I55" s="972">
        <f>I43+I46+I49+I54</f>
        <v>-67220604</v>
      </c>
      <c r="J55" s="931">
        <f>J43+J46+J49+J54</f>
        <v>14180936811</v>
      </c>
      <c r="K55" s="972">
        <f t="shared" si="28"/>
        <v>14241049174</v>
      </c>
      <c r="L55" s="1711">
        <f>L43+L46+L49+L54</f>
        <v>7108241</v>
      </c>
      <c r="M55" s="281">
        <f t="shared" si="31"/>
        <v>14248157415</v>
      </c>
      <c r="N55" s="972">
        <f t="shared" si="31"/>
        <v>-67220604</v>
      </c>
      <c r="O55" s="931">
        <f t="shared" si="31"/>
        <v>14180936811</v>
      </c>
      <c r="P55" s="972">
        <f t="shared" si="31"/>
        <v>14241049174</v>
      </c>
    </row>
    <row r="56" spans="1:17" s="10" customFormat="1" ht="16.5" customHeight="1">
      <c r="A56" s="973" t="s">
        <v>508</v>
      </c>
      <c r="B56" s="974"/>
      <c r="C56" s="961">
        <f>C45+C47+C50+C51</f>
        <v>0</v>
      </c>
      <c r="D56" s="968">
        <f>D45+D47+D50+D51</f>
        <v>0</v>
      </c>
      <c r="E56" s="963">
        <f>SUM(C56+D56)</f>
        <v>0</v>
      </c>
      <c r="F56" s="964">
        <f>C56-B56</f>
        <v>0</v>
      </c>
      <c r="G56" s="1712">
        <f>G45+G47+G50+G51</f>
        <v>6853962</v>
      </c>
      <c r="H56" s="960">
        <f>H45+H47+H50+H51</f>
        <v>13320493343</v>
      </c>
      <c r="I56" s="968">
        <f>I45+I47+I50+I51</f>
        <v>-72784766</v>
      </c>
      <c r="J56" s="964">
        <f t="shared" si="27"/>
        <v>13247708577</v>
      </c>
      <c r="K56" s="964">
        <f t="shared" si="28"/>
        <v>13313639381</v>
      </c>
      <c r="L56" s="1712">
        <f t="shared" ref="L56:N57" si="32">SUM(B56+G56)</f>
        <v>6853962</v>
      </c>
      <c r="M56" s="960">
        <f t="shared" si="32"/>
        <v>13320493343</v>
      </c>
      <c r="N56" s="968">
        <f t="shared" si="32"/>
        <v>-72784766</v>
      </c>
      <c r="O56" s="964">
        <f>SUM(M56+N56)</f>
        <v>13247708577</v>
      </c>
      <c r="P56" s="385">
        <f>M56-L56</f>
        <v>13313639381</v>
      </c>
    </row>
    <row r="57" spans="1:17" s="10" customFormat="1" ht="16.5" customHeight="1" thickBot="1">
      <c r="A57" s="975" t="s">
        <v>509</v>
      </c>
      <c r="B57" s="976"/>
      <c r="C57" s="977">
        <f>C44+C48+C52+C53+C54</f>
        <v>0</v>
      </c>
      <c r="D57" s="978">
        <f>D44+D48+D52+D53+D54</f>
        <v>0</v>
      </c>
      <c r="E57" s="979">
        <f>SUM(C57+D57)</f>
        <v>0</v>
      </c>
      <c r="F57" s="980">
        <f>C57-B57</f>
        <v>0</v>
      </c>
      <c r="G57" s="1713">
        <f>G44+G48+G52+G53+G54</f>
        <v>254279</v>
      </c>
      <c r="H57" s="981">
        <f>H44+H48+H52+H53+H54</f>
        <v>927664072</v>
      </c>
      <c r="I57" s="978">
        <f>I44+I48+I52+I53+I54</f>
        <v>5564162</v>
      </c>
      <c r="J57" s="980">
        <f t="shared" si="27"/>
        <v>933228234</v>
      </c>
      <c r="K57" s="980">
        <f t="shared" si="28"/>
        <v>927409793</v>
      </c>
      <c r="L57" s="1713">
        <f t="shared" si="32"/>
        <v>254279</v>
      </c>
      <c r="M57" s="981">
        <f t="shared" si="32"/>
        <v>927664072</v>
      </c>
      <c r="N57" s="978">
        <f t="shared" si="32"/>
        <v>5564162</v>
      </c>
      <c r="O57" s="980">
        <f>SUM(M57+N57)</f>
        <v>933228234</v>
      </c>
      <c r="P57" s="385">
        <f>M57-L57</f>
        <v>927409793</v>
      </c>
    </row>
    <row r="58" spans="1:17" s="10" customFormat="1" ht="24" customHeight="1" thickBot="1">
      <c r="A58" s="454" t="s">
        <v>575</v>
      </c>
      <c r="B58" s="982">
        <f>B40+B55</f>
        <v>9081890</v>
      </c>
      <c r="C58" s="983">
        <f>C40+C55</f>
        <v>10526644102</v>
      </c>
      <c r="D58" s="709">
        <f t="shared" ref="D58:O58" si="33">D40+D55</f>
        <v>-32752174</v>
      </c>
      <c r="E58" s="202">
        <f t="shared" si="33"/>
        <v>10493891928</v>
      </c>
      <c r="F58" s="709">
        <f t="shared" si="33"/>
        <v>10442243336</v>
      </c>
      <c r="G58" s="411">
        <f>G40+G55</f>
        <v>12932113</v>
      </c>
      <c r="H58" s="982">
        <f t="shared" si="33"/>
        <v>22345510497</v>
      </c>
      <c r="I58" s="983">
        <f t="shared" si="33"/>
        <v>401542295</v>
      </c>
      <c r="J58" s="1718">
        <f t="shared" si="33"/>
        <v>22747052792</v>
      </c>
      <c r="K58" s="983">
        <f t="shared" si="33"/>
        <v>22332578384</v>
      </c>
      <c r="L58" s="411">
        <f>L40+L55</f>
        <v>22014003</v>
      </c>
      <c r="M58" s="982">
        <f t="shared" si="33"/>
        <v>32872154599</v>
      </c>
      <c r="N58" s="709">
        <f t="shared" si="33"/>
        <v>368790121</v>
      </c>
      <c r="O58" s="705">
        <f t="shared" si="33"/>
        <v>33240944720</v>
      </c>
      <c r="P58" s="705">
        <f>P40+P55</f>
        <v>32774821720</v>
      </c>
    </row>
    <row r="59" spans="1:17" s="10" customFormat="1" ht="19.5" customHeight="1" thickBot="1">
      <c r="A59" s="711" t="s">
        <v>285</v>
      </c>
      <c r="B59" s="984"/>
      <c r="C59" s="985"/>
      <c r="D59" s="986"/>
      <c r="E59" s="987">
        <f t="shared" ref="E59:F61" si="34">SUM(C59+D59)</f>
        <v>0</v>
      </c>
      <c r="F59" s="988">
        <f t="shared" si="34"/>
        <v>0</v>
      </c>
      <c r="G59" s="1714">
        <f>'4 c Önk Korrekció'!Q55+'4 c Önk Korrekció'!Q56</f>
        <v>-6853962</v>
      </c>
      <c r="H59" s="989">
        <f>'4 c Önk Korrekció'!R55+'4 c Önk Korrekció'!R56</f>
        <v>-7430493343</v>
      </c>
      <c r="I59" s="990">
        <f>'4 c Önk Korrekció'!S55+'4 c Önk Korrekció'!S56</f>
        <v>72784766</v>
      </c>
      <c r="J59" s="1719">
        <f t="shared" si="27"/>
        <v>-7357708577</v>
      </c>
      <c r="K59" s="991">
        <f>H59-G59</f>
        <v>-7423639381</v>
      </c>
      <c r="L59" s="1722">
        <f t="shared" ref="L59:N61" si="35">SUM(B59+G59)</f>
        <v>-6853962</v>
      </c>
      <c r="M59" s="992">
        <f t="shared" si="35"/>
        <v>-7430493343</v>
      </c>
      <c r="N59" s="990">
        <f t="shared" si="35"/>
        <v>72784766</v>
      </c>
      <c r="O59" s="991">
        <f>SUM(M59+N59)</f>
        <v>-7357708577</v>
      </c>
      <c r="P59" s="991">
        <f>M59-L59</f>
        <v>-7423639381</v>
      </c>
      <c r="Q59" s="948"/>
    </row>
    <row r="60" spans="1:17" s="756" customFormat="1" ht="17.25" customHeight="1" thickBot="1">
      <c r="A60" s="993" t="s">
        <v>286</v>
      </c>
      <c r="B60" s="994"/>
      <c r="C60" s="995"/>
      <c r="D60" s="996"/>
      <c r="E60" s="997">
        <f t="shared" si="34"/>
        <v>0</v>
      </c>
      <c r="F60" s="708">
        <f t="shared" si="34"/>
        <v>0</v>
      </c>
      <c r="G60" s="1715">
        <f>'4 c Önk Korrekció'!Q57+'4 c Önk Korrekció'!Q58</f>
        <v>-254279</v>
      </c>
      <c r="H60" s="998">
        <f>'4 c Önk Korrekció'!R57+'4 c Önk Korrekció'!R58</f>
        <v>-927664072</v>
      </c>
      <c r="I60" s="999">
        <f>'4 c Önk Korrekció'!S57+'4 c Önk Korrekció'!S58</f>
        <v>-5564162</v>
      </c>
      <c r="J60" s="1720">
        <f>SUM(H60+I60)</f>
        <v>-933228234</v>
      </c>
      <c r="K60" s="1000">
        <f>H60-G60</f>
        <v>-927409793</v>
      </c>
      <c r="L60" s="1715">
        <f t="shared" si="35"/>
        <v>-254279</v>
      </c>
      <c r="M60" s="998">
        <f t="shared" si="35"/>
        <v>-927664072</v>
      </c>
      <c r="N60" s="996">
        <f t="shared" si="35"/>
        <v>-5564162</v>
      </c>
      <c r="O60" s="708">
        <f>SUM(M60+N60)</f>
        <v>-933228234</v>
      </c>
      <c r="P60" s="708">
        <f>M60-L60</f>
        <v>-927409793</v>
      </c>
    </row>
    <row r="61" spans="1:17" s="756" customFormat="1" ht="19.5" customHeight="1" thickBot="1">
      <c r="A61" s="710" t="s">
        <v>566</v>
      </c>
      <c r="B61" s="1001">
        <f>SUM(B59+B60)</f>
        <v>0</v>
      </c>
      <c r="C61" s="1002">
        <f>SUM(C59+C60)</f>
        <v>0</v>
      </c>
      <c r="D61" s="1003">
        <f>SUM(D59+D60)</f>
        <v>0</v>
      </c>
      <c r="E61" s="1004">
        <f t="shared" si="34"/>
        <v>0</v>
      </c>
      <c r="F61" s="1005">
        <f t="shared" si="34"/>
        <v>0</v>
      </c>
      <c r="G61" s="1716">
        <f>SUM(G59+G60)</f>
        <v>-7108241</v>
      </c>
      <c r="H61" s="1006">
        <f>SUM(H59+H60)</f>
        <v>-8358157415</v>
      </c>
      <c r="I61" s="1003">
        <f>SUM(I59+I60)</f>
        <v>67220604</v>
      </c>
      <c r="J61" s="1005">
        <f t="shared" si="27"/>
        <v>-8290936811</v>
      </c>
      <c r="K61" s="1005">
        <f>H61-G61</f>
        <v>-8351049174</v>
      </c>
      <c r="L61" s="1716">
        <f t="shared" si="35"/>
        <v>-7108241</v>
      </c>
      <c r="M61" s="1006">
        <f t="shared" si="35"/>
        <v>-8358157415</v>
      </c>
      <c r="N61" s="1003">
        <f t="shared" si="35"/>
        <v>67220604</v>
      </c>
      <c r="O61" s="1005">
        <f>SUM(M61+N61)</f>
        <v>-8290936811</v>
      </c>
      <c r="P61" s="1005">
        <f>M61-L61</f>
        <v>-8351049174</v>
      </c>
    </row>
    <row r="62" spans="1:17" s="10" customFormat="1" ht="24" customHeight="1" thickBot="1">
      <c r="A62" s="454" t="s">
        <v>585</v>
      </c>
      <c r="B62" s="416">
        <f>B58+B61</f>
        <v>9081890</v>
      </c>
      <c r="C62" s="416">
        <f t="shared" ref="C62:O62" si="36">C58+C61</f>
        <v>10526644102</v>
      </c>
      <c r="D62" s="95">
        <f t="shared" si="36"/>
        <v>-32752174</v>
      </c>
      <c r="E62" s="95">
        <f t="shared" si="36"/>
        <v>10493891928</v>
      </c>
      <c r="F62" s="95">
        <f>F58+F61</f>
        <v>10442243336</v>
      </c>
      <c r="G62" s="411">
        <f>G58+G61</f>
        <v>5823872</v>
      </c>
      <c r="H62" s="416">
        <f t="shared" si="36"/>
        <v>13987353082</v>
      </c>
      <c r="I62" s="416">
        <f t="shared" si="36"/>
        <v>468762899</v>
      </c>
      <c r="J62" s="416">
        <f t="shared" si="36"/>
        <v>14456115981</v>
      </c>
      <c r="K62" s="1717">
        <f t="shared" si="36"/>
        <v>13981529210</v>
      </c>
      <c r="L62" s="411">
        <f>L58+L61</f>
        <v>14905762</v>
      </c>
      <c r="M62" s="416">
        <f t="shared" si="36"/>
        <v>24513997184</v>
      </c>
      <c r="N62" s="95">
        <f t="shared" si="36"/>
        <v>436010725</v>
      </c>
      <c r="O62" s="95">
        <f t="shared" si="36"/>
        <v>24950007909</v>
      </c>
      <c r="P62" s="705">
        <f>M62-L62</f>
        <v>24499091422</v>
      </c>
    </row>
  </sheetData>
  <mergeCells count="7">
    <mergeCell ref="B4:F4"/>
    <mergeCell ref="G4:K4"/>
    <mergeCell ref="L4:P4"/>
    <mergeCell ref="A1:O1"/>
    <mergeCell ref="C3:E3"/>
    <mergeCell ref="H3:J3"/>
    <mergeCell ref="M3:O3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4" firstPageNumber="5" orientation="landscape" verticalDpi="300" r:id="rId1"/>
  <headerFooter alignWithMargins="0">
    <oddHeader>&amp;L&amp;"Times New Roman,Normál" 3.m.a 4/2017. (III.1.) önkormányzati rendelethez&amp;R&amp;8 3.m.a 5./2016.(II.29.) önkormányzati rendelethez</oddHeader>
    <oddFooter>&amp;C&amp;P. oldal</oddFooter>
  </headerFooter>
  <rowBreaks count="1" manualBreakCount="1">
    <brk id="40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7"/>
  <dimension ref="A1:J550"/>
  <sheetViews>
    <sheetView view="pageBreakPreview" zoomScaleNormal="100" zoomScaleSheetLayoutView="100" workbookViewId="0">
      <pane ySplit="4" topLeftCell="A480" activePane="bottomLeft" state="frozen"/>
      <selection pane="bottomLeft" activeCell="K536" sqref="K536"/>
    </sheetView>
  </sheetViews>
  <sheetFormatPr defaultRowHeight="15"/>
  <cols>
    <col min="1" max="1" width="2.85546875" style="33" customWidth="1"/>
    <col min="2" max="2" width="64.140625" style="46" customWidth="1"/>
    <col min="3" max="3" width="16.140625" style="49" customWidth="1"/>
    <col min="4" max="4" width="2.7109375" style="33" customWidth="1"/>
    <col min="5" max="5" width="10.85546875" style="36" hidden="1" customWidth="1"/>
    <col min="6" max="6" width="12.42578125" style="33" customWidth="1"/>
    <col min="7" max="7" width="13.140625" style="33" customWidth="1"/>
    <col min="8" max="8" width="12.42578125" style="33" customWidth="1"/>
    <col min="9" max="9" width="12.5703125" style="38" hidden="1" customWidth="1"/>
    <col min="10" max="10" width="18.28515625" style="33" customWidth="1"/>
    <col min="11" max="11" width="8.85546875" style="33" customWidth="1"/>
    <col min="12" max="13" width="9.140625" style="33"/>
    <col min="14" max="14" width="9" style="33" customWidth="1"/>
    <col min="15" max="16384" width="9.140625" style="33"/>
  </cols>
  <sheetData>
    <row r="1" spans="1:10" ht="54" customHeight="1">
      <c r="A1" s="1807" t="s">
        <v>1312</v>
      </c>
      <c r="B1" s="1879"/>
      <c r="C1" s="1879"/>
      <c r="D1" s="1879"/>
      <c r="E1" s="1879"/>
      <c r="F1" s="1879"/>
      <c r="G1" s="1879"/>
      <c r="H1" s="1879"/>
    </row>
    <row r="2" spans="1:10" ht="13.5" customHeight="1" thickBot="1">
      <c r="B2" s="320"/>
      <c r="C2" s="321"/>
      <c r="D2" s="320"/>
      <c r="E2" s="322"/>
      <c r="F2" s="323"/>
      <c r="H2" s="1733" t="s">
        <v>1044</v>
      </c>
      <c r="I2" s="324" t="s">
        <v>1042</v>
      </c>
    </row>
    <row r="3" spans="1:10" ht="31.5" customHeight="1" thickBot="1">
      <c r="A3" s="325"/>
      <c r="B3" s="326" t="s">
        <v>135</v>
      </c>
      <c r="C3" s="327"/>
      <c r="D3" s="326"/>
      <c r="E3" s="328" t="s">
        <v>882</v>
      </c>
      <c r="F3" s="1523" t="s">
        <v>1246</v>
      </c>
      <c r="G3" s="1522" t="s">
        <v>15</v>
      </c>
      <c r="H3" s="1523" t="s">
        <v>1307</v>
      </c>
      <c r="I3" s="463" t="s">
        <v>881</v>
      </c>
      <c r="J3" s="33" t="s">
        <v>32</v>
      </c>
    </row>
    <row r="4" spans="1:10" ht="10.5" hidden="1" customHeight="1">
      <c r="A4" s="72"/>
      <c r="B4" s="320"/>
      <c r="C4" s="321"/>
      <c r="D4" s="320"/>
      <c r="E4" s="322"/>
      <c r="F4" s="330"/>
      <c r="G4" s="330"/>
      <c r="H4" s="330"/>
      <c r="J4" s="331"/>
    </row>
    <row r="5" spans="1:10" ht="15" customHeight="1">
      <c r="A5" s="332" t="s">
        <v>341</v>
      </c>
      <c r="F5" s="333"/>
      <c r="G5" s="333"/>
      <c r="H5" s="333"/>
    </row>
    <row r="6" spans="1:10" ht="15" customHeight="1">
      <c r="A6" s="55"/>
      <c r="B6" s="23" t="s">
        <v>160</v>
      </c>
      <c r="F6" s="333"/>
      <c r="G6" s="333"/>
      <c r="H6" s="333"/>
    </row>
    <row r="7" spans="1:10" ht="10.5" customHeight="1">
      <c r="A7" s="55"/>
      <c r="F7" s="333"/>
      <c r="G7" s="333"/>
      <c r="H7" s="333"/>
    </row>
    <row r="8" spans="1:10" ht="15" hidden="1" customHeight="1">
      <c r="A8" s="332"/>
      <c r="F8" s="333"/>
      <c r="G8" s="333"/>
      <c r="H8" s="333"/>
    </row>
    <row r="9" spans="1:10" ht="15" customHeight="1">
      <c r="B9" s="43" t="s">
        <v>707</v>
      </c>
      <c r="C9" s="81"/>
      <c r="D9" s="44"/>
      <c r="E9" s="66"/>
      <c r="F9" s="45"/>
    </row>
    <row r="10" spans="1:10" ht="15" hidden="1" customHeight="1">
      <c r="B10" s="46" t="s">
        <v>498</v>
      </c>
      <c r="E10" s="36">
        <v>300</v>
      </c>
      <c r="F10" s="36">
        <v>0</v>
      </c>
      <c r="G10" s="93"/>
      <c r="H10" s="36">
        <f t="shared" ref="H10:H22" si="0">SUM(F10:G10)</f>
        <v>0</v>
      </c>
      <c r="I10" s="37">
        <f>F10-E10</f>
        <v>-300</v>
      </c>
    </row>
    <row r="11" spans="1:10" ht="15" customHeight="1">
      <c r="B11" s="68" t="s">
        <v>1292</v>
      </c>
      <c r="C11" s="84"/>
      <c r="E11" s="65"/>
      <c r="F11" s="36">
        <v>1124748</v>
      </c>
      <c r="G11" s="93">
        <v>-1124748</v>
      </c>
      <c r="H11" s="36">
        <f t="shared" si="0"/>
        <v>0</v>
      </c>
      <c r="I11" s="37">
        <f>F11-E11</f>
        <v>1124748</v>
      </c>
    </row>
    <row r="12" spans="1:10" ht="15" customHeight="1">
      <c r="B12" s="68" t="s">
        <v>1337</v>
      </c>
      <c r="C12" s="84"/>
      <c r="E12" s="65"/>
      <c r="F12" s="36">
        <v>0</v>
      </c>
      <c r="G12" s="93">
        <v>666532</v>
      </c>
      <c r="H12" s="36">
        <f t="shared" si="0"/>
        <v>666532</v>
      </c>
      <c r="I12" s="37">
        <f>F12-E12</f>
        <v>0</v>
      </c>
    </row>
    <row r="13" spans="1:10" ht="15" hidden="1" customHeight="1">
      <c r="B13" s="16"/>
      <c r="C13" s="84"/>
      <c r="E13" s="65"/>
      <c r="F13" s="36"/>
      <c r="G13" s="93"/>
      <c r="H13" s="36">
        <f t="shared" si="0"/>
        <v>0</v>
      </c>
    </row>
    <row r="14" spans="1:10" ht="15" hidden="1" customHeight="1">
      <c r="F14" s="36"/>
      <c r="G14" s="93"/>
      <c r="H14" s="36">
        <f t="shared" si="0"/>
        <v>0</v>
      </c>
    </row>
    <row r="15" spans="1:10" ht="12.75" hidden="1" customHeight="1">
      <c r="B15" s="68"/>
      <c r="D15" s="38"/>
      <c r="E15" s="37"/>
      <c r="F15" s="37"/>
      <c r="G15" s="93"/>
      <c r="H15" s="37">
        <f t="shared" si="0"/>
        <v>0</v>
      </c>
    </row>
    <row r="16" spans="1:10" ht="17.25" hidden="1" customHeight="1">
      <c r="B16" s="16"/>
      <c r="D16" s="38"/>
      <c r="E16" s="37"/>
      <c r="F16" s="37"/>
      <c r="G16" s="93"/>
      <c r="H16" s="37">
        <f t="shared" si="0"/>
        <v>0</v>
      </c>
    </row>
    <row r="17" spans="2:10" ht="12.75" hidden="1" customHeight="1">
      <c r="B17" s="68"/>
      <c r="D17" s="38"/>
      <c r="E17" s="37"/>
      <c r="F17" s="37"/>
      <c r="G17" s="93"/>
      <c r="H17" s="37">
        <f t="shared" si="0"/>
        <v>0</v>
      </c>
    </row>
    <row r="18" spans="2:10" ht="15" hidden="1" customHeight="1">
      <c r="F18" s="36"/>
      <c r="G18" s="93"/>
      <c r="H18" s="36">
        <f t="shared" si="0"/>
        <v>0</v>
      </c>
    </row>
    <row r="19" spans="2:10" ht="15" hidden="1" customHeight="1">
      <c r="F19" s="36"/>
      <c r="G19" s="93"/>
      <c r="H19" s="36">
        <f t="shared" si="0"/>
        <v>0</v>
      </c>
    </row>
    <row r="20" spans="2:10" ht="15" hidden="1" customHeight="1">
      <c r="F20" s="36"/>
      <c r="G20" s="93"/>
      <c r="H20" s="36">
        <f t="shared" si="0"/>
        <v>0</v>
      </c>
    </row>
    <row r="21" spans="2:10" ht="12.75" hidden="1" customHeight="1">
      <c r="B21" s="68"/>
      <c r="D21" s="38"/>
      <c r="E21" s="37"/>
      <c r="F21" s="37"/>
      <c r="G21" s="93"/>
      <c r="H21" s="37">
        <f t="shared" si="0"/>
        <v>0</v>
      </c>
    </row>
    <row r="22" spans="2:10" ht="15" hidden="1" customHeight="1">
      <c r="F22" s="36"/>
      <c r="G22" s="93"/>
      <c r="H22" s="36">
        <f t="shared" si="0"/>
        <v>0</v>
      </c>
    </row>
    <row r="23" spans="2:10" ht="12.75" customHeight="1" thickBot="1"/>
    <row r="24" spans="2:10" ht="15" customHeight="1" thickBot="1">
      <c r="B24" s="58" t="s">
        <v>708</v>
      </c>
      <c r="C24" s="82"/>
      <c r="D24" s="52"/>
      <c r="E24" s="53">
        <f>SUM(E10:E23)</f>
        <v>300</v>
      </c>
      <c r="F24" s="53">
        <f>SUM(F10:F23)</f>
        <v>1124748</v>
      </c>
      <c r="G24" s="94">
        <f>SUM(G10:G23)</f>
        <v>-458216</v>
      </c>
      <c r="H24" s="95">
        <f>SUM(H10:H23)</f>
        <v>666532</v>
      </c>
      <c r="I24" s="95">
        <f>SUM(I10:I23)</f>
        <v>1124448</v>
      </c>
      <c r="J24" s="36">
        <f>SUM(F24:G24)</f>
        <v>666532</v>
      </c>
    </row>
    <row r="25" spans="2:10" ht="9" customHeight="1"/>
    <row r="26" spans="2:10" ht="15" customHeight="1">
      <c r="B26" s="43" t="s">
        <v>716</v>
      </c>
      <c r="C26" s="83"/>
      <c r="D26" s="44"/>
      <c r="G26" s="96"/>
    </row>
    <row r="27" spans="2:10" ht="17.25" customHeight="1">
      <c r="B27" s="68" t="s">
        <v>1337</v>
      </c>
      <c r="C27" s="84"/>
      <c r="E27" s="65"/>
      <c r="F27" s="36">
        <v>0</v>
      </c>
      <c r="G27" s="93">
        <v>440007</v>
      </c>
      <c r="H27" s="36">
        <f>SUM(F27:G27)</f>
        <v>440007</v>
      </c>
      <c r="I27" s="37">
        <f>F27-E27</f>
        <v>0</v>
      </c>
    </row>
    <row r="28" spans="2:10" ht="17.25" hidden="1" customHeight="1">
      <c r="B28" s="16"/>
      <c r="C28" s="84"/>
      <c r="E28" s="65"/>
      <c r="F28" s="36"/>
      <c r="G28" s="93"/>
      <c r="H28" s="36">
        <f>SUM(F28:G28)</f>
        <v>0</v>
      </c>
      <c r="I28" s="37">
        <f>F28-E28</f>
        <v>0</v>
      </c>
    </row>
    <row r="29" spans="2:10" ht="17.25" hidden="1" customHeight="1">
      <c r="B29" s="16"/>
      <c r="C29" s="34"/>
      <c r="F29" s="36">
        <v>0</v>
      </c>
      <c r="G29" s="93"/>
      <c r="H29" s="36">
        <f>SUM(F29:G29)</f>
        <v>0</v>
      </c>
    </row>
    <row r="30" spans="2:10" ht="15" hidden="1" customHeight="1">
      <c r="B30" s="16"/>
      <c r="C30" s="84"/>
      <c r="F30" s="36">
        <v>0</v>
      </c>
      <c r="G30" s="93"/>
      <c r="H30" s="36">
        <f>SUM(F30:G30)</f>
        <v>0</v>
      </c>
    </row>
    <row r="31" spans="2:10" ht="15" hidden="1" customHeight="1">
      <c r="B31" s="16"/>
      <c r="C31" s="84"/>
      <c r="F31" s="36">
        <v>0</v>
      </c>
      <c r="G31" s="93"/>
      <c r="H31" s="36">
        <f>SUM(F31:G31)</f>
        <v>0</v>
      </c>
    </row>
    <row r="32" spans="2:10" ht="15" hidden="1" customHeight="1">
      <c r="B32" s="69"/>
      <c r="F32" s="36">
        <v>0</v>
      </c>
      <c r="G32" s="93"/>
      <c r="H32" s="36">
        <f t="shared" ref="H32:H38" si="1">SUM(F32:G32)</f>
        <v>0</v>
      </c>
    </row>
    <row r="33" spans="2:10" ht="15" hidden="1" customHeight="1">
      <c r="B33" s="69"/>
      <c r="F33" s="36">
        <v>0</v>
      </c>
      <c r="G33" s="93"/>
      <c r="H33" s="36">
        <f t="shared" si="1"/>
        <v>0</v>
      </c>
    </row>
    <row r="34" spans="2:10" ht="15" hidden="1" customHeight="1">
      <c r="B34" s="16"/>
      <c r="F34" s="36">
        <v>0</v>
      </c>
      <c r="G34" s="93"/>
      <c r="H34" s="36">
        <f t="shared" si="1"/>
        <v>0</v>
      </c>
    </row>
    <row r="35" spans="2:10" ht="15" hidden="1" customHeight="1">
      <c r="B35" s="69"/>
      <c r="F35" s="36">
        <v>0</v>
      </c>
      <c r="G35" s="93"/>
      <c r="H35" s="36">
        <f t="shared" si="1"/>
        <v>0</v>
      </c>
    </row>
    <row r="36" spans="2:10" ht="15" hidden="1" customHeight="1">
      <c r="B36" s="69"/>
      <c r="C36" s="34"/>
      <c r="F36" s="36">
        <v>0</v>
      </c>
      <c r="G36" s="93"/>
      <c r="H36" s="36">
        <f t="shared" si="1"/>
        <v>0</v>
      </c>
    </row>
    <row r="37" spans="2:10" ht="15" hidden="1" customHeight="1">
      <c r="B37" s="69"/>
      <c r="C37" s="34"/>
      <c r="F37" s="36">
        <v>0</v>
      </c>
      <c r="G37" s="93"/>
      <c r="H37" s="36">
        <f t="shared" si="1"/>
        <v>0</v>
      </c>
    </row>
    <row r="38" spans="2:10" ht="15" hidden="1" customHeight="1">
      <c r="B38" s="69"/>
      <c r="C38" s="34"/>
      <c r="F38" s="36">
        <v>0</v>
      </c>
      <c r="G38" s="93"/>
      <c r="H38" s="36">
        <f t="shared" si="1"/>
        <v>0</v>
      </c>
    </row>
    <row r="39" spans="2:10" ht="15" hidden="1" customHeight="1">
      <c r="B39" s="16"/>
      <c r="F39" s="36">
        <v>0</v>
      </c>
      <c r="G39" s="93"/>
      <c r="H39" s="36">
        <f>SUM(F39:G39)</f>
        <v>0</v>
      </c>
      <c r="J39" s="36"/>
    </row>
    <row r="40" spans="2:10" ht="15" hidden="1" customHeight="1">
      <c r="B40" s="16"/>
      <c r="F40" s="36">
        <v>0</v>
      </c>
      <c r="G40" s="93"/>
      <c r="H40" s="36">
        <f>SUM(F40:G40)</f>
        <v>0</v>
      </c>
      <c r="J40" s="36"/>
    </row>
    <row r="41" spans="2:10" ht="10.5" customHeight="1" thickBot="1">
      <c r="B41" s="60"/>
      <c r="C41" s="82"/>
      <c r="D41" s="51"/>
      <c r="E41" s="61"/>
      <c r="F41" s="61"/>
      <c r="G41" s="97"/>
      <c r="H41" s="61"/>
    </row>
    <row r="42" spans="2:10" ht="15" customHeight="1" thickBot="1">
      <c r="B42" s="58" t="s">
        <v>717</v>
      </c>
      <c r="C42" s="82"/>
      <c r="D42" s="52"/>
      <c r="E42" s="53">
        <f>SUM(E27:E41)</f>
        <v>0</v>
      </c>
      <c r="F42" s="53">
        <f>SUM(F27:F41)</f>
        <v>0</v>
      </c>
      <c r="G42" s="94">
        <f>SUM(G27:G41)</f>
        <v>440007</v>
      </c>
      <c r="H42" s="95">
        <f>SUM(H27:H41)</f>
        <v>440007</v>
      </c>
      <c r="I42" s="95">
        <f>SUM(I27:I41)</f>
        <v>0</v>
      </c>
      <c r="J42" s="36">
        <f>SUM(F42:G42)</f>
        <v>440007</v>
      </c>
    </row>
    <row r="43" spans="2:10" ht="11.25" customHeight="1">
      <c r="I43" s="33"/>
    </row>
    <row r="44" spans="2:10" ht="15.75" customHeight="1">
      <c r="B44" s="23" t="s">
        <v>798</v>
      </c>
      <c r="C44" s="33"/>
      <c r="D44" s="364"/>
      <c r="E44" s="33"/>
      <c r="I44" s="365"/>
      <c r="J44" s="366"/>
    </row>
    <row r="45" spans="2:10" ht="8.25" customHeight="1">
      <c r="B45" s="363"/>
      <c r="C45" s="33"/>
      <c r="D45" s="364"/>
      <c r="E45" s="33"/>
      <c r="I45" s="365"/>
      <c r="J45" s="366"/>
    </row>
    <row r="46" spans="2:10" ht="15.75" customHeight="1">
      <c r="B46" s="367" t="s">
        <v>1293</v>
      </c>
      <c r="C46" s="33"/>
      <c r="D46" s="364"/>
      <c r="E46" s="65"/>
      <c r="F46" s="36">
        <v>23061000</v>
      </c>
      <c r="G46" s="93">
        <v>-23061000</v>
      </c>
      <c r="H46" s="36">
        <f>SUM(F46:G46)</f>
        <v>0</v>
      </c>
      <c r="I46" s="37">
        <f>F46-E46</f>
        <v>23061000</v>
      </c>
      <c r="J46" s="366"/>
    </row>
    <row r="47" spans="2:10" ht="15.75" hidden="1" customHeight="1">
      <c r="B47" s="367"/>
      <c r="C47" s="33"/>
      <c r="D47" s="364"/>
      <c r="E47" s="33"/>
      <c r="F47" s="36"/>
      <c r="G47" s="93">
        <f>SUM(I47:K47)</f>
        <v>0</v>
      </c>
      <c r="H47" s="36">
        <f>SUM(F47:G47)</f>
        <v>0</v>
      </c>
      <c r="I47" s="365"/>
      <c r="J47" s="366"/>
    </row>
    <row r="48" spans="2:10" ht="15.75" hidden="1" customHeight="1">
      <c r="B48" s="367"/>
      <c r="C48" s="33"/>
      <c r="D48" s="364"/>
      <c r="E48" s="33"/>
      <c r="F48" s="36"/>
      <c r="G48" s="93">
        <f>SUM(I48:AZ48)</f>
        <v>0</v>
      </c>
      <c r="H48" s="36">
        <f>SUM(F48:G48)</f>
        <v>0</v>
      </c>
      <c r="I48" s="365"/>
      <c r="J48" s="366"/>
    </row>
    <row r="49" spans="1:10" ht="15" customHeight="1" thickBot="1">
      <c r="B49" s="363"/>
      <c r="C49" s="33"/>
      <c r="D49" s="364"/>
      <c r="E49" s="33"/>
      <c r="F49" s="36"/>
      <c r="G49" s="96"/>
      <c r="H49" s="37"/>
      <c r="I49" s="365"/>
      <c r="J49" s="366"/>
    </row>
    <row r="50" spans="1:10" ht="15.75" customHeight="1" thickBot="1">
      <c r="B50" s="58" t="s">
        <v>796</v>
      </c>
      <c r="C50" s="33"/>
      <c r="D50" s="364"/>
      <c r="E50" s="53">
        <f>SUM(E45:E49)</f>
        <v>0</v>
      </c>
      <c r="F50" s="53">
        <f>SUM(F45:F49)</f>
        <v>23061000</v>
      </c>
      <c r="G50" s="94">
        <f>SUM(G45:G49)</f>
        <v>-23061000</v>
      </c>
      <c r="H50" s="95">
        <f>SUM(H45:H49)</f>
        <v>0</v>
      </c>
      <c r="I50" s="95">
        <f>SUM(I45:I49)</f>
        <v>23061000</v>
      </c>
      <c r="J50" s="366"/>
    </row>
    <row r="51" spans="1:10" ht="19.5" customHeight="1" thickBot="1">
      <c r="B51" s="71"/>
      <c r="I51" s="33"/>
    </row>
    <row r="52" spans="1:10" ht="21" customHeight="1" thickBot="1">
      <c r="B52" s="316" t="s">
        <v>718</v>
      </c>
      <c r="C52" s="75" t="s">
        <v>676</v>
      </c>
      <c r="D52" s="52"/>
      <c r="E52" s="53">
        <f>SUM(E24+E42)</f>
        <v>300</v>
      </c>
      <c r="F52" s="53">
        <f>SUM(F24+F42+F50)</f>
        <v>24185748</v>
      </c>
      <c r="G52" s="94">
        <f>SUM(G24+G42+G50)</f>
        <v>-23079209</v>
      </c>
      <c r="H52" s="53">
        <f>SUM(F52:G52)</f>
        <v>1106539</v>
      </c>
      <c r="I52" s="53">
        <f>SUM(I24+I42)</f>
        <v>1124448</v>
      </c>
      <c r="J52" s="36">
        <f>SUM(F52:G52)</f>
        <v>1106539</v>
      </c>
    </row>
    <row r="53" spans="1:10" ht="15.75" customHeight="1">
      <c r="B53" s="23"/>
      <c r="C53" s="82"/>
      <c r="D53" s="52"/>
      <c r="E53" s="57"/>
      <c r="F53" s="57"/>
      <c r="G53" s="97"/>
      <c r="H53" s="57"/>
      <c r="I53" s="57"/>
      <c r="J53" s="36"/>
    </row>
    <row r="54" spans="1:10" ht="15" hidden="1" customHeight="1">
      <c r="I54" s="33"/>
    </row>
    <row r="55" spans="1:10" ht="15" hidden="1" customHeight="1">
      <c r="A55" s="24"/>
      <c r="B55" s="43" t="s">
        <v>365</v>
      </c>
      <c r="I55" s="33"/>
    </row>
    <row r="56" spans="1:10" ht="16.5" hidden="1" customHeight="1">
      <c r="A56" s="24"/>
      <c r="B56" s="43" t="s">
        <v>671</v>
      </c>
      <c r="I56" s="33"/>
    </row>
    <row r="57" spans="1:10" ht="8.25" hidden="1" customHeight="1">
      <c r="A57" s="24"/>
      <c r="B57" s="43"/>
      <c r="E57" s="39"/>
      <c r="F57" s="39"/>
      <c r="G57" s="96"/>
      <c r="H57" s="36"/>
      <c r="I57" s="36"/>
    </row>
    <row r="58" spans="1:10" ht="15" hidden="1" customHeight="1">
      <c r="A58" s="24"/>
      <c r="E58" s="39"/>
      <c r="F58" s="39"/>
      <c r="G58" s="93"/>
      <c r="H58" s="36">
        <f t="shared" ref="H58:I60" si="2">SUM(F58:G58)</f>
        <v>0</v>
      </c>
      <c r="I58" s="36">
        <f t="shared" si="2"/>
        <v>0</v>
      </c>
    </row>
    <row r="59" spans="1:10" ht="15" hidden="1" customHeight="1">
      <c r="A59" s="24"/>
      <c r="E59" s="39"/>
      <c r="F59" s="39"/>
      <c r="G59" s="93"/>
      <c r="H59" s="36">
        <f t="shared" si="2"/>
        <v>0</v>
      </c>
      <c r="I59" s="36">
        <f t="shared" si="2"/>
        <v>0</v>
      </c>
    </row>
    <row r="60" spans="1:10" ht="15" hidden="1" customHeight="1">
      <c r="A60" s="24"/>
      <c r="B60" s="70"/>
      <c r="E60" s="39"/>
      <c r="F60" s="39"/>
      <c r="G60" s="93"/>
      <c r="H60" s="36">
        <f t="shared" si="2"/>
        <v>0</v>
      </c>
      <c r="I60" s="36">
        <f t="shared" si="2"/>
        <v>0</v>
      </c>
    </row>
    <row r="61" spans="1:10" ht="11.25" hidden="1" customHeight="1" thickBot="1">
      <c r="A61" s="24"/>
      <c r="B61" s="43"/>
      <c r="E61" s="61"/>
      <c r="F61" s="61"/>
      <c r="G61" s="97"/>
      <c r="H61" s="61"/>
      <c r="I61" s="61"/>
    </row>
    <row r="62" spans="1:10" ht="15" hidden="1" customHeight="1" thickBot="1">
      <c r="A62" s="24"/>
      <c r="B62" s="58" t="s">
        <v>672</v>
      </c>
      <c r="E62" s="53">
        <f>SUM(E57:E61)</f>
        <v>0</v>
      </c>
      <c r="F62" s="53">
        <f>SUM(F57:F61)</f>
        <v>0</v>
      </c>
      <c r="G62" s="100">
        <f>SUM(G57:G61)</f>
        <v>0</v>
      </c>
      <c r="H62" s="53">
        <f>SUM(H57:H61)</f>
        <v>0</v>
      </c>
      <c r="I62" s="53">
        <f>SUM(I57:I61)</f>
        <v>0</v>
      </c>
      <c r="J62" s="36">
        <f>SUM(F62:G62)</f>
        <v>0</v>
      </c>
    </row>
    <row r="63" spans="1:10" ht="16.5" hidden="1" customHeight="1">
      <c r="A63" s="24"/>
      <c r="B63" s="43"/>
      <c r="I63" s="33"/>
    </row>
    <row r="64" spans="1:10" ht="21.75" hidden="1" customHeight="1">
      <c r="B64" s="43" t="s">
        <v>673</v>
      </c>
      <c r="C64" s="81"/>
      <c r="D64" s="44"/>
      <c r="I64" s="33"/>
    </row>
    <row r="65" spans="2:10" ht="15" hidden="1" customHeight="1">
      <c r="B65" s="16"/>
      <c r="C65" s="84"/>
      <c r="F65" s="36"/>
      <c r="G65" s="93"/>
      <c r="H65" s="36">
        <f t="shared" ref="H65:I72" si="3">SUM(F65:G65)</f>
        <v>0</v>
      </c>
      <c r="I65" s="36">
        <f t="shared" si="3"/>
        <v>0</v>
      </c>
    </row>
    <row r="66" spans="2:10" ht="15" hidden="1" customHeight="1">
      <c r="C66" s="84"/>
      <c r="E66" s="39"/>
      <c r="F66" s="39"/>
      <c r="G66" s="93"/>
      <c r="H66" s="36">
        <f t="shared" si="3"/>
        <v>0</v>
      </c>
      <c r="I66" s="36">
        <f t="shared" si="3"/>
        <v>0</v>
      </c>
    </row>
    <row r="67" spans="2:10" ht="15" hidden="1" customHeight="1">
      <c r="C67" s="84"/>
      <c r="E67" s="39"/>
      <c r="F67" s="39"/>
      <c r="G67" s="93"/>
      <c r="H67" s="36">
        <f t="shared" si="3"/>
        <v>0</v>
      </c>
      <c r="I67" s="36">
        <f t="shared" si="3"/>
        <v>0</v>
      </c>
    </row>
    <row r="68" spans="2:10" ht="15" hidden="1" customHeight="1">
      <c r="E68" s="39"/>
      <c r="F68" s="39"/>
      <c r="G68" s="93"/>
      <c r="H68" s="36">
        <f t="shared" si="3"/>
        <v>0</v>
      </c>
      <c r="I68" s="36">
        <f t="shared" si="3"/>
        <v>0</v>
      </c>
    </row>
    <row r="69" spans="2:10" ht="15" hidden="1" customHeight="1">
      <c r="B69" s="71"/>
      <c r="C69" s="74"/>
      <c r="D69" s="72"/>
      <c r="E69" s="39"/>
      <c r="F69" s="39"/>
      <c r="G69" s="93"/>
      <c r="H69" s="36">
        <f t="shared" si="3"/>
        <v>0</v>
      </c>
      <c r="I69" s="36">
        <f t="shared" si="3"/>
        <v>0</v>
      </c>
    </row>
    <row r="70" spans="2:10" ht="15" hidden="1" customHeight="1">
      <c r="B70" s="17"/>
      <c r="C70" s="74"/>
      <c r="D70" s="73"/>
      <c r="E70" s="39"/>
      <c r="F70" s="39"/>
      <c r="G70" s="93"/>
      <c r="H70" s="36">
        <f t="shared" si="3"/>
        <v>0</v>
      </c>
      <c r="I70" s="36">
        <f t="shared" si="3"/>
        <v>0</v>
      </c>
    </row>
    <row r="71" spans="2:10" ht="30" hidden="1" customHeight="1">
      <c r="B71" s="5"/>
      <c r="C71" s="75"/>
      <c r="D71" s="73"/>
      <c r="E71" s="54"/>
      <c r="F71" s="54"/>
      <c r="G71" s="93"/>
      <c r="H71" s="54">
        <f t="shared" si="3"/>
        <v>0</v>
      </c>
      <c r="I71" s="54">
        <f t="shared" si="3"/>
        <v>0</v>
      </c>
    </row>
    <row r="72" spans="2:10" ht="15" hidden="1" customHeight="1">
      <c r="B72" s="17"/>
      <c r="C72" s="75"/>
      <c r="D72" s="73"/>
      <c r="E72" s="54"/>
      <c r="F72" s="54"/>
      <c r="G72" s="93"/>
      <c r="H72" s="54">
        <f t="shared" si="3"/>
        <v>0</v>
      </c>
      <c r="I72" s="54">
        <f t="shared" si="3"/>
        <v>0</v>
      </c>
    </row>
    <row r="73" spans="2:10" ht="15" hidden="1" customHeight="1">
      <c r="C73" s="74"/>
      <c r="D73" s="73"/>
      <c r="E73" s="54"/>
      <c r="F73" s="54"/>
      <c r="G73" s="93"/>
      <c r="H73" s="54">
        <f>SUM(F73:G73)</f>
        <v>0</v>
      </c>
      <c r="I73" s="54">
        <f>SUM(G73:H73)</f>
        <v>0</v>
      </c>
    </row>
    <row r="74" spans="2:10" ht="10.5" hidden="1" customHeight="1" thickBot="1">
      <c r="B74" s="17"/>
      <c r="C74" s="74"/>
      <c r="D74" s="73"/>
      <c r="E74" s="61"/>
      <c r="F74" s="61"/>
      <c r="G74" s="97"/>
      <c r="H74" s="61"/>
      <c r="I74" s="61"/>
    </row>
    <row r="75" spans="2:10" ht="15" hidden="1" customHeight="1" thickBot="1">
      <c r="B75" s="50" t="s">
        <v>674</v>
      </c>
      <c r="C75" s="82"/>
      <c r="D75" s="52"/>
      <c r="E75" s="53">
        <f>SUM(E65:E74)</f>
        <v>0</v>
      </c>
      <c r="F75" s="53">
        <f>SUM(F65:F74)</f>
        <v>0</v>
      </c>
      <c r="G75" s="94">
        <f>SUM(G65:G74)</f>
        <v>0</v>
      </c>
      <c r="H75" s="95">
        <f>SUM(H65:H74)</f>
        <v>0</v>
      </c>
      <c r="I75" s="95">
        <f>SUM(I65:I74)</f>
        <v>0</v>
      </c>
      <c r="J75" s="36">
        <f>SUM(F75:G75)</f>
        <v>0</v>
      </c>
    </row>
    <row r="76" spans="2:10" ht="15" hidden="1" customHeight="1" thickBot="1">
      <c r="B76" s="23"/>
      <c r="C76" s="75"/>
      <c r="D76" s="55"/>
      <c r="I76" s="33"/>
    </row>
    <row r="77" spans="2:10" ht="20.25" hidden="1" customHeight="1" thickBot="1">
      <c r="B77" s="288" t="s">
        <v>677</v>
      </c>
      <c r="C77" s="75" t="s">
        <v>676</v>
      </c>
      <c r="D77" s="63"/>
      <c r="E77" s="64">
        <f>SUM(E62+E75)</f>
        <v>0</v>
      </c>
      <c r="F77" s="64">
        <f>SUM(F62+F75)</f>
        <v>0</v>
      </c>
      <c r="G77" s="101">
        <f>SUM(G62+G75)</f>
        <v>0</v>
      </c>
      <c r="H77" s="64">
        <f>SUM(F77:G77)</f>
        <v>0</v>
      </c>
      <c r="I77" s="64">
        <f>SUM(I62+I75)</f>
        <v>0</v>
      </c>
      <c r="J77" s="36">
        <f>SUM(F77:G77)</f>
        <v>0</v>
      </c>
    </row>
    <row r="78" spans="2:10" ht="12.75" customHeight="1" thickBot="1">
      <c r="B78" s="26"/>
      <c r="C78" s="75"/>
      <c r="D78" s="63"/>
      <c r="E78" s="61"/>
      <c r="F78" s="61"/>
      <c r="G78" s="61"/>
      <c r="H78" s="61"/>
      <c r="I78" s="61"/>
    </row>
    <row r="79" spans="2:10" s="45" customFormat="1" ht="24" customHeight="1" thickBot="1">
      <c r="B79" s="43" t="s">
        <v>156</v>
      </c>
      <c r="C79" s="82"/>
      <c r="D79" s="52"/>
      <c r="E79" s="53">
        <f>SUM(E52+E77)</f>
        <v>300</v>
      </c>
      <c r="F79" s="53">
        <f>SUM(F52+F77)</f>
        <v>24185748</v>
      </c>
      <c r="G79" s="94">
        <f>SUM(G52+G77)</f>
        <v>-23079209</v>
      </c>
      <c r="H79" s="53">
        <f>SUM(H52+H77)</f>
        <v>1106539</v>
      </c>
      <c r="I79" s="53">
        <f>SUM(I52+I77)</f>
        <v>1124448</v>
      </c>
      <c r="J79" s="65">
        <f>SUM(F79:G79)</f>
        <v>1106539</v>
      </c>
    </row>
    <row r="80" spans="2:10" ht="24.75" customHeight="1"/>
    <row r="81" spans="1:10" ht="16.5" customHeight="1">
      <c r="A81" s="332" t="s">
        <v>442</v>
      </c>
      <c r="B81" s="334"/>
      <c r="C81" s="335"/>
      <c r="D81" s="332"/>
      <c r="E81" s="336"/>
    </row>
    <row r="82" spans="1:10" ht="9.75" hidden="1" customHeight="1">
      <c r="A82" s="337"/>
      <c r="B82" s="334"/>
      <c r="C82" s="335"/>
      <c r="D82" s="332"/>
      <c r="E82" s="336"/>
    </row>
    <row r="83" spans="1:10" ht="14.1" hidden="1" customHeight="1">
      <c r="A83" s="24"/>
      <c r="B83" s="23" t="s">
        <v>160</v>
      </c>
    </row>
    <row r="84" spans="1:10" ht="14.25" hidden="1" customHeight="1">
      <c r="A84" s="24"/>
      <c r="B84" s="23"/>
    </row>
    <row r="85" spans="1:10" ht="14.25" hidden="1" customHeight="1">
      <c r="A85" s="55"/>
      <c r="B85" s="56"/>
      <c r="C85" s="49">
        <v>0</v>
      </c>
      <c r="F85" s="57"/>
      <c r="H85" s="57"/>
      <c r="I85" s="37"/>
      <c r="J85" s="36"/>
    </row>
    <row r="86" spans="1:10" ht="15.75" hidden="1" customHeight="1">
      <c r="B86" s="43" t="s">
        <v>586</v>
      </c>
      <c r="C86" s="81"/>
      <c r="D86" s="44"/>
      <c r="E86" s="66"/>
      <c r="F86" s="45"/>
    </row>
    <row r="87" spans="1:10" ht="10.5" hidden="1" customHeight="1" thickBot="1">
      <c r="B87" s="43"/>
      <c r="C87" s="81"/>
      <c r="D87" s="44"/>
      <c r="E87" s="66"/>
      <c r="F87" s="45"/>
    </row>
    <row r="88" spans="1:10" hidden="1">
      <c r="B88" s="338" t="s">
        <v>237</v>
      </c>
      <c r="C88" s="85"/>
      <c r="D88" s="45"/>
      <c r="E88" s="65"/>
      <c r="F88" s="37"/>
      <c r="G88" s="96"/>
      <c r="H88" s="37"/>
    </row>
    <row r="89" spans="1:10" ht="16.5" hidden="1" customHeight="1">
      <c r="B89" s="339"/>
      <c r="C89" s="86"/>
      <c r="D89" s="45"/>
      <c r="E89" s="65"/>
      <c r="F89" s="36"/>
      <c r="G89" s="103"/>
      <c r="H89" s="36">
        <f>SUM(F89:G89)</f>
        <v>0</v>
      </c>
      <c r="I89" s="36">
        <f>SUM(G89:H89)</f>
        <v>0</v>
      </c>
    </row>
    <row r="90" spans="1:10" hidden="1">
      <c r="B90" s="42"/>
      <c r="C90" s="85"/>
      <c r="D90" s="45"/>
      <c r="E90" s="65"/>
      <c r="F90" s="36"/>
      <c r="G90" s="103"/>
      <c r="H90" s="36">
        <f>SUM(F90:G90)</f>
        <v>0</v>
      </c>
      <c r="I90" s="36">
        <f>SUM(G90:H90)</f>
        <v>0</v>
      </c>
    </row>
    <row r="91" spans="1:10" hidden="1">
      <c r="B91" s="25" t="s">
        <v>236</v>
      </c>
      <c r="C91" s="85"/>
      <c r="D91" s="45"/>
      <c r="E91" s="65"/>
      <c r="F91" s="65"/>
      <c r="G91" s="96"/>
      <c r="H91" s="36"/>
    </row>
    <row r="92" spans="1:10" hidden="1">
      <c r="B92" s="42"/>
      <c r="F92" s="65"/>
      <c r="G92" s="93"/>
      <c r="H92" s="36">
        <f>SUM(F92:G92)</f>
        <v>0</v>
      </c>
      <c r="I92" s="36">
        <f>SUM(G92:H92)</f>
        <v>0</v>
      </c>
    </row>
    <row r="93" spans="1:10" hidden="1">
      <c r="F93" s="45"/>
      <c r="G93" s="93"/>
      <c r="H93" s="36">
        <f>SUM(F93:G93)</f>
        <v>0</v>
      </c>
      <c r="I93" s="36">
        <f>SUM(G93:H93)</f>
        <v>0</v>
      </c>
    </row>
    <row r="94" spans="1:10" ht="17.25" hidden="1" customHeight="1" thickBot="1">
      <c r="G94" s="96"/>
    </row>
    <row r="95" spans="1:10" ht="16.5" hidden="1" customHeight="1" thickBot="1">
      <c r="B95" s="58" t="s">
        <v>680</v>
      </c>
      <c r="C95" s="82"/>
      <c r="D95" s="52"/>
      <c r="E95" s="53">
        <f>SUM(E88:E93)</f>
        <v>0</v>
      </c>
      <c r="F95" s="53">
        <f>SUM(F88:F93)</f>
        <v>0</v>
      </c>
      <c r="G95" s="104">
        <f>SUM(G88:G93)</f>
        <v>0</v>
      </c>
      <c r="H95" s="53">
        <f>SUM(H88:H93)</f>
        <v>0</v>
      </c>
      <c r="I95" s="53">
        <f>SUM(I88:I93)</f>
        <v>0</v>
      </c>
      <c r="J95" s="36">
        <f>SUM(F95:G95)</f>
        <v>0</v>
      </c>
    </row>
    <row r="96" spans="1:10" ht="14.25" hidden="1" customHeight="1"/>
    <row r="97" spans="2:10" hidden="1">
      <c r="B97" s="43" t="s">
        <v>675</v>
      </c>
      <c r="C97" s="81"/>
      <c r="D97" s="44"/>
      <c r="E97" s="66"/>
    </row>
    <row r="98" spans="2:10" hidden="1">
      <c r="G98" s="103"/>
      <c r="H98" s="33">
        <f t="shared" ref="H98:H104" si="4">SUM(F98:G98)</f>
        <v>0</v>
      </c>
      <c r="I98" s="36">
        <f t="shared" ref="I98:I104" si="5">SUM(G98:H98)</f>
        <v>0</v>
      </c>
    </row>
    <row r="99" spans="2:10" hidden="1">
      <c r="G99" s="93"/>
      <c r="H99" s="33">
        <f t="shared" si="4"/>
        <v>0</v>
      </c>
      <c r="I99" s="36">
        <f t="shared" si="5"/>
        <v>0</v>
      </c>
    </row>
    <row r="100" spans="2:10" hidden="1">
      <c r="G100" s="93"/>
      <c r="H100" s="33">
        <f t="shared" si="4"/>
        <v>0</v>
      </c>
      <c r="I100" s="36">
        <f t="shared" si="5"/>
        <v>0</v>
      </c>
    </row>
    <row r="101" spans="2:10" hidden="1">
      <c r="G101" s="93"/>
      <c r="H101" s="33">
        <f t="shared" si="4"/>
        <v>0</v>
      </c>
      <c r="I101" s="36">
        <f t="shared" si="5"/>
        <v>0</v>
      </c>
    </row>
    <row r="102" spans="2:10" hidden="1">
      <c r="G102" s="93"/>
      <c r="H102" s="33">
        <f t="shared" si="4"/>
        <v>0</v>
      </c>
      <c r="I102" s="36">
        <f t="shared" si="5"/>
        <v>0</v>
      </c>
    </row>
    <row r="103" spans="2:10" hidden="1">
      <c r="D103" s="59"/>
      <c r="E103" s="116"/>
      <c r="F103" s="36"/>
      <c r="G103" s="93"/>
      <c r="H103" s="36">
        <f t="shared" si="4"/>
        <v>0</v>
      </c>
      <c r="I103" s="36">
        <f t="shared" si="5"/>
        <v>0</v>
      </c>
    </row>
    <row r="104" spans="2:10" hidden="1">
      <c r="D104" s="59"/>
      <c r="E104" s="116"/>
      <c r="F104" s="39"/>
      <c r="G104" s="93"/>
      <c r="H104" s="36">
        <f t="shared" si="4"/>
        <v>0</v>
      </c>
      <c r="I104" s="36">
        <f t="shared" si="5"/>
        <v>0</v>
      </c>
    </row>
    <row r="105" spans="2:10" ht="8.25" hidden="1" customHeight="1" thickBot="1">
      <c r="B105" s="60"/>
      <c r="C105" s="82"/>
      <c r="D105" s="51"/>
      <c r="E105" s="117"/>
      <c r="F105" s="61"/>
      <c r="G105" s="96"/>
      <c r="H105" s="61"/>
    </row>
    <row r="106" spans="2:10" ht="16.5" hidden="1" customHeight="1" thickBot="1">
      <c r="B106" s="62" t="s">
        <v>681</v>
      </c>
      <c r="C106" s="82"/>
      <c r="D106" s="52"/>
      <c r="E106" s="53">
        <f>SUM(E98:E104)</f>
        <v>0</v>
      </c>
      <c r="F106" s="53">
        <f>SUM(F98:F104)</f>
        <v>0</v>
      </c>
      <c r="G106" s="104">
        <f>SUM(G98:G104)</f>
        <v>0</v>
      </c>
      <c r="H106" s="53">
        <f>SUM(H98:H104)</f>
        <v>0</v>
      </c>
      <c r="I106" s="53">
        <f>SUM(I98:I104)</f>
        <v>0</v>
      </c>
      <c r="J106" s="36">
        <f>SUM(F106:G106)</f>
        <v>0</v>
      </c>
    </row>
    <row r="107" spans="2:10" ht="16.5" customHeight="1">
      <c r="B107" s="62"/>
      <c r="C107" s="82"/>
      <c r="D107" s="52"/>
      <c r="E107" s="115"/>
      <c r="F107" s="57"/>
      <c r="G107" s="97"/>
      <c r="H107" s="57"/>
      <c r="I107" s="37"/>
      <c r="J107" s="36"/>
    </row>
    <row r="108" spans="2:10" ht="15.75" customHeight="1">
      <c r="B108" s="23" t="s">
        <v>798</v>
      </c>
      <c r="C108" s="33"/>
      <c r="D108" s="364"/>
      <c r="E108" s="33"/>
      <c r="I108" s="365"/>
      <c r="J108" s="366"/>
    </row>
    <row r="109" spans="2:10" ht="8.25" customHeight="1">
      <c r="B109" s="363"/>
      <c r="C109" s="33"/>
      <c r="D109" s="364"/>
      <c r="E109" s="33"/>
      <c r="I109" s="365"/>
      <c r="J109" s="366"/>
    </row>
    <row r="110" spans="2:10" ht="13.5" customHeight="1">
      <c r="B110" s="25" t="s">
        <v>234</v>
      </c>
      <c r="C110" s="33"/>
      <c r="D110" s="364"/>
      <c r="E110" s="33"/>
      <c r="I110" s="365"/>
      <c r="J110" s="366"/>
    </row>
    <row r="111" spans="2:10" ht="15.75" customHeight="1">
      <c r="B111" s="369" t="s">
        <v>795</v>
      </c>
      <c r="C111" s="33"/>
      <c r="D111" s="364"/>
      <c r="E111" s="65"/>
      <c r="F111" s="36">
        <v>52237000</v>
      </c>
      <c r="G111" s="93"/>
      <c r="H111" s="36">
        <f>SUM(F111:G111)</f>
        <v>52237000</v>
      </c>
      <c r="I111" s="36">
        <f>SUM(G111:H111)</f>
        <v>52237000</v>
      </c>
      <c r="J111" s="366"/>
    </row>
    <row r="112" spans="2:10" ht="15.75" hidden="1" customHeight="1">
      <c r="B112" s="25" t="s">
        <v>236</v>
      </c>
      <c r="C112" s="33"/>
      <c r="D112" s="364"/>
      <c r="E112" s="65"/>
      <c r="F112" s="36"/>
      <c r="G112" s="96"/>
      <c r="H112" s="37"/>
      <c r="I112" s="365"/>
      <c r="J112" s="366"/>
    </row>
    <row r="113" spans="2:10" ht="15.75" hidden="1" customHeight="1">
      <c r="B113" s="369" t="s">
        <v>795</v>
      </c>
      <c r="C113" s="33"/>
      <c r="D113" s="364"/>
      <c r="E113" s="65"/>
      <c r="F113" s="36"/>
      <c r="G113" s="93"/>
      <c r="H113" s="36">
        <f>SUM(F113:G113)</f>
        <v>0</v>
      </c>
      <c r="I113" s="36">
        <f>SUM(G113:H113)</f>
        <v>0</v>
      </c>
      <c r="J113" s="366"/>
    </row>
    <row r="114" spans="2:10" ht="15.75" hidden="1" customHeight="1">
      <c r="B114" s="25" t="s">
        <v>806</v>
      </c>
      <c r="C114" s="33"/>
      <c r="D114" s="364"/>
      <c r="E114" s="65"/>
      <c r="F114" s="36"/>
      <c r="G114" s="96"/>
      <c r="H114" s="37"/>
      <c r="I114" s="365"/>
      <c r="J114" s="366"/>
    </row>
    <row r="115" spans="2:10" ht="15.75" hidden="1" customHeight="1">
      <c r="B115" s="369" t="s">
        <v>795</v>
      </c>
      <c r="C115" s="33"/>
      <c r="D115" s="364"/>
      <c r="E115" s="65"/>
      <c r="F115" s="36"/>
      <c r="G115" s="93"/>
      <c r="H115" s="36">
        <f>SUM(F115:G115)</f>
        <v>0</v>
      </c>
      <c r="I115" s="36">
        <f>SUM(G115:H115)</f>
        <v>0</v>
      </c>
      <c r="J115" s="366"/>
    </row>
    <row r="116" spans="2:10" ht="15.75" customHeight="1">
      <c r="B116" s="25" t="s">
        <v>21</v>
      </c>
      <c r="C116" s="33"/>
      <c r="D116" s="364"/>
      <c r="E116" s="65"/>
      <c r="F116" s="36"/>
      <c r="G116" s="96"/>
      <c r="H116" s="37"/>
      <c r="I116" s="365"/>
      <c r="J116" s="366"/>
    </row>
    <row r="117" spans="2:10" ht="15.75" customHeight="1">
      <c r="B117" s="369" t="s">
        <v>795</v>
      </c>
      <c r="C117" s="33"/>
      <c r="D117" s="364"/>
      <c r="E117" s="65"/>
      <c r="F117" s="36">
        <v>20876</v>
      </c>
      <c r="G117" s="93"/>
      <c r="H117" s="36">
        <f>SUM(F117:G117)</f>
        <v>20876</v>
      </c>
      <c r="I117" s="36">
        <f>SUM(G117:H117)</f>
        <v>20876</v>
      </c>
      <c r="J117" s="366"/>
    </row>
    <row r="118" spans="2:10" ht="15.75" hidden="1" customHeight="1">
      <c r="B118" s="25" t="s">
        <v>88</v>
      </c>
      <c r="C118" s="33"/>
      <c r="D118" s="364"/>
      <c r="E118" s="65"/>
      <c r="F118" s="36"/>
      <c r="G118" s="96"/>
      <c r="H118" s="37"/>
      <c r="I118" s="365"/>
      <c r="J118" s="366"/>
    </row>
    <row r="119" spans="2:10" ht="15.75" hidden="1" customHeight="1">
      <c r="B119" s="369" t="s">
        <v>795</v>
      </c>
      <c r="C119" s="33"/>
      <c r="D119" s="364"/>
      <c r="E119" s="65"/>
      <c r="F119" s="36"/>
      <c r="G119" s="93"/>
      <c r="H119" s="36">
        <f>SUM(F119:G119)</f>
        <v>0</v>
      </c>
      <c r="I119" s="36">
        <f>SUM(G119:H119)</f>
        <v>0</v>
      </c>
      <c r="J119" s="366"/>
    </row>
    <row r="120" spans="2:10" ht="15.75" hidden="1" customHeight="1">
      <c r="B120" s="25" t="s">
        <v>89</v>
      </c>
      <c r="C120" s="33"/>
      <c r="D120" s="364"/>
      <c r="E120" s="65"/>
      <c r="F120" s="36"/>
      <c r="G120" s="96"/>
      <c r="H120" s="37"/>
      <c r="I120" s="365"/>
      <c r="J120" s="366"/>
    </row>
    <row r="121" spans="2:10" ht="15.75" hidden="1" customHeight="1">
      <c r="B121" s="369" t="s">
        <v>795</v>
      </c>
      <c r="C121" s="33"/>
      <c r="D121" s="364"/>
      <c r="E121" s="65"/>
      <c r="F121" s="36"/>
      <c r="G121" s="93"/>
      <c r="H121" s="36">
        <f>SUM(F121:G121)</f>
        <v>0</v>
      </c>
      <c r="I121" s="36">
        <f>SUM(G121:H121)</f>
        <v>0</v>
      </c>
      <c r="J121" s="366"/>
    </row>
    <row r="122" spans="2:10" ht="15.75" hidden="1" customHeight="1">
      <c r="B122" s="25" t="s">
        <v>400</v>
      </c>
      <c r="C122" s="33"/>
      <c r="D122" s="364"/>
      <c r="E122" s="65"/>
      <c r="F122" s="36"/>
      <c r="G122" s="96"/>
      <c r="H122" s="37"/>
      <c r="I122" s="365"/>
      <c r="J122" s="366"/>
    </row>
    <row r="123" spans="2:10" ht="15.75" hidden="1" customHeight="1">
      <c r="B123" s="369" t="s">
        <v>795</v>
      </c>
      <c r="C123" s="33"/>
      <c r="D123" s="364"/>
      <c r="E123" s="65"/>
      <c r="F123" s="36"/>
      <c r="G123" s="93"/>
      <c r="H123" s="36">
        <f>SUM(F123:G123)</f>
        <v>0</v>
      </c>
      <c r="I123" s="36">
        <f>SUM(G123:H123)</f>
        <v>0</v>
      </c>
      <c r="J123" s="366"/>
    </row>
    <row r="124" spans="2:10" ht="15.75" hidden="1" customHeight="1">
      <c r="B124" s="25" t="s">
        <v>90</v>
      </c>
      <c r="C124" s="33"/>
      <c r="D124" s="364"/>
      <c r="E124" s="65"/>
      <c r="F124" s="36"/>
      <c r="G124" s="96"/>
      <c r="H124" s="37"/>
      <c r="I124" s="365"/>
      <c r="J124" s="366"/>
    </row>
    <row r="125" spans="2:10" ht="15.75" hidden="1" customHeight="1">
      <c r="B125" s="369" t="s">
        <v>795</v>
      </c>
      <c r="C125" s="33"/>
      <c r="D125" s="364"/>
      <c r="E125" s="65"/>
      <c r="F125" s="36"/>
      <c r="G125" s="93"/>
      <c r="H125" s="36">
        <f>SUM(F125:G125)</f>
        <v>0</v>
      </c>
      <c r="I125" s="36">
        <f>SUM(G125:H125)</f>
        <v>0</v>
      </c>
      <c r="J125" s="366"/>
    </row>
    <row r="126" spans="2:10" ht="15.75" hidden="1" customHeight="1">
      <c r="B126" s="25" t="s">
        <v>91</v>
      </c>
      <c r="C126" s="33"/>
      <c r="D126" s="364"/>
      <c r="E126" s="65"/>
      <c r="F126" s="36"/>
      <c r="G126" s="96"/>
      <c r="H126" s="37"/>
      <c r="I126" s="365"/>
      <c r="J126" s="366"/>
    </row>
    <row r="127" spans="2:10" ht="15.75" hidden="1" customHeight="1">
      <c r="B127" s="369" t="s">
        <v>795</v>
      </c>
      <c r="C127" s="33"/>
      <c r="D127" s="364"/>
      <c r="E127" s="65"/>
      <c r="F127" s="36"/>
      <c r="G127" s="93"/>
      <c r="H127" s="36">
        <f>SUM(F127:G127)</f>
        <v>0</v>
      </c>
      <c r="I127" s="36">
        <f>SUM(G127:H127)</f>
        <v>0</v>
      </c>
      <c r="J127" s="366"/>
    </row>
    <row r="128" spans="2:10" ht="15.75" hidden="1" customHeight="1">
      <c r="B128" s="25" t="s">
        <v>92</v>
      </c>
      <c r="C128" s="33"/>
      <c r="D128" s="364"/>
      <c r="E128" s="65"/>
      <c r="F128" s="36"/>
      <c r="G128" s="96"/>
      <c r="H128" s="37"/>
      <c r="I128" s="365"/>
      <c r="J128" s="366"/>
    </row>
    <row r="129" spans="2:10" ht="15.75" hidden="1" customHeight="1">
      <c r="B129" s="369" t="s">
        <v>795</v>
      </c>
      <c r="C129" s="33"/>
      <c r="D129" s="364"/>
      <c r="E129" s="65"/>
      <c r="F129" s="36"/>
      <c r="G129" s="93"/>
      <c r="H129" s="36">
        <f>SUM(F129:G129)</f>
        <v>0</v>
      </c>
      <c r="I129" s="36">
        <f>SUM(G129:H129)</f>
        <v>0</v>
      </c>
      <c r="J129" s="366"/>
    </row>
    <row r="130" spans="2:10" ht="15.75" hidden="1" customHeight="1">
      <c r="B130" s="25" t="s">
        <v>93</v>
      </c>
      <c r="C130" s="33"/>
      <c r="D130" s="364"/>
      <c r="E130" s="65"/>
      <c r="F130" s="36"/>
      <c r="G130" s="96"/>
      <c r="H130" s="37"/>
      <c r="I130" s="365"/>
      <c r="J130" s="366"/>
    </row>
    <row r="131" spans="2:10" ht="15.75" hidden="1" customHeight="1">
      <c r="B131" s="369" t="s">
        <v>795</v>
      </c>
      <c r="C131" s="33"/>
      <c r="D131" s="364"/>
      <c r="E131" s="65"/>
      <c r="F131" s="36"/>
      <c r="G131" s="93"/>
      <c r="H131" s="36">
        <f>SUM(F131:G131)</f>
        <v>0</v>
      </c>
      <c r="I131" s="36">
        <f>SUM(G131:H131)</f>
        <v>0</v>
      </c>
      <c r="J131" s="366"/>
    </row>
    <row r="132" spans="2:10" ht="15.75" hidden="1" customHeight="1">
      <c r="B132" s="25" t="s">
        <v>389</v>
      </c>
      <c r="C132" s="33"/>
      <c r="D132" s="364"/>
      <c r="E132" s="65"/>
      <c r="F132" s="36"/>
      <c r="G132" s="96"/>
      <c r="H132" s="37"/>
      <c r="I132" s="365"/>
      <c r="J132" s="366"/>
    </row>
    <row r="133" spans="2:10" ht="15.75" hidden="1" customHeight="1">
      <c r="B133" s="369" t="s">
        <v>795</v>
      </c>
      <c r="C133" s="33"/>
      <c r="D133" s="364"/>
      <c r="E133" s="65"/>
      <c r="F133" s="36"/>
      <c r="G133" s="93"/>
      <c r="H133" s="36">
        <f>SUM(F133:G133)</f>
        <v>0</v>
      </c>
      <c r="I133" s="36">
        <f>SUM(G133:H133)</f>
        <v>0</v>
      </c>
      <c r="J133" s="366"/>
    </row>
    <row r="134" spans="2:10" ht="15.75" hidden="1" customHeight="1">
      <c r="B134" s="25" t="s">
        <v>94</v>
      </c>
      <c r="C134" s="33"/>
      <c r="D134" s="364"/>
      <c r="E134" s="65"/>
      <c r="F134" s="36"/>
      <c r="G134" s="96"/>
      <c r="H134" s="37"/>
      <c r="I134" s="365"/>
      <c r="J134" s="366"/>
    </row>
    <row r="135" spans="2:10" ht="15.75" hidden="1" customHeight="1">
      <c r="B135" s="369" t="s">
        <v>795</v>
      </c>
      <c r="C135" s="33"/>
      <c r="D135" s="364"/>
      <c r="E135" s="65"/>
      <c r="F135" s="36"/>
      <c r="G135" s="93"/>
      <c r="H135" s="36">
        <f>SUM(F135:G135)</f>
        <v>0</v>
      </c>
      <c r="I135" s="36">
        <f>SUM(G135:H135)</f>
        <v>0</v>
      </c>
      <c r="J135" s="366"/>
    </row>
    <row r="136" spans="2:10" ht="15.75" hidden="1" customHeight="1">
      <c r="B136" s="25" t="s">
        <v>323</v>
      </c>
      <c r="C136" s="33"/>
      <c r="D136" s="364"/>
      <c r="E136" s="65"/>
      <c r="F136" s="36"/>
      <c r="G136" s="96"/>
      <c r="H136" s="37"/>
      <c r="I136" s="365"/>
      <c r="J136" s="366"/>
    </row>
    <row r="137" spans="2:10" ht="15.75" hidden="1" customHeight="1">
      <c r="B137" s="369" t="s">
        <v>795</v>
      </c>
      <c r="C137" s="33"/>
      <c r="D137" s="364"/>
      <c r="E137" s="65"/>
      <c r="F137" s="36"/>
      <c r="G137" s="93"/>
      <c r="H137" s="36">
        <f>SUM(F137:G137)</f>
        <v>0</v>
      </c>
      <c r="I137" s="36">
        <f>SUM(G137:H137)</f>
        <v>0</v>
      </c>
      <c r="J137" s="366"/>
    </row>
    <row r="138" spans="2:10" ht="15.75" customHeight="1" thickBot="1">
      <c r="B138" s="363"/>
      <c r="C138" s="33"/>
      <c r="D138" s="364"/>
      <c r="E138" s="33"/>
      <c r="F138" s="36"/>
      <c r="G138" s="96"/>
      <c r="H138" s="37"/>
      <c r="I138" s="365"/>
      <c r="J138" s="366"/>
    </row>
    <row r="139" spans="2:10" ht="15.75" customHeight="1" thickBot="1">
      <c r="B139" s="58" t="s">
        <v>796</v>
      </c>
      <c r="C139" s="33"/>
      <c r="D139" s="364"/>
      <c r="E139" s="53">
        <f>SUM(E109:E138)</f>
        <v>0</v>
      </c>
      <c r="F139" s="53">
        <f>SUM(F109:F138)</f>
        <v>52257876</v>
      </c>
      <c r="G139" s="94">
        <f>SUM(G109:G138)</f>
        <v>0</v>
      </c>
      <c r="H139" s="95">
        <f>SUM(H109:H138)</f>
        <v>52257876</v>
      </c>
      <c r="I139" s="95">
        <f>SUM(I109:I138)</f>
        <v>52257876</v>
      </c>
      <c r="J139" s="36">
        <f>SUM(F139:G139)</f>
        <v>52257876</v>
      </c>
    </row>
    <row r="140" spans="2:10" ht="16.5" customHeight="1" thickBot="1">
      <c r="B140" s="62"/>
      <c r="C140" s="82"/>
      <c r="D140" s="52"/>
      <c r="E140" s="115"/>
      <c r="F140" s="57"/>
      <c r="G140" s="97"/>
      <c r="H140" s="57"/>
      <c r="I140" s="37"/>
      <c r="J140" s="36"/>
    </row>
    <row r="141" spans="2:10" ht="15.75" hidden="1" customHeight="1">
      <c r="B141" s="62"/>
      <c r="C141" s="82"/>
      <c r="D141" s="52"/>
      <c r="E141" s="115"/>
      <c r="F141" s="57"/>
      <c r="G141" s="97"/>
      <c r="H141" s="57"/>
    </row>
    <row r="142" spans="2:10" ht="16.5" hidden="1" customHeight="1">
      <c r="B142" s="62"/>
      <c r="C142" s="82"/>
      <c r="D142" s="52"/>
      <c r="E142" s="115"/>
      <c r="F142" s="57"/>
      <c r="G142" s="97"/>
      <c r="H142" s="57"/>
      <c r="I142" s="37"/>
      <c r="J142" s="36"/>
    </row>
    <row r="143" spans="2:10" ht="15.75" hidden="1" customHeight="1" thickBot="1">
      <c r="B143" s="62"/>
      <c r="C143" s="82"/>
      <c r="D143" s="52"/>
      <c r="E143" s="115"/>
      <c r="F143" s="57"/>
      <c r="G143" s="97"/>
      <c r="H143" s="57"/>
    </row>
    <row r="144" spans="2:10" ht="22.5" customHeight="1" thickBot="1">
      <c r="B144" s="288" t="s">
        <v>157</v>
      </c>
      <c r="C144" s="75" t="s">
        <v>676</v>
      </c>
      <c r="D144" s="63"/>
      <c r="E144" s="64">
        <f>SUM(E95+E106+E139)</f>
        <v>0</v>
      </c>
      <c r="F144" s="64">
        <f>SUM(F95+F106+F139)</f>
        <v>52257876</v>
      </c>
      <c r="G144" s="104">
        <f>SUM(G95+G106+G139)</f>
        <v>0</v>
      </c>
      <c r="H144" s="105">
        <f>SUM(H95+H106+H139)</f>
        <v>52257876</v>
      </c>
      <c r="I144" s="105">
        <f>SUM(G144:H144)</f>
        <v>52257876</v>
      </c>
      <c r="J144" s="36">
        <f>SUM(F144:G144)</f>
        <v>52257876</v>
      </c>
    </row>
    <row r="145" spans="1:10" ht="13.5" customHeight="1">
      <c r="B145" s="26"/>
      <c r="C145" s="75"/>
      <c r="D145" s="63"/>
      <c r="E145" s="118"/>
      <c r="F145" s="61"/>
      <c r="G145" s="97"/>
      <c r="H145" s="61"/>
    </row>
    <row r="146" spans="1:10" hidden="1">
      <c r="B146" s="26"/>
      <c r="C146" s="75"/>
      <c r="D146" s="63"/>
      <c r="E146" s="118"/>
      <c r="F146" s="61"/>
      <c r="G146" s="97"/>
      <c r="H146" s="61"/>
    </row>
    <row r="147" spans="1:10" hidden="1">
      <c r="A147" s="55"/>
      <c r="B147" s="23" t="s">
        <v>98</v>
      </c>
      <c r="G147" s="38"/>
    </row>
    <row r="148" spans="1:10" ht="7.5" hidden="1" customHeight="1">
      <c r="B148" s="23"/>
      <c r="C148" s="75"/>
      <c r="D148" s="55"/>
      <c r="E148" s="61"/>
    </row>
    <row r="149" spans="1:10" ht="12" hidden="1" customHeight="1">
      <c r="B149" s="56"/>
      <c r="C149" s="82"/>
      <c r="D149" s="52"/>
      <c r="E149" s="115"/>
      <c r="F149" s="57"/>
      <c r="G149" s="97"/>
      <c r="H149" s="57"/>
    </row>
    <row r="150" spans="1:10" ht="19.5" hidden="1" customHeight="1">
      <c r="B150" s="58" t="s">
        <v>682</v>
      </c>
      <c r="C150" s="82"/>
      <c r="D150" s="52"/>
      <c r="E150" s="115"/>
      <c r="F150" s="57"/>
      <c r="G150" s="97"/>
      <c r="H150" s="57"/>
    </row>
    <row r="151" spans="1:10" ht="15.75" hidden="1" customHeight="1">
      <c r="B151" s="338" t="s">
        <v>237</v>
      </c>
      <c r="C151" s="82"/>
      <c r="D151" s="52"/>
      <c r="E151" s="115"/>
      <c r="F151" s="66"/>
      <c r="G151" s="98"/>
      <c r="H151" s="66"/>
    </row>
    <row r="152" spans="1:10" ht="13.5" hidden="1" customHeight="1">
      <c r="B152" s="339"/>
      <c r="C152" s="82"/>
      <c r="D152" s="52"/>
      <c r="E152" s="65"/>
      <c r="F152" s="66"/>
      <c r="G152" s="99"/>
      <c r="H152" s="66">
        <f>SUM(F152:G152)</f>
        <v>0</v>
      </c>
      <c r="I152" s="36">
        <f>SUM(G152:H152)</f>
        <v>0</v>
      </c>
    </row>
    <row r="153" spans="1:10" ht="13.5" hidden="1" customHeight="1">
      <c r="B153" s="56"/>
      <c r="C153" s="82"/>
      <c r="D153" s="52"/>
      <c r="E153" s="115"/>
      <c r="F153" s="66"/>
      <c r="G153" s="99"/>
      <c r="H153" s="66">
        <f>SUM(F153:G153)</f>
        <v>0</v>
      </c>
    </row>
    <row r="154" spans="1:10" ht="13.5" hidden="1" customHeight="1" thickBot="1">
      <c r="B154" s="56"/>
      <c r="C154" s="82"/>
      <c r="D154" s="52"/>
      <c r="E154" s="115"/>
      <c r="F154" s="66"/>
      <c r="G154" s="98"/>
      <c r="H154" s="66"/>
    </row>
    <row r="155" spans="1:10" ht="18" hidden="1" customHeight="1" thickBot="1">
      <c r="B155" s="58" t="s">
        <v>683</v>
      </c>
      <c r="E155" s="79">
        <f>SUM(E151:E154)</f>
        <v>0</v>
      </c>
      <c r="F155" s="79">
        <f>SUM(F151:F154)</f>
        <v>0</v>
      </c>
      <c r="G155" s="94">
        <f>SUM(G151:G154)</f>
        <v>0</v>
      </c>
      <c r="H155" s="106">
        <f>SUM(H151:H154)</f>
        <v>0</v>
      </c>
      <c r="I155" s="106">
        <f>SUM(I151:I154)</f>
        <v>0</v>
      </c>
      <c r="J155" s="36">
        <f>SUM(F155:G155)</f>
        <v>0</v>
      </c>
    </row>
    <row r="156" spans="1:10" ht="11.25" hidden="1" customHeight="1">
      <c r="E156" s="33"/>
      <c r="I156" s="33"/>
    </row>
    <row r="157" spans="1:10" ht="11.25" hidden="1" customHeight="1">
      <c r="B157" s="43"/>
      <c r="E157" s="33"/>
      <c r="I157" s="33"/>
    </row>
    <row r="158" spans="1:10" ht="13.5" hidden="1" customHeight="1">
      <c r="B158" s="43" t="s">
        <v>684</v>
      </c>
      <c r="C158" s="81"/>
      <c r="D158" s="44"/>
      <c r="E158" s="33"/>
      <c r="I158" s="33"/>
    </row>
    <row r="159" spans="1:10" ht="11.25" hidden="1" customHeight="1">
      <c r="E159" s="39"/>
      <c r="F159" s="39"/>
      <c r="G159" s="93"/>
      <c r="H159" s="36">
        <f t="shared" ref="H159:I161" si="6">SUM(F159:G159)</f>
        <v>0</v>
      </c>
      <c r="I159" s="36">
        <f t="shared" si="6"/>
        <v>0</v>
      </c>
    </row>
    <row r="160" spans="1:10" ht="11.25" hidden="1" customHeight="1">
      <c r="E160" s="39"/>
      <c r="F160" s="39"/>
      <c r="G160" s="93"/>
      <c r="H160" s="36">
        <f t="shared" si="6"/>
        <v>0</v>
      </c>
      <c r="I160" s="36">
        <f t="shared" si="6"/>
        <v>0</v>
      </c>
    </row>
    <row r="161" spans="1:10" ht="11.25" hidden="1" customHeight="1" thickBot="1">
      <c r="B161" s="60"/>
      <c r="C161" s="82"/>
      <c r="D161" s="51"/>
      <c r="E161" s="61"/>
      <c r="F161" s="61"/>
      <c r="G161" s="96"/>
      <c r="H161" s="61">
        <f t="shared" si="6"/>
        <v>0</v>
      </c>
      <c r="I161" s="61">
        <f t="shared" si="6"/>
        <v>0</v>
      </c>
    </row>
    <row r="162" spans="1:10" ht="14.25" hidden="1" customHeight="1" thickBot="1">
      <c r="B162" s="62" t="s">
        <v>674</v>
      </c>
      <c r="C162" s="82"/>
      <c r="D162" s="52"/>
      <c r="E162" s="53">
        <f>SUM(E159:E161)</f>
        <v>0</v>
      </c>
      <c r="F162" s="53">
        <f>SUM(F159:F161)</f>
        <v>0</v>
      </c>
      <c r="G162" s="95">
        <f>SUM(G159:G161)</f>
        <v>0</v>
      </c>
      <c r="H162" s="53">
        <f>SUM(H159:H161)</f>
        <v>0</v>
      </c>
      <c r="I162" s="53">
        <f>SUM(I159:I161)</f>
        <v>0</v>
      </c>
      <c r="J162" s="36">
        <f>SUM(F162:G162)</f>
        <v>0</v>
      </c>
    </row>
    <row r="163" spans="1:10" ht="13.5" hidden="1" customHeight="1" thickBot="1">
      <c r="B163" s="23"/>
      <c r="C163" s="75"/>
      <c r="D163" s="55"/>
      <c r="E163" s="33"/>
      <c r="I163" s="33"/>
    </row>
    <row r="164" spans="1:10" ht="18" hidden="1" customHeight="1" thickBot="1">
      <c r="B164" s="26" t="s">
        <v>158</v>
      </c>
      <c r="C164" s="75" t="s">
        <v>676</v>
      </c>
      <c r="D164" s="63"/>
      <c r="E164" s="64">
        <f>SUM(E155+E162)</f>
        <v>0</v>
      </c>
      <c r="F164" s="64">
        <f>SUM(F155+F162)</f>
        <v>0</v>
      </c>
      <c r="G164" s="107">
        <f>SUM(G155+G162)</f>
        <v>0</v>
      </c>
      <c r="H164" s="64">
        <f>SUM(F164:G164)</f>
        <v>0</v>
      </c>
      <c r="I164" s="64">
        <f>SUM(G164:H164)</f>
        <v>0</v>
      </c>
      <c r="J164" s="36">
        <f>SUM(F164:G164)</f>
        <v>0</v>
      </c>
    </row>
    <row r="165" spans="1:10" ht="12.75" customHeight="1" thickBot="1">
      <c r="B165" s="26"/>
      <c r="C165" s="75"/>
      <c r="D165" s="63"/>
      <c r="E165" s="61"/>
      <c r="F165" s="61"/>
      <c r="G165" s="61"/>
      <c r="H165" s="61"/>
      <c r="I165" s="61"/>
    </row>
    <row r="166" spans="1:10" s="45" customFormat="1" ht="25.5" customHeight="1" thickBot="1">
      <c r="B166" s="62" t="s">
        <v>159</v>
      </c>
      <c r="C166" s="82"/>
      <c r="D166" s="52"/>
      <c r="E166" s="53">
        <f>SUM(E144+E164)</f>
        <v>0</v>
      </c>
      <c r="F166" s="53">
        <f>SUM(F144+F164)</f>
        <v>52257876</v>
      </c>
      <c r="G166" s="104">
        <f>SUM(G144+G164)</f>
        <v>0</v>
      </c>
      <c r="H166" s="53">
        <f>SUM(F166:G166)</f>
        <v>52257876</v>
      </c>
      <c r="I166" s="53">
        <f>SUM(G166:H166)</f>
        <v>52257876</v>
      </c>
      <c r="J166" s="65">
        <f>SUM(F166:G166)</f>
        <v>52257876</v>
      </c>
    </row>
    <row r="167" spans="1:10" ht="17.25" hidden="1" customHeight="1">
      <c r="B167" s="25"/>
      <c r="C167" s="84"/>
      <c r="D167" s="24"/>
      <c r="E167" s="119"/>
      <c r="F167" s="61"/>
      <c r="G167" s="111"/>
      <c r="H167" s="57"/>
      <c r="I167" s="37"/>
      <c r="J167" s="36"/>
    </row>
    <row r="168" spans="1:10" ht="28.5" customHeight="1">
      <c r="B168" s="25"/>
      <c r="C168" s="84"/>
      <c r="D168" s="24"/>
      <c r="E168" s="119"/>
      <c r="F168" s="61"/>
      <c r="G168" s="111"/>
      <c r="H168" s="57"/>
      <c r="I168" s="37"/>
      <c r="J168" s="36"/>
    </row>
    <row r="169" spans="1:10" ht="17.25" customHeight="1">
      <c r="A169" s="332" t="s">
        <v>85</v>
      </c>
      <c r="B169" s="25"/>
      <c r="C169" s="84"/>
      <c r="D169" s="24"/>
      <c r="E169" s="119"/>
      <c r="F169" s="61"/>
      <c r="G169" s="111"/>
      <c r="H169" s="57"/>
      <c r="I169" s="37"/>
      <c r="J169" s="36"/>
    </row>
    <row r="170" spans="1:10" ht="17.25" customHeight="1">
      <c r="A170" s="332"/>
      <c r="B170" s="25"/>
      <c r="C170" s="84"/>
      <c r="D170" s="24"/>
      <c r="E170" s="119"/>
      <c r="F170" s="61"/>
      <c r="G170" s="111"/>
      <c r="H170" s="57"/>
      <c r="I170" s="37"/>
      <c r="J170" s="36"/>
    </row>
    <row r="171" spans="1:10" ht="15" customHeight="1">
      <c r="A171" s="55"/>
      <c r="B171" s="23" t="s">
        <v>710</v>
      </c>
      <c r="F171" s="333"/>
      <c r="G171" s="333"/>
      <c r="H171" s="333"/>
    </row>
    <row r="172" spans="1:10" ht="9.75" customHeight="1">
      <c r="A172" s="55"/>
      <c r="F172" s="333"/>
      <c r="G172" s="333"/>
      <c r="H172" s="333"/>
    </row>
    <row r="173" spans="1:10" ht="15" customHeight="1">
      <c r="B173" s="43" t="s">
        <v>707</v>
      </c>
      <c r="C173" s="81"/>
      <c r="D173" s="44"/>
      <c r="E173" s="66"/>
      <c r="F173" s="45"/>
    </row>
    <row r="174" spans="1:10" ht="9" customHeight="1">
      <c r="B174" s="43"/>
      <c r="C174" s="81"/>
      <c r="D174" s="44"/>
      <c r="E174" s="66"/>
      <c r="F174" s="45"/>
    </row>
    <row r="175" spans="1:10" ht="15" hidden="1" customHeight="1">
      <c r="B175" s="46" t="s">
        <v>301</v>
      </c>
      <c r="C175" s="84"/>
      <c r="E175" s="36">
        <v>0</v>
      </c>
      <c r="F175" s="36"/>
      <c r="G175" s="93"/>
      <c r="H175" s="36">
        <f t="shared" ref="H175:H183" si="7">SUM(F175:G175)</f>
        <v>0</v>
      </c>
      <c r="I175" s="37">
        <f t="shared" ref="I175:I185" si="8">F175-E175</f>
        <v>0</v>
      </c>
    </row>
    <row r="176" spans="1:10" ht="15" hidden="1" customHeight="1">
      <c r="B176" s="16" t="s">
        <v>125</v>
      </c>
      <c r="C176" s="47"/>
      <c r="E176" s="36">
        <v>500</v>
      </c>
      <c r="F176" s="37">
        <v>0</v>
      </c>
      <c r="G176" s="93"/>
      <c r="H176" s="36">
        <f t="shared" si="7"/>
        <v>0</v>
      </c>
      <c r="I176" s="37">
        <f t="shared" si="8"/>
        <v>-500</v>
      </c>
    </row>
    <row r="177" spans="2:9" ht="15" customHeight="1">
      <c r="B177" s="46" t="s">
        <v>457</v>
      </c>
      <c r="E177" s="36">
        <v>13409</v>
      </c>
      <c r="F177" s="37">
        <v>15123000</v>
      </c>
      <c r="G177" s="93"/>
      <c r="H177" s="36">
        <f t="shared" si="7"/>
        <v>15123000</v>
      </c>
      <c r="I177" s="37">
        <f t="shared" si="8"/>
        <v>15109591</v>
      </c>
    </row>
    <row r="178" spans="2:9" ht="15" customHeight="1">
      <c r="B178" s="46" t="s">
        <v>140</v>
      </c>
      <c r="E178" s="36">
        <v>1000</v>
      </c>
      <c r="F178" s="37">
        <v>1200000</v>
      </c>
      <c r="G178" s="93"/>
      <c r="H178" s="36">
        <f t="shared" si="7"/>
        <v>1200000</v>
      </c>
      <c r="I178" s="37">
        <f t="shared" si="8"/>
        <v>1199000</v>
      </c>
    </row>
    <row r="179" spans="2:9" ht="15" customHeight="1">
      <c r="B179" s="46" t="s">
        <v>587</v>
      </c>
      <c r="E179" s="36">
        <v>40000</v>
      </c>
      <c r="F179" s="37">
        <v>7441210</v>
      </c>
      <c r="G179" s="93">
        <v>418862</v>
      </c>
      <c r="H179" s="36">
        <f t="shared" si="7"/>
        <v>7860072</v>
      </c>
      <c r="I179" s="37">
        <f t="shared" si="8"/>
        <v>7401210</v>
      </c>
    </row>
    <row r="180" spans="2:9" ht="15" customHeight="1">
      <c r="B180" s="46" t="s">
        <v>587</v>
      </c>
      <c r="C180" s="84" t="s">
        <v>333</v>
      </c>
      <c r="E180" s="36">
        <v>7688</v>
      </c>
      <c r="F180" s="37">
        <v>4721000</v>
      </c>
      <c r="G180" s="93"/>
      <c r="H180" s="36">
        <f t="shared" si="7"/>
        <v>4721000</v>
      </c>
      <c r="I180" s="37">
        <f t="shared" si="8"/>
        <v>4713312</v>
      </c>
    </row>
    <row r="181" spans="2:9" ht="15" hidden="1" customHeight="1">
      <c r="B181" s="46" t="s">
        <v>668</v>
      </c>
      <c r="C181" s="84" t="s">
        <v>333</v>
      </c>
      <c r="E181" s="36">
        <v>2000</v>
      </c>
      <c r="F181" s="37"/>
      <c r="G181" s="93"/>
      <c r="H181" s="36">
        <f t="shared" si="7"/>
        <v>0</v>
      </c>
      <c r="I181" s="37">
        <f t="shared" si="8"/>
        <v>-2000</v>
      </c>
    </row>
    <row r="182" spans="2:9" ht="15" customHeight="1">
      <c r="B182" s="46" t="s">
        <v>1062</v>
      </c>
      <c r="C182" s="84"/>
      <c r="F182" s="37">
        <v>8400000</v>
      </c>
      <c r="G182" s="93"/>
      <c r="H182" s="36">
        <f t="shared" si="7"/>
        <v>8400000</v>
      </c>
      <c r="I182" s="37">
        <f t="shared" si="8"/>
        <v>8400000</v>
      </c>
    </row>
    <row r="183" spans="2:9" ht="15" hidden="1" customHeight="1">
      <c r="C183" s="84"/>
      <c r="F183" s="37"/>
      <c r="G183" s="93"/>
      <c r="H183" s="36">
        <f t="shared" si="7"/>
        <v>0</v>
      </c>
      <c r="I183" s="37">
        <f t="shared" si="8"/>
        <v>0</v>
      </c>
    </row>
    <row r="184" spans="2:9" ht="15" hidden="1" customHeight="1">
      <c r="C184" s="84"/>
      <c r="F184" s="37"/>
      <c r="G184" s="93"/>
      <c r="H184" s="36">
        <f>SUM(F184:G184)</f>
        <v>0</v>
      </c>
      <c r="I184" s="37">
        <f t="shared" si="8"/>
        <v>0</v>
      </c>
    </row>
    <row r="185" spans="2:9" ht="15" hidden="1" customHeight="1">
      <c r="C185" s="84"/>
      <c r="F185" s="37"/>
      <c r="G185" s="93"/>
      <c r="H185" s="36">
        <f>SUM(F185:G185)</f>
        <v>0</v>
      </c>
      <c r="I185" s="37">
        <f t="shared" si="8"/>
        <v>0</v>
      </c>
    </row>
    <row r="186" spans="2:9" ht="16.5" customHeight="1">
      <c r="B186" s="29" t="s">
        <v>172</v>
      </c>
      <c r="C186" s="87">
        <f>SUM(H187:H194)</f>
        <v>4000000</v>
      </c>
      <c r="F186" s="37"/>
      <c r="G186" s="96"/>
      <c r="H186" s="37"/>
    </row>
    <row r="187" spans="2:9" ht="17.25" customHeight="1">
      <c r="B187" s="48" t="s">
        <v>173</v>
      </c>
      <c r="D187" s="38"/>
      <c r="E187" s="37">
        <v>400</v>
      </c>
      <c r="F187" s="37">
        <v>500000</v>
      </c>
      <c r="G187" s="93"/>
      <c r="H187" s="37">
        <f t="shared" ref="H187:H194" si="9">SUM(F187:G187)</f>
        <v>500000</v>
      </c>
      <c r="I187" s="37">
        <f t="shared" ref="I187:I194" si="10">F187-E187</f>
        <v>499600</v>
      </c>
    </row>
    <row r="188" spans="2:9" ht="15" customHeight="1">
      <c r="B188" s="48" t="s">
        <v>174</v>
      </c>
      <c r="D188" s="38"/>
      <c r="E188" s="37">
        <v>400</v>
      </c>
      <c r="F188" s="37">
        <v>500000</v>
      </c>
      <c r="G188" s="93"/>
      <c r="H188" s="36">
        <f t="shared" si="9"/>
        <v>500000</v>
      </c>
      <c r="I188" s="37">
        <f t="shared" si="10"/>
        <v>499600</v>
      </c>
    </row>
    <row r="189" spans="2:9" ht="15" customHeight="1">
      <c r="B189" s="48" t="s">
        <v>175</v>
      </c>
      <c r="D189" s="38"/>
      <c r="E189" s="37">
        <v>400</v>
      </c>
      <c r="F189" s="37">
        <v>500000</v>
      </c>
      <c r="G189" s="93"/>
      <c r="H189" s="36">
        <f t="shared" si="9"/>
        <v>500000</v>
      </c>
      <c r="I189" s="37">
        <f t="shared" si="10"/>
        <v>499600</v>
      </c>
    </row>
    <row r="190" spans="2:9" ht="15" customHeight="1">
      <c r="B190" s="48" t="s">
        <v>176</v>
      </c>
      <c r="E190" s="37">
        <v>400</v>
      </c>
      <c r="F190" s="37">
        <v>500000</v>
      </c>
      <c r="G190" s="93"/>
      <c r="H190" s="36">
        <f t="shared" si="9"/>
        <v>500000</v>
      </c>
      <c r="I190" s="37">
        <f t="shared" si="10"/>
        <v>499600</v>
      </c>
    </row>
    <row r="191" spans="2:9" ht="15" customHeight="1">
      <c r="B191" s="48" t="s">
        <v>177</v>
      </c>
      <c r="E191" s="37">
        <v>400</v>
      </c>
      <c r="F191" s="37">
        <v>500000</v>
      </c>
      <c r="G191" s="93"/>
      <c r="H191" s="36">
        <f t="shared" si="9"/>
        <v>500000</v>
      </c>
      <c r="I191" s="37">
        <f t="shared" si="10"/>
        <v>499600</v>
      </c>
    </row>
    <row r="192" spans="2:9" ht="15" customHeight="1">
      <c r="B192" s="48" t="s">
        <v>178</v>
      </c>
      <c r="E192" s="37">
        <v>400</v>
      </c>
      <c r="F192" s="37">
        <v>500000</v>
      </c>
      <c r="G192" s="93"/>
      <c r="H192" s="36">
        <f t="shared" si="9"/>
        <v>500000</v>
      </c>
      <c r="I192" s="37">
        <f t="shared" si="10"/>
        <v>499600</v>
      </c>
    </row>
    <row r="193" spans="2:10" ht="12.75" customHeight="1">
      <c r="B193" s="48" t="s">
        <v>179</v>
      </c>
      <c r="D193" s="38"/>
      <c r="E193" s="37">
        <v>400</v>
      </c>
      <c r="F193" s="37">
        <v>500000</v>
      </c>
      <c r="G193" s="93"/>
      <c r="H193" s="37">
        <f t="shared" si="9"/>
        <v>500000</v>
      </c>
      <c r="I193" s="37">
        <f t="shared" si="10"/>
        <v>499600</v>
      </c>
    </row>
    <row r="194" spans="2:10" ht="15" customHeight="1">
      <c r="B194" s="48" t="s">
        <v>180</v>
      </c>
      <c r="E194" s="37">
        <v>400</v>
      </c>
      <c r="F194" s="37">
        <v>500000</v>
      </c>
      <c r="G194" s="93"/>
      <c r="H194" s="36">
        <f t="shared" si="9"/>
        <v>500000</v>
      </c>
      <c r="I194" s="37">
        <f t="shared" si="10"/>
        <v>499600</v>
      </c>
    </row>
    <row r="195" spans="2:10" ht="9.75" hidden="1" customHeight="1"/>
    <row r="196" spans="2:10" ht="12.75" customHeight="1" thickBot="1"/>
    <row r="197" spans="2:10" ht="15" customHeight="1" thickBot="1">
      <c r="B197" s="58" t="s">
        <v>708</v>
      </c>
      <c r="C197" s="82"/>
      <c r="D197" s="52"/>
      <c r="E197" s="53">
        <f>SUM(E175:E195)</f>
        <v>67797</v>
      </c>
      <c r="F197" s="53">
        <f>SUM(F175:F195)</f>
        <v>40885210</v>
      </c>
      <c r="G197" s="94">
        <f>SUM(G175:G195)</f>
        <v>418862</v>
      </c>
      <c r="H197" s="95">
        <f>SUM(H175:H195)</f>
        <v>41304072</v>
      </c>
      <c r="I197" s="95">
        <f>SUM(I175:I195)</f>
        <v>40817413</v>
      </c>
      <c r="J197" s="36">
        <f>SUM(F197:G197)</f>
        <v>41304072</v>
      </c>
    </row>
    <row r="198" spans="2:10" ht="9.75" customHeight="1"/>
    <row r="199" spans="2:10" ht="15" customHeight="1">
      <c r="B199" s="43" t="s">
        <v>706</v>
      </c>
      <c r="C199" s="83"/>
      <c r="D199" s="44"/>
      <c r="E199" s="66"/>
      <c r="G199" s="96"/>
    </row>
    <row r="200" spans="2:10" ht="15" customHeight="1">
      <c r="B200" s="43"/>
      <c r="C200" s="83"/>
      <c r="D200" s="44"/>
      <c r="E200" s="66"/>
      <c r="G200" s="96"/>
    </row>
    <row r="201" spans="2:10" ht="18.75" customHeight="1">
      <c r="B201" s="43" t="s">
        <v>1364</v>
      </c>
      <c r="C201" s="1794">
        <f>SUM(H202:H206)</f>
        <v>50644455</v>
      </c>
      <c r="D201" s="44"/>
      <c r="E201" s="66"/>
      <c r="F201" s="38"/>
      <c r="G201" s="96"/>
    </row>
    <row r="202" spans="2:10" ht="15" customHeight="1">
      <c r="B202" s="318" t="s">
        <v>181</v>
      </c>
      <c r="C202" s="34"/>
      <c r="D202" s="35"/>
      <c r="E202" s="36">
        <v>15000</v>
      </c>
      <c r="F202" s="37">
        <v>15000000</v>
      </c>
      <c r="G202" s="93"/>
      <c r="H202" s="37">
        <f t="shared" ref="H202:H213" si="11">SUM(F202:G202)</f>
        <v>15000000</v>
      </c>
      <c r="I202" s="37">
        <f>F202-E202</f>
        <v>14985000</v>
      </c>
    </row>
    <row r="203" spans="2:10" ht="15" customHeight="1">
      <c r="B203" s="318" t="s">
        <v>1063</v>
      </c>
      <c r="C203" s="34"/>
      <c r="D203" s="35"/>
      <c r="F203" s="37">
        <v>14725000</v>
      </c>
      <c r="G203" s="93"/>
      <c r="H203" s="37">
        <f t="shared" si="11"/>
        <v>14725000</v>
      </c>
      <c r="I203" s="37"/>
    </row>
    <row r="204" spans="2:10" ht="15" customHeight="1">
      <c r="B204" s="318" t="s">
        <v>962</v>
      </c>
      <c r="C204" s="34"/>
      <c r="D204" s="35"/>
      <c r="F204" s="37">
        <v>5900000</v>
      </c>
      <c r="G204" s="93"/>
      <c r="H204" s="37">
        <f t="shared" si="11"/>
        <v>5900000</v>
      </c>
      <c r="I204" s="37">
        <f>F204-E204</f>
        <v>5900000</v>
      </c>
    </row>
    <row r="205" spans="2:10" ht="15" customHeight="1">
      <c r="B205" s="318" t="s">
        <v>739</v>
      </c>
      <c r="C205" s="34"/>
      <c r="D205" s="35"/>
      <c r="F205" s="37">
        <v>6901274</v>
      </c>
      <c r="G205" s="93">
        <v>2004663</v>
      </c>
      <c r="H205" s="37">
        <f t="shared" si="11"/>
        <v>8905937</v>
      </c>
      <c r="I205" s="37">
        <f t="shared" ref="I205:I252" si="12">F205-E205</f>
        <v>6901274</v>
      </c>
    </row>
    <row r="206" spans="2:10" ht="15" customHeight="1">
      <c r="B206" s="318" t="s">
        <v>740</v>
      </c>
      <c r="C206" s="34"/>
      <c r="D206" s="35"/>
      <c r="F206" s="37">
        <v>4715963</v>
      </c>
      <c r="G206" s="93">
        <v>1397555</v>
      </c>
      <c r="H206" s="37">
        <f t="shared" si="11"/>
        <v>6113518</v>
      </c>
      <c r="I206" s="37">
        <f t="shared" si="12"/>
        <v>4715963</v>
      </c>
    </row>
    <row r="207" spans="2:10" ht="18" customHeight="1">
      <c r="B207" s="1793" t="s">
        <v>1338</v>
      </c>
      <c r="C207" s="1794">
        <f>SUM(H208:H210)</f>
        <v>3690000</v>
      </c>
      <c r="D207" s="35"/>
      <c r="F207" s="37"/>
      <c r="G207" s="96"/>
      <c r="H207" s="37"/>
      <c r="I207" s="37"/>
    </row>
    <row r="208" spans="2:10" ht="15" customHeight="1">
      <c r="B208" s="318" t="s">
        <v>182</v>
      </c>
      <c r="C208" s="34"/>
      <c r="D208" s="35"/>
      <c r="E208" s="36">
        <v>5000</v>
      </c>
      <c r="F208" s="37">
        <v>2500000</v>
      </c>
      <c r="G208" s="93"/>
      <c r="H208" s="37">
        <f t="shared" si="11"/>
        <v>2500000</v>
      </c>
      <c r="I208" s="37">
        <f t="shared" si="12"/>
        <v>2495000</v>
      </c>
    </row>
    <row r="209" spans="2:9" ht="15" hidden="1" customHeight="1">
      <c r="B209" s="318" t="s">
        <v>182</v>
      </c>
      <c r="C209" s="84" t="s">
        <v>333</v>
      </c>
      <c r="E209" s="36">
        <v>2700</v>
      </c>
      <c r="F209" s="37">
        <v>0</v>
      </c>
      <c r="G209" s="93"/>
      <c r="H209" s="37">
        <f t="shared" si="11"/>
        <v>0</v>
      </c>
      <c r="I209" s="37">
        <f t="shared" si="12"/>
        <v>-2700</v>
      </c>
    </row>
    <row r="210" spans="2:9" ht="15" customHeight="1">
      <c r="B210" s="318" t="s">
        <v>1228</v>
      </c>
      <c r="C210" s="84"/>
      <c r="F210" s="37">
        <v>1190000</v>
      </c>
      <c r="G210" s="93"/>
      <c r="H210" s="37">
        <f t="shared" si="11"/>
        <v>1190000</v>
      </c>
      <c r="I210" s="37"/>
    </row>
    <row r="211" spans="2:9" ht="21" customHeight="1">
      <c r="B211" s="1793" t="s">
        <v>1339</v>
      </c>
      <c r="C211" s="34">
        <f>SUM(H212:H216)</f>
        <v>9327000</v>
      </c>
      <c r="D211" s="35"/>
      <c r="E211" s="20">
        <v>0</v>
      </c>
      <c r="F211" s="37"/>
      <c r="G211" s="96"/>
      <c r="H211" s="37"/>
      <c r="I211" s="37">
        <f t="shared" si="12"/>
        <v>0</v>
      </c>
    </row>
    <row r="212" spans="2:9" ht="15" customHeight="1">
      <c r="B212" s="318" t="s">
        <v>1064</v>
      </c>
      <c r="C212" s="84"/>
      <c r="F212" s="37">
        <v>100000</v>
      </c>
      <c r="G212" s="93"/>
      <c r="H212" s="36">
        <f t="shared" si="11"/>
        <v>100000</v>
      </c>
      <c r="I212" s="37">
        <f t="shared" si="12"/>
        <v>100000</v>
      </c>
    </row>
    <row r="213" spans="2:9" ht="30.75" customHeight="1">
      <c r="B213" s="318" t="s">
        <v>1227</v>
      </c>
      <c r="C213" s="84"/>
      <c r="F213" s="37">
        <v>100000</v>
      </c>
      <c r="G213" s="93"/>
      <c r="H213" s="36">
        <f t="shared" si="11"/>
        <v>100000</v>
      </c>
      <c r="I213" s="37">
        <f t="shared" si="12"/>
        <v>100000</v>
      </c>
    </row>
    <row r="214" spans="2:9" ht="15" customHeight="1">
      <c r="B214" s="318" t="s">
        <v>257</v>
      </c>
      <c r="C214" s="87"/>
      <c r="E214" s="36">
        <v>8000</v>
      </c>
      <c r="F214" s="37">
        <v>8000000</v>
      </c>
      <c r="G214" s="93"/>
      <c r="H214" s="36">
        <f>SUM(F214:G214)</f>
        <v>8000000</v>
      </c>
      <c r="I214" s="37">
        <f>F214-E214</f>
        <v>7992000</v>
      </c>
    </row>
    <row r="215" spans="2:9" ht="30.75" customHeight="1">
      <c r="B215" s="318" t="s">
        <v>1340</v>
      </c>
      <c r="C215" s="84"/>
      <c r="F215" s="37">
        <v>0</v>
      </c>
      <c r="G215" s="93">
        <v>127000</v>
      </c>
      <c r="H215" s="36">
        <f>SUM(F215:G215)</f>
        <v>127000</v>
      </c>
      <c r="I215" s="37"/>
    </row>
    <row r="216" spans="2:9" ht="32.25" customHeight="1">
      <c r="B216" s="318" t="s">
        <v>1341</v>
      </c>
      <c r="C216" s="84"/>
      <c r="F216" s="37">
        <v>0</v>
      </c>
      <c r="G216" s="93">
        <v>1000000</v>
      </c>
      <c r="H216" s="36">
        <f>SUM(F216:G216)</f>
        <v>1000000</v>
      </c>
      <c r="I216" s="37"/>
    </row>
    <row r="217" spans="2:9" ht="20.25" customHeight="1">
      <c r="B217" s="25" t="s">
        <v>304</v>
      </c>
      <c r="C217" s="88">
        <f>SUM(H218:H253)</f>
        <v>35182000</v>
      </c>
      <c r="F217" s="96"/>
      <c r="G217" s="96"/>
      <c r="H217" s="36"/>
      <c r="I217" s="37"/>
    </row>
    <row r="218" spans="2:9" ht="15" hidden="1" customHeight="1">
      <c r="B218" s="40" t="s">
        <v>761</v>
      </c>
      <c r="C218" s="34"/>
      <c r="F218" s="37"/>
      <c r="G218" s="93"/>
      <c r="H218" s="36">
        <f>SUM(F218:G218)</f>
        <v>0</v>
      </c>
      <c r="I218" s="37">
        <f>F218-E218</f>
        <v>0</v>
      </c>
    </row>
    <row r="219" spans="2:9" ht="15" hidden="1" customHeight="1">
      <c r="B219" s="40" t="s">
        <v>757</v>
      </c>
      <c r="C219" s="34"/>
      <c r="F219" s="37"/>
      <c r="G219" s="93"/>
      <c r="H219" s="36">
        <f t="shared" ref="H219:H253" si="13">SUM(F219:G219)</f>
        <v>0</v>
      </c>
      <c r="I219" s="37">
        <f t="shared" si="12"/>
        <v>0</v>
      </c>
    </row>
    <row r="220" spans="2:9" ht="15" customHeight="1">
      <c r="B220" s="40" t="s">
        <v>1037</v>
      </c>
      <c r="C220" s="34"/>
      <c r="E220" s="36">
        <v>0</v>
      </c>
      <c r="F220" s="37">
        <v>494000</v>
      </c>
      <c r="G220" s="93"/>
      <c r="H220" s="36">
        <f t="shared" si="13"/>
        <v>494000</v>
      </c>
      <c r="I220" s="37">
        <f t="shared" si="12"/>
        <v>494000</v>
      </c>
    </row>
    <row r="221" spans="2:9" ht="15" customHeight="1">
      <c r="B221" s="40" t="s">
        <v>47</v>
      </c>
      <c r="C221" s="34"/>
      <c r="F221" s="37">
        <v>600000</v>
      </c>
      <c r="G221" s="93"/>
      <c r="H221" s="36">
        <f t="shared" si="13"/>
        <v>600000</v>
      </c>
      <c r="I221" s="37">
        <f t="shared" si="12"/>
        <v>600000</v>
      </c>
    </row>
    <row r="222" spans="2:9" ht="15" hidden="1" customHeight="1">
      <c r="B222" s="40" t="s">
        <v>578</v>
      </c>
      <c r="C222" s="34"/>
      <c r="F222" s="37">
        <v>0</v>
      </c>
      <c r="G222" s="93"/>
      <c r="H222" s="36">
        <f>SUM(F222:G222)</f>
        <v>0</v>
      </c>
      <c r="I222" s="37">
        <f>F222-E222</f>
        <v>0</v>
      </c>
    </row>
    <row r="223" spans="2:9" ht="15" customHeight="1">
      <c r="B223" s="40" t="s">
        <v>243</v>
      </c>
      <c r="C223" s="34"/>
      <c r="F223" s="37">
        <v>500000</v>
      </c>
      <c r="G223" s="93"/>
      <c r="H223" s="36">
        <f>SUM(F223:G223)</f>
        <v>500000</v>
      </c>
      <c r="I223" s="37"/>
    </row>
    <row r="224" spans="2:9" ht="15" hidden="1" customHeight="1">
      <c r="B224" s="40" t="s">
        <v>1065</v>
      </c>
      <c r="C224" s="34"/>
      <c r="F224" s="37">
        <v>0</v>
      </c>
      <c r="G224" s="93"/>
      <c r="H224" s="36">
        <f>SUM(F224:G224)</f>
        <v>0</v>
      </c>
      <c r="I224" s="37">
        <f>F224-E224</f>
        <v>0</v>
      </c>
    </row>
    <row r="225" spans="2:9" ht="15" customHeight="1">
      <c r="B225" s="40" t="s">
        <v>1038</v>
      </c>
      <c r="C225" s="34"/>
      <c r="E225" s="36">
        <v>0</v>
      </c>
      <c r="F225" s="37">
        <v>971000</v>
      </c>
      <c r="G225" s="93"/>
      <c r="H225" s="36">
        <f>SUM(F225:G225)</f>
        <v>971000</v>
      </c>
      <c r="I225" s="37">
        <f>F225-E225</f>
        <v>971000</v>
      </c>
    </row>
    <row r="226" spans="2:9" ht="15" customHeight="1">
      <c r="B226" s="40" t="s">
        <v>758</v>
      </c>
      <c r="C226" s="34"/>
      <c r="F226" s="37">
        <v>600000</v>
      </c>
      <c r="G226" s="93"/>
      <c r="H226" s="36">
        <f t="shared" si="13"/>
        <v>600000</v>
      </c>
      <c r="I226" s="37">
        <f t="shared" si="12"/>
        <v>600000</v>
      </c>
    </row>
    <row r="227" spans="2:9" ht="15" customHeight="1">
      <c r="B227" s="40" t="s">
        <v>244</v>
      </c>
      <c r="C227" s="34"/>
      <c r="F227" s="37">
        <v>280000</v>
      </c>
      <c r="G227" s="93"/>
      <c r="H227" s="36">
        <f t="shared" si="13"/>
        <v>280000</v>
      </c>
      <c r="I227" s="37">
        <f t="shared" si="12"/>
        <v>280000</v>
      </c>
    </row>
    <row r="228" spans="2:9" ht="15" customHeight="1">
      <c r="B228" s="40" t="s">
        <v>1033</v>
      </c>
      <c r="C228" s="34"/>
      <c r="E228" s="36">
        <v>0</v>
      </c>
      <c r="F228" s="37">
        <v>4818000</v>
      </c>
      <c r="G228" s="93"/>
      <c r="H228" s="36">
        <f t="shared" si="13"/>
        <v>4818000</v>
      </c>
      <c r="I228" s="37">
        <f t="shared" si="12"/>
        <v>4818000</v>
      </c>
    </row>
    <row r="229" spans="2:9" ht="15" hidden="1" customHeight="1">
      <c r="B229" s="40" t="s">
        <v>245</v>
      </c>
      <c r="C229" s="34"/>
      <c r="F229" s="37"/>
      <c r="G229" s="93"/>
      <c r="H229" s="36"/>
      <c r="I229" s="37"/>
    </row>
    <row r="230" spans="2:9" ht="15" customHeight="1">
      <c r="B230" s="40" t="s">
        <v>1208</v>
      </c>
      <c r="C230" s="34"/>
      <c r="F230" s="37">
        <v>200000</v>
      </c>
      <c r="G230" s="93"/>
      <c r="H230" s="36">
        <f t="shared" si="13"/>
        <v>200000</v>
      </c>
      <c r="I230" s="37">
        <f t="shared" si="12"/>
        <v>200000</v>
      </c>
    </row>
    <row r="231" spans="2:9" ht="15" customHeight="1">
      <c r="B231" s="40" t="s">
        <v>487</v>
      </c>
      <c r="C231" s="112"/>
      <c r="E231" s="36">
        <v>2500</v>
      </c>
      <c r="F231" s="37">
        <v>1500000</v>
      </c>
      <c r="G231" s="93"/>
      <c r="H231" s="36">
        <f t="shared" si="13"/>
        <v>1500000</v>
      </c>
      <c r="I231" s="37">
        <f t="shared" si="12"/>
        <v>1497500</v>
      </c>
    </row>
    <row r="232" spans="2:9" ht="15" customHeight="1">
      <c r="B232" s="40" t="s">
        <v>622</v>
      </c>
      <c r="C232" s="34"/>
      <c r="F232" s="37">
        <v>200000</v>
      </c>
      <c r="G232" s="93"/>
      <c r="H232" s="36">
        <f t="shared" si="13"/>
        <v>200000</v>
      </c>
      <c r="I232" s="37">
        <f t="shared" si="12"/>
        <v>200000</v>
      </c>
    </row>
    <row r="233" spans="2:9" ht="15" customHeight="1">
      <c r="B233" s="40" t="s">
        <v>246</v>
      </c>
      <c r="C233" s="34"/>
      <c r="F233" s="37">
        <v>200000</v>
      </c>
      <c r="G233" s="93"/>
      <c r="H233" s="36">
        <f t="shared" si="13"/>
        <v>200000</v>
      </c>
      <c r="I233" s="37">
        <f t="shared" si="12"/>
        <v>200000</v>
      </c>
    </row>
    <row r="234" spans="2:9" ht="15" customHeight="1">
      <c r="B234" s="40" t="s">
        <v>755</v>
      </c>
      <c r="C234" s="34"/>
      <c r="F234" s="37">
        <v>300000</v>
      </c>
      <c r="G234" s="93"/>
      <c r="H234" s="36">
        <f t="shared" si="13"/>
        <v>300000</v>
      </c>
      <c r="I234" s="37">
        <f t="shared" si="12"/>
        <v>300000</v>
      </c>
    </row>
    <row r="235" spans="2:9" ht="15" hidden="1" customHeight="1">
      <c r="B235" s="40" t="s">
        <v>760</v>
      </c>
      <c r="C235" s="34"/>
      <c r="F235" s="37">
        <v>0</v>
      </c>
      <c r="G235" s="93"/>
      <c r="H235" s="36">
        <f t="shared" si="13"/>
        <v>0</v>
      </c>
      <c r="I235" s="37">
        <f t="shared" si="12"/>
        <v>0</v>
      </c>
    </row>
    <row r="236" spans="2:9" ht="15" hidden="1" customHeight="1">
      <c r="B236" s="40" t="s">
        <v>303</v>
      </c>
      <c r="C236" s="112"/>
      <c r="F236" s="37">
        <v>0</v>
      </c>
      <c r="G236" s="93"/>
      <c r="H236" s="36">
        <f t="shared" si="13"/>
        <v>0</v>
      </c>
      <c r="I236" s="37">
        <f t="shared" si="12"/>
        <v>0</v>
      </c>
    </row>
    <row r="237" spans="2:9" ht="12.75" hidden="1" customHeight="1">
      <c r="B237" s="40" t="s">
        <v>753</v>
      </c>
      <c r="C237" s="112"/>
      <c r="F237" s="37">
        <v>0</v>
      </c>
      <c r="G237" s="93"/>
      <c r="H237" s="36">
        <f t="shared" si="13"/>
        <v>0</v>
      </c>
      <c r="I237" s="37">
        <f t="shared" si="12"/>
        <v>0</v>
      </c>
    </row>
    <row r="238" spans="2:9" ht="12.75" hidden="1" customHeight="1">
      <c r="B238" s="40" t="s">
        <v>247</v>
      </c>
      <c r="C238" s="34"/>
      <c r="F238" s="37">
        <v>0</v>
      </c>
      <c r="G238" s="93"/>
      <c r="H238" s="36">
        <f t="shared" si="13"/>
        <v>0</v>
      </c>
      <c r="I238" s="37">
        <f t="shared" si="12"/>
        <v>0</v>
      </c>
    </row>
    <row r="239" spans="2:9" ht="12.75" hidden="1" customHeight="1">
      <c r="B239" s="40" t="s">
        <v>759</v>
      </c>
      <c r="C239" s="34"/>
      <c r="F239" s="37">
        <v>0</v>
      </c>
      <c r="G239" s="93"/>
      <c r="H239" s="36">
        <f t="shared" si="13"/>
        <v>0</v>
      </c>
      <c r="I239" s="37">
        <f t="shared" si="12"/>
        <v>0</v>
      </c>
    </row>
    <row r="240" spans="2:9" ht="14.25" customHeight="1">
      <c r="B240" s="40" t="s">
        <v>302</v>
      </c>
      <c r="C240" s="112"/>
      <c r="E240" s="36">
        <v>4000</v>
      </c>
      <c r="F240" s="37">
        <v>4000000</v>
      </c>
      <c r="G240" s="93"/>
      <c r="H240" s="36">
        <f t="shared" si="13"/>
        <v>4000000</v>
      </c>
      <c r="I240" s="37">
        <f t="shared" si="12"/>
        <v>3996000</v>
      </c>
    </row>
    <row r="241" spans="2:10" ht="15" hidden="1" customHeight="1">
      <c r="B241" s="40" t="s">
        <v>754</v>
      </c>
      <c r="C241" s="112"/>
      <c r="F241" s="37">
        <v>0</v>
      </c>
      <c r="G241" s="93"/>
      <c r="H241" s="36">
        <f t="shared" si="13"/>
        <v>0</v>
      </c>
      <c r="I241" s="37">
        <f t="shared" si="12"/>
        <v>0</v>
      </c>
    </row>
    <row r="242" spans="2:10" ht="15" hidden="1" customHeight="1">
      <c r="B242" s="40" t="s">
        <v>46</v>
      </c>
      <c r="C242" s="34"/>
      <c r="F242" s="37">
        <v>0</v>
      </c>
      <c r="G242" s="93"/>
      <c r="H242" s="36">
        <f t="shared" si="13"/>
        <v>0</v>
      </c>
      <c r="I242" s="37">
        <f t="shared" si="12"/>
        <v>0</v>
      </c>
    </row>
    <row r="243" spans="2:10" ht="15" hidden="1" customHeight="1">
      <c r="B243" s="40" t="s">
        <v>248</v>
      </c>
      <c r="C243" s="34"/>
      <c r="F243" s="37">
        <v>0</v>
      </c>
      <c r="G243" s="93"/>
      <c r="H243" s="36">
        <f t="shared" si="13"/>
        <v>0</v>
      </c>
      <c r="I243" s="37">
        <f>F243-E243</f>
        <v>0</v>
      </c>
    </row>
    <row r="244" spans="2:10" ht="15" hidden="1" customHeight="1">
      <c r="B244" s="40" t="s">
        <v>756</v>
      </c>
      <c r="C244" s="34"/>
      <c r="F244" s="37">
        <v>0</v>
      </c>
      <c r="G244" s="93"/>
      <c r="H244" s="36">
        <f>SUM(F244:G244)</f>
        <v>0</v>
      </c>
      <c r="I244" s="37">
        <f>F244-E244</f>
        <v>0</v>
      </c>
    </row>
    <row r="245" spans="2:10" ht="15" customHeight="1">
      <c r="B245" s="40" t="s">
        <v>1039</v>
      </c>
      <c r="C245" s="34"/>
      <c r="E245" s="36">
        <v>0</v>
      </c>
      <c r="F245" s="37">
        <v>405000</v>
      </c>
      <c r="G245" s="93"/>
      <c r="H245" s="36">
        <f t="shared" si="13"/>
        <v>405000</v>
      </c>
      <c r="I245" s="37">
        <f t="shared" si="12"/>
        <v>405000</v>
      </c>
    </row>
    <row r="246" spans="2:10" ht="15" hidden="1" customHeight="1">
      <c r="B246" s="40" t="s">
        <v>1051</v>
      </c>
      <c r="C246" s="34"/>
      <c r="E246" s="36">
        <v>0</v>
      </c>
      <c r="F246" s="37">
        <v>0</v>
      </c>
      <c r="G246" s="93"/>
      <c r="H246" s="36">
        <f t="shared" si="13"/>
        <v>0</v>
      </c>
      <c r="I246" s="37">
        <f t="shared" si="12"/>
        <v>0</v>
      </c>
    </row>
    <row r="247" spans="2:10" ht="16.5" customHeight="1">
      <c r="B247" s="40" t="s">
        <v>249</v>
      </c>
      <c r="C247" s="34"/>
      <c r="F247" s="37">
        <v>714000</v>
      </c>
      <c r="G247" s="93"/>
      <c r="H247" s="36">
        <f t="shared" si="13"/>
        <v>714000</v>
      </c>
      <c r="I247" s="37">
        <f t="shared" si="12"/>
        <v>714000</v>
      </c>
    </row>
    <row r="248" spans="2:10" ht="13.5" customHeight="1">
      <c r="B248" s="40" t="s">
        <v>250</v>
      </c>
      <c r="C248" s="34"/>
      <c r="F248" s="37">
        <v>500000</v>
      </c>
      <c r="G248" s="93"/>
      <c r="H248" s="36">
        <f t="shared" si="13"/>
        <v>500000</v>
      </c>
      <c r="I248" s="37">
        <f t="shared" si="12"/>
        <v>500000</v>
      </c>
    </row>
    <row r="249" spans="2:10" ht="15" hidden="1" customHeight="1">
      <c r="B249" s="40" t="s">
        <v>251</v>
      </c>
      <c r="C249" s="34"/>
      <c r="F249" s="37">
        <v>0</v>
      </c>
      <c r="G249" s="93"/>
      <c r="H249" s="36">
        <f t="shared" si="13"/>
        <v>0</v>
      </c>
      <c r="I249" s="37">
        <f t="shared" si="12"/>
        <v>0</v>
      </c>
    </row>
    <row r="250" spans="2:10" ht="15.75" customHeight="1">
      <c r="B250" s="40" t="s">
        <v>252</v>
      </c>
      <c r="C250" s="34"/>
      <c r="F250" s="37">
        <v>150000</v>
      </c>
      <c r="G250" s="93"/>
      <c r="H250" s="36">
        <f t="shared" si="13"/>
        <v>150000</v>
      </c>
      <c r="I250" s="37">
        <f t="shared" si="12"/>
        <v>150000</v>
      </c>
    </row>
    <row r="251" spans="2:10" ht="15" customHeight="1">
      <c r="B251" s="40" t="s">
        <v>163</v>
      </c>
      <c r="C251" s="112"/>
      <c r="E251" s="36">
        <v>18000</v>
      </c>
      <c r="F251" s="37">
        <v>18000000</v>
      </c>
      <c r="G251" s="93"/>
      <c r="H251" s="36">
        <f t="shared" si="13"/>
        <v>18000000</v>
      </c>
      <c r="I251" s="37">
        <f t="shared" si="12"/>
        <v>17982000</v>
      </c>
    </row>
    <row r="252" spans="2:10" ht="14.25" customHeight="1">
      <c r="B252" s="40" t="s">
        <v>255</v>
      </c>
      <c r="C252" s="34"/>
      <c r="E252" s="36">
        <v>0</v>
      </c>
      <c r="F252" s="37">
        <v>150000</v>
      </c>
      <c r="G252" s="93"/>
      <c r="H252" s="36">
        <f t="shared" si="13"/>
        <v>150000</v>
      </c>
      <c r="I252" s="37">
        <f t="shared" si="12"/>
        <v>150000</v>
      </c>
    </row>
    <row r="253" spans="2:10" ht="14.25" customHeight="1">
      <c r="B253" s="1730" t="s">
        <v>1209</v>
      </c>
      <c r="C253" s="34"/>
      <c r="F253" s="37">
        <v>600000</v>
      </c>
      <c r="G253" s="93"/>
      <c r="H253" s="36">
        <f t="shared" si="13"/>
        <v>600000</v>
      </c>
      <c r="I253" s="37"/>
    </row>
    <row r="254" spans="2:10" ht="7.5" hidden="1" customHeight="1">
      <c r="B254" s="1730"/>
      <c r="C254" s="34"/>
      <c r="F254" s="37"/>
      <c r="G254" s="96"/>
      <c r="H254" s="36"/>
      <c r="I254" s="37"/>
    </row>
    <row r="255" spans="2:10" ht="21.75" customHeight="1">
      <c r="B255" s="25" t="s">
        <v>383</v>
      </c>
      <c r="C255" s="88">
        <f>SUM(H256:H268)</f>
        <v>129475500</v>
      </c>
      <c r="F255" s="37"/>
      <c r="G255" s="96"/>
      <c r="H255" s="36"/>
    </row>
    <row r="256" spans="2:10" ht="13.5" customHeight="1">
      <c r="B256" s="40" t="s">
        <v>499</v>
      </c>
      <c r="C256" s="34"/>
      <c r="D256" s="41"/>
      <c r="E256" s="36">
        <v>6500</v>
      </c>
      <c r="F256" s="37">
        <v>10650000</v>
      </c>
      <c r="G256" s="93"/>
      <c r="H256" s="36">
        <f t="shared" ref="H256:H265" si="14">SUM(F256:G256)</f>
        <v>10650000</v>
      </c>
      <c r="I256" s="37">
        <f t="shared" ref="I256:I293" si="15">F256-E256</f>
        <v>10643500</v>
      </c>
      <c r="J256" s="38"/>
    </row>
    <row r="257" spans="2:10" ht="13.5" customHeight="1">
      <c r="B257" s="40" t="s">
        <v>500</v>
      </c>
      <c r="C257" s="34"/>
      <c r="D257" s="35"/>
      <c r="E257" s="36">
        <v>3000</v>
      </c>
      <c r="F257" s="37">
        <v>3500000</v>
      </c>
      <c r="G257" s="93"/>
      <c r="H257" s="36">
        <f t="shared" si="14"/>
        <v>3500000</v>
      </c>
      <c r="I257" s="37">
        <f t="shared" si="15"/>
        <v>3497000</v>
      </c>
      <c r="J257" s="38"/>
    </row>
    <row r="258" spans="2:10" ht="13.5" customHeight="1">
      <c r="B258" s="40" t="s">
        <v>501</v>
      </c>
      <c r="C258" s="34"/>
      <c r="D258" s="35"/>
      <c r="E258" s="37">
        <v>8000</v>
      </c>
      <c r="F258" s="37">
        <v>11000000</v>
      </c>
      <c r="G258" s="93"/>
      <c r="H258" s="36">
        <f t="shared" si="14"/>
        <v>11000000</v>
      </c>
      <c r="I258" s="37">
        <f t="shared" si="15"/>
        <v>10992000</v>
      </c>
    </row>
    <row r="259" spans="2:10" ht="13.5" customHeight="1">
      <c r="B259" s="42" t="s">
        <v>311</v>
      </c>
      <c r="C259" s="87"/>
      <c r="E259" s="36">
        <v>4000</v>
      </c>
      <c r="F259" s="37">
        <v>5249000</v>
      </c>
      <c r="G259" s="93"/>
      <c r="H259" s="36">
        <f t="shared" si="14"/>
        <v>5249000</v>
      </c>
      <c r="I259" s="37">
        <f t="shared" si="15"/>
        <v>5245000</v>
      </c>
      <c r="J259" s="36"/>
    </row>
    <row r="260" spans="2:10" ht="13.5" customHeight="1">
      <c r="B260" s="40" t="s">
        <v>502</v>
      </c>
      <c r="C260" s="34"/>
      <c r="D260" s="35"/>
      <c r="E260" s="36">
        <v>4000</v>
      </c>
      <c r="F260" s="37">
        <v>4520000</v>
      </c>
      <c r="G260" s="93"/>
      <c r="H260" s="36">
        <f t="shared" si="14"/>
        <v>4520000</v>
      </c>
      <c r="I260" s="37">
        <f t="shared" si="15"/>
        <v>4516000</v>
      </c>
    </row>
    <row r="261" spans="2:10" ht="13.5" customHeight="1">
      <c r="B261" s="40" t="s">
        <v>317</v>
      </c>
      <c r="C261" s="34"/>
      <c r="D261" s="35"/>
      <c r="E261" s="36">
        <v>2000</v>
      </c>
      <c r="F261" s="37">
        <v>3232500</v>
      </c>
      <c r="G261" s="93"/>
      <c r="H261" s="36">
        <f t="shared" si="14"/>
        <v>3232500</v>
      </c>
      <c r="I261" s="37">
        <f t="shared" si="15"/>
        <v>3230500</v>
      </c>
    </row>
    <row r="262" spans="2:10" ht="13.5" customHeight="1">
      <c r="B262" s="40" t="s">
        <v>310</v>
      </c>
      <c r="C262" s="34"/>
      <c r="D262" s="35"/>
      <c r="E262" s="36">
        <v>3000</v>
      </c>
      <c r="F262" s="37">
        <v>4025000</v>
      </c>
      <c r="G262" s="93"/>
      <c r="H262" s="36">
        <f t="shared" si="14"/>
        <v>4025000</v>
      </c>
      <c r="I262" s="37">
        <f t="shared" si="15"/>
        <v>4022000</v>
      </c>
    </row>
    <row r="263" spans="2:10" ht="13.5" customHeight="1">
      <c r="B263" s="40" t="s">
        <v>82</v>
      </c>
      <c r="C263" s="87"/>
      <c r="E263" s="36">
        <v>13000</v>
      </c>
      <c r="F263" s="37">
        <v>30000000</v>
      </c>
      <c r="G263" s="93"/>
      <c r="H263" s="36">
        <f t="shared" si="14"/>
        <v>30000000</v>
      </c>
      <c r="I263" s="37">
        <f t="shared" si="15"/>
        <v>29987000</v>
      </c>
    </row>
    <row r="264" spans="2:10" ht="13.5" customHeight="1">
      <c r="B264" s="40" t="s">
        <v>83</v>
      </c>
      <c r="E264" s="36">
        <v>30700</v>
      </c>
      <c r="F264" s="37">
        <v>51373000</v>
      </c>
      <c r="G264" s="93"/>
      <c r="H264" s="36">
        <f t="shared" si="14"/>
        <v>51373000</v>
      </c>
      <c r="I264" s="37">
        <f t="shared" si="15"/>
        <v>51342300</v>
      </c>
    </row>
    <row r="265" spans="2:10" ht="13.5" customHeight="1">
      <c r="B265" s="40" t="s">
        <v>346</v>
      </c>
      <c r="E265" s="36">
        <v>7000</v>
      </c>
      <c r="F265" s="37">
        <v>5316000</v>
      </c>
      <c r="G265" s="93"/>
      <c r="H265" s="36">
        <f t="shared" si="14"/>
        <v>5316000</v>
      </c>
      <c r="I265" s="37">
        <f t="shared" si="15"/>
        <v>5309000</v>
      </c>
    </row>
    <row r="266" spans="2:10" ht="13.5" hidden="1" customHeight="1">
      <c r="B266" s="40" t="s">
        <v>346</v>
      </c>
      <c r="C266" s="84" t="s">
        <v>333</v>
      </c>
      <c r="E266" s="36">
        <v>1000</v>
      </c>
      <c r="F266" s="37">
        <v>0</v>
      </c>
      <c r="G266" s="93"/>
      <c r="H266" s="36">
        <f>SUM(F266:G266)</f>
        <v>0</v>
      </c>
      <c r="I266" s="37">
        <f>F266-E266</f>
        <v>-1000</v>
      </c>
    </row>
    <row r="267" spans="2:10" ht="13.5" customHeight="1">
      <c r="B267" s="40" t="s">
        <v>102</v>
      </c>
      <c r="E267" s="36">
        <v>8000</v>
      </c>
      <c r="F267" s="37">
        <v>610000</v>
      </c>
      <c r="G267" s="93"/>
      <c r="H267" s="37">
        <f>SUM(F267:G267)</f>
        <v>610000</v>
      </c>
      <c r="I267" s="37">
        <f t="shared" si="15"/>
        <v>602000</v>
      </c>
    </row>
    <row r="268" spans="2:10" ht="13.5" hidden="1" customHeight="1">
      <c r="B268" s="40" t="s">
        <v>102</v>
      </c>
      <c r="C268" s="84" t="s">
        <v>333</v>
      </c>
      <c r="E268" s="36">
        <v>1410</v>
      </c>
      <c r="F268" s="37">
        <v>0</v>
      </c>
      <c r="G268" s="93"/>
      <c r="H268" s="37">
        <f>SUM(F268:G268)</f>
        <v>0</v>
      </c>
      <c r="I268" s="37">
        <f>F268-E268</f>
        <v>-1410</v>
      </c>
    </row>
    <row r="269" spans="2:10" ht="9" hidden="1" customHeight="1">
      <c r="B269" s="40"/>
      <c r="C269" s="84"/>
      <c r="F269" s="37"/>
      <c r="G269" s="96"/>
      <c r="H269" s="37"/>
      <c r="I269" s="37"/>
    </row>
    <row r="270" spans="2:10" ht="20.25" customHeight="1">
      <c r="B270" s="25" t="s">
        <v>430</v>
      </c>
      <c r="C270" s="87">
        <f>SUM(H271:H293)</f>
        <v>11800000</v>
      </c>
      <c r="F270" s="37"/>
      <c r="G270" s="96"/>
      <c r="H270" s="37"/>
    </row>
    <row r="271" spans="2:10" ht="14.25" customHeight="1">
      <c r="B271" s="42" t="s">
        <v>297</v>
      </c>
      <c r="F271" s="37">
        <v>500000</v>
      </c>
      <c r="G271" s="93"/>
      <c r="H271" s="36">
        <f t="shared" ref="H271:H295" si="16">SUM(F271:G271)</f>
        <v>500000</v>
      </c>
      <c r="I271" s="37">
        <f t="shared" si="15"/>
        <v>500000</v>
      </c>
    </row>
    <row r="272" spans="2:10" ht="14.25" hidden="1" customHeight="1">
      <c r="B272" s="42" t="s">
        <v>29</v>
      </c>
      <c r="F272" s="37">
        <v>0</v>
      </c>
      <c r="G272" s="93"/>
      <c r="H272" s="36">
        <f t="shared" si="16"/>
        <v>0</v>
      </c>
      <c r="I272" s="37">
        <f t="shared" si="15"/>
        <v>0</v>
      </c>
    </row>
    <row r="273" spans="2:9" ht="14.25" hidden="1" customHeight="1">
      <c r="B273" s="42" t="s">
        <v>375</v>
      </c>
      <c r="F273" s="37">
        <v>0</v>
      </c>
      <c r="G273" s="93"/>
      <c r="H273" s="36">
        <f t="shared" si="16"/>
        <v>0</v>
      </c>
      <c r="I273" s="37">
        <f t="shared" si="15"/>
        <v>0</v>
      </c>
    </row>
    <row r="274" spans="2:9" ht="14.25" hidden="1" customHeight="1">
      <c r="B274" s="42" t="s">
        <v>18</v>
      </c>
      <c r="F274" s="37">
        <v>0</v>
      </c>
      <c r="G274" s="93"/>
      <c r="H274" s="36">
        <f t="shared" si="16"/>
        <v>0</v>
      </c>
      <c r="I274" s="37">
        <f t="shared" si="15"/>
        <v>0</v>
      </c>
    </row>
    <row r="275" spans="2:9" ht="14.25" hidden="1" customHeight="1">
      <c r="B275" s="42" t="s">
        <v>30</v>
      </c>
      <c r="F275" s="37">
        <v>0</v>
      </c>
      <c r="G275" s="93"/>
      <c r="H275" s="36">
        <f t="shared" si="16"/>
        <v>0</v>
      </c>
      <c r="I275" s="37">
        <f t="shared" si="15"/>
        <v>0</v>
      </c>
    </row>
    <row r="276" spans="2:9" ht="14.25" hidden="1" customHeight="1">
      <c r="B276" s="42" t="s">
        <v>478</v>
      </c>
      <c r="F276" s="37">
        <v>0</v>
      </c>
      <c r="G276" s="93"/>
      <c r="H276" s="36">
        <f t="shared" si="16"/>
        <v>0</v>
      </c>
      <c r="I276" s="37">
        <f t="shared" si="15"/>
        <v>0</v>
      </c>
    </row>
    <row r="277" spans="2:9" ht="14.25" customHeight="1">
      <c r="B277" s="42" t="s">
        <v>238</v>
      </c>
      <c r="F277" s="37">
        <v>1400000</v>
      </c>
      <c r="G277" s="93"/>
      <c r="H277" s="36">
        <f t="shared" si="16"/>
        <v>1400000</v>
      </c>
      <c r="I277" s="37">
        <f t="shared" si="15"/>
        <v>1400000</v>
      </c>
    </row>
    <row r="278" spans="2:9" ht="14.25" customHeight="1">
      <c r="B278" s="42" t="s">
        <v>1210</v>
      </c>
      <c r="F278" s="37">
        <v>3000000</v>
      </c>
      <c r="G278" s="93"/>
      <c r="H278" s="36">
        <f t="shared" si="16"/>
        <v>3000000</v>
      </c>
      <c r="I278" s="37"/>
    </row>
    <row r="279" spans="2:9" ht="14.25" hidden="1" customHeight="1">
      <c r="B279" s="42" t="s">
        <v>225</v>
      </c>
      <c r="F279" s="37">
        <v>0</v>
      </c>
      <c r="G279" s="93"/>
      <c r="H279" s="36">
        <f t="shared" si="16"/>
        <v>0</v>
      </c>
      <c r="I279" s="37">
        <f t="shared" si="15"/>
        <v>0</v>
      </c>
    </row>
    <row r="280" spans="2:9" ht="14.25" customHeight="1">
      <c r="B280" s="42" t="s">
        <v>348</v>
      </c>
      <c r="F280" s="37">
        <v>1000000</v>
      </c>
      <c r="G280" s="93"/>
      <c r="H280" s="36">
        <f t="shared" si="16"/>
        <v>1000000</v>
      </c>
      <c r="I280" s="37">
        <f t="shared" si="15"/>
        <v>1000000</v>
      </c>
    </row>
    <row r="281" spans="2:9" ht="14.25" customHeight="1">
      <c r="B281" s="42" t="s">
        <v>336</v>
      </c>
      <c r="F281" s="37">
        <v>500000</v>
      </c>
      <c r="G281" s="93"/>
      <c r="H281" s="36">
        <f t="shared" si="16"/>
        <v>500000</v>
      </c>
      <c r="I281" s="37">
        <f t="shared" si="15"/>
        <v>500000</v>
      </c>
    </row>
    <row r="282" spans="2:9" ht="14.25" hidden="1" customHeight="1">
      <c r="B282" s="42" t="s">
        <v>373</v>
      </c>
      <c r="F282" s="37">
        <v>0</v>
      </c>
      <c r="G282" s="93"/>
      <c r="H282" s="36">
        <f t="shared" si="16"/>
        <v>0</v>
      </c>
      <c r="I282" s="37">
        <f t="shared" si="15"/>
        <v>0</v>
      </c>
    </row>
    <row r="283" spans="2:9" ht="14.25" hidden="1" customHeight="1">
      <c r="B283" s="42" t="s">
        <v>335</v>
      </c>
      <c r="F283" s="37">
        <v>0</v>
      </c>
      <c r="G283" s="93"/>
      <c r="H283" s="36">
        <f t="shared" si="16"/>
        <v>0</v>
      </c>
      <c r="I283" s="37">
        <f t="shared" si="15"/>
        <v>0</v>
      </c>
    </row>
    <row r="284" spans="2:9" ht="14.25" hidden="1" customHeight="1">
      <c r="B284" s="42" t="s">
        <v>334</v>
      </c>
      <c r="F284" s="37">
        <v>0</v>
      </c>
      <c r="G284" s="93"/>
      <c r="H284" s="36">
        <f t="shared" si="16"/>
        <v>0</v>
      </c>
      <c r="I284" s="37">
        <f t="shared" si="15"/>
        <v>0</v>
      </c>
    </row>
    <row r="285" spans="2:9" ht="14.25" customHeight="1">
      <c r="B285" s="42" t="s">
        <v>349</v>
      </c>
      <c r="F285" s="37">
        <v>150000</v>
      </c>
      <c r="G285" s="93"/>
      <c r="H285" s="36">
        <f t="shared" si="16"/>
        <v>150000</v>
      </c>
      <c r="I285" s="37">
        <f t="shared" si="15"/>
        <v>150000</v>
      </c>
    </row>
    <row r="286" spans="2:9" ht="14.25" customHeight="1">
      <c r="B286" s="42" t="s">
        <v>239</v>
      </c>
      <c r="F286" s="37">
        <v>1000000</v>
      </c>
      <c r="G286" s="93"/>
      <c r="H286" s="36">
        <f t="shared" si="16"/>
        <v>1000000</v>
      </c>
      <c r="I286" s="37">
        <f t="shared" si="15"/>
        <v>1000000</v>
      </c>
    </row>
    <row r="287" spans="2:9" ht="14.25" hidden="1" customHeight="1">
      <c r="B287" s="42" t="s">
        <v>477</v>
      </c>
      <c r="F287" s="37">
        <v>0</v>
      </c>
      <c r="G287" s="93"/>
      <c r="H287" s="36">
        <f t="shared" si="16"/>
        <v>0</v>
      </c>
      <c r="I287" s="37">
        <f t="shared" si="15"/>
        <v>0</v>
      </c>
    </row>
    <row r="288" spans="2:9" ht="14.25" customHeight="1">
      <c r="B288" s="42" t="s">
        <v>479</v>
      </c>
      <c r="F288" s="37">
        <v>1000000</v>
      </c>
      <c r="G288" s="93"/>
      <c r="H288" s="36">
        <f t="shared" si="16"/>
        <v>1000000</v>
      </c>
      <c r="I288" s="37">
        <f t="shared" si="15"/>
        <v>1000000</v>
      </c>
    </row>
    <row r="289" spans="2:10" ht="14.25" customHeight="1">
      <c r="B289" s="42" t="s">
        <v>374</v>
      </c>
      <c r="F289" s="37">
        <v>700000</v>
      </c>
      <c r="G289" s="93"/>
      <c r="H289" s="36">
        <f t="shared" si="16"/>
        <v>700000</v>
      </c>
      <c r="I289" s="37">
        <f t="shared" si="15"/>
        <v>700000</v>
      </c>
    </row>
    <row r="290" spans="2:10" ht="14.25" hidden="1" customHeight="1">
      <c r="B290" s="42" t="s">
        <v>372</v>
      </c>
      <c r="F290" s="37">
        <v>0</v>
      </c>
      <c r="G290" s="93"/>
      <c r="H290" s="36">
        <f t="shared" si="16"/>
        <v>0</v>
      </c>
      <c r="I290" s="37">
        <f t="shared" si="15"/>
        <v>0</v>
      </c>
    </row>
    <row r="291" spans="2:10" ht="14.25" customHeight="1">
      <c r="B291" s="42" t="s">
        <v>337</v>
      </c>
      <c r="F291" s="37">
        <v>1350000</v>
      </c>
      <c r="G291" s="93"/>
      <c r="H291" s="36">
        <f t="shared" si="16"/>
        <v>1350000</v>
      </c>
      <c r="I291" s="37">
        <f t="shared" si="15"/>
        <v>1350000</v>
      </c>
    </row>
    <row r="292" spans="2:10" ht="14.25" customHeight="1">
      <c r="B292" s="42" t="s">
        <v>241</v>
      </c>
      <c r="F292" s="37">
        <v>200000</v>
      </c>
      <c r="G292" s="93"/>
      <c r="H292" s="36">
        <f t="shared" si="16"/>
        <v>200000</v>
      </c>
      <c r="I292" s="37">
        <f t="shared" si="15"/>
        <v>200000</v>
      </c>
    </row>
    <row r="293" spans="2:10" ht="14.25" customHeight="1">
      <c r="B293" s="42" t="s">
        <v>425</v>
      </c>
      <c r="F293" s="37">
        <v>1000000</v>
      </c>
      <c r="G293" s="93"/>
      <c r="H293" s="36">
        <f t="shared" si="16"/>
        <v>1000000</v>
      </c>
      <c r="I293" s="37">
        <f t="shared" si="15"/>
        <v>1000000</v>
      </c>
    </row>
    <row r="294" spans="2:10" ht="21.75" customHeight="1">
      <c r="B294" s="25" t="s">
        <v>1342</v>
      </c>
      <c r="C294" s="34">
        <f>SUM(H295:H297)</f>
        <v>1103000</v>
      </c>
      <c r="F294" s="37"/>
      <c r="G294" s="96"/>
      <c r="H294" s="36"/>
      <c r="I294" s="37"/>
    </row>
    <row r="295" spans="2:10" ht="15" customHeight="1">
      <c r="B295" s="42" t="s">
        <v>483</v>
      </c>
      <c r="C295" s="84"/>
      <c r="E295" s="36">
        <v>1000</v>
      </c>
      <c r="F295" s="37">
        <v>1103000</v>
      </c>
      <c r="G295" s="93"/>
      <c r="H295" s="36">
        <f t="shared" si="16"/>
        <v>1103000</v>
      </c>
      <c r="I295" s="37">
        <f>F295-E295</f>
        <v>1102000</v>
      </c>
    </row>
    <row r="296" spans="2:10" hidden="1"/>
    <row r="297" spans="2:10" ht="7.5" hidden="1" customHeight="1">
      <c r="C297" s="87"/>
      <c r="F297" s="37"/>
      <c r="G297" s="96"/>
      <c r="H297" s="36"/>
      <c r="I297" s="37"/>
    </row>
    <row r="298" spans="2:10" ht="18" customHeight="1">
      <c r="B298" s="25" t="s">
        <v>305</v>
      </c>
      <c r="C298" s="87">
        <f>SUM(H299:H365)</f>
        <v>45324600</v>
      </c>
      <c r="F298" s="37"/>
      <c r="G298" s="96"/>
      <c r="H298" s="36"/>
      <c r="J298" s="36"/>
    </row>
    <row r="299" spans="2:10" ht="15" customHeight="1">
      <c r="B299" s="42" t="s">
        <v>814</v>
      </c>
      <c r="C299" s="87"/>
      <c r="F299" s="37">
        <v>100000</v>
      </c>
      <c r="G299" s="93"/>
      <c r="H299" s="36">
        <f t="shared" ref="H299:H331" si="17">SUM(F299:G299)</f>
        <v>100000</v>
      </c>
      <c r="I299" s="37">
        <f t="shared" ref="I299:I364" si="18">F299-E299</f>
        <v>100000</v>
      </c>
    </row>
    <row r="300" spans="2:10" ht="15" customHeight="1">
      <c r="B300" s="42" t="s">
        <v>608</v>
      </c>
      <c r="C300" s="87"/>
      <c r="F300" s="37">
        <v>160000</v>
      </c>
      <c r="G300" s="93"/>
      <c r="H300" s="36">
        <f t="shared" si="17"/>
        <v>160000</v>
      </c>
      <c r="I300" s="37">
        <f t="shared" si="18"/>
        <v>160000</v>
      </c>
    </row>
    <row r="301" spans="2:10" ht="15" hidden="1" customHeight="1">
      <c r="B301" s="42" t="s">
        <v>762</v>
      </c>
      <c r="C301" s="87"/>
      <c r="F301" s="37">
        <v>0</v>
      </c>
      <c r="G301" s="93"/>
      <c r="H301" s="36">
        <f t="shared" si="17"/>
        <v>0</v>
      </c>
      <c r="I301" s="37">
        <f t="shared" si="18"/>
        <v>0</v>
      </c>
    </row>
    <row r="302" spans="2:10" ht="15" hidden="1" customHeight="1">
      <c r="B302" s="42" t="s">
        <v>623</v>
      </c>
      <c r="C302" s="87" t="s">
        <v>333</v>
      </c>
      <c r="E302" s="36">
        <v>1000</v>
      </c>
      <c r="F302" s="37">
        <v>0</v>
      </c>
      <c r="G302" s="93"/>
      <c r="H302" s="36">
        <f t="shared" si="17"/>
        <v>0</v>
      </c>
      <c r="I302" s="37">
        <f t="shared" si="18"/>
        <v>-1000</v>
      </c>
    </row>
    <row r="303" spans="2:10" ht="13.5" customHeight="1">
      <c r="B303" s="42" t="s">
        <v>1211</v>
      </c>
      <c r="C303" s="87"/>
      <c r="F303" s="37">
        <v>200000</v>
      </c>
      <c r="G303" s="93"/>
      <c r="H303" s="36">
        <f t="shared" si="17"/>
        <v>200000</v>
      </c>
      <c r="I303" s="37">
        <f t="shared" si="18"/>
        <v>200000</v>
      </c>
      <c r="J303" s="36"/>
    </row>
    <row r="304" spans="2:10" ht="13.5" hidden="1" customHeight="1">
      <c r="B304" s="42" t="s">
        <v>644</v>
      </c>
      <c r="C304" s="87"/>
      <c r="F304" s="37">
        <v>0</v>
      </c>
      <c r="G304" s="93"/>
      <c r="H304" s="36">
        <f t="shared" si="17"/>
        <v>0</v>
      </c>
      <c r="I304" s="37">
        <f t="shared" si="18"/>
        <v>0</v>
      </c>
      <c r="J304" s="36"/>
    </row>
    <row r="305" spans="2:10" ht="13.5" hidden="1" customHeight="1">
      <c r="B305" s="42" t="s">
        <v>449</v>
      </c>
      <c r="C305" s="87"/>
      <c r="F305" s="37">
        <v>0</v>
      </c>
      <c r="G305" s="93"/>
      <c r="H305" s="36">
        <f t="shared" si="17"/>
        <v>0</v>
      </c>
      <c r="I305" s="37">
        <f t="shared" si="18"/>
        <v>0</v>
      </c>
      <c r="J305" s="36"/>
    </row>
    <row r="306" spans="2:10" ht="13.5" customHeight="1">
      <c r="B306" s="42" t="s">
        <v>609</v>
      </c>
      <c r="C306" s="87"/>
      <c r="F306" s="37">
        <v>150000</v>
      </c>
      <c r="G306" s="93"/>
      <c r="H306" s="36">
        <f t="shared" si="17"/>
        <v>150000</v>
      </c>
      <c r="I306" s="37">
        <f t="shared" si="18"/>
        <v>150000</v>
      </c>
      <c r="J306" s="36"/>
    </row>
    <row r="307" spans="2:10" ht="13.5" customHeight="1">
      <c r="B307" s="42" t="s">
        <v>1067</v>
      </c>
      <c r="C307" s="87"/>
      <c r="F307" s="37">
        <v>3000000</v>
      </c>
      <c r="G307" s="93"/>
      <c r="H307" s="36">
        <f t="shared" si="17"/>
        <v>3000000</v>
      </c>
      <c r="I307" s="37"/>
      <c r="J307" s="36"/>
    </row>
    <row r="308" spans="2:10" ht="13.5" customHeight="1">
      <c r="B308" s="42" t="s">
        <v>314</v>
      </c>
      <c r="C308" s="87"/>
      <c r="F308" s="37">
        <v>1000000</v>
      </c>
      <c r="G308" s="93"/>
      <c r="H308" s="36">
        <f t="shared" si="17"/>
        <v>1000000</v>
      </c>
      <c r="I308" s="37">
        <f t="shared" si="18"/>
        <v>1000000</v>
      </c>
      <c r="J308" s="36"/>
    </row>
    <row r="309" spans="2:10" ht="13.5" customHeight="1">
      <c r="B309" s="42" t="s">
        <v>1212</v>
      </c>
      <c r="C309" s="87"/>
      <c r="F309" s="37">
        <v>200000</v>
      </c>
      <c r="G309" s="93">
        <v>100000</v>
      </c>
      <c r="H309" s="36">
        <f t="shared" si="17"/>
        <v>300000</v>
      </c>
      <c r="I309" s="37">
        <f t="shared" si="18"/>
        <v>200000</v>
      </c>
      <c r="J309" s="36"/>
    </row>
    <row r="310" spans="2:10" ht="13.5" hidden="1" customHeight="1">
      <c r="B310" s="42" t="s">
        <v>317</v>
      </c>
      <c r="C310" s="87"/>
      <c r="F310" s="37">
        <v>0</v>
      </c>
      <c r="G310" s="93"/>
      <c r="H310" s="36">
        <f t="shared" si="17"/>
        <v>0</v>
      </c>
      <c r="I310" s="37"/>
      <c r="J310" s="36"/>
    </row>
    <row r="311" spans="2:10" ht="13.5" customHeight="1">
      <c r="B311" s="42" t="s">
        <v>788</v>
      </c>
      <c r="C311" s="87"/>
      <c r="F311" s="37">
        <v>115000</v>
      </c>
      <c r="G311" s="93"/>
      <c r="H311" s="36">
        <f t="shared" si="17"/>
        <v>115000</v>
      </c>
      <c r="I311" s="37">
        <f t="shared" si="18"/>
        <v>115000</v>
      </c>
      <c r="J311" s="36"/>
    </row>
    <row r="312" spans="2:10" ht="13.5" hidden="1" customHeight="1">
      <c r="B312" s="42" t="s">
        <v>49</v>
      </c>
      <c r="C312" s="87"/>
      <c r="F312" s="37">
        <v>0</v>
      </c>
      <c r="G312" s="93"/>
      <c r="H312" s="36">
        <f t="shared" si="17"/>
        <v>0</v>
      </c>
      <c r="I312" s="37">
        <f t="shared" si="18"/>
        <v>0</v>
      </c>
      <c r="J312" s="36"/>
    </row>
    <row r="313" spans="2:10" ht="13.5" hidden="1" customHeight="1">
      <c r="B313" s="42" t="s">
        <v>309</v>
      </c>
      <c r="C313" s="87"/>
      <c r="F313" s="37">
        <v>0</v>
      </c>
      <c r="G313" s="93"/>
      <c r="H313" s="36">
        <f t="shared" si="17"/>
        <v>0</v>
      </c>
      <c r="I313" s="37">
        <f t="shared" si="18"/>
        <v>0</v>
      </c>
      <c r="J313" s="36"/>
    </row>
    <row r="314" spans="2:10" ht="13.5" customHeight="1">
      <c r="B314" s="42" t="s">
        <v>240</v>
      </c>
      <c r="C314" s="87"/>
      <c r="F314" s="37">
        <v>250000</v>
      </c>
      <c r="G314" s="93"/>
      <c r="H314" s="36">
        <f t="shared" si="17"/>
        <v>250000</v>
      </c>
      <c r="I314" s="37">
        <f t="shared" si="18"/>
        <v>250000</v>
      </c>
      <c r="J314" s="36"/>
    </row>
    <row r="315" spans="2:10" ht="13.5" customHeight="1">
      <c r="B315" s="42" t="s">
        <v>1028</v>
      </c>
      <c r="C315" s="87"/>
      <c r="E315" s="36">
        <v>0</v>
      </c>
      <c r="F315" s="37">
        <v>2482000</v>
      </c>
      <c r="G315" s="93"/>
      <c r="H315" s="36">
        <f t="shared" si="17"/>
        <v>2482000</v>
      </c>
      <c r="I315" s="37">
        <f t="shared" si="18"/>
        <v>2482000</v>
      </c>
      <c r="J315" s="36"/>
    </row>
    <row r="316" spans="2:10" ht="13.5" hidden="1" customHeight="1">
      <c r="B316" s="42" t="s">
        <v>610</v>
      </c>
      <c r="C316" s="87"/>
      <c r="F316" s="37">
        <v>0</v>
      </c>
      <c r="G316" s="93"/>
      <c r="H316" s="36">
        <f t="shared" si="17"/>
        <v>0</v>
      </c>
      <c r="I316" s="37">
        <f t="shared" si="18"/>
        <v>0</v>
      </c>
      <c r="J316" s="36"/>
    </row>
    <row r="317" spans="2:10" ht="13.5" hidden="1" customHeight="1">
      <c r="B317" s="42" t="s">
        <v>48</v>
      </c>
      <c r="C317" s="87"/>
      <c r="F317" s="37">
        <v>0</v>
      </c>
      <c r="G317" s="93"/>
      <c r="H317" s="36">
        <f t="shared" si="17"/>
        <v>0</v>
      </c>
      <c r="I317" s="37">
        <f t="shared" si="18"/>
        <v>0</v>
      </c>
      <c r="J317" s="36"/>
    </row>
    <row r="318" spans="2:10" ht="13.5" customHeight="1">
      <c r="B318" s="42" t="s">
        <v>318</v>
      </c>
      <c r="C318" s="87"/>
      <c r="F318" s="37">
        <v>525600</v>
      </c>
      <c r="G318" s="93"/>
      <c r="H318" s="36">
        <f t="shared" si="17"/>
        <v>525600</v>
      </c>
      <c r="I318" s="37">
        <f t="shared" si="18"/>
        <v>525600</v>
      </c>
      <c r="J318" s="36"/>
    </row>
    <row r="319" spans="2:10" ht="13.5" customHeight="1">
      <c r="B319" s="42" t="s">
        <v>789</v>
      </c>
      <c r="C319" s="87"/>
      <c r="F319" s="37">
        <v>200000</v>
      </c>
      <c r="G319" s="93"/>
      <c r="H319" s="36">
        <f t="shared" si="17"/>
        <v>200000</v>
      </c>
      <c r="I319" s="37">
        <f t="shared" si="18"/>
        <v>200000</v>
      </c>
      <c r="J319" s="36"/>
    </row>
    <row r="320" spans="2:10" ht="13.5" customHeight="1">
      <c r="B320" s="42" t="s">
        <v>1239</v>
      </c>
      <c r="C320" s="87"/>
      <c r="F320" s="37">
        <v>500000</v>
      </c>
      <c r="G320" s="93"/>
      <c r="H320" s="36">
        <f t="shared" si="17"/>
        <v>500000</v>
      </c>
      <c r="I320" s="37">
        <f t="shared" si="18"/>
        <v>500000</v>
      </c>
      <c r="J320" s="36"/>
    </row>
    <row r="321" spans="2:10" ht="13.5" customHeight="1">
      <c r="B321" s="42" t="s">
        <v>645</v>
      </c>
      <c r="C321" s="87"/>
      <c r="F321" s="37">
        <v>200000</v>
      </c>
      <c r="G321" s="93"/>
      <c r="H321" s="36">
        <f t="shared" si="17"/>
        <v>200000</v>
      </c>
      <c r="I321" s="37">
        <f t="shared" si="18"/>
        <v>200000</v>
      </c>
      <c r="J321" s="36"/>
    </row>
    <row r="322" spans="2:10" ht="13.5" hidden="1" customHeight="1">
      <c r="B322" s="42" t="s">
        <v>764</v>
      </c>
      <c r="C322" s="87"/>
      <c r="F322" s="37">
        <v>0</v>
      </c>
      <c r="G322" s="93"/>
      <c r="H322" s="36">
        <f t="shared" si="17"/>
        <v>0</v>
      </c>
      <c r="I322" s="37">
        <f t="shared" si="18"/>
        <v>0</v>
      </c>
      <c r="J322" s="36"/>
    </row>
    <row r="323" spans="2:10" ht="13.5" customHeight="1">
      <c r="B323" s="42" t="s">
        <v>1213</v>
      </c>
      <c r="C323" s="87"/>
      <c r="F323" s="37">
        <v>250000</v>
      </c>
      <c r="G323" s="93"/>
      <c r="H323" s="36">
        <f t="shared" si="17"/>
        <v>250000</v>
      </c>
      <c r="I323" s="37"/>
      <c r="J323" s="36"/>
    </row>
    <row r="324" spans="2:10" ht="13.5" hidden="1" customHeight="1">
      <c r="B324" s="42" t="s">
        <v>310</v>
      </c>
      <c r="C324" s="87"/>
      <c r="F324" s="37">
        <v>0</v>
      </c>
      <c r="G324" s="93"/>
      <c r="H324" s="36">
        <f t="shared" si="17"/>
        <v>0</v>
      </c>
      <c r="I324" s="37">
        <f t="shared" si="18"/>
        <v>0</v>
      </c>
      <c r="J324" s="36"/>
    </row>
    <row r="325" spans="2:10" ht="13.5" customHeight="1">
      <c r="B325" s="42" t="s">
        <v>322</v>
      </c>
      <c r="C325" s="87"/>
      <c r="F325" s="37">
        <v>400000</v>
      </c>
      <c r="G325" s="93"/>
      <c r="H325" s="37">
        <f t="shared" si="17"/>
        <v>400000</v>
      </c>
      <c r="I325" s="37">
        <f t="shared" si="18"/>
        <v>400000</v>
      </c>
      <c r="J325" s="36"/>
    </row>
    <row r="326" spans="2:10" ht="13.5" customHeight="1">
      <c r="B326" s="42" t="s">
        <v>790</v>
      </c>
      <c r="C326" s="87"/>
      <c r="F326" s="37">
        <v>1200000</v>
      </c>
      <c r="G326" s="93"/>
      <c r="H326" s="37">
        <f t="shared" si="17"/>
        <v>1200000</v>
      </c>
      <c r="I326" s="37">
        <f t="shared" si="18"/>
        <v>1200000</v>
      </c>
      <c r="J326" s="36"/>
    </row>
    <row r="327" spans="2:10" ht="13.5" hidden="1" customHeight="1">
      <c r="B327" s="42" t="s">
        <v>319</v>
      </c>
      <c r="C327" s="87"/>
      <c r="F327" s="37">
        <v>0</v>
      </c>
      <c r="G327" s="93"/>
      <c r="H327" s="36">
        <f t="shared" si="17"/>
        <v>0</v>
      </c>
      <c r="I327" s="37">
        <f t="shared" si="18"/>
        <v>0</v>
      </c>
      <c r="J327" s="36"/>
    </row>
    <row r="328" spans="2:10" ht="13.5" customHeight="1">
      <c r="B328" s="42" t="s">
        <v>616</v>
      </c>
      <c r="C328" s="87"/>
      <c r="F328" s="37">
        <v>500000</v>
      </c>
      <c r="G328" s="93"/>
      <c r="H328" s="36">
        <f t="shared" si="17"/>
        <v>500000</v>
      </c>
      <c r="I328" s="37">
        <f t="shared" si="18"/>
        <v>500000</v>
      </c>
      <c r="J328" s="36"/>
    </row>
    <row r="329" spans="2:10" ht="13.5" hidden="1" customHeight="1">
      <c r="B329" s="42" t="s">
        <v>611</v>
      </c>
      <c r="C329" s="87"/>
      <c r="F329" s="37">
        <v>0</v>
      </c>
      <c r="G329" s="93"/>
      <c r="H329" s="36">
        <f t="shared" si="17"/>
        <v>0</v>
      </c>
      <c r="I329" s="37">
        <f t="shared" si="18"/>
        <v>0</v>
      </c>
      <c r="J329" s="36"/>
    </row>
    <row r="330" spans="2:10" ht="13.5" hidden="1" customHeight="1">
      <c r="B330" s="42" t="s">
        <v>306</v>
      </c>
      <c r="C330" s="87"/>
      <c r="F330" s="37">
        <v>0</v>
      </c>
      <c r="G330" s="93"/>
      <c r="H330" s="36">
        <f t="shared" si="17"/>
        <v>0</v>
      </c>
      <c r="I330" s="37">
        <f t="shared" si="18"/>
        <v>0</v>
      </c>
      <c r="J330" s="36"/>
    </row>
    <row r="331" spans="2:10" ht="13.5" customHeight="1">
      <c r="B331" s="42" t="s">
        <v>450</v>
      </c>
      <c r="C331" s="87"/>
      <c r="F331" s="37">
        <v>750000</v>
      </c>
      <c r="G331" s="93"/>
      <c r="H331" s="36">
        <f t="shared" si="17"/>
        <v>750000</v>
      </c>
      <c r="I331" s="37">
        <f t="shared" si="18"/>
        <v>750000</v>
      </c>
      <c r="J331" s="36"/>
    </row>
    <row r="332" spans="2:10" ht="13.5" hidden="1" customHeight="1">
      <c r="B332" s="42" t="s">
        <v>19</v>
      </c>
      <c r="C332" s="87"/>
      <c r="F332" s="37">
        <v>0</v>
      </c>
      <c r="G332" s="93"/>
      <c r="H332" s="36">
        <f t="shared" ref="H332:H366" si="19">SUM(F332:G332)</f>
        <v>0</v>
      </c>
      <c r="I332" s="37">
        <f t="shared" si="18"/>
        <v>0</v>
      </c>
      <c r="J332" s="36"/>
    </row>
    <row r="333" spans="2:10" ht="13.5" hidden="1" customHeight="1">
      <c r="B333" s="42" t="s">
        <v>791</v>
      </c>
      <c r="C333" s="87"/>
      <c r="F333" s="37">
        <v>0</v>
      </c>
      <c r="G333" s="93"/>
      <c r="H333" s="36">
        <f t="shared" si="19"/>
        <v>0</v>
      </c>
      <c r="I333" s="37">
        <f t="shared" si="18"/>
        <v>0</v>
      </c>
      <c r="J333" s="36"/>
    </row>
    <row r="334" spans="2:10" ht="13.5" customHeight="1">
      <c r="B334" s="42" t="s">
        <v>312</v>
      </c>
      <c r="C334" s="87"/>
      <c r="F334" s="37">
        <v>2150000</v>
      </c>
      <c r="G334" s="93"/>
      <c r="H334" s="36">
        <f t="shared" si="19"/>
        <v>2150000</v>
      </c>
      <c r="I334" s="37">
        <f t="shared" si="18"/>
        <v>2150000</v>
      </c>
      <c r="J334" s="36"/>
    </row>
    <row r="335" spans="2:10" ht="13.5" hidden="1" customHeight="1">
      <c r="B335" s="42" t="s">
        <v>488</v>
      </c>
      <c r="C335" s="87"/>
      <c r="F335" s="37">
        <v>0</v>
      </c>
      <c r="G335" s="93"/>
      <c r="H335" s="36">
        <f t="shared" si="19"/>
        <v>0</v>
      </c>
      <c r="I335" s="37">
        <f t="shared" si="18"/>
        <v>0</v>
      </c>
      <c r="J335" s="36"/>
    </row>
    <row r="336" spans="2:10" ht="13.5" customHeight="1">
      <c r="B336" s="42" t="s">
        <v>1214</v>
      </c>
      <c r="C336" s="87"/>
      <c r="F336" s="37">
        <v>100000</v>
      </c>
      <c r="G336" s="93"/>
      <c r="H336" s="36">
        <f t="shared" si="19"/>
        <v>100000</v>
      </c>
      <c r="I336" s="37"/>
      <c r="J336" s="36"/>
    </row>
    <row r="337" spans="2:10" ht="13.5" hidden="1" customHeight="1">
      <c r="B337" s="42" t="s">
        <v>451</v>
      </c>
      <c r="C337" s="87"/>
      <c r="F337" s="37">
        <v>0</v>
      </c>
      <c r="G337" s="93"/>
      <c r="H337" s="36">
        <f t="shared" si="19"/>
        <v>0</v>
      </c>
      <c r="I337" s="37">
        <f t="shared" si="18"/>
        <v>0</v>
      </c>
      <c r="J337" s="36"/>
    </row>
    <row r="338" spans="2:10" ht="13.5" hidden="1" customHeight="1">
      <c r="B338" s="42" t="s">
        <v>612</v>
      </c>
      <c r="C338" s="87"/>
      <c r="F338" s="37">
        <v>0</v>
      </c>
      <c r="G338" s="93"/>
      <c r="H338" s="36">
        <f t="shared" si="19"/>
        <v>0</v>
      </c>
      <c r="I338" s="37">
        <f t="shared" si="18"/>
        <v>0</v>
      </c>
      <c r="J338" s="36"/>
    </row>
    <row r="339" spans="2:10" ht="13.5" customHeight="1">
      <c r="B339" s="42" t="s">
        <v>1215</v>
      </c>
      <c r="C339" s="87"/>
      <c r="F339" s="37">
        <v>300000</v>
      </c>
      <c r="G339" s="93"/>
      <c r="H339" s="36">
        <f t="shared" si="19"/>
        <v>300000</v>
      </c>
      <c r="I339" s="37"/>
      <c r="J339" s="36"/>
    </row>
    <row r="340" spans="2:10" ht="13.5" customHeight="1">
      <c r="B340" s="42" t="s">
        <v>618</v>
      </c>
      <c r="C340" s="87"/>
      <c r="F340" s="37">
        <v>141000</v>
      </c>
      <c r="G340" s="93"/>
      <c r="H340" s="36">
        <f t="shared" si="19"/>
        <v>141000</v>
      </c>
      <c r="I340" s="37">
        <f t="shared" si="18"/>
        <v>141000</v>
      </c>
      <c r="J340" s="36"/>
    </row>
    <row r="341" spans="2:10" ht="13.5" customHeight="1">
      <c r="B341" s="42" t="s">
        <v>315</v>
      </c>
      <c r="C341" s="87"/>
      <c r="F341" s="37">
        <v>900000</v>
      </c>
      <c r="G341" s="93"/>
      <c r="H341" s="36">
        <f t="shared" si="19"/>
        <v>900000</v>
      </c>
      <c r="I341" s="37">
        <f t="shared" si="18"/>
        <v>900000</v>
      </c>
      <c r="J341" s="36"/>
    </row>
    <row r="342" spans="2:10" ht="13.5" customHeight="1">
      <c r="B342" s="42" t="s">
        <v>763</v>
      </c>
      <c r="C342" s="87"/>
      <c r="F342" s="37">
        <v>196000</v>
      </c>
      <c r="G342" s="93"/>
      <c r="H342" s="36">
        <f t="shared" si="19"/>
        <v>196000</v>
      </c>
      <c r="I342" s="37">
        <f t="shared" si="18"/>
        <v>196000</v>
      </c>
      <c r="J342" s="36"/>
    </row>
    <row r="343" spans="2:10" ht="13.5" hidden="1" customHeight="1">
      <c r="B343" s="42" t="s">
        <v>320</v>
      </c>
      <c r="C343" s="87"/>
      <c r="F343" s="37">
        <v>0</v>
      </c>
      <c r="G343" s="93"/>
      <c r="H343" s="36">
        <f t="shared" si="19"/>
        <v>0</v>
      </c>
      <c r="I343" s="37">
        <f t="shared" si="18"/>
        <v>0</v>
      </c>
      <c r="J343" s="36"/>
    </row>
    <row r="344" spans="2:10" ht="13.5" customHeight="1">
      <c r="B344" s="42" t="s">
        <v>613</v>
      </c>
      <c r="C344" s="87"/>
      <c r="F344" s="37">
        <v>320000</v>
      </c>
      <c r="G344" s="93"/>
      <c r="H344" s="36">
        <f t="shared" si="19"/>
        <v>320000</v>
      </c>
      <c r="I344" s="37">
        <f t="shared" si="18"/>
        <v>320000</v>
      </c>
      <c r="J344" s="36"/>
    </row>
    <row r="345" spans="2:10" ht="13.5" customHeight="1">
      <c r="B345" s="42" t="s">
        <v>615</v>
      </c>
      <c r="C345" s="87"/>
      <c r="F345" s="37">
        <v>3000000</v>
      </c>
      <c r="G345" s="93"/>
      <c r="H345" s="36">
        <f t="shared" si="19"/>
        <v>3000000</v>
      </c>
      <c r="I345" s="37">
        <f t="shared" si="18"/>
        <v>3000000</v>
      </c>
      <c r="J345" s="36"/>
    </row>
    <row r="346" spans="2:10" ht="13.5" customHeight="1">
      <c r="B346" s="42" t="s">
        <v>1240</v>
      </c>
      <c r="C346" s="87"/>
      <c r="F346" s="37">
        <v>870000</v>
      </c>
      <c r="G346" s="93"/>
      <c r="H346" s="36">
        <f t="shared" si="19"/>
        <v>870000</v>
      </c>
      <c r="I346" s="37">
        <f t="shared" si="18"/>
        <v>870000</v>
      </c>
      <c r="J346" s="36"/>
    </row>
    <row r="347" spans="2:10" ht="13.5" customHeight="1">
      <c r="B347" s="42" t="s">
        <v>452</v>
      </c>
      <c r="C347" s="87"/>
      <c r="F347" s="37">
        <v>870000</v>
      </c>
      <c r="G347" s="93"/>
      <c r="H347" s="36">
        <f t="shared" si="19"/>
        <v>870000</v>
      </c>
      <c r="I347" s="37">
        <f t="shared" si="18"/>
        <v>870000</v>
      </c>
      <c r="J347" s="36"/>
    </row>
    <row r="348" spans="2:10" ht="13.5" customHeight="1">
      <c r="B348" s="42" t="s">
        <v>792</v>
      </c>
      <c r="C348" s="87"/>
      <c r="F348" s="37">
        <v>100000</v>
      </c>
      <c r="G348" s="93"/>
      <c r="H348" s="36">
        <f t="shared" si="19"/>
        <v>100000</v>
      </c>
      <c r="I348" s="37">
        <f t="shared" si="18"/>
        <v>100000</v>
      </c>
      <c r="J348" s="36"/>
    </row>
    <row r="349" spans="2:10" ht="13.5" customHeight="1">
      <c r="B349" s="42" t="s">
        <v>614</v>
      </c>
      <c r="F349" s="37">
        <v>330000</v>
      </c>
      <c r="G349" s="93"/>
      <c r="H349" s="36">
        <f t="shared" si="19"/>
        <v>330000</v>
      </c>
      <c r="I349" s="37">
        <f t="shared" si="18"/>
        <v>330000</v>
      </c>
      <c r="J349" s="36"/>
    </row>
    <row r="350" spans="2:10" ht="13.5" hidden="1" customHeight="1">
      <c r="B350" s="42" t="s">
        <v>617</v>
      </c>
      <c r="C350" s="87"/>
      <c r="F350" s="37">
        <v>0</v>
      </c>
      <c r="G350" s="93"/>
      <c r="H350" s="36">
        <f t="shared" si="19"/>
        <v>0</v>
      </c>
      <c r="I350" s="37">
        <f t="shared" si="18"/>
        <v>0</v>
      </c>
      <c r="J350" s="36"/>
    </row>
    <row r="351" spans="2:10" ht="13.5" customHeight="1">
      <c r="B351" s="42" t="s">
        <v>1229</v>
      </c>
      <c r="C351" s="87"/>
      <c r="F351" s="37">
        <v>600000</v>
      </c>
      <c r="G351" s="93"/>
      <c r="H351" s="36">
        <f t="shared" si="19"/>
        <v>600000</v>
      </c>
      <c r="I351" s="37">
        <f t="shared" si="18"/>
        <v>600000</v>
      </c>
      <c r="J351" s="36"/>
    </row>
    <row r="352" spans="2:10" ht="13.5" hidden="1" customHeight="1">
      <c r="B352" s="42" t="s">
        <v>453</v>
      </c>
      <c r="C352" s="87"/>
      <c r="F352" s="37">
        <v>0</v>
      </c>
      <c r="G352" s="93"/>
      <c r="H352" s="36">
        <f t="shared" si="19"/>
        <v>0</v>
      </c>
      <c r="I352" s="37">
        <f t="shared" si="18"/>
        <v>0</v>
      </c>
      <c r="J352" s="36"/>
    </row>
    <row r="353" spans="2:10" ht="13.5" customHeight="1">
      <c r="B353" s="42" t="s">
        <v>308</v>
      </c>
      <c r="C353" s="87"/>
      <c r="F353" s="37">
        <v>785000</v>
      </c>
      <c r="G353" s="93"/>
      <c r="H353" s="36">
        <f t="shared" si="19"/>
        <v>785000</v>
      </c>
      <c r="I353" s="37">
        <f t="shared" si="18"/>
        <v>785000</v>
      </c>
      <c r="J353" s="36"/>
    </row>
    <row r="354" spans="2:10" ht="13.5" customHeight="1">
      <c r="B354" s="42" t="s">
        <v>1066</v>
      </c>
      <c r="C354" s="87"/>
      <c r="F354" s="37">
        <v>300000</v>
      </c>
      <c r="G354" s="93"/>
      <c r="H354" s="36">
        <f t="shared" si="19"/>
        <v>300000</v>
      </c>
      <c r="I354" s="37"/>
      <c r="J354" s="36"/>
    </row>
    <row r="355" spans="2:10" ht="13.5" customHeight="1">
      <c r="B355" s="42" t="s">
        <v>646</v>
      </c>
      <c r="C355" s="87"/>
      <c r="E355" s="36">
        <v>10000</v>
      </c>
      <c r="F355" s="37">
        <v>10600000</v>
      </c>
      <c r="G355" s="93">
        <v>50000</v>
      </c>
      <c r="H355" s="36">
        <f t="shared" si="19"/>
        <v>10650000</v>
      </c>
      <c r="I355" s="37">
        <f t="shared" si="18"/>
        <v>10590000</v>
      </c>
      <c r="J355" s="36"/>
    </row>
    <row r="356" spans="2:10" ht="15" customHeight="1">
      <c r="B356" s="42" t="s">
        <v>621</v>
      </c>
      <c r="C356" s="113"/>
      <c r="F356" s="36">
        <v>300000</v>
      </c>
      <c r="G356" s="93"/>
      <c r="H356" s="36">
        <f t="shared" si="19"/>
        <v>300000</v>
      </c>
      <c r="I356" s="37">
        <f t="shared" si="18"/>
        <v>300000</v>
      </c>
      <c r="J356" s="36"/>
    </row>
    <row r="357" spans="2:10" ht="15.75" customHeight="1">
      <c r="B357" s="42" t="s">
        <v>307</v>
      </c>
      <c r="C357" s="87"/>
      <c r="F357" s="36">
        <v>350000</v>
      </c>
      <c r="G357" s="93"/>
      <c r="H357" s="36">
        <f t="shared" si="19"/>
        <v>350000</v>
      </c>
      <c r="I357" s="37">
        <f t="shared" si="18"/>
        <v>350000</v>
      </c>
      <c r="J357" s="36"/>
    </row>
    <row r="358" spans="2:10" ht="15" hidden="1" customHeight="1">
      <c r="B358" s="42" t="s">
        <v>619</v>
      </c>
      <c r="C358" s="87"/>
      <c r="F358" s="36">
        <v>0</v>
      </c>
      <c r="G358" s="93"/>
      <c r="H358" s="36">
        <f t="shared" si="19"/>
        <v>0</v>
      </c>
      <c r="I358" s="37">
        <f t="shared" si="18"/>
        <v>0</v>
      </c>
      <c r="J358" s="36"/>
    </row>
    <row r="359" spans="2:10" ht="15" customHeight="1">
      <c r="B359" s="42" t="s">
        <v>1231</v>
      </c>
      <c r="C359" s="87"/>
      <c r="F359" s="36">
        <v>100000</v>
      </c>
      <c r="G359" s="93"/>
      <c r="H359" s="36">
        <f t="shared" si="19"/>
        <v>100000</v>
      </c>
      <c r="I359" s="37">
        <f t="shared" si="18"/>
        <v>100000</v>
      </c>
      <c r="J359" s="36"/>
    </row>
    <row r="360" spans="2:10" ht="15" customHeight="1">
      <c r="B360" s="42" t="s">
        <v>321</v>
      </c>
      <c r="C360" s="87"/>
      <c r="F360" s="36">
        <v>1270000</v>
      </c>
      <c r="G360" s="93"/>
      <c r="H360" s="36">
        <f t="shared" si="19"/>
        <v>1270000</v>
      </c>
      <c r="I360" s="37">
        <f t="shared" si="18"/>
        <v>1270000</v>
      </c>
      <c r="J360" s="36"/>
    </row>
    <row r="361" spans="2:10" ht="16.5" customHeight="1">
      <c r="B361" s="42" t="s">
        <v>242</v>
      </c>
      <c r="C361" s="87"/>
      <c r="D361" s="38"/>
      <c r="F361" s="37">
        <v>205000</v>
      </c>
      <c r="G361" s="93"/>
      <c r="H361" s="36">
        <f t="shared" si="19"/>
        <v>205000</v>
      </c>
      <c r="I361" s="37">
        <f t="shared" si="18"/>
        <v>205000</v>
      </c>
      <c r="J361" s="36"/>
    </row>
    <row r="362" spans="2:10" ht="15" customHeight="1">
      <c r="B362" s="42" t="s">
        <v>316</v>
      </c>
      <c r="C362" s="87"/>
      <c r="F362" s="36">
        <v>1895000</v>
      </c>
      <c r="G362" s="93"/>
      <c r="H362" s="36">
        <f t="shared" si="19"/>
        <v>1895000</v>
      </c>
      <c r="I362" s="37">
        <f t="shared" si="18"/>
        <v>1895000</v>
      </c>
      <c r="J362" s="36"/>
    </row>
    <row r="363" spans="2:10" ht="15" customHeight="1">
      <c r="B363" s="42" t="s">
        <v>1216</v>
      </c>
      <c r="C363" s="87"/>
      <c r="F363" s="36">
        <v>700000</v>
      </c>
      <c r="G363" s="93"/>
      <c r="H363" s="36">
        <f t="shared" si="19"/>
        <v>700000</v>
      </c>
      <c r="I363" s="37">
        <f t="shared" si="18"/>
        <v>700000</v>
      </c>
      <c r="J363" s="36"/>
    </row>
    <row r="364" spans="2:10" ht="15" customHeight="1">
      <c r="B364" s="42" t="s">
        <v>313</v>
      </c>
      <c r="C364" s="87"/>
      <c r="F364" s="36">
        <v>760000</v>
      </c>
      <c r="G364" s="93"/>
      <c r="H364" s="36">
        <f t="shared" si="19"/>
        <v>760000</v>
      </c>
      <c r="I364" s="37">
        <f t="shared" si="18"/>
        <v>760000</v>
      </c>
      <c r="J364" s="36"/>
    </row>
    <row r="365" spans="2:10" ht="13.5" customHeight="1">
      <c r="B365" s="434" t="s">
        <v>815</v>
      </c>
      <c r="C365" s="87"/>
      <c r="E365" s="36">
        <v>0</v>
      </c>
      <c r="F365" s="37">
        <v>5850000</v>
      </c>
      <c r="G365" s="93"/>
      <c r="H365" s="36">
        <f t="shared" si="19"/>
        <v>5850000</v>
      </c>
      <c r="I365" s="37">
        <f>F365-E365</f>
        <v>5850000</v>
      </c>
      <c r="J365" s="36"/>
    </row>
    <row r="366" spans="2:10" ht="13.5" customHeight="1">
      <c r="B366" s="434" t="s">
        <v>1230</v>
      </c>
      <c r="C366" s="87"/>
      <c r="F366" s="37">
        <v>1200000</v>
      </c>
      <c r="G366" s="93"/>
      <c r="H366" s="36">
        <f t="shared" si="19"/>
        <v>1200000</v>
      </c>
      <c r="I366" s="37"/>
      <c r="J366" s="36"/>
    </row>
    <row r="367" spans="2:10" ht="15" customHeight="1" thickBot="1">
      <c r="B367" s="60"/>
      <c r="C367" s="82"/>
      <c r="D367" s="51"/>
      <c r="E367" s="117"/>
      <c r="F367" s="61"/>
      <c r="G367" s="97"/>
      <c r="H367" s="61"/>
    </row>
    <row r="368" spans="2:10" ht="16.5" customHeight="1" thickBot="1">
      <c r="B368" s="58" t="s">
        <v>709</v>
      </c>
      <c r="C368" s="82"/>
      <c r="D368" s="52"/>
      <c r="E368" s="53">
        <f>SUM(E202:E367)</f>
        <v>158810</v>
      </c>
      <c r="F368" s="53">
        <f>SUM(F202:F367)</f>
        <v>283067337</v>
      </c>
      <c r="G368" s="94">
        <f>SUM(G202:G367)</f>
        <v>4679218</v>
      </c>
      <c r="H368" s="95">
        <f>SUM(H202:H367)</f>
        <v>287746555</v>
      </c>
      <c r="I368" s="95">
        <f>SUM(I202:I367)</f>
        <v>257743527</v>
      </c>
      <c r="J368" s="36">
        <f>SUM(F368:G368)</f>
        <v>287746555</v>
      </c>
    </row>
    <row r="369" spans="1:10" ht="15" customHeight="1">
      <c r="B369" s="71"/>
      <c r="I369" s="33"/>
    </row>
    <row r="370" spans="1:10" ht="15.75" customHeight="1">
      <c r="B370" s="23" t="s">
        <v>798</v>
      </c>
      <c r="C370" s="33"/>
      <c r="D370" s="364"/>
      <c r="E370" s="33"/>
      <c r="I370" s="365"/>
      <c r="J370" s="366"/>
    </row>
    <row r="371" spans="1:10" ht="8.25" customHeight="1">
      <c r="B371" s="363"/>
      <c r="C371" s="33"/>
      <c r="D371" s="364"/>
      <c r="E371" s="33"/>
      <c r="I371" s="365"/>
      <c r="J371" s="366"/>
    </row>
    <row r="372" spans="1:10" ht="15.75" customHeight="1">
      <c r="B372" s="367" t="s">
        <v>797</v>
      </c>
      <c r="C372" s="33"/>
      <c r="D372" s="364"/>
      <c r="F372" s="36">
        <v>0</v>
      </c>
      <c r="G372" s="93">
        <v>45682781</v>
      </c>
      <c r="H372" s="36">
        <f>SUM(F372:G372)</f>
        <v>45682781</v>
      </c>
      <c r="I372" s="37">
        <f>F372-E372</f>
        <v>0</v>
      </c>
      <c r="J372" s="366"/>
    </row>
    <row r="373" spans="1:10" ht="15.75" hidden="1" customHeight="1">
      <c r="B373" s="367" t="s">
        <v>804</v>
      </c>
      <c r="C373" s="33"/>
      <c r="D373" s="364"/>
      <c r="F373" s="36"/>
      <c r="G373" s="93"/>
      <c r="H373" s="36">
        <f>SUM(F373:G373)</f>
        <v>0</v>
      </c>
      <c r="I373" s="37">
        <f>F373-E373</f>
        <v>0</v>
      </c>
      <c r="J373" s="366"/>
    </row>
    <row r="374" spans="1:10" ht="15.75" hidden="1" customHeight="1">
      <c r="B374" s="367"/>
      <c r="C374" s="33"/>
      <c r="D374" s="364"/>
      <c r="E374" s="33"/>
      <c r="F374" s="36">
        <v>0</v>
      </c>
      <c r="G374" s="93"/>
      <c r="H374" s="36">
        <f>SUM(F374:G374)</f>
        <v>0</v>
      </c>
      <c r="I374" s="365"/>
      <c r="J374" s="366"/>
    </row>
    <row r="375" spans="1:10" ht="6.75" customHeight="1" thickBot="1">
      <c r="B375" s="363"/>
      <c r="C375" s="33"/>
      <c r="D375" s="364"/>
      <c r="E375" s="33"/>
      <c r="F375" s="36"/>
      <c r="G375" s="96"/>
      <c r="H375" s="37"/>
      <c r="I375" s="365"/>
      <c r="J375" s="366"/>
    </row>
    <row r="376" spans="1:10" ht="17.25" customHeight="1" thickBot="1">
      <c r="B376" s="58" t="s">
        <v>796</v>
      </c>
      <c r="C376" s="33"/>
      <c r="D376" s="364"/>
      <c r="E376" s="53">
        <f>SUM(E371:E375)</f>
        <v>0</v>
      </c>
      <c r="F376" s="53">
        <f>SUM(F371:F375)</f>
        <v>0</v>
      </c>
      <c r="G376" s="94">
        <f>SUM(G371:G375)</f>
        <v>45682781</v>
      </c>
      <c r="H376" s="95">
        <f>SUM(H371:H375)</f>
        <v>45682781</v>
      </c>
      <c r="I376" s="95">
        <f>SUM(I371:I375)</f>
        <v>0</v>
      </c>
      <c r="J376" s="366"/>
    </row>
    <row r="377" spans="1:10" ht="11.25" customHeight="1">
      <c r="B377" s="71"/>
      <c r="I377" s="33"/>
    </row>
    <row r="378" spans="1:10" ht="13.5" customHeight="1" thickBot="1">
      <c r="B378" s="71"/>
      <c r="I378" s="33"/>
    </row>
    <row r="379" spans="1:10" ht="19.5" customHeight="1" thickBot="1">
      <c r="B379" s="314" t="s">
        <v>718</v>
      </c>
      <c r="C379" s="75" t="s">
        <v>676</v>
      </c>
      <c r="D379" s="52"/>
      <c r="E379" s="53">
        <f>SUM(E197+E368+E376)</f>
        <v>226607</v>
      </c>
      <c r="F379" s="53">
        <f>SUM(F197+F368+F376)</f>
        <v>323952547</v>
      </c>
      <c r="G379" s="94">
        <f>SUM(G197+G368+G376)</f>
        <v>50780861</v>
      </c>
      <c r="H379" s="53">
        <f>SUM(H197+H368)</f>
        <v>329050627</v>
      </c>
      <c r="I379" s="53">
        <f>SUM(I197+I368)</f>
        <v>298560940</v>
      </c>
      <c r="J379" s="36">
        <f>SUM(F379:G379)</f>
        <v>374733408</v>
      </c>
    </row>
    <row r="380" spans="1:10" ht="23.25" customHeight="1">
      <c r="B380" s="23"/>
      <c r="C380" s="82"/>
      <c r="D380" s="52"/>
      <c r="E380" s="115"/>
      <c r="F380" s="57"/>
      <c r="G380" s="97"/>
      <c r="H380" s="57"/>
      <c r="J380" s="36"/>
    </row>
    <row r="381" spans="1:10" ht="15" customHeight="1">
      <c r="A381" s="24"/>
      <c r="B381" s="43" t="s">
        <v>711</v>
      </c>
    </row>
    <row r="382" spans="1:10" ht="10.5" customHeight="1">
      <c r="A382" s="24"/>
      <c r="B382" s="43"/>
    </row>
    <row r="383" spans="1:10" ht="15" customHeight="1">
      <c r="A383" s="24"/>
      <c r="B383" s="43" t="s">
        <v>712</v>
      </c>
    </row>
    <row r="384" spans="1:10" ht="9" customHeight="1">
      <c r="A384" s="24"/>
      <c r="B384" s="43"/>
      <c r="F384" s="39"/>
      <c r="G384" s="96"/>
      <c r="H384" s="36"/>
    </row>
    <row r="385" spans="1:10" ht="15" hidden="1" customHeight="1">
      <c r="A385" s="24"/>
      <c r="B385" s="46" t="s">
        <v>657</v>
      </c>
      <c r="E385" s="36">
        <v>5000</v>
      </c>
      <c r="F385" s="96">
        <v>0</v>
      </c>
      <c r="G385" s="93"/>
      <c r="H385" s="36">
        <f t="shared" ref="H385:H390" si="20">SUM(F385:G385)</f>
        <v>0</v>
      </c>
      <c r="I385" s="37">
        <f t="shared" ref="I385:I390" si="21">F385-E385</f>
        <v>-5000</v>
      </c>
    </row>
    <row r="386" spans="1:10" ht="30.75" customHeight="1">
      <c r="A386" s="24"/>
      <c r="B386" s="68" t="s">
        <v>678</v>
      </c>
      <c r="C386" s="84" t="s">
        <v>333</v>
      </c>
      <c r="D386" s="38"/>
      <c r="E386" s="37">
        <v>5923</v>
      </c>
      <c r="F386" s="96">
        <v>5923028</v>
      </c>
      <c r="G386" s="93"/>
      <c r="H386" s="36">
        <f t="shared" si="20"/>
        <v>5923028</v>
      </c>
      <c r="I386" s="37">
        <f t="shared" si="21"/>
        <v>5917105</v>
      </c>
    </row>
    <row r="387" spans="1:10" ht="15" customHeight="1">
      <c r="A387" s="24"/>
      <c r="B387" s="46" t="s">
        <v>1294</v>
      </c>
      <c r="F387" s="39">
        <v>2000000</v>
      </c>
      <c r="G387" s="93"/>
      <c r="H387" s="36">
        <f t="shared" si="20"/>
        <v>2000000</v>
      </c>
      <c r="I387" s="37">
        <f t="shared" si="21"/>
        <v>2000000</v>
      </c>
    </row>
    <row r="388" spans="1:10" ht="15" customHeight="1">
      <c r="A388" s="24"/>
      <c r="B388" s="46" t="s">
        <v>1295</v>
      </c>
      <c r="F388" s="96">
        <v>1300000</v>
      </c>
      <c r="G388" s="93"/>
      <c r="H388" s="36">
        <f t="shared" si="20"/>
        <v>1300000</v>
      </c>
      <c r="I388" s="37">
        <f t="shared" si="21"/>
        <v>1300000</v>
      </c>
    </row>
    <row r="389" spans="1:10" ht="30" hidden="1" customHeight="1">
      <c r="A389" s="24"/>
      <c r="C389" s="84"/>
      <c r="F389" s="96"/>
      <c r="G389" s="93"/>
      <c r="H389" s="36">
        <f t="shared" si="20"/>
        <v>0</v>
      </c>
      <c r="I389" s="37">
        <f t="shared" si="21"/>
        <v>0</v>
      </c>
    </row>
    <row r="390" spans="1:10" ht="18.75" hidden="1" customHeight="1">
      <c r="A390" s="24"/>
      <c r="C390" s="84"/>
      <c r="F390" s="96"/>
      <c r="G390" s="93"/>
      <c r="H390" s="36">
        <f t="shared" si="20"/>
        <v>0</v>
      </c>
      <c r="I390" s="37">
        <f t="shared" si="21"/>
        <v>0</v>
      </c>
    </row>
    <row r="391" spans="1:10" ht="10.5" customHeight="1" thickBot="1">
      <c r="A391" s="24"/>
      <c r="B391" s="43"/>
      <c r="F391" s="61"/>
      <c r="G391" s="97"/>
      <c r="H391" s="61"/>
    </row>
    <row r="392" spans="1:10" ht="19.5" customHeight="1" thickBot="1">
      <c r="A392" s="24"/>
      <c r="B392" s="58" t="s">
        <v>713</v>
      </c>
      <c r="E392" s="53">
        <f>SUM(E384:E391)</f>
        <v>10923</v>
      </c>
      <c r="F392" s="53">
        <f>SUM(F384:F391)</f>
        <v>9223028</v>
      </c>
      <c r="G392" s="100">
        <f>SUM(G384:G391)</f>
        <v>0</v>
      </c>
      <c r="H392" s="53">
        <f>SUM(H384:H391)</f>
        <v>9223028</v>
      </c>
      <c r="I392" s="53">
        <f>SUM(I384:I391)</f>
        <v>9212105</v>
      </c>
      <c r="J392" s="36">
        <f>SUM(F392:G392)</f>
        <v>9223028</v>
      </c>
    </row>
    <row r="393" spans="1:10" ht="15.75" hidden="1" customHeight="1">
      <c r="A393" s="24"/>
      <c r="B393" s="58"/>
      <c r="F393" s="57"/>
      <c r="G393" s="108"/>
      <c r="H393" s="57"/>
      <c r="J393" s="36"/>
    </row>
    <row r="394" spans="1:10" ht="15.75" hidden="1" customHeight="1">
      <c r="A394" s="24"/>
      <c r="B394" s="58"/>
      <c r="F394" s="57"/>
      <c r="G394" s="108"/>
      <c r="H394" s="57"/>
      <c r="J394" s="36"/>
    </row>
    <row r="395" spans="1:10" ht="11.25" customHeight="1">
      <c r="A395" s="24"/>
      <c r="B395" s="43"/>
    </row>
    <row r="396" spans="1:10" ht="18" customHeight="1">
      <c r="B396" s="43" t="s">
        <v>714</v>
      </c>
      <c r="C396" s="81"/>
      <c r="D396" s="44"/>
      <c r="E396" s="66"/>
    </row>
    <row r="397" spans="1:10" ht="6.75" customHeight="1">
      <c r="B397" s="43"/>
      <c r="C397" s="81"/>
      <c r="D397" s="44"/>
      <c r="E397" s="66"/>
    </row>
    <row r="398" spans="1:10" ht="15" customHeight="1">
      <c r="B398" s="16" t="s">
        <v>963</v>
      </c>
      <c r="C398" s="84"/>
      <c r="E398" s="36">
        <v>755</v>
      </c>
      <c r="F398" s="37">
        <v>500000</v>
      </c>
      <c r="G398" s="93"/>
      <c r="H398" s="36">
        <f t="shared" ref="H398:H464" si="22">SUM(F398:G398)</f>
        <v>500000</v>
      </c>
      <c r="I398" s="37">
        <f t="shared" ref="I398:I464" si="23">F398-E398</f>
        <v>499245</v>
      </c>
    </row>
    <row r="399" spans="1:10" ht="15" hidden="1" customHeight="1">
      <c r="B399" s="46" t="s">
        <v>964</v>
      </c>
      <c r="C399" s="84"/>
      <c r="E399" s="36">
        <v>0</v>
      </c>
      <c r="F399" s="96">
        <v>0</v>
      </c>
      <c r="G399" s="93"/>
      <c r="H399" s="36">
        <f t="shared" si="22"/>
        <v>0</v>
      </c>
      <c r="I399" s="37">
        <f t="shared" si="23"/>
        <v>0</v>
      </c>
    </row>
    <row r="400" spans="1:10" ht="15" hidden="1" customHeight="1">
      <c r="B400" s="46" t="s">
        <v>752</v>
      </c>
      <c r="C400" s="84"/>
      <c r="E400" s="36">
        <v>2000</v>
      </c>
      <c r="F400" s="96">
        <v>0</v>
      </c>
      <c r="G400" s="93"/>
      <c r="H400" s="36">
        <f t="shared" si="22"/>
        <v>0</v>
      </c>
      <c r="I400" s="37">
        <f t="shared" si="23"/>
        <v>-2000</v>
      </c>
    </row>
    <row r="401" spans="2:9" ht="15.75" customHeight="1">
      <c r="B401" s="46" t="s">
        <v>424</v>
      </c>
      <c r="E401" s="36">
        <v>3000</v>
      </c>
      <c r="F401" s="96">
        <v>5000000</v>
      </c>
      <c r="G401" s="93"/>
      <c r="H401" s="36">
        <f t="shared" si="22"/>
        <v>5000000</v>
      </c>
      <c r="I401" s="37">
        <f t="shared" si="23"/>
        <v>4997000</v>
      </c>
    </row>
    <row r="402" spans="2:9" ht="15" customHeight="1">
      <c r="B402" s="69" t="s">
        <v>579</v>
      </c>
      <c r="C402" s="84" t="s">
        <v>333</v>
      </c>
      <c r="E402" s="36">
        <v>9438</v>
      </c>
      <c r="F402" s="19">
        <v>180000</v>
      </c>
      <c r="G402" s="93"/>
      <c r="H402" s="36">
        <f t="shared" si="22"/>
        <v>180000</v>
      </c>
      <c r="I402" s="37">
        <f t="shared" si="23"/>
        <v>170562</v>
      </c>
    </row>
    <row r="403" spans="2:9" ht="15.75" hidden="1" customHeight="1">
      <c r="B403" s="5" t="s">
        <v>583</v>
      </c>
      <c r="C403" s="75"/>
      <c r="D403" s="73"/>
      <c r="E403" s="36">
        <v>5000</v>
      </c>
      <c r="F403" s="20">
        <v>0</v>
      </c>
      <c r="G403" s="93"/>
      <c r="H403" s="36">
        <f t="shared" si="22"/>
        <v>0</v>
      </c>
      <c r="I403" s="37">
        <f t="shared" si="23"/>
        <v>-5000</v>
      </c>
    </row>
    <row r="404" spans="2:9" ht="15.75" hidden="1" customHeight="1">
      <c r="B404" s="5" t="s">
        <v>583</v>
      </c>
      <c r="C404" s="84" t="s">
        <v>333</v>
      </c>
      <c r="D404" s="73"/>
      <c r="E404" s="36">
        <v>2050</v>
      </c>
      <c r="F404" s="20">
        <v>0</v>
      </c>
      <c r="G404" s="93"/>
      <c r="H404" s="36">
        <f t="shared" si="22"/>
        <v>0</v>
      </c>
      <c r="I404" s="37">
        <f t="shared" si="23"/>
        <v>-2050</v>
      </c>
    </row>
    <row r="405" spans="2:9" ht="15.75" hidden="1" customHeight="1">
      <c r="B405" s="17" t="s">
        <v>765</v>
      </c>
      <c r="C405" s="75"/>
      <c r="D405" s="72"/>
      <c r="F405" s="96"/>
      <c r="G405" s="93"/>
      <c r="H405" s="36">
        <f t="shared" si="22"/>
        <v>0</v>
      </c>
      <c r="I405" s="37">
        <f t="shared" si="23"/>
        <v>0</v>
      </c>
    </row>
    <row r="406" spans="2:9" ht="22.5" hidden="1" customHeight="1">
      <c r="B406" s="5" t="s">
        <v>766</v>
      </c>
      <c r="C406" s="75"/>
      <c r="D406" s="72"/>
      <c r="F406" s="96"/>
      <c r="G406" s="93"/>
      <c r="H406" s="36">
        <f t="shared" si="22"/>
        <v>0</v>
      </c>
      <c r="I406" s="37">
        <f t="shared" si="23"/>
        <v>0</v>
      </c>
    </row>
    <row r="407" spans="2:9" ht="15" hidden="1" customHeight="1">
      <c r="B407" s="17" t="s">
        <v>767</v>
      </c>
      <c r="C407" s="75"/>
      <c r="D407" s="72"/>
      <c r="F407" s="96"/>
      <c r="G407" s="93"/>
      <c r="H407" s="36">
        <f t="shared" si="22"/>
        <v>0</v>
      </c>
      <c r="I407" s="37">
        <f t="shared" si="23"/>
        <v>0</v>
      </c>
    </row>
    <row r="408" spans="2:9" ht="30" customHeight="1">
      <c r="B408" s="1784" t="s">
        <v>1245</v>
      </c>
      <c r="C408" s="75"/>
      <c r="D408" s="72"/>
      <c r="F408" s="96">
        <v>17173000</v>
      </c>
      <c r="G408" s="93"/>
      <c r="H408" s="36">
        <f t="shared" si="22"/>
        <v>17173000</v>
      </c>
      <c r="I408" s="37">
        <f t="shared" si="23"/>
        <v>17173000</v>
      </c>
    </row>
    <row r="409" spans="2:9" ht="13.5" hidden="1" customHeight="1">
      <c r="B409" s="42"/>
      <c r="C409" s="75"/>
      <c r="D409" s="72"/>
      <c r="E409" s="54"/>
      <c r="F409" s="96">
        <v>0</v>
      </c>
      <c r="G409" s="93"/>
      <c r="H409" s="36">
        <f t="shared" si="22"/>
        <v>0</v>
      </c>
      <c r="I409" s="37">
        <f t="shared" si="23"/>
        <v>0</v>
      </c>
    </row>
    <row r="410" spans="2:9" ht="16.5" hidden="1" customHeight="1">
      <c r="B410" s="318"/>
      <c r="C410" s="75"/>
      <c r="D410" s="72"/>
      <c r="E410" s="54"/>
      <c r="F410" s="96">
        <v>0</v>
      </c>
      <c r="G410" s="93"/>
      <c r="H410" s="36">
        <f t="shared" si="22"/>
        <v>0</v>
      </c>
      <c r="I410" s="37">
        <f t="shared" si="23"/>
        <v>0</v>
      </c>
    </row>
    <row r="411" spans="2:9" ht="15" hidden="1" customHeight="1">
      <c r="B411" s="42"/>
      <c r="C411" s="75"/>
      <c r="D411" s="72"/>
      <c r="E411" s="54"/>
      <c r="F411" s="96">
        <v>0</v>
      </c>
      <c r="G411" s="93"/>
      <c r="H411" s="36">
        <f t="shared" si="22"/>
        <v>0</v>
      </c>
      <c r="I411" s="37">
        <f t="shared" si="23"/>
        <v>0</v>
      </c>
    </row>
    <row r="412" spans="2:9" ht="15" hidden="1" customHeight="1">
      <c r="B412" s="42"/>
      <c r="C412" s="74"/>
      <c r="D412" s="72"/>
      <c r="E412" s="54"/>
      <c r="F412" s="96">
        <v>0</v>
      </c>
      <c r="G412" s="93"/>
      <c r="H412" s="36">
        <f t="shared" si="22"/>
        <v>0</v>
      </c>
      <c r="I412" s="37">
        <f t="shared" si="23"/>
        <v>0</v>
      </c>
    </row>
    <row r="413" spans="2:9" ht="15" hidden="1" customHeight="1">
      <c r="B413" s="42"/>
      <c r="C413" s="74"/>
      <c r="D413" s="72"/>
      <c r="E413" s="54"/>
      <c r="F413" s="96">
        <v>0</v>
      </c>
      <c r="G413" s="93"/>
      <c r="H413" s="36">
        <f t="shared" si="22"/>
        <v>0</v>
      </c>
      <c r="I413" s="37">
        <f t="shared" si="23"/>
        <v>0</v>
      </c>
    </row>
    <row r="414" spans="2:9" ht="15" hidden="1" customHeight="1">
      <c r="B414" s="42"/>
      <c r="C414" s="74"/>
      <c r="D414" s="73"/>
      <c r="E414" s="20"/>
      <c r="F414" s="96">
        <v>0</v>
      </c>
      <c r="G414" s="93"/>
      <c r="H414" s="36">
        <f t="shared" si="22"/>
        <v>0</v>
      </c>
      <c r="I414" s="37">
        <f t="shared" si="23"/>
        <v>0</v>
      </c>
    </row>
    <row r="415" spans="2:9" ht="15" hidden="1" customHeight="1">
      <c r="B415" s="42"/>
      <c r="C415" s="75"/>
      <c r="D415" s="73"/>
      <c r="E415" s="20"/>
      <c r="F415" s="20">
        <v>0</v>
      </c>
      <c r="G415" s="93"/>
      <c r="H415" s="36">
        <f t="shared" si="22"/>
        <v>0</v>
      </c>
      <c r="I415" s="37">
        <f t="shared" si="23"/>
        <v>0</v>
      </c>
    </row>
    <row r="416" spans="2:9" ht="15" hidden="1" customHeight="1">
      <c r="B416" s="25"/>
      <c r="C416" s="75"/>
      <c r="D416" s="73"/>
      <c r="E416" s="20"/>
      <c r="F416" s="20">
        <v>0</v>
      </c>
      <c r="G416" s="93"/>
      <c r="H416" s="36">
        <f t="shared" si="22"/>
        <v>0</v>
      </c>
      <c r="I416" s="37">
        <f t="shared" si="23"/>
        <v>0</v>
      </c>
    </row>
    <row r="417" spans="2:9" ht="15" hidden="1" customHeight="1">
      <c r="B417" s="25" t="s">
        <v>768</v>
      </c>
      <c r="C417" s="76">
        <f>SUM(H418:H424)</f>
        <v>0</v>
      </c>
      <c r="D417" s="73"/>
      <c r="E417" s="20"/>
      <c r="F417" s="20">
        <v>0</v>
      </c>
      <c r="G417" s="96"/>
      <c r="H417" s="36">
        <f t="shared" si="22"/>
        <v>0</v>
      </c>
      <c r="I417" s="37">
        <f t="shared" si="23"/>
        <v>0</v>
      </c>
    </row>
    <row r="418" spans="2:9" ht="15" hidden="1" customHeight="1">
      <c r="B418" s="42" t="s">
        <v>769</v>
      </c>
      <c r="C418" s="74"/>
      <c r="D418" s="73"/>
      <c r="E418" s="20"/>
      <c r="F418" s="20">
        <v>0</v>
      </c>
      <c r="G418" s="93"/>
      <c r="H418" s="36">
        <f t="shared" si="22"/>
        <v>0</v>
      </c>
      <c r="I418" s="37">
        <f t="shared" si="23"/>
        <v>0</v>
      </c>
    </row>
    <row r="419" spans="2:9" ht="15" hidden="1" customHeight="1">
      <c r="B419" s="318" t="s">
        <v>770</v>
      </c>
      <c r="C419" s="74"/>
      <c r="D419" s="73"/>
      <c r="E419" s="20"/>
      <c r="F419" s="20">
        <v>0</v>
      </c>
      <c r="G419" s="93"/>
      <c r="H419" s="36">
        <f t="shared" si="22"/>
        <v>0</v>
      </c>
      <c r="I419" s="37">
        <f t="shared" si="23"/>
        <v>0</v>
      </c>
    </row>
    <row r="420" spans="2:9" ht="15" hidden="1" customHeight="1">
      <c r="B420" s="42" t="s">
        <v>771</v>
      </c>
      <c r="C420" s="74"/>
      <c r="D420" s="73"/>
      <c r="E420" s="20"/>
      <c r="F420" s="20">
        <v>0</v>
      </c>
      <c r="G420" s="93"/>
      <c r="H420" s="36">
        <f t="shared" si="22"/>
        <v>0</v>
      </c>
      <c r="I420" s="37">
        <f t="shared" si="23"/>
        <v>0</v>
      </c>
    </row>
    <row r="421" spans="2:9" ht="15" hidden="1" customHeight="1">
      <c r="B421" s="42" t="s">
        <v>163</v>
      </c>
      <c r="C421" s="74"/>
      <c r="D421" s="73"/>
      <c r="E421" s="20"/>
      <c r="F421" s="20">
        <v>0</v>
      </c>
      <c r="G421" s="93"/>
      <c r="H421" s="36">
        <f t="shared" si="22"/>
        <v>0</v>
      </c>
      <c r="I421" s="37">
        <f t="shared" si="23"/>
        <v>0</v>
      </c>
    </row>
    <row r="422" spans="2:9" ht="15" hidden="1" customHeight="1">
      <c r="B422" s="42" t="s">
        <v>772</v>
      </c>
      <c r="C422" s="74"/>
      <c r="D422" s="73"/>
      <c r="E422" s="20"/>
      <c r="F422" s="20">
        <v>0</v>
      </c>
      <c r="G422" s="93"/>
      <c r="H422" s="36">
        <f t="shared" si="22"/>
        <v>0</v>
      </c>
      <c r="I422" s="37">
        <f t="shared" si="23"/>
        <v>0</v>
      </c>
    </row>
    <row r="423" spans="2:9" ht="15" hidden="1" customHeight="1">
      <c r="B423" s="42" t="s">
        <v>773</v>
      </c>
      <c r="C423" s="74"/>
      <c r="D423" s="73"/>
      <c r="E423" s="20"/>
      <c r="F423" s="20">
        <v>0</v>
      </c>
      <c r="G423" s="93"/>
      <c r="H423" s="36">
        <f t="shared" si="22"/>
        <v>0</v>
      </c>
      <c r="I423" s="37">
        <f t="shared" si="23"/>
        <v>0</v>
      </c>
    </row>
    <row r="424" spans="2:9" ht="15" hidden="1" customHeight="1">
      <c r="B424" s="42" t="s">
        <v>769</v>
      </c>
      <c r="C424" s="74"/>
      <c r="D424" s="73"/>
      <c r="E424" s="20"/>
      <c r="F424" s="20">
        <v>0</v>
      </c>
      <c r="G424" s="93"/>
      <c r="H424" s="36">
        <f t="shared" si="22"/>
        <v>0</v>
      </c>
      <c r="I424" s="37">
        <f t="shared" si="23"/>
        <v>0</v>
      </c>
    </row>
    <row r="425" spans="2:9" ht="15" hidden="1" customHeight="1">
      <c r="B425" s="25" t="s">
        <v>774</v>
      </c>
      <c r="C425" s="76">
        <f>SUM(H426:H432)</f>
        <v>0</v>
      </c>
      <c r="D425" s="73"/>
      <c r="E425" s="20"/>
      <c r="F425" s="20">
        <v>0</v>
      </c>
      <c r="G425" s="96"/>
      <c r="H425" s="36">
        <f t="shared" si="22"/>
        <v>0</v>
      </c>
      <c r="I425" s="37">
        <f t="shared" si="23"/>
        <v>0</v>
      </c>
    </row>
    <row r="426" spans="2:9" ht="15" hidden="1" customHeight="1">
      <c r="B426" s="42" t="s">
        <v>769</v>
      </c>
      <c r="C426" s="74"/>
      <c r="D426" s="73"/>
      <c r="E426" s="20"/>
      <c r="F426" s="20">
        <v>0</v>
      </c>
      <c r="G426" s="93"/>
      <c r="H426" s="36">
        <f t="shared" si="22"/>
        <v>0</v>
      </c>
      <c r="I426" s="37">
        <f t="shared" si="23"/>
        <v>0</v>
      </c>
    </row>
    <row r="427" spans="2:9" ht="15" hidden="1" customHeight="1">
      <c r="B427" s="318" t="s">
        <v>770</v>
      </c>
      <c r="C427" s="74"/>
      <c r="D427" s="73"/>
      <c r="E427" s="20"/>
      <c r="F427" s="20">
        <v>0</v>
      </c>
      <c r="G427" s="93"/>
      <c r="H427" s="36">
        <f t="shared" si="22"/>
        <v>0</v>
      </c>
      <c r="I427" s="37">
        <f t="shared" si="23"/>
        <v>0</v>
      </c>
    </row>
    <row r="428" spans="2:9" ht="15" hidden="1" customHeight="1">
      <c r="B428" s="42" t="s">
        <v>163</v>
      </c>
      <c r="C428" s="74"/>
      <c r="D428" s="73"/>
      <c r="E428" s="20"/>
      <c r="F428" s="20">
        <v>0</v>
      </c>
      <c r="G428" s="93"/>
      <c r="H428" s="36">
        <f t="shared" si="22"/>
        <v>0</v>
      </c>
      <c r="I428" s="37">
        <f t="shared" si="23"/>
        <v>0</v>
      </c>
    </row>
    <row r="429" spans="2:9" ht="15" hidden="1" customHeight="1">
      <c r="B429" s="42" t="s">
        <v>772</v>
      </c>
      <c r="C429" s="74"/>
      <c r="D429" s="73"/>
      <c r="E429" s="20"/>
      <c r="F429" s="20">
        <v>0</v>
      </c>
      <c r="G429" s="93"/>
      <c r="H429" s="36">
        <f t="shared" si="22"/>
        <v>0</v>
      </c>
      <c r="I429" s="37">
        <f t="shared" si="23"/>
        <v>0</v>
      </c>
    </row>
    <row r="430" spans="2:9" ht="15" hidden="1" customHeight="1">
      <c r="B430" s="42" t="s">
        <v>773</v>
      </c>
      <c r="C430" s="74"/>
      <c r="D430" s="73"/>
      <c r="E430" s="20"/>
      <c r="F430" s="20">
        <v>0</v>
      </c>
      <c r="G430" s="93"/>
      <c r="H430" s="36">
        <f t="shared" si="22"/>
        <v>0</v>
      </c>
      <c r="I430" s="37">
        <f t="shared" si="23"/>
        <v>0</v>
      </c>
    </row>
    <row r="431" spans="2:9" ht="15" hidden="1" customHeight="1">
      <c r="B431" s="42" t="s">
        <v>769</v>
      </c>
      <c r="C431" s="74"/>
      <c r="D431" s="73"/>
      <c r="E431" s="20"/>
      <c r="F431" s="20">
        <v>0</v>
      </c>
      <c r="G431" s="93"/>
      <c r="H431" s="36">
        <f t="shared" si="22"/>
        <v>0</v>
      </c>
      <c r="I431" s="37">
        <f t="shared" si="23"/>
        <v>0</v>
      </c>
    </row>
    <row r="432" spans="2:9" ht="15" hidden="1" customHeight="1">
      <c r="B432" s="42"/>
      <c r="C432" s="74"/>
      <c r="D432" s="73"/>
      <c r="E432" s="20"/>
      <c r="F432" s="20">
        <v>0</v>
      </c>
      <c r="G432" s="93"/>
      <c r="H432" s="36">
        <f t="shared" si="22"/>
        <v>0</v>
      </c>
      <c r="I432" s="37">
        <f t="shared" si="23"/>
        <v>0</v>
      </c>
    </row>
    <row r="433" spans="2:9" ht="15.75" customHeight="1">
      <c r="B433" s="319" t="s">
        <v>775</v>
      </c>
      <c r="C433" s="76">
        <f>SUM(H434:H457)</f>
        <v>26000000</v>
      </c>
      <c r="D433" s="44"/>
      <c r="E433" s="66"/>
      <c r="F433" s="38"/>
      <c r="G433" s="96"/>
      <c r="H433" s="36"/>
      <c r="I433" s="37">
        <f t="shared" si="23"/>
        <v>0</v>
      </c>
    </row>
    <row r="434" spans="2:9" ht="15" hidden="1" customHeight="1">
      <c r="B434" s="318" t="s">
        <v>784</v>
      </c>
      <c r="C434" s="75"/>
      <c r="D434" s="73"/>
      <c r="E434" s="20"/>
      <c r="F434" s="20">
        <v>0</v>
      </c>
      <c r="G434" s="93"/>
      <c r="H434" s="36">
        <f t="shared" si="22"/>
        <v>0</v>
      </c>
      <c r="I434" s="37">
        <f t="shared" si="23"/>
        <v>0</v>
      </c>
    </row>
    <row r="435" spans="2:9" ht="15" hidden="1" customHeight="1">
      <c r="B435" s="318" t="s">
        <v>297</v>
      </c>
      <c r="C435" s="75"/>
      <c r="D435" s="73"/>
      <c r="E435" s="20"/>
      <c r="F435" s="20">
        <v>0</v>
      </c>
      <c r="G435" s="93"/>
      <c r="H435" s="36">
        <f t="shared" si="22"/>
        <v>0</v>
      </c>
      <c r="I435" s="37">
        <f t="shared" si="23"/>
        <v>0</v>
      </c>
    </row>
    <row r="436" spans="2:9" ht="15" customHeight="1">
      <c r="B436" s="318" t="s">
        <v>805</v>
      </c>
      <c r="C436" s="75"/>
      <c r="D436" s="73"/>
      <c r="F436" s="20">
        <v>2500000</v>
      </c>
      <c r="G436" s="93"/>
      <c r="H436" s="36">
        <f t="shared" si="22"/>
        <v>2500000</v>
      </c>
      <c r="I436" s="37">
        <f t="shared" si="23"/>
        <v>2500000</v>
      </c>
    </row>
    <row r="437" spans="2:9" ht="15" hidden="1" customHeight="1">
      <c r="B437" s="318" t="s">
        <v>375</v>
      </c>
      <c r="C437" s="75"/>
      <c r="D437" s="73"/>
      <c r="F437" s="20">
        <v>0</v>
      </c>
      <c r="G437" s="93"/>
      <c r="H437" s="36">
        <f t="shared" si="22"/>
        <v>0</v>
      </c>
      <c r="I437" s="37">
        <f t="shared" si="23"/>
        <v>0</v>
      </c>
    </row>
    <row r="438" spans="2:9" ht="15" hidden="1" customHeight="1">
      <c r="B438" s="318" t="s">
        <v>18</v>
      </c>
      <c r="C438" s="75"/>
      <c r="D438" s="73"/>
      <c r="F438" s="20">
        <v>0</v>
      </c>
      <c r="G438" s="93"/>
      <c r="H438" s="36">
        <f t="shared" si="22"/>
        <v>0</v>
      </c>
      <c r="I438" s="37">
        <f t="shared" si="23"/>
        <v>0</v>
      </c>
    </row>
    <row r="439" spans="2:9" ht="15" hidden="1" customHeight="1">
      <c r="B439" s="318" t="s">
        <v>778</v>
      </c>
      <c r="C439" s="75"/>
      <c r="D439" s="73"/>
      <c r="F439" s="20">
        <v>0</v>
      </c>
      <c r="G439" s="93"/>
      <c r="H439" s="36">
        <f t="shared" si="22"/>
        <v>0</v>
      </c>
      <c r="I439" s="37">
        <f t="shared" si="23"/>
        <v>0</v>
      </c>
    </row>
    <row r="440" spans="2:9" ht="15" hidden="1" customHeight="1">
      <c r="B440" s="318" t="s">
        <v>777</v>
      </c>
      <c r="C440" s="75"/>
      <c r="D440" s="73"/>
      <c r="F440" s="20">
        <v>0</v>
      </c>
      <c r="G440" s="93"/>
      <c r="H440" s="36">
        <f t="shared" si="22"/>
        <v>0</v>
      </c>
      <c r="I440" s="37">
        <f t="shared" si="23"/>
        <v>0</v>
      </c>
    </row>
    <row r="441" spans="2:9" ht="15" hidden="1" customHeight="1">
      <c r="B441" s="318" t="s">
        <v>478</v>
      </c>
      <c r="C441" s="75"/>
      <c r="D441" s="73"/>
      <c r="F441" s="20">
        <v>0</v>
      </c>
      <c r="G441" s="93"/>
      <c r="H441" s="36">
        <f t="shared" si="22"/>
        <v>0</v>
      </c>
      <c r="I441" s="37">
        <f t="shared" si="23"/>
        <v>0</v>
      </c>
    </row>
    <row r="442" spans="2:9" ht="15" hidden="1" customHeight="1">
      <c r="B442" s="318" t="s">
        <v>782</v>
      </c>
      <c r="C442" s="75"/>
      <c r="D442" s="73"/>
      <c r="F442" s="20">
        <v>0</v>
      </c>
      <c r="G442" s="93"/>
      <c r="H442" s="36">
        <f t="shared" si="22"/>
        <v>0</v>
      </c>
      <c r="I442" s="37">
        <f t="shared" si="23"/>
        <v>0</v>
      </c>
    </row>
    <row r="443" spans="2:9" ht="15" hidden="1" customHeight="1">
      <c r="B443" s="318" t="s">
        <v>336</v>
      </c>
      <c r="C443" s="75"/>
      <c r="D443" s="73"/>
      <c r="F443" s="20">
        <v>0</v>
      </c>
      <c r="G443" s="93"/>
      <c r="H443" s="36">
        <f t="shared" si="22"/>
        <v>0</v>
      </c>
      <c r="I443" s="37">
        <f t="shared" si="23"/>
        <v>0</v>
      </c>
    </row>
    <row r="444" spans="2:9" ht="15" hidden="1" customHeight="1">
      <c r="B444" s="318" t="s">
        <v>373</v>
      </c>
      <c r="C444" s="75"/>
      <c r="D444" s="73"/>
      <c r="F444" s="20">
        <v>0</v>
      </c>
      <c r="G444" s="93"/>
      <c r="H444" s="36">
        <f t="shared" si="22"/>
        <v>0</v>
      </c>
      <c r="I444" s="37">
        <f t="shared" si="23"/>
        <v>0</v>
      </c>
    </row>
    <row r="445" spans="2:9" ht="15" hidden="1" customHeight="1">
      <c r="B445" s="318" t="s">
        <v>776</v>
      </c>
      <c r="C445" s="75"/>
      <c r="D445" s="73"/>
      <c r="F445" s="20">
        <v>0</v>
      </c>
      <c r="G445" s="93"/>
      <c r="H445" s="36">
        <f t="shared" si="22"/>
        <v>0</v>
      </c>
      <c r="I445" s="37">
        <f t="shared" si="23"/>
        <v>0</v>
      </c>
    </row>
    <row r="446" spans="2:9" ht="15" hidden="1" customHeight="1">
      <c r="B446" s="318" t="s">
        <v>781</v>
      </c>
      <c r="C446" s="75"/>
      <c r="D446" s="73"/>
      <c r="F446" s="20">
        <v>0</v>
      </c>
      <c r="G446" s="93"/>
      <c r="H446" s="36">
        <f t="shared" si="22"/>
        <v>0</v>
      </c>
      <c r="I446" s="37">
        <f t="shared" si="23"/>
        <v>0</v>
      </c>
    </row>
    <row r="447" spans="2:9" ht="15" hidden="1" customHeight="1">
      <c r="B447" s="318" t="s">
        <v>780</v>
      </c>
      <c r="C447" s="75"/>
      <c r="D447" s="73"/>
      <c r="F447" s="20">
        <v>0</v>
      </c>
      <c r="G447" s="93"/>
      <c r="H447" s="36">
        <f t="shared" si="22"/>
        <v>0</v>
      </c>
      <c r="I447" s="37">
        <f t="shared" si="23"/>
        <v>0</v>
      </c>
    </row>
    <row r="448" spans="2:9" ht="15" hidden="1" customHeight="1">
      <c r="B448" s="318" t="s">
        <v>477</v>
      </c>
      <c r="C448" s="75"/>
      <c r="D448" s="73"/>
      <c r="F448" s="20">
        <v>0</v>
      </c>
      <c r="G448" s="93"/>
      <c r="H448" s="36">
        <f t="shared" si="22"/>
        <v>0</v>
      </c>
      <c r="I448" s="37">
        <f t="shared" si="23"/>
        <v>0</v>
      </c>
    </row>
    <row r="449" spans="2:9" ht="15" hidden="1" customHeight="1">
      <c r="B449" s="318" t="s">
        <v>779</v>
      </c>
      <c r="C449" s="75"/>
      <c r="D449" s="73"/>
      <c r="F449" s="20">
        <v>0</v>
      </c>
      <c r="G449" s="93"/>
      <c r="H449" s="36">
        <f t="shared" si="22"/>
        <v>0</v>
      </c>
      <c r="I449" s="37">
        <f t="shared" si="23"/>
        <v>0</v>
      </c>
    </row>
    <row r="450" spans="2:9" ht="15" hidden="1" customHeight="1">
      <c r="B450" s="318" t="s">
        <v>479</v>
      </c>
      <c r="C450" s="75"/>
      <c r="D450" s="73"/>
      <c r="F450" s="20">
        <v>0</v>
      </c>
      <c r="G450" s="93"/>
      <c r="H450" s="36">
        <f t="shared" si="22"/>
        <v>0</v>
      </c>
      <c r="I450" s="37">
        <f t="shared" si="23"/>
        <v>0</v>
      </c>
    </row>
    <row r="451" spans="2:9" ht="15" customHeight="1">
      <c r="B451" s="318" t="s">
        <v>374</v>
      </c>
      <c r="C451" s="75"/>
      <c r="D451" s="73"/>
      <c r="F451" s="20">
        <v>3500000</v>
      </c>
      <c r="G451" s="93"/>
      <c r="H451" s="36">
        <f t="shared" si="22"/>
        <v>3500000</v>
      </c>
      <c r="I451" s="37">
        <f t="shared" si="23"/>
        <v>3500000</v>
      </c>
    </row>
    <row r="452" spans="2:9" ht="15" hidden="1" customHeight="1">
      <c r="B452" s="318" t="s">
        <v>372</v>
      </c>
      <c r="C452" s="75"/>
      <c r="D452" s="73"/>
      <c r="F452" s="20">
        <v>0</v>
      </c>
      <c r="G452" s="93"/>
      <c r="H452" s="36">
        <f t="shared" si="22"/>
        <v>0</v>
      </c>
      <c r="I452" s="37">
        <f t="shared" si="23"/>
        <v>0</v>
      </c>
    </row>
    <row r="453" spans="2:9" ht="15" hidden="1" customHeight="1">
      <c r="B453" s="42" t="s">
        <v>337</v>
      </c>
      <c r="C453" s="75"/>
      <c r="D453" s="73"/>
      <c r="F453" s="20">
        <v>0</v>
      </c>
      <c r="G453" s="93"/>
      <c r="H453" s="36">
        <f t="shared" si="22"/>
        <v>0</v>
      </c>
      <c r="I453" s="37">
        <f t="shared" si="23"/>
        <v>0</v>
      </c>
    </row>
    <row r="454" spans="2:9" ht="15" hidden="1" customHeight="1">
      <c r="B454" s="318" t="s">
        <v>783</v>
      </c>
      <c r="C454" s="75"/>
      <c r="D454" s="73"/>
      <c r="F454" s="20">
        <v>0</v>
      </c>
      <c r="G454" s="93"/>
      <c r="H454" s="36">
        <f t="shared" si="22"/>
        <v>0</v>
      </c>
      <c r="I454" s="37">
        <f t="shared" si="23"/>
        <v>0</v>
      </c>
    </row>
    <row r="455" spans="2:9" ht="15" hidden="1" customHeight="1">
      <c r="B455" s="318" t="s">
        <v>241</v>
      </c>
      <c r="C455" s="75"/>
      <c r="D455" s="73"/>
      <c r="F455" s="20">
        <v>0</v>
      </c>
      <c r="G455" s="93"/>
      <c r="H455" s="36">
        <f t="shared" si="22"/>
        <v>0</v>
      </c>
      <c r="I455" s="37">
        <f t="shared" si="23"/>
        <v>0</v>
      </c>
    </row>
    <row r="456" spans="2:9" ht="15" customHeight="1">
      <c r="B456" s="318" t="s">
        <v>241</v>
      </c>
      <c r="C456" s="75"/>
      <c r="D456" s="73"/>
      <c r="F456" s="20">
        <v>20000000</v>
      </c>
      <c r="G456" s="93"/>
      <c r="H456" s="36">
        <f t="shared" si="22"/>
        <v>20000000</v>
      </c>
      <c r="I456" s="37"/>
    </row>
    <row r="457" spans="2:9" ht="18" customHeight="1">
      <c r="B457" s="319" t="s">
        <v>785</v>
      </c>
      <c r="C457" s="76">
        <f>SUM(H458:H482)</f>
        <v>19200000</v>
      </c>
      <c r="D457" s="73"/>
      <c r="E457" s="20"/>
      <c r="F457" s="20"/>
      <c r="G457" s="96"/>
      <c r="H457" s="37"/>
      <c r="I457" s="37"/>
    </row>
    <row r="458" spans="2:9" ht="15" hidden="1" customHeight="1">
      <c r="B458" s="318" t="s">
        <v>784</v>
      </c>
      <c r="C458" s="75"/>
      <c r="D458" s="73"/>
      <c r="E458" s="20"/>
      <c r="F458" s="20">
        <v>0</v>
      </c>
      <c r="G458" s="93"/>
      <c r="H458" s="36">
        <f>SUM(F458:G458)</f>
        <v>0</v>
      </c>
      <c r="I458" s="37"/>
    </row>
    <row r="459" spans="2:9" ht="15" hidden="1" customHeight="1">
      <c r="B459" s="318" t="s">
        <v>297</v>
      </c>
      <c r="C459" s="75"/>
      <c r="D459" s="73"/>
      <c r="E459" s="20"/>
      <c r="F459" s="20">
        <v>0</v>
      </c>
      <c r="G459" s="93"/>
      <c r="H459" s="36">
        <f t="shared" si="22"/>
        <v>0</v>
      </c>
      <c r="I459" s="37">
        <f t="shared" si="23"/>
        <v>0</v>
      </c>
    </row>
    <row r="460" spans="2:9" ht="15" hidden="1" customHeight="1">
      <c r="B460" s="318" t="s">
        <v>805</v>
      </c>
      <c r="C460" s="75"/>
      <c r="D460" s="73"/>
      <c r="E460" s="20"/>
      <c r="F460" s="20">
        <v>0</v>
      </c>
      <c r="G460" s="93"/>
      <c r="H460" s="36">
        <f t="shared" si="22"/>
        <v>0</v>
      </c>
      <c r="I460" s="37">
        <f t="shared" si="23"/>
        <v>0</v>
      </c>
    </row>
    <row r="461" spans="2:9" ht="15" customHeight="1">
      <c r="B461" s="318" t="s">
        <v>1232</v>
      </c>
      <c r="C461" s="75"/>
      <c r="D461" s="73"/>
      <c r="E461" s="20"/>
      <c r="F461" s="20">
        <v>4000000</v>
      </c>
      <c r="G461" s="93"/>
      <c r="H461" s="36">
        <f t="shared" si="22"/>
        <v>4000000</v>
      </c>
      <c r="I461" s="37"/>
    </row>
    <row r="462" spans="2:9" ht="15" customHeight="1">
      <c r="B462" s="318" t="s">
        <v>1233</v>
      </c>
      <c r="C462" s="75"/>
      <c r="D462" s="73"/>
      <c r="E462" s="20"/>
      <c r="F462" s="20">
        <v>1500000</v>
      </c>
      <c r="G462" s="93"/>
      <c r="H462" s="36">
        <f t="shared" si="22"/>
        <v>1500000</v>
      </c>
      <c r="I462" s="37"/>
    </row>
    <row r="463" spans="2:9" ht="15" hidden="1" customHeight="1">
      <c r="B463" s="318" t="s">
        <v>375</v>
      </c>
      <c r="C463" s="75"/>
      <c r="D463" s="73"/>
      <c r="E463" s="20"/>
      <c r="F463" s="20">
        <v>0</v>
      </c>
      <c r="G463" s="93"/>
      <c r="H463" s="36">
        <f t="shared" si="22"/>
        <v>0</v>
      </c>
      <c r="I463" s="37">
        <f t="shared" si="23"/>
        <v>0</v>
      </c>
    </row>
    <row r="464" spans="2:9" ht="15" hidden="1" customHeight="1">
      <c r="B464" s="318" t="s">
        <v>18</v>
      </c>
      <c r="C464" s="75"/>
      <c r="D464" s="73"/>
      <c r="E464" s="20"/>
      <c r="F464" s="20">
        <v>0</v>
      </c>
      <c r="G464" s="93"/>
      <c r="H464" s="36">
        <f t="shared" si="22"/>
        <v>0</v>
      </c>
      <c r="I464" s="37">
        <f t="shared" si="23"/>
        <v>0</v>
      </c>
    </row>
    <row r="465" spans="2:9" ht="15" hidden="1" customHeight="1">
      <c r="B465" s="318" t="s">
        <v>778</v>
      </c>
      <c r="C465" s="75"/>
      <c r="D465" s="73"/>
      <c r="E465" s="20"/>
      <c r="F465" s="20">
        <v>0</v>
      </c>
      <c r="G465" s="93"/>
      <c r="H465" s="36">
        <f t="shared" ref="H465:H486" si="24">SUM(F465:G465)</f>
        <v>0</v>
      </c>
      <c r="I465" s="37"/>
    </row>
    <row r="466" spans="2:9" ht="15" hidden="1" customHeight="1">
      <c r="B466" s="318" t="s">
        <v>777</v>
      </c>
      <c r="C466" s="75"/>
      <c r="D466" s="73"/>
      <c r="E466" s="20"/>
      <c r="F466" s="20">
        <v>0</v>
      </c>
      <c r="G466" s="93"/>
      <c r="H466" s="36">
        <f t="shared" si="24"/>
        <v>0</v>
      </c>
      <c r="I466" s="37"/>
    </row>
    <row r="467" spans="2:9" ht="15" hidden="1" customHeight="1">
      <c r="B467" s="318" t="s">
        <v>478</v>
      </c>
      <c r="C467" s="75"/>
      <c r="D467" s="73"/>
      <c r="F467" s="20">
        <v>0</v>
      </c>
      <c r="G467" s="93"/>
      <c r="H467" s="36">
        <f t="shared" si="24"/>
        <v>0</v>
      </c>
      <c r="I467" s="37">
        <f t="shared" ref="I467:I480" si="25">F467-E467</f>
        <v>0</v>
      </c>
    </row>
    <row r="468" spans="2:9" ht="15" customHeight="1">
      <c r="B468" s="318" t="s">
        <v>782</v>
      </c>
      <c r="C468" s="75"/>
      <c r="D468" s="73"/>
      <c r="F468" s="20">
        <v>2000000</v>
      </c>
      <c r="G468" s="93"/>
      <c r="H468" s="36">
        <f t="shared" si="24"/>
        <v>2000000</v>
      </c>
      <c r="I468" s="37">
        <f t="shared" si="25"/>
        <v>2000000</v>
      </c>
    </row>
    <row r="469" spans="2:9" ht="15" hidden="1" customHeight="1">
      <c r="B469" s="318" t="s">
        <v>336</v>
      </c>
      <c r="C469" s="75"/>
      <c r="D469" s="73"/>
      <c r="F469" s="20">
        <v>0</v>
      </c>
      <c r="G469" s="93"/>
      <c r="H469" s="36">
        <f t="shared" si="24"/>
        <v>0</v>
      </c>
      <c r="I469" s="37">
        <f t="shared" si="25"/>
        <v>0</v>
      </c>
    </row>
    <row r="470" spans="2:9" ht="15" hidden="1" customHeight="1">
      <c r="B470" s="318" t="s">
        <v>373</v>
      </c>
      <c r="C470" s="75"/>
      <c r="D470" s="73"/>
      <c r="F470" s="20">
        <v>0</v>
      </c>
      <c r="G470" s="93"/>
      <c r="H470" s="36">
        <f t="shared" si="24"/>
        <v>0</v>
      </c>
      <c r="I470" s="37">
        <f t="shared" si="25"/>
        <v>0</v>
      </c>
    </row>
    <row r="471" spans="2:9" ht="15" hidden="1" customHeight="1">
      <c r="B471" s="318" t="s">
        <v>776</v>
      </c>
      <c r="C471" s="75"/>
      <c r="D471" s="73"/>
      <c r="F471" s="20">
        <v>0</v>
      </c>
      <c r="G471" s="93"/>
      <c r="H471" s="36">
        <f t="shared" si="24"/>
        <v>0</v>
      </c>
      <c r="I471" s="37">
        <f t="shared" si="25"/>
        <v>0</v>
      </c>
    </row>
    <row r="472" spans="2:9" ht="15" hidden="1" customHeight="1">
      <c r="B472" s="318" t="s">
        <v>781</v>
      </c>
      <c r="C472" s="75"/>
      <c r="D472" s="73"/>
      <c r="F472" s="20">
        <v>0</v>
      </c>
      <c r="G472" s="93"/>
      <c r="H472" s="36">
        <f t="shared" si="24"/>
        <v>0</v>
      </c>
      <c r="I472" s="37">
        <f t="shared" si="25"/>
        <v>0</v>
      </c>
    </row>
    <row r="473" spans="2:9" ht="15" hidden="1" customHeight="1">
      <c r="B473" s="318" t="s">
        <v>780</v>
      </c>
      <c r="C473" s="75"/>
      <c r="D473" s="73"/>
      <c r="F473" s="20">
        <v>0</v>
      </c>
      <c r="G473" s="93"/>
      <c r="H473" s="36">
        <f t="shared" si="24"/>
        <v>0</v>
      </c>
      <c r="I473" s="37">
        <f t="shared" si="25"/>
        <v>0</v>
      </c>
    </row>
    <row r="474" spans="2:9" ht="15" customHeight="1">
      <c r="B474" s="318" t="s">
        <v>349</v>
      </c>
      <c r="C474" s="75"/>
      <c r="D474" s="73"/>
      <c r="F474" s="20">
        <v>1000000</v>
      </c>
      <c r="G474" s="93"/>
      <c r="H474" s="36">
        <f t="shared" si="24"/>
        <v>1000000</v>
      </c>
      <c r="I474" s="37"/>
    </row>
    <row r="475" spans="2:9" ht="15" hidden="1" customHeight="1">
      <c r="B475" s="318" t="s">
        <v>477</v>
      </c>
      <c r="C475" s="75"/>
      <c r="D475" s="73"/>
      <c r="F475" s="20">
        <v>0</v>
      </c>
      <c r="G475" s="93"/>
      <c r="H475" s="36">
        <f t="shared" si="24"/>
        <v>0</v>
      </c>
      <c r="I475" s="37">
        <f t="shared" si="25"/>
        <v>0</v>
      </c>
    </row>
    <row r="476" spans="2:9" ht="15" hidden="1" customHeight="1">
      <c r="B476" s="318" t="s">
        <v>779</v>
      </c>
      <c r="C476" s="75"/>
      <c r="D476" s="73"/>
      <c r="F476" s="20">
        <v>0</v>
      </c>
      <c r="G476" s="93"/>
      <c r="H476" s="36">
        <f t="shared" si="24"/>
        <v>0</v>
      </c>
      <c r="I476" s="37">
        <f t="shared" si="25"/>
        <v>0</v>
      </c>
    </row>
    <row r="477" spans="2:9" ht="15" customHeight="1">
      <c r="B477" s="318" t="s">
        <v>479</v>
      </c>
      <c r="C477" s="75"/>
      <c r="D477" s="73"/>
      <c r="F477" s="20">
        <v>500000</v>
      </c>
      <c r="G477" s="93"/>
      <c r="H477" s="36">
        <f t="shared" si="24"/>
        <v>500000</v>
      </c>
      <c r="I477" s="37">
        <f t="shared" si="25"/>
        <v>500000</v>
      </c>
    </row>
    <row r="478" spans="2:9" ht="15" hidden="1" customHeight="1">
      <c r="B478" s="318" t="s">
        <v>374</v>
      </c>
      <c r="C478" s="75"/>
      <c r="D478" s="73"/>
      <c r="F478" s="20">
        <v>0</v>
      </c>
      <c r="G478" s="93"/>
      <c r="H478" s="36">
        <f t="shared" si="24"/>
        <v>0</v>
      </c>
      <c r="I478" s="37">
        <f t="shared" si="25"/>
        <v>0</v>
      </c>
    </row>
    <row r="479" spans="2:9" ht="15" customHeight="1">
      <c r="B479" s="318" t="s">
        <v>372</v>
      </c>
      <c r="C479" s="75"/>
      <c r="D479" s="73"/>
      <c r="F479" s="20">
        <v>5000000</v>
      </c>
      <c r="G479" s="93"/>
      <c r="H479" s="36">
        <f t="shared" si="24"/>
        <v>5000000</v>
      </c>
      <c r="I479" s="37">
        <f t="shared" si="25"/>
        <v>5000000</v>
      </c>
    </row>
    <row r="480" spans="2:9" ht="15" customHeight="1">
      <c r="B480" s="42" t="s">
        <v>337</v>
      </c>
      <c r="C480" s="75"/>
      <c r="D480" s="73"/>
      <c r="F480" s="20">
        <v>5200000</v>
      </c>
      <c r="G480" s="93"/>
      <c r="H480" s="36">
        <f t="shared" si="24"/>
        <v>5200000</v>
      </c>
      <c r="I480" s="37">
        <f t="shared" si="25"/>
        <v>5200000</v>
      </c>
    </row>
    <row r="481" spans="1:10" ht="15" hidden="1" customHeight="1">
      <c r="B481" s="318" t="s">
        <v>783</v>
      </c>
      <c r="C481" s="84"/>
      <c r="D481" s="73"/>
      <c r="E481" s="20"/>
      <c r="F481" s="20">
        <v>0</v>
      </c>
      <c r="G481" s="93"/>
      <c r="H481" s="36">
        <f t="shared" si="24"/>
        <v>0</v>
      </c>
      <c r="I481" s="37">
        <f>F481-E481</f>
        <v>0</v>
      </c>
    </row>
    <row r="482" spans="1:10" ht="15.75" hidden="1" customHeight="1">
      <c r="B482" s="318" t="s">
        <v>241</v>
      </c>
      <c r="C482" s="74"/>
      <c r="D482" s="73"/>
      <c r="E482" s="20"/>
      <c r="F482" s="61">
        <v>0</v>
      </c>
      <c r="G482" s="93"/>
      <c r="H482" s="36">
        <f t="shared" si="24"/>
        <v>0</v>
      </c>
    </row>
    <row r="483" spans="1:10" ht="18" customHeight="1">
      <c r="B483" s="319" t="s">
        <v>305</v>
      </c>
      <c r="C483" s="76">
        <f>SUM(H484:H486)</f>
        <v>13750000</v>
      </c>
      <c r="D483" s="73"/>
      <c r="E483" s="20"/>
      <c r="F483" s="111"/>
      <c r="G483" s="96"/>
      <c r="H483" s="37"/>
    </row>
    <row r="484" spans="1:10" ht="15.75" customHeight="1">
      <c r="B484" s="434" t="s">
        <v>815</v>
      </c>
      <c r="C484" s="74"/>
      <c r="D484" s="73"/>
      <c r="E484" s="36">
        <v>0</v>
      </c>
      <c r="F484" s="54">
        <v>4150000</v>
      </c>
      <c r="G484" s="93"/>
      <c r="H484" s="36">
        <f t="shared" si="24"/>
        <v>4150000</v>
      </c>
      <c r="I484" s="37">
        <f>F484-E484</f>
        <v>4150000</v>
      </c>
    </row>
    <row r="485" spans="1:10" ht="15.75" customHeight="1">
      <c r="B485" s="434" t="s">
        <v>1217</v>
      </c>
      <c r="C485" s="74"/>
      <c r="D485" s="73"/>
      <c r="E485" s="20"/>
      <c r="F485" s="54">
        <v>9600000</v>
      </c>
      <c r="G485" s="93"/>
      <c r="H485" s="36">
        <f t="shared" si="24"/>
        <v>9600000</v>
      </c>
    </row>
    <row r="486" spans="1:10" ht="15.75" hidden="1" customHeight="1">
      <c r="B486" s="318"/>
      <c r="C486" s="74"/>
      <c r="D486" s="73"/>
      <c r="E486" s="20"/>
      <c r="F486" s="61"/>
      <c r="G486" s="93"/>
      <c r="H486" s="36">
        <f t="shared" si="24"/>
        <v>0</v>
      </c>
    </row>
    <row r="487" spans="1:10" ht="8.25" customHeight="1" thickBot="1">
      <c r="B487" s="318"/>
      <c r="C487" s="74"/>
      <c r="D487" s="73"/>
      <c r="E487" s="20"/>
      <c r="F487" s="61"/>
      <c r="G487" s="97"/>
      <c r="H487" s="61"/>
    </row>
    <row r="488" spans="1:10" ht="20.25" customHeight="1" thickBot="1">
      <c r="B488" s="58" t="s">
        <v>715</v>
      </c>
      <c r="C488" s="82"/>
      <c r="D488" s="52"/>
      <c r="E488" s="53">
        <f>SUM(E398:E482)</f>
        <v>22243</v>
      </c>
      <c r="F488" s="53">
        <f>SUM(F398:F487)</f>
        <v>81803000</v>
      </c>
      <c r="G488" s="94">
        <f>SUM(G398:G487)</f>
        <v>0</v>
      </c>
      <c r="H488" s="95">
        <f>SUM(H398:H487)</f>
        <v>81803000</v>
      </c>
      <c r="I488" s="95">
        <f>SUM(I398:I482)</f>
        <v>41530757</v>
      </c>
      <c r="J488" s="36">
        <f>SUM(F488:G488)</f>
        <v>81803000</v>
      </c>
    </row>
    <row r="489" spans="1:10" ht="9.75" customHeight="1" thickBot="1">
      <c r="B489" s="23"/>
      <c r="C489" s="75"/>
      <c r="D489" s="55"/>
      <c r="I489" s="33"/>
    </row>
    <row r="490" spans="1:10" ht="21.75" customHeight="1" thickBot="1">
      <c r="B490" s="314" t="s">
        <v>723</v>
      </c>
      <c r="C490" s="75" t="s">
        <v>676</v>
      </c>
      <c r="D490" s="63"/>
      <c r="E490" s="64">
        <f>SUM(E392+E488)</f>
        <v>33166</v>
      </c>
      <c r="F490" s="64">
        <f>SUM(F392+F488)</f>
        <v>91026028</v>
      </c>
      <c r="G490" s="101">
        <f>SUM(G392+G488)</f>
        <v>0</v>
      </c>
      <c r="H490" s="64">
        <f>SUM(H392+H488)</f>
        <v>91026028</v>
      </c>
      <c r="I490" s="64">
        <f>SUM(I392+I488)</f>
        <v>50742862</v>
      </c>
      <c r="J490" s="36">
        <f>SUM(F490:G490)</f>
        <v>91026028</v>
      </c>
    </row>
    <row r="491" spans="1:10" ht="7.5" customHeight="1" thickBot="1">
      <c r="B491" s="26"/>
      <c r="C491" s="75"/>
      <c r="D491" s="63"/>
      <c r="E491" s="61"/>
      <c r="F491" s="61"/>
      <c r="G491" s="61"/>
      <c r="H491" s="61"/>
      <c r="I491" s="61"/>
    </row>
    <row r="492" spans="1:10" ht="19.5" customHeight="1" thickBot="1">
      <c r="B492" s="25" t="s">
        <v>719</v>
      </c>
      <c r="C492" s="75" t="s">
        <v>720</v>
      </c>
      <c r="D492" s="24"/>
      <c r="E492" s="67">
        <f>SUM(E379+E490)</f>
        <v>259773</v>
      </c>
      <c r="F492" s="67">
        <f>SUM(F379+F490)</f>
        <v>414978575</v>
      </c>
      <c r="G492" s="102">
        <f>SUM(G379+G490)</f>
        <v>50780861</v>
      </c>
      <c r="H492" s="67">
        <f>SUM(H379+H490)</f>
        <v>420076655</v>
      </c>
      <c r="I492" s="67">
        <f>SUM(I379+I490)</f>
        <v>349303802</v>
      </c>
      <c r="J492" s="36">
        <f>SUM(F492:G492)</f>
        <v>465759436</v>
      </c>
    </row>
    <row r="493" spans="1:10" ht="9" customHeight="1"/>
    <row r="494" spans="1:10" ht="7.5" hidden="1" customHeight="1"/>
    <row r="495" spans="1:10" ht="17.25" customHeight="1">
      <c r="A495" s="38"/>
      <c r="B495" s="340" t="s">
        <v>330</v>
      </c>
      <c r="C495" s="335"/>
      <c r="D495" s="341"/>
      <c r="E495" s="342"/>
      <c r="F495" s="38"/>
      <c r="G495" s="38"/>
      <c r="H495" s="38"/>
      <c r="J495" s="36"/>
    </row>
    <row r="496" spans="1:10" s="38" customFormat="1" ht="12" hidden="1" customHeight="1">
      <c r="B496" s="340"/>
      <c r="C496" s="335"/>
      <c r="D496" s="341"/>
      <c r="E496" s="342"/>
      <c r="J496" s="37"/>
    </row>
    <row r="497" spans="1:10" ht="16.5" customHeight="1">
      <c r="B497" s="26" t="s">
        <v>161</v>
      </c>
      <c r="C497" s="75"/>
      <c r="D497" s="27"/>
      <c r="E497" s="120">
        <f>SUM(E52+E144+E379)</f>
        <v>226907</v>
      </c>
      <c r="F497" s="61">
        <f>SUM(F52+F144+F379)</f>
        <v>400396171</v>
      </c>
      <c r="G497" s="343">
        <f>SUM(G52+G144+G379)</f>
        <v>27701652</v>
      </c>
      <c r="H497" s="61">
        <f>SUM(F497:G497)</f>
        <v>428097823</v>
      </c>
      <c r="I497" s="37">
        <f>F497-E497</f>
        <v>400169264</v>
      </c>
      <c r="J497" s="36">
        <f>SUM(F497:G497)</f>
        <v>428097823</v>
      </c>
    </row>
    <row r="498" spans="1:10" ht="16.5" customHeight="1">
      <c r="B498" s="26" t="s">
        <v>482</v>
      </c>
      <c r="C498" s="75"/>
      <c r="D498" s="27"/>
      <c r="E498" s="120">
        <f>SUM(E77+E164+E490)</f>
        <v>33166</v>
      </c>
      <c r="F498" s="61">
        <f>SUM(F77+F164+F490)</f>
        <v>91026028</v>
      </c>
      <c r="G498" s="343">
        <f>SUM(G77+G164+G490)</f>
        <v>0</v>
      </c>
      <c r="H498" s="61">
        <f>SUM(F498:G498)</f>
        <v>91026028</v>
      </c>
      <c r="I498" s="37">
        <f>F498-E498</f>
        <v>90992862</v>
      </c>
      <c r="J498" s="36">
        <f>SUM(F498:G498)</f>
        <v>91026028</v>
      </c>
    </row>
    <row r="499" spans="1:10" ht="8.25" customHeight="1" thickBot="1">
      <c r="B499" s="26"/>
      <c r="C499" s="75"/>
      <c r="D499" s="28"/>
      <c r="E499" s="121"/>
      <c r="F499" s="111"/>
      <c r="G499" s="111"/>
      <c r="H499" s="111"/>
      <c r="J499" s="36"/>
    </row>
    <row r="500" spans="1:10" ht="18.75" customHeight="1" thickBot="1">
      <c r="A500" s="344"/>
      <c r="B500" s="77" t="s">
        <v>440</v>
      </c>
      <c r="C500" s="89"/>
      <c r="D500" s="89"/>
      <c r="E500" s="345">
        <f>SUM(E497:E498)</f>
        <v>260073</v>
      </c>
      <c r="F500" s="345">
        <f>SUM(F497:F498)</f>
        <v>491422199</v>
      </c>
      <c r="G500" s="345">
        <f>SUM(G497:G498)</f>
        <v>27701652</v>
      </c>
      <c r="H500" s="345">
        <f>SUM(H497:H498)</f>
        <v>519123851</v>
      </c>
      <c r="I500" s="345">
        <f>SUM(I497:I498)</f>
        <v>491162126</v>
      </c>
      <c r="J500" s="36">
        <f>SUM(F500:G500)</f>
        <v>519123851</v>
      </c>
    </row>
    <row r="501" spans="1:10" ht="15" hidden="1" customHeight="1">
      <c r="B501" s="26"/>
      <c r="C501" s="75"/>
      <c r="D501" s="27"/>
      <c r="E501" s="120"/>
      <c r="F501" s="61"/>
      <c r="G501" s="111"/>
      <c r="H501" s="61"/>
    </row>
    <row r="502" spans="1:10" ht="15" hidden="1" customHeight="1">
      <c r="B502" s="26"/>
      <c r="C502" s="75"/>
      <c r="D502" s="27"/>
      <c r="E502" s="120"/>
      <c r="F502" s="61"/>
      <c r="G502" s="111"/>
      <c r="H502" s="61"/>
    </row>
    <row r="503" spans="1:10" ht="8.25" customHeight="1">
      <c r="B503" s="26"/>
      <c r="C503" s="75"/>
      <c r="D503" s="27"/>
      <c r="E503" s="120"/>
      <c r="F503" s="61"/>
      <c r="G503" s="111"/>
      <c r="H503" s="61"/>
    </row>
    <row r="504" spans="1:10" ht="15" customHeight="1">
      <c r="B504" s="29" t="s">
        <v>366</v>
      </c>
      <c r="C504" s="90"/>
      <c r="D504" s="30"/>
      <c r="E504" s="122"/>
      <c r="F504" s="36"/>
      <c r="I504" s="37"/>
    </row>
    <row r="505" spans="1:10" ht="6" customHeight="1">
      <c r="B505" s="29"/>
      <c r="C505" s="90"/>
      <c r="D505" s="30"/>
      <c r="E505" s="122"/>
    </row>
    <row r="506" spans="1:10" ht="15" customHeight="1">
      <c r="B506" s="31" t="s">
        <v>9</v>
      </c>
      <c r="C506" s="84"/>
      <c r="D506" s="32"/>
      <c r="E506" s="123"/>
    </row>
    <row r="507" spans="1:10" ht="12.75" hidden="1" customHeight="1">
      <c r="B507" s="31"/>
      <c r="C507" s="84"/>
      <c r="D507" s="32"/>
      <c r="E507" s="123"/>
    </row>
    <row r="508" spans="1:10" ht="15" hidden="1" customHeight="1">
      <c r="B508" s="31" t="s">
        <v>728</v>
      </c>
      <c r="C508" s="84"/>
      <c r="D508" s="32"/>
      <c r="E508" s="123"/>
    </row>
    <row r="509" spans="1:10" ht="12.75" hidden="1" customHeight="1">
      <c r="F509" s="36"/>
      <c r="G509" s="93"/>
      <c r="H509" s="33">
        <f>SUM(F509:G509)</f>
        <v>0</v>
      </c>
    </row>
    <row r="510" spans="1:10" ht="11.25" hidden="1" customHeight="1" thickBot="1">
      <c r="B510" s="25"/>
      <c r="C510" s="84"/>
      <c r="D510" s="24"/>
      <c r="E510" s="119"/>
    </row>
    <row r="511" spans="1:10" ht="15.75" hidden="1" customHeight="1" thickBot="1">
      <c r="B511" s="315" t="s">
        <v>729</v>
      </c>
      <c r="C511" s="84"/>
      <c r="D511" s="32"/>
      <c r="E511" s="123"/>
      <c r="F511" s="64">
        <f>SUM(F509:F510)</f>
        <v>0</v>
      </c>
      <c r="G511" s="102">
        <f>SUM(G509:G510)</f>
        <v>0</v>
      </c>
      <c r="H511" s="64">
        <f>SUM(H509:H510)</f>
        <v>0</v>
      </c>
      <c r="J511" s="36">
        <f>SUM(F511:G511)</f>
        <v>0</v>
      </c>
    </row>
    <row r="512" spans="1:10" ht="15.75" hidden="1" customHeight="1">
      <c r="B512" s="31"/>
      <c r="C512" s="84"/>
      <c r="D512" s="32"/>
      <c r="E512" s="123"/>
      <c r="F512" s="61"/>
      <c r="G512" s="111"/>
      <c r="H512" s="61"/>
      <c r="J512" s="36"/>
    </row>
    <row r="513" spans="2:10" ht="15" customHeight="1">
      <c r="B513" s="31" t="s">
        <v>724</v>
      </c>
      <c r="C513" s="84"/>
      <c r="D513" s="32"/>
      <c r="E513" s="123"/>
    </row>
    <row r="514" spans="2:10" ht="15" hidden="1" customHeight="1">
      <c r="B514" s="31"/>
      <c r="C514" s="84"/>
      <c r="D514" s="32"/>
      <c r="E514" s="123"/>
    </row>
    <row r="515" spans="2:10" ht="15.75" customHeight="1">
      <c r="B515" s="46" t="s">
        <v>965</v>
      </c>
      <c r="E515" s="36">
        <v>2000</v>
      </c>
      <c r="F515" s="208">
        <v>2000000</v>
      </c>
      <c r="G515" s="93"/>
      <c r="H515" s="80">
        <f>SUM(F515:G515)</f>
        <v>2000000</v>
      </c>
      <c r="I515" s="37">
        <f>F515-E515</f>
        <v>1998000</v>
      </c>
    </row>
    <row r="516" spans="2:10" ht="9" customHeight="1" thickBot="1">
      <c r="B516" s="25"/>
      <c r="C516" s="84"/>
      <c r="D516" s="24"/>
      <c r="E516" s="119"/>
    </row>
    <row r="517" spans="2:10" ht="15.75" customHeight="1" thickBot="1">
      <c r="B517" s="315" t="s">
        <v>725</v>
      </c>
      <c r="C517" s="84"/>
      <c r="D517" s="32"/>
      <c r="E517" s="64">
        <f>SUM(E515:E516)</f>
        <v>2000</v>
      </c>
      <c r="F517" s="64">
        <f>SUM(F515:F516)</f>
        <v>2000000</v>
      </c>
      <c r="G517" s="102">
        <f>SUM(G515:G516)</f>
        <v>0</v>
      </c>
      <c r="H517" s="64">
        <f>SUM(H515:H516)</f>
        <v>2000000</v>
      </c>
      <c r="I517" s="64">
        <f>SUM(I515:I516)</f>
        <v>1998000</v>
      </c>
      <c r="J517" s="36">
        <f>SUM(F517:G517)</f>
        <v>2000000</v>
      </c>
    </row>
    <row r="518" spans="2:10" ht="15.75" hidden="1" customHeight="1">
      <c r="B518" s="31"/>
      <c r="C518" s="84"/>
      <c r="D518" s="32"/>
      <c r="E518" s="61"/>
      <c r="F518" s="61"/>
      <c r="G518" s="111"/>
      <c r="H518" s="61"/>
      <c r="I518" s="61"/>
      <c r="J518" s="36"/>
    </row>
    <row r="519" spans="2:10" ht="8.25" customHeight="1" thickBot="1">
      <c r="B519" s="31"/>
      <c r="C519" s="84"/>
      <c r="D519" s="32"/>
      <c r="E519" s="123"/>
      <c r="F519" s="61"/>
      <c r="G519" s="111"/>
      <c r="H519" s="61"/>
      <c r="J519" s="36"/>
    </row>
    <row r="520" spans="2:10" ht="17.25" customHeight="1" thickBot="1">
      <c r="B520" s="346" t="s">
        <v>721</v>
      </c>
      <c r="C520" s="75" t="s">
        <v>676</v>
      </c>
      <c r="D520" s="32"/>
      <c r="E520" s="345">
        <f>SUM(E511+E517)</f>
        <v>2000</v>
      </c>
      <c r="F520" s="347">
        <f>SUM(F511+F517)</f>
        <v>2000000</v>
      </c>
      <c r="G520" s="348">
        <f>SUM(G511+G517)</f>
        <v>0</v>
      </c>
      <c r="H520" s="349">
        <f>SUM(F520:G520)</f>
        <v>2000000</v>
      </c>
      <c r="I520" s="350">
        <f>SUM(I511+I517)</f>
        <v>1998000</v>
      </c>
      <c r="J520" s="36"/>
    </row>
    <row r="521" spans="2:10" ht="13.5" customHeight="1">
      <c r="B521" s="31"/>
      <c r="C521" s="84"/>
      <c r="D521" s="32"/>
      <c r="E521" s="123"/>
      <c r="F521" s="61"/>
      <c r="G521" s="111"/>
      <c r="H521" s="61"/>
      <c r="J521" s="36"/>
    </row>
    <row r="522" spans="2:10" ht="14.25" customHeight="1">
      <c r="B522" s="31" t="s">
        <v>428</v>
      </c>
      <c r="C522" s="84"/>
      <c r="D522" s="32"/>
      <c r="E522" s="123"/>
      <c r="F522" s="61"/>
      <c r="G522" s="111"/>
      <c r="H522" s="61"/>
      <c r="J522" s="36"/>
    </row>
    <row r="523" spans="2:10" ht="7.5" customHeight="1">
      <c r="B523" s="31"/>
      <c r="C523" s="84"/>
      <c r="D523" s="32"/>
      <c r="E523" s="123"/>
      <c r="F523" s="61"/>
      <c r="G523" s="111"/>
      <c r="H523" s="61"/>
      <c r="J523" s="36"/>
    </row>
    <row r="524" spans="2:10" ht="17.25" hidden="1" customHeight="1">
      <c r="B524" s="31" t="s">
        <v>730</v>
      </c>
      <c r="C524" s="84"/>
      <c r="D524" s="32"/>
      <c r="E524" s="123"/>
    </row>
    <row r="525" spans="2:10" ht="15" hidden="1" customHeight="1">
      <c r="B525" s="69"/>
      <c r="C525" s="84"/>
      <c r="F525" s="78"/>
      <c r="G525" s="93"/>
      <c r="H525" s="36">
        <f>F525+G525</f>
        <v>0</v>
      </c>
    </row>
    <row r="526" spans="2:10" ht="16.5" hidden="1" customHeight="1">
      <c r="B526" s="6"/>
      <c r="C526" s="84"/>
      <c r="F526" s="78"/>
      <c r="G526" s="109"/>
      <c r="H526" s="36">
        <f>F526+G526</f>
        <v>0</v>
      </c>
    </row>
    <row r="527" spans="2:10" ht="15.75" hidden="1" customHeight="1">
      <c r="B527" s="6"/>
      <c r="C527" s="84"/>
      <c r="F527" s="78"/>
      <c r="G527" s="109"/>
      <c r="H527" s="36">
        <f>F527+G527</f>
        <v>0</v>
      </c>
    </row>
    <row r="528" spans="2:10" ht="14.25" hidden="1" customHeight="1">
      <c r="B528" s="6"/>
      <c r="C528" s="84"/>
      <c r="F528" s="78"/>
      <c r="G528" s="109"/>
      <c r="H528" s="36">
        <f>F528+G528</f>
        <v>0</v>
      </c>
    </row>
    <row r="529" spans="2:10" ht="15" hidden="1" customHeight="1">
      <c r="B529" s="6"/>
      <c r="C529" s="84"/>
      <c r="F529" s="78"/>
      <c r="G529" s="109"/>
      <c r="H529" s="36">
        <f>F529+G529</f>
        <v>0</v>
      </c>
    </row>
    <row r="530" spans="2:10" ht="11.25" hidden="1" customHeight="1" thickBot="1">
      <c r="F530" s="78"/>
      <c r="G530" s="19"/>
      <c r="H530" s="36"/>
    </row>
    <row r="531" spans="2:10" ht="15" hidden="1" customHeight="1" thickBot="1">
      <c r="B531" s="315" t="s">
        <v>731</v>
      </c>
      <c r="C531" s="84"/>
      <c r="D531" s="32"/>
      <c r="E531" s="123"/>
      <c r="F531" s="64">
        <f>SUM(F525:F530)</f>
        <v>0</v>
      </c>
      <c r="G531" s="101">
        <f>SUM(G525:G530)</f>
        <v>0</v>
      </c>
      <c r="H531" s="110">
        <f>SUM(H525:H530)</f>
        <v>0</v>
      </c>
      <c r="I531" s="37"/>
      <c r="J531" s="36">
        <f>SUM(F531:G531)</f>
        <v>0</v>
      </c>
    </row>
    <row r="532" spans="2:10" ht="13.5" hidden="1" customHeight="1"/>
    <row r="533" spans="2:10" ht="17.25" customHeight="1">
      <c r="B533" s="31" t="s">
        <v>726</v>
      </c>
      <c r="C533" s="84"/>
      <c r="D533" s="32"/>
      <c r="E533" s="123"/>
    </row>
    <row r="534" spans="2:10" ht="15" customHeight="1">
      <c r="B534" s="69" t="s">
        <v>270</v>
      </c>
      <c r="C534" s="84"/>
      <c r="E534" s="36">
        <v>10000</v>
      </c>
      <c r="F534" s="19">
        <v>10000000</v>
      </c>
      <c r="G534" s="93"/>
      <c r="H534" s="36">
        <f>F534+G534</f>
        <v>10000000</v>
      </c>
      <c r="I534" s="37">
        <f>F534-E534</f>
        <v>9990000</v>
      </c>
    </row>
    <row r="535" spans="2:10" ht="15" hidden="1" customHeight="1">
      <c r="B535" s="69" t="s">
        <v>579</v>
      </c>
      <c r="C535" s="84"/>
      <c r="F535" s="19"/>
      <c r="G535" s="93"/>
      <c r="H535" s="36">
        <f>F535+G535</f>
        <v>0</v>
      </c>
      <c r="I535" s="37">
        <f>F535-E535</f>
        <v>0</v>
      </c>
    </row>
    <row r="536" spans="2:10" ht="15.75" customHeight="1">
      <c r="B536" s="6" t="s">
        <v>966</v>
      </c>
      <c r="C536" s="84"/>
      <c r="E536" s="36">
        <v>60000</v>
      </c>
      <c r="F536" s="19">
        <v>42500040</v>
      </c>
      <c r="G536" s="109"/>
      <c r="H536" s="36">
        <f>F536+G536</f>
        <v>42500040</v>
      </c>
      <c r="I536" s="37">
        <f>F536-E536</f>
        <v>42440040</v>
      </c>
    </row>
    <row r="537" spans="2:10" ht="14.25" customHeight="1">
      <c r="B537" s="6" t="s">
        <v>967</v>
      </c>
      <c r="C537" s="84" t="s">
        <v>333</v>
      </c>
      <c r="E537" s="36">
        <v>27320</v>
      </c>
      <c r="F537" s="19">
        <v>30472000</v>
      </c>
      <c r="G537" s="109"/>
      <c r="H537" s="36">
        <f>F537+G537</f>
        <v>30472000</v>
      </c>
      <c r="I537" s="37">
        <f>F537-E537</f>
        <v>30444680</v>
      </c>
    </row>
    <row r="538" spans="2:10" ht="15" customHeight="1">
      <c r="B538" s="6" t="s">
        <v>271</v>
      </c>
      <c r="C538" s="84"/>
      <c r="E538" s="36">
        <v>10000</v>
      </c>
      <c r="F538" s="19">
        <v>10000000</v>
      </c>
      <c r="G538" s="109"/>
      <c r="H538" s="36">
        <f>F538+G538</f>
        <v>10000000</v>
      </c>
      <c r="I538" s="37">
        <f>F538-E538</f>
        <v>9990000</v>
      </c>
    </row>
    <row r="539" spans="2:10" ht="10.5" customHeight="1" thickBot="1">
      <c r="F539" s="78"/>
      <c r="G539" s="19"/>
      <c r="H539" s="36"/>
    </row>
    <row r="540" spans="2:10" ht="15" customHeight="1" thickBot="1">
      <c r="B540" s="315" t="s">
        <v>727</v>
      </c>
      <c r="C540" s="84"/>
      <c r="D540" s="32"/>
      <c r="E540" s="110">
        <f>SUM(E534:E539)</f>
        <v>107320</v>
      </c>
      <c r="F540" s="64">
        <f>SUM(F534:F539)</f>
        <v>92972040</v>
      </c>
      <c r="G540" s="101">
        <f>SUM(G534:G539)</f>
        <v>0</v>
      </c>
      <c r="H540" s="110">
        <f>SUM(H534:H539)</f>
        <v>92972040</v>
      </c>
      <c r="I540" s="110">
        <f>SUM(I534:I539)</f>
        <v>92864720</v>
      </c>
      <c r="J540" s="36">
        <f>SUM(F540:G540)</f>
        <v>92972040</v>
      </c>
    </row>
    <row r="541" spans="2:10" ht="11.25" customHeight="1" thickBot="1">
      <c r="B541" s="31"/>
      <c r="C541" s="84"/>
      <c r="D541" s="32"/>
      <c r="E541" s="123"/>
      <c r="F541" s="61"/>
      <c r="G541" s="111"/>
      <c r="H541" s="111"/>
      <c r="I541" s="37"/>
      <c r="J541" s="36"/>
    </row>
    <row r="542" spans="2:10" s="45" customFormat="1" ht="21" customHeight="1" thickBot="1">
      <c r="B542" s="346" t="s">
        <v>722</v>
      </c>
      <c r="C542" s="89" t="s">
        <v>676</v>
      </c>
      <c r="D542" s="1806"/>
      <c r="E542" s="349">
        <f>SUM(E531+E540)</f>
        <v>107320</v>
      </c>
      <c r="F542" s="349">
        <f>SUM(F531+F540)</f>
        <v>92972040</v>
      </c>
      <c r="G542" s="349">
        <f>SUM(G531+G540)</f>
        <v>0</v>
      </c>
      <c r="H542" s="349">
        <f>SUM(F542:G542)</f>
        <v>92972040</v>
      </c>
      <c r="I542" s="349">
        <f>SUM(I531+I540)</f>
        <v>92864720</v>
      </c>
      <c r="J542" s="65"/>
    </row>
    <row r="543" spans="2:10" ht="12" customHeight="1">
      <c r="B543" s="31"/>
      <c r="C543" s="84"/>
      <c r="D543" s="32"/>
      <c r="E543" s="123"/>
      <c r="F543" s="61"/>
      <c r="G543" s="111"/>
      <c r="H543" s="111"/>
      <c r="I543" s="37"/>
      <c r="J543" s="36"/>
    </row>
    <row r="544" spans="2:10" ht="15.75" customHeight="1">
      <c r="B544" s="31" t="s">
        <v>588</v>
      </c>
      <c r="C544" s="84"/>
      <c r="D544" s="32"/>
      <c r="E544" s="123"/>
      <c r="F544" s="61"/>
      <c r="G544" s="111"/>
      <c r="H544" s="111"/>
      <c r="I544" s="37"/>
      <c r="J544" s="36"/>
    </row>
    <row r="545" spans="2:10" ht="14.25" customHeight="1">
      <c r="B545" s="46" t="s">
        <v>183</v>
      </c>
      <c r="E545" s="36">
        <v>4000</v>
      </c>
      <c r="F545" s="96">
        <v>4000000</v>
      </c>
      <c r="G545" s="109"/>
      <c r="H545" s="36">
        <f>F545+G545</f>
        <v>4000000</v>
      </c>
      <c r="I545" s="37">
        <f>F545-E545</f>
        <v>3996000</v>
      </c>
    </row>
    <row r="546" spans="2:10" ht="13.5" customHeight="1">
      <c r="B546" s="46" t="s">
        <v>208</v>
      </c>
      <c r="E546" s="36">
        <v>5000</v>
      </c>
      <c r="F546" s="96">
        <v>5000000</v>
      </c>
      <c r="G546" s="109"/>
      <c r="H546" s="36">
        <f>F546+G546</f>
        <v>5000000</v>
      </c>
      <c r="I546" s="37">
        <f>F546-E546</f>
        <v>4995000</v>
      </c>
    </row>
    <row r="547" spans="2:10" ht="16.5" hidden="1" customHeight="1">
      <c r="B547" s="46" t="s">
        <v>208</v>
      </c>
      <c r="C547" s="75" t="s">
        <v>333</v>
      </c>
      <c r="D547" s="72"/>
      <c r="E547" s="54">
        <v>1555</v>
      </c>
      <c r="F547" s="96">
        <v>0</v>
      </c>
      <c r="G547" s="109"/>
      <c r="H547" s="36">
        <f>F547+G547</f>
        <v>0</v>
      </c>
      <c r="I547" s="37">
        <f>F547-E547</f>
        <v>-1555</v>
      </c>
    </row>
    <row r="548" spans="2:10" ht="32.25" hidden="1" customHeight="1">
      <c r="B548" s="46" t="s">
        <v>84</v>
      </c>
      <c r="C548" s="75" t="s">
        <v>333</v>
      </c>
      <c r="E548" s="36">
        <v>1621</v>
      </c>
      <c r="F548" s="96">
        <v>0</v>
      </c>
      <c r="G548" s="109"/>
      <c r="H548" s="36">
        <f>F548+G548</f>
        <v>0</v>
      </c>
      <c r="I548" s="37">
        <f>F548-E548</f>
        <v>-1621</v>
      </c>
    </row>
    <row r="549" spans="2:10" ht="9" customHeight="1" thickBot="1">
      <c r="B549" s="31"/>
      <c r="C549" s="84"/>
      <c r="D549" s="32"/>
      <c r="E549" s="123"/>
      <c r="F549" s="61"/>
      <c r="G549" s="111"/>
      <c r="H549" s="111"/>
      <c r="I549" s="37"/>
      <c r="J549" s="36"/>
    </row>
    <row r="550" spans="2:10" ht="17.25" customHeight="1" thickBot="1">
      <c r="B550" s="315" t="s">
        <v>290</v>
      </c>
      <c r="C550" s="84"/>
      <c r="D550" s="32"/>
      <c r="E550" s="64">
        <f>SUM(E545:E548)</f>
        <v>12176</v>
      </c>
      <c r="F550" s="64">
        <f>SUM(F545:F548)</f>
        <v>9000000</v>
      </c>
      <c r="G550" s="101">
        <f>SUM(G545:G548)</f>
        <v>0</v>
      </c>
      <c r="H550" s="110">
        <f>SUM(H545:H548)</f>
        <v>9000000</v>
      </c>
      <c r="I550" s="110">
        <f>SUM(I545:I548)</f>
        <v>8987824</v>
      </c>
      <c r="J550" s="36">
        <f>SUM(F550:G550)</f>
        <v>9000000</v>
      </c>
    </row>
  </sheetData>
  <mergeCells count="1">
    <mergeCell ref="A1:H1"/>
  </mergeCells>
  <phoneticPr fontId="4" type="noConversion"/>
  <printOptions horizontalCentered="1"/>
  <pageMargins left="0.70866141732283472" right="0.31496062992125984" top="0.74803149606299213" bottom="0.43307086614173229" header="0.27559055118110237" footer="0.23622047244094491"/>
  <pageSetup paperSize="9" scale="73" firstPageNumber="8" orientation="portrait" verticalDpi="300" r:id="rId1"/>
  <headerFooter alignWithMargins="0">
    <oddHeader>&amp;L&amp;"Times New Roman,Normál"3.1.m. a 4/2017. (III.1.) önkormányzati rendelethez&amp;R&amp;8 3.1.m. a 5/2016.(II.29.) önkormányzati rendelethez</oddHeader>
    <oddFooter>&amp;C&amp;P. oldal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8" enableFormatConditionsCalculation="0"/>
  <dimension ref="A1:FO154"/>
  <sheetViews>
    <sheetView view="pageBreakPreview" topLeftCell="A2" zoomScaleNormal="100" zoomScaleSheetLayoutView="100" workbookViewId="0">
      <pane xSplit="2" ySplit="5" topLeftCell="BZ46" activePane="bottomRight" state="frozen"/>
      <selection activeCell="A2" sqref="A2"/>
      <selection pane="topRight" activeCell="C2" sqref="C2"/>
      <selection pane="bottomLeft" activeCell="A7" sqref="A7"/>
      <selection pane="bottomRight" activeCell="A56" sqref="A56:IV56"/>
    </sheetView>
  </sheetViews>
  <sheetFormatPr defaultRowHeight="15"/>
  <cols>
    <col min="1" max="1" width="48.28515625" style="10" customWidth="1"/>
    <col min="2" max="2" width="14.28515625" style="10" hidden="1" customWidth="1"/>
    <col min="3" max="3" width="14.5703125" style="10" customWidth="1"/>
    <col min="4" max="5" width="13.7109375" style="10" customWidth="1"/>
    <col min="6" max="6" width="15.42578125" style="10" hidden="1" customWidth="1"/>
    <col min="7" max="7" width="13.7109375" style="10" hidden="1" customWidth="1"/>
    <col min="8" max="10" width="13.7109375" style="10" customWidth="1"/>
    <col min="11" max="12" width="13.7109375" style="10" hidden="1" customWidth="1"/>
    <col min="13" max="15" width="13.7109375" style="10" customWidth="1"/>
    <col min="16" max="17" width="13.7109375" style="10" hidden="1" customWidth="1"/>
    <col min="18" max="20" width="13.7109375" style="10" customWidth="1"/>
    <col min="21" max="22" width="13.7109375" style="10" hidden="1" customWidth="1"/>
    <col min="23" max="23" width="13.7109375" style="1209" customWidth="1"/>
    <col min="24" max="25" width="13.7109375" style="10" customWidth="1"/>
    <col min="26" max="27" width="13.7109375" style="10" hidden="1" customWidth="1"/>
    <col min="28" max="28" width="13.7109375" style="1209" customWidth="1"/>
    <col min="29" max="30" width="13.7109375" style="10" customWidth="1"/>
    <col min="31" max="32" width="13.7109375" style="10" hidden="1" customWidth="1"/>
    <col min="33" max="33" width="13.7109375" style="1209" customWidth="1"/>
    <col min="34" max="35" width="13.7109375" style="10" customWidth="1"/>
    <col min="36" max="37" width="13.7109375" style="10" hidden="1" customWidth="1"/>
    <col min="38" max="38" width="13.7109375" style="1209" customWidth="1"/>
    <col min="39" max="40" width="13.7109375" style="10" customWidth="1"/>
    <col min="41" max="42" width="13.7109375" style="10" hidden="1" customWidth="1"/>
    <col min="43" max="43" width="13.7109375" style="1209" customWidth="1"/>
    <col min="44" max="45" width="13.7109375" style="10" customWidth="1"/>
    <col min="46" max="47" width="13.7109375" style="10" hidden="1" customWidth="1"/>
    <col min="48" max="48" width="13.7109375" style="1209" customWidth="1"/>
    <col min="49" max="50" width="13.7109375" style="10" customWidth="1"/>
    <col min="51" max="52" width="13.7109375" style="10" hidden="1" customWidth="1"/>
    <col min="53" max="53" width="13.7109375" style="1209" customWidth="1"/>
    <col min="54" max="55" width="13.7109375" style="10" customWidth="1"/>
    <col min="56" max="57" width="13.7109375" style="10" hidden="1" customWidth="1"/>
    <col min="58" max="58" width="13.7109375" style="1209" customWidth="1"/>
    <col min="59" max="60" width="13.7109375" style="10" customWidth="1"/>
    <col min="61" max="62" width="13.7109375" style="10" hidden="1" customWidth="1"/>
    <col min="63" max="63" width="13.7109375" style="1209" customWidth="1"/>
    <col min="64" max="65" width="13.7109375" style="10" customWidth="1"/>
    <col min="66" max="67" width="13.7109375" style="10" hidden="1" customWidth="1"/>
    <col min="68" max="68" width="13.7109375" style="1209" customWidth="1"/>
    <col min="69" max="70" width="13.7109375" style="10" customWidth="1"/>
    <col min="71" max="72" width="13.7109375" style="10" hidden="1" customWidth="1"/>
    <col min="73" max="73" width="13.7109375" style="1209" customWidth="1"/>
    <col min="74" max="75" width="13.7109375" style="10" customWidth="1"/>
    <col min="76" max="77" width="13.7109375" style="10" hidden="1" customWidth="1"/>
    <col min="78" max="78" width="15.28515625" style="1209" customWidth="1"/>
    <col min="79" max="79" width="13.7109375" style="10" customWidth="1"/>
    <col min="80" max="80" width="15.42578125" style="10" customWidth="1"/>
    <col min="81" max="81" width="15" style="10" hidden="1" customWidth="1"/>
    <col min="82" max="82" width="13.7109375" style="310" hidden="1" customWidth="1"/>
    <col min="83" max="83" width="14" style="310" customWidth="1"/>
    <col min="84" max="84" width="13.7109375" style="310" customWidth="1"/>
    <col min="85" max="85" width="15.42578125" style="310" customWidth="1"/>
    <col min="86" max="86" width="15.85546875" style="310" hidden="1" customWidth="1"/>
    <col min="87" max="16384" width="9.140625" style="10"/>
  </cols>
  <sheetData>
    <row r="1" spans="1:99" s="1209" customFormat="1" ht="12" hidden="1" customHeight="1">
      <c r="A1" s="1227" t="s">
        <v>232</v>
      </c>
      <c r="B1" s="1235"/>
      <c r="C1" s="1883">
        <v>1</v>
      </c>
      <c r="D1" s="1884"/>
      <c r="E1" s="1885"/>
      <c r="F1" s="1213"/>
      <c r="G1" s="1213"/>
      <c r="H1" s="1883">
        <v>2</v>
      </c>
      <c r="I1" s="1884"/>
      <c r="J1" s="1885"/>
      <c r="K1" s="1213"/>
      <c r="L1" s="1213"/>
      <c r="M1" s="1883">
        <v>3</v>
      </c>
      <c r="N1" s="1884"/>
      <c r="O1" s="1885"/>
      <c r="P1" s="1213"/>
      <c r="Q1" s="1213"/>
      <c r="R1" s="1883">
        <v>6</v>
      </c>
      <c r="S1" s="1884"/>
      <c r="T1" s="1885"/>
      <c r="U1" s="1213"/>
      <c r="V1" s="1213"/>
      <c r="W1" s="1883">
        <v>7</v>
      </c>
      <c r="X1" s="1884"/>
      <c r="Y1" s="1885"/>
      <c r="Z1" s="1213"/>
      <c r="AA1" s="1213"/>
      <c r="AB1" s="1883">
        <v>8</v>
      </c>
      <c r="AC1" s="1884"/>
      <c r="AD1" s="1885"/>
      <c r="AE1" s="1213"/>
      <c r="AF1" s="1213"/>
      <c r="AG1" s="1883">
        <v>9</v>
      </c>
      <c r="AH1" s="1884"/>
      <c r="AI1" s="1885"/>
      <c r="AJ1" s="1213"/>
      <c r="AK1" s="1213"/>
      <c r="AL1" s="1883">
        <v>10</v>
      </c>
      <c r="AM1" s="1884"/>
      <c r="AN1" s="1885"/>
      <c r="AO1" s="1213"/>
      <c r="AP1" s="1213"/>
      <c r="AQ1" s="1883">
        <v>11</v>
      </c>
      <c r="AR1" s="1884"/>
      <c r="AS1" s="1885"/>
      <c r="AT1" s="1213"/>
      <c r="AU1" s="1213"/>
      <c r="AV1" s="1883">
        <v>12</v>
      </c>
      <c r="AW1" s="1884"/>
      <c r="AX1" s="1885"/>
      <c r="AY1" s="1213"/>
      <c r="AZ1" s="1213"/>
      <c r="BA1" s="1883">
        <v>13</v>
      </c>
      <c r="BB1" s="1884"/>
      <c r="BC1" s="1885"/>
      <c r="BD1" s="1213"/>
      <c r="BE1" s="1213"/>
      <c r="BF1" s="1883">
        <v>14</v>
      </c>
      <c r="BG1" s="1884"/>
      <c r="BH1" s="1885"/>
      <c r="BI1" s="1213"/>
      <c r="BJ1" s="1213"/>
      <c r="BK1" s="1883">
        <v>15</v>
      </c>
      <c r="BL1" s="1884"/>
      <c r="BM1" s="1885"/>
      <c r="BN1" s="1213"/>
      <c r="BO1" s="1213"/>
      <c r="BP1" s="1883">
        <v>16</v>
      </c>
      <c r="BQ1" s="1884"/>
      <c r="BR1" s="1885"/>
      <c r="BS1" s="1213"/>
      <c r="BT1" s="1213"/>
      <c r="BU1" s="1883">
        <v>17</v>
      </c>
      <c r="BV1" s="1884"/>
      <c r="BW1" s="1885"/>
      <c r="BX1" s="1213"/>
      <c r="BY1" s="1213"/>
      <c r="BZ1" s="1883">
        <v>18</v>
      </c>
      <c r="CA1" s="1884"/>
      <c r="CB1" s="1885"/>
      <c r="CC1" s="1213"/>
      <c r="CD1" s="1226"/>
      <c r="CE1" s="1890">
        <v>19</v>
      </c>
      <c r="CF1" s="1891"/>
      <c r="CG1" s="1892"/>
      <c r="CH1" s="1226"/>
    </row>
    <row r="2" spans="1:99" s="1237" customFormat="1" ht="42" customHeight="1">
      <c r="A2" s="1227" t="s">
        <v>233</v>
      </c>
      <c r="B2" s="1665"/>
      <c r="C2" s="1880" t="s">
        <v>234</v>
      </c>
      <c r="D2" s="1880"/>
      <c r="E2" s="1880"/>
      <c r="F2" s="1666"/>
      <c r="G2" s="1666"/>
      <c r="H2" s="1880" t="s">
        <v>235</v>
      </c>
      <c r="I2" s="1880"/>
      <c r="J2" s="1880"/>
      <c r="K2" s="1666"/>
      <c r="L2" s="1666"/>
      <c r="M2" s="1886" t="s">
        <v>236</v>
      </c>
      <c r="N2" s="1886"/>
      <c r="O2" s="1886"/>
      <c r="P2" s="1667"/>
      <c r="Q2" s="1666"/>
      <c r="R2" s="1880" t="s">
        <v>1187</v>
      </c>
      <c r="S2" s="1880"/>
      <c r="T2" s="1880"/>
      <c r="U2" s="1664"/>
      <c r="V2" s="1666"/>
      <c r="W2" s="1880" t="s">
        <v>187</v>
      </c>
      <c r="X2" s="1880"/>
      <c r="Y2" s="1880"/>
      <c r="Z2" s="1667"/>
      <c r="AA2" s="1666"/>
      <c r="AB2" s="1880" t="s">
        <v>188</v>
      </c>
      <c r="AC2" s="1880"/>
      <c r="AD2" s="1880"/>
      <c r="AE2" s="1667"/>
      <c r="AF2" s="1666"/>
      <c r="AG2" s="1880" t="s">
        <v>89</v>
      </c>
      <c r="AH2" s="1880"/>
      <c r="AI2" s="1880"/>
      <c r="AJ2" s="1667"/>
      <c r="AK2" s="1666"/>
      <c r="AL2" s="1880" t="s">
        <v>400</v>
      </c>
      <c r="AM2" s="1880"/>
      <c r="AN2" s="1880"/>
      <c r="AO2" s="1667"/>
      <c r="AP2" s="1666"/>
      <c r="AQ2" s="1880" t="s">
        <v>90</v>
      </c>
      <c r="AR2" s="1880"/>
      <c r="AS2" s="1880"/>
      <c r="AT2" s="1667"/>
      <c r="AU2" s="1666"/>
      <c r="AV2" s="1880" t="s">
        <v>91</v>
      </c>
      <c r="AW2" s="1880"/>
      <c r="AX2" s="1880"/>
      <c r="AY2" s="1667"/>
      <c r="AZ2" s="1666"/>
      <c r="BA2" s="1880" t="s">
        <v>92</v>
      </c>
      <c r="BB2" s="1880"/>
      <c r="BC2" s="1880"/>
      <c r="BD2" s="1667"/>
      <c r="BE2" s="1666"/>
      <c r="BF2" s="1880" t="s">
        <v>267</v>
      </c>
      <c r="BG2" s="1880"/>
      <c r="BH2" s="1880"/>
      <c r="BI2" s="1667"/>
      <c r="BJ2" s="1666"/>
      <c r="BK2" s="1880" t="s">
        <v>389</v>
      </c>
      <c r="BL2" s="1880"/>
      <c r="BM2" s="1880"/>
      <c r="BN2" s="1667"/>
      <c r="BO2" s="1668"/>
      <c r="BP2" s="1880" t="s">
        <v>94</v>
      </c>
      <c r="BQ2" s="1880"/>
      <c r="BR2" s="1880"/>
      <c r="BS2" s="1667"/>
      <c r="BT2" s="1666"/>
      <c r="BU2" s="1880" t="s">
        <v>323</v>
      </c>
      <c r="BV2" s="1880"/>
      <c r="BW2" s="1880"/>
      <c r="BX2" s="1667"/>
      <c r="BY2" s="1668"/>
      <c r="BZ2" s="1880" t="s">
        <v>486</v>
      </c>
      <c r="CA2" s="1880"/>
      <c r="CB2" s="1880"/>
      <c r="CC2" s="1667"/>
      <c r="CD2" s="1669"/>
      <c r="CE2" s="1887" t="s">
        <v>136</v>
      </c>
      <c r="CF2" s="1887"/>
      <c r="CG2" s="1887"/>
      <c r="CH2" s="1606"/>
    </row>
    <row r="3" spans="1:99" ht="13.5" customHeight="1">
      <c r="A3" s="1088" t="s">
        <v>540</v>
      </c>
      <c r="B3" s="1088"/>
      <c r="C3" s="1881">
        <v>862200</v>
      </c>
      <c r="D3" s="1882"/>
      <c r="E3" s="1882"/>
      <c r="F3" s="1015"/>
      <c r="G3" s="1015"/>
      <c r="H3" s="1881">
        <v>889110</v>
      </c>
      <c r="I3" s="1882"/>
      <c r="J3" s="1882"/>
      <c r="K3" s="1015"/>
      <c r="L3" s="1015"/>
      <c r="M3" s="1881">
        <v>881000</v>
      </c>
      <c r="N3" s="1882"/>
      <c r="O3" s="1882"/>
      <c r="P3" s="1015"/>
      <c r="Q3" s="1015"/>
      <c r="R3" s="1881">
        <v>932900</v>
      </c>
      <c r="S3" s="1882"/>
      <c r="T3" s="1882"/>
      <c r="U3" s="1015"/>
      <c r="V3" s="1015"/>
      <c r="W3" s="1881">
        <v>851020</v>
      </c>
      <c r="X3" s="1882"/>
      <c r="Y3" s="1882"/>
      <c r="Z3" s="1015"/>
      <c r="AA3" s="1015"/>
      <c r="AB3" s="1881">
        <v>851020</v>
      </c>
      <c r="AC3" s="1882"/>
      <c r="AD3" s="1882"/>
      <c r="AE3" s="1015"/>
      <c r="AF3" s="1015"/>
      <c r="AG3" s="1881">
        <v>851020</v>
      </c>
      <c r="AH3" s="1882"/>
      <c r="AI3" s="1882"/>
      <c r="AJ3" s="1015"/>
      <c r="AK3" s="1015"/>
      <c r="AL3" s="1881">
        <v>851020</v>
      </c>
      <c r="AM3" s="1882"/>
      <c r="AN3" s="1882"/>
      <c r="AO3" s="1015"/>
      <c r="AP3" s="1015"/>
      <c r="AQ3" s="1881">
        <v>851020</v>
      </c>
      <c r="AR3" s="1882"/>
      <c r="AS3" s="1882"/>
      <c r="AT3" s="1015"/>
      <c r="AU3" s="1015"/>
      <c r="AV3" s="1881">
        <v>851020</v>
      </c>
      <c r="AW3" s="1882"/>
      <c r="AX3" s="1882"/>
      <c r="AY3" s="1015"/>
      <c r="AZ3" s="1015"/>
      <c r="BA3" s="1881">
        <v>851020</v>
      </c>
      <c r="BB3" s="1882"/>
      <c r="BC3" s="1882"/>
      <c r="BD3" s="1015"/>
      <c r="BE3" s="1015"/>
      <c r="BF3" s="1881">
        <v>851020</v>
      </c>
      <c r="BG3" s="1882"/>
      <c r="BH3" s="1882"/>
      <c r="BI3" s="1015"/>
      <c r="BJ3" s="1015"/>
      <c r="BK3" s="1881">
        <v>851020</v>
      </c>
      <c r="BL3" s="1882"/>
      <c r="BM3" s="1882"/>
      <c r="BN3" s="1015"/>
      <c r="BO3" s="1015"/>
      <c r="BP3" s="1881">
        <v>851020</v>
      </c>
      <c r="BQ3" s="1882"/>
      <c r="BR3" s="1882"/>
      <c r="BS3" s="1015"/>
      <c r="BT3" s="1015"/>
      <c r="BU3" s="1881">
        <v>851020</v>
      </c>
      <c r="BV3" s="1882"/>
      <c r="BW3" s="1882"/>
      <c r="BX3" s="1015"/>
      <c r="BY3" s="1015"/>
      <c r="BZ3" s="1881">
        <v>841116</v>
      </c>
      <c r="CA3" s="1882"/>
      <c r="CB3" s="1882"/>
      <c r="CC3" s="1015"/>
      <c r="CD3" s="1090"/>
      <c r="CE3" s="1888" t="s">
        <v>386</v>
      </c>
      <c r="CF3" s="1889"/>
      <c r="CG3" s="1889"/>
      <c r="CH3" s="1090"/>
    </row>
    <row r="4" spans="1:99" ht="27.75" hidden="1" customHeight="1">
      <c r="A4" s="1238" t="s">
        <v>167</v>
      </c>
      <c r="B4" s="1239"/>
      <c r="C4" s="1240"/>
      <c r="D4" s="1241" t="s">
        <v>168</v>
      </c>
      <c r="E4" s="1242"/>
      <c r="F4" s="1241"/>
      <c r="G4" s="1241"/>
      <c r="H4" s="1240"/>
      <c r="I4" s="1241" t="s">
        <v>168</v>
      </c>
      <c r="J4" s="1242"/>
      <c r="K4" s="1241"/>
      <c r="L4" s="1241"/>
      <c r="M4" s="1240"/>
      <c r="N4" s="1241" t="s">
        <v>168</v>
      </c>
      <c r="O4" s="1242"/>
      <c r="P4" s="1241"/>
      <c r="Q4" s="1241"/>
      <c r="R4" s="1240"/>
      <c r="S4" s="1241" t="s">
        <v>168</v>
      </c>
      <c r="T4" s="1242"/>
      <c r="U4" s="1241"/>
      <c r="V4" s="1241"/>
      <c r="W4" s="1243"/>
      <c r="X4" s="1244" t="s">
        <v>435</v>
      </c>
      <c r="Y4" s="1245"/>
      <c r="Z4" s="1244"/>
      <c r="AA4" s="1244"/>
      <c r="AB4" s="1243">
        <v>7</v>
      </c>
      <c r="AC4" s="1244" t="s">
        <v>435</v>
      </c>
      <c r="AD4" s="1245"/>
      <c r="AE4" s="1244"/>
      <c r="AF4" s="1244"/>
      <c r="AG4" s="1243"/>
      <c r="AH4" s="1244" t="s">
        <v>435</v>
      </c>
      <c r="AI4" s="1245"/>
      <c r="AJ4" s="1244"/>
      <c r="AK4" s="1244"/>
      <c r="AL4" s="1243"/>
      <c r="AM4" s="1244" t="s">
        <v>435</v>
      </c>
      <c r="AN4" s="1245"/>
      <c r="AO4" s="1244"/>
      <c r="AP4" s="1244"/>
      <c r="AQ4" s="1243"/>
      <c r="AR4" s="1244" t="s">
        <v>435</v>
      </c>
      <c r="AS4" s="1245"/>
      <c r="AT4" s="1244"/>
      <c r="AU4" s="1244"/>
      <c r="AV4" s="1243"/>
      <c r="AW4" s="1244" t="s">
        <v>435</v>
      </c>
      <c r="AX4" s="1245"/>
      <c r="AY4" s="1244"/>
      <c r="AZ4" s="1244"/>
      <c r="BA4" s="1243"/>
      <c r="BB4" s="1244" t="s">
        <v>435</v>
      </c>
      <c r="BC4" s="1245"/>
      <c r="BD4" s="1244"/>
      <c r="BE4" s="1244"/>
      <c r="BF4" s="1243"/>
      <c r="BG4" s="1244" t="s">
        <v>435</v>
      </c>
      <c r="BH4" s="1245"/>
      <c r="BI4" s="1244"/>
      <c r="BJ4" s="1244"/>
      <c r="BK4" s="1243"/>
      <c r="BL4" s="1244" t="s">
        <v>435</v>
      </c>
      <c r="BM4" s="1245"/>
      <c r="BN4" s="1244"/>
      <c r="BO4" s="1244"/>
      <c r="BP4" s="1243"/>
      <c r="BQ4" s="1244" t="s">
        <v>435</v>
      </c>
      <c r="BR4" s="1245"/>
      <c r="BS4" s="1244"/>
      <c r="BT4" s="1244"/>
      <c r="BU4" s="1243"/>
      <c r="BV4" s="1244" t="s">
        <v>435</v>
      </c>
      <c r="BW4" s="1245"/>
      <c r="BX4" s="1244"/>
      <c r="BY4" s="1244"/>
      <c r="BZ4" s="1243"/>
      <c r="CA4" s="1244" t="s">
        <v>435</v>
      </c>
      <c r="CB4" s="1245"/>
      <c r="CC4" s="1244"/>
      <c r="CD4" s="1246"/>
      <c r="CE4" s="1247">
        <v>19</v>
      </c>
      <c r="CF4" s="1248"/>
      <c r="CG4" s="1249"/>
      <c r="CH4" s="1246"/>
    </row>
    <row r="5" spans="1:99" s="15" customFormat="1" ht="32.25" customHeight="1">
      <c r="A5" s="1088" t="s">
        <v>169</v>
      </c>
      <c r="B5" s="1250" t="s">
        <v>624</v>
      </c>
      <c r="C5" s="1250" t="s">
        <v>1246</v>
      </c>
      <c r="D5" s="1227" t="s">
        <v>15</v>
      </c>
      <c r="E5" s="1250" t="s">
        <v>1307</v>
      </c>
      <c r="F5" s="1227" t="s">
        <v>881</v>
      </c>
      <c r="G5" s="1250" t="s">
        <v>624</v>
      </c>
      <c r="H5" s="1250" t="s">
        <v>1246</v>
      </c>
      <c r="I5" s="1227" t="s">
        <v>15</v>
      </c>
      <c r="J5" s="1250" t="s">
        <v>1307</v>
      </c>
      <c r="K5" s="1227" t="s">
        <v>881</v>
      </c>
      <c r="L5" s="1250" t="s">
        <v>624</v>
      </c>
      <c r="M5" s="1250" t="s">
        <v>1246</v>
      </c>
      <c r="N5" s="1227" t="s">
        <v>15</v>
      </c>
      <c r="O5" s="1250" t="s">
        <v>1307</v>
      </c>
      <c r="P5" s="1227" t="s">
        <v>881</v>
      </c>
      <c r="Q5" s="1250" t="s">
        <v>624</v>
      </c>
      <c r="R5" s="1250" t="s">
        <v>1246</v>
      </c>
      <c r="S5" s="1227" t="s">
        <v>15</v>
      </c>
      <c r="T5" s="1250" t="s">
        <v>1307</v>
      </c>
      <c r="U5" s="1227" t="s">
        <v>881</v>
      </c>
      <c r="V5" s="1250" t="s">
        <v>624</v>
      </c>
      <c r="W5" s="1250" t="s">
        <v>1246</v>
      </c>
      <c r="X5" s="1227" t="s">
        <v>15</v>
      </c>
      <c r="Y5" s="1250" t="s">
        <v>1307</v>
      </c>
      <c r="Z5" s="1227" t="s">
        <v>881</v>
      </c>
      <c r="AA5" s="1250" t="s">
        <v>624</v>
      </c>
      <c r="AB5" s="1250" t="s">
        <v>1246</v>
      </c>
      <c r="AC5" s="1227" t="s">
        <v>15</v>
      </c>
      <c r="AD5" s="1250" t="s">
        <v>1307</v>
      </c>
      <c r="AE5" s="1227" t="s">
        <v>881</v>
      </c>
      <c r="AF5" s="1250" t="s">
        <v>624</v>
      </c>
      <c r="AG5" s="1250" t="s">
        <v>1246</v>
      </c>
      <c r="AH5" s="1227" t="s">
        <v>15</v>
      </c>
      <c r="AI5" s="1250" t="s">
        <v>1307</v>
      </c>
      <c r="AJ5" s="1227" t="s">
        <v>881</v>
      </c>
      <c r="AK5" s="1250" t="s">
        <v>624</v>
      </c>
      <c r="AL5" s="1250" t="s">
        <v>1246</v>
      </c>
      <c r="AM5" s="1227" t="s">
        <v>15</v>
      </c>
      <c r="AN5" s="1250" t="s">
        <v>1307</v>
      </c>
      <c r="AO5" s="1227" t="s">
        <v>881</v>
      </c>
      <c r="AP5" s="1250" t="s">
        <v>624</v>
      </c>
      <c r="AQ5" s="1250" t="s">
        <v>1246</v>
      </c>
      <c r="AR5" s="1227" t="s">
        <v>15</v>
      </c>
      <c r="AS5" s="1250" t="s">
        <v>1307</v>
      </c>
      <c r="AT5" s="1227" t="s">
        <v>881</v>
      </c>
      <c r="AU5" s="1250" t="s">
        <v>624</v>
      </c>
      <c r="AV5" s="1250" t="s">
        <v>1246</v>
      </c>
      <c r="AW5" s="1227" t="s">
        <v>15</v>
      </c>
      <c r="AX5" s="1250" t="s">
        <v>1307</v>
      </c>
      <c r="AY5" s="1227" t="s">
        <v>881</v>
      </c>
      <c r="AZ5" s="1250" t="s">
        <v>624</v>
      </c>
      <c r="BA5" s="1250" t="s">
        <v>1246</v>
      </c>
      <c r="BB5" s="1227" t="s">
        <v>15</v>
      </c>
      <c r="BC5" s="1250" t="s">
        <v>1307</v>
      </c>
      <c r="BD5" s="1227" t="s">
        <v>881</v>
      </c>
      <c r="BE5" s="1250" t="s">
        <v>624</v>
      </c>
      <c r="BF5" s="1250" t="s">
        <v>1246</v>
      </c>
      <c r="BG5" s="1227" t="s">
        <v>15</v>
      </c>
      <c r="BH5" s="1250" t="s">
        <v>1307</v>
      </c>
      <c r="BI5" s="1227" t="s">
        <v>881</v>
      </c>
      <c r="BJ5" s="1250" t="s">
        <v>624</v>
      </c>
      <c r="BK5" s="1250" t="s">
        <v>1246</v>
      </c>
      <c r="BL5" s="1227" t="s">
        <v>15</v>
      </c>
      <c r="BM5" s="1250" t="s">
        <v>1307</v>
      </c>
      <c r="BN5" s="1227" t="s">
        <v>881</v>
      </c>
      <c r="BO5" s="1250" t="s">
        <v>624</v>
      </c>
      <c r="BP5" s="1250" t="s">
        <v>1246</v>
      </c>
      <c r="BQ5" s="1227" t="s">
        <v>15</v>
      </c>
      <c r="BR5" s="1250" t="s">
        <v>1307</v>
      </c>
      <c r="BS5" s="1227" t="s">
        <v>881</v>
      </c>
      <c r="BT5" s="1250" t="s">
        <v>624</v>
      </c>
      <c r="BU5" s="1250" t="s">
        <v>1246</v>
      </c>
      <c r="BV5" s="1227" t="s">
        <v>15</v>
      </c>
      <c r="BW5" s="1250" t="s">
        <v>1307</v>
      </c>
      <c r="BX5" s="1227" t="s">
        <v>881</v>
      </c>
      <c r="BY5" s="1250" t="s">
        <v>624</v>
      </c>
      <c r="BZ5" s="1250" t="s">
        <v>1246</v>
      </c>
      <c r="CA5" s="1227" t="s">
        <v>15</v>
      </c>
      <c r="CB5" s="1250" t="s">
        <v>1307</v>
      </c>
      <c r="CC5" s="1227" t="s">
        <v>881</v>
      </c>
      <c r="CD5" s="1251" t="s">
        <v>624</v>
      </c>
      <c r="CE5" s="1251" t="s">
        <v>1246</v>
      </c>
      <c r="CF5" s="1236" t="s">
        <v>15</v>
      </c>
      <c r="CG5" s="1251" t="s">
        <v>1307</v>
      </c>
      <c r="CH5" s="1236" t="s">
        <v>881</v>
      </c>
    </row>
    <row r="6" spans="1:99" ht="15.75" customHeight="1">
      <c r="A6" s="1212"/>
      <c r="B6" s="1212" t="s">
        <v>342</v>
      </c>
      <c r="C6" s="1212" t="s">
        <v>230</v>
      </c>
      <c r="D6" s="1212" t="s">
        <v>227</v>
      </c>
      <c r="E6" s="1212" t="s">
        <v>228</v>
      </c>
      <c r="F6" s="1212" t="s">
        <v>116</v>
      </c>
      <c r="G6" s="1212" t="s">
        <v>117</v>
      </c>
      <c r="H6" s="1212" t="s">
        <v>118</v>
      </c>
      <c r="I6" s="1212" t="s">
        <v>128</v>
      </c>
      <c r="J6" s="1212" t="s">
        <v>129</v>
      </c>
      <c r="K6" s="1212" t="s">
        <v>262</v>
      </c>
      <c r="L6" s="1212" t="s">
        <v>130</v>
      </c>
      <c r="M6" s="1212" t="s">
        <v>34</v>
      </c>
      <c r="N6" s="1212" t="s">
        <v>35</v>
      </c>
      <c r="O6" s="1212" t="s">
        <v>36</v>
      </c>
      <c r="P6" s="1212" t="s">
        <v>37</v>
      </c>
      <c r="Q6" s="1212" t="s">
        <v>126</v>
      </c>
      <c r="R6" s="1212" t="s">
        <v>127</v>
      </c>
      <c r="S6" s="1212" t="s">
        <v>350</v>
      </c>
      <c r="T6" s="1212" t="s">
        <v>351</v>
      </c>
      <c r="U6" s="1212" t="s">
        <v>352</v>
      </c>
      <c r="V6" s="1212" t="s">
        <v>353</v>
      </c>
      <c r="W6" s="1212" t="s">
        <v>354</v>
      </c>
      <c r="X6" s="1212" t="s">
        <v>403</v>
      </c>
      <c r="Y6" s="1212" t="s">
        <v>404</v>
      </c>
      <c r="Z6" s="1212" t="s">
        <v>105</v>
      </c>
      <c r="AA6" s="1212" t="s">
        <v>106</v>
      </c>
      <c r="AB6" s="1212" t="s">
        <v>107</v>
      </c>
      <c r="AC6" s="1212" t="s">
        <v>108</v>
      </c>
      <c r="AD6" s="1212" t="s">
        <v>109</v>
      </c>
      <c r="AE6" s="1212" t="s">
        <v>110</v>
      </c>
      <c r="AF6" s="1212" t="s">
        <v>111</v>
      </c>
      <c r="AG6" s="1212" t="s">
        <v>112</v>
      </c>
      <c r="AH6" s="1212" t="s">
        <v>113</v>
      </c>
      <c r="AI6" s="1212" t="s">
        <v>114</v>
      </c>
      <c r="AJ6" s="1212" t="s">
        <v>115</v>
      </c>
      <c r="AK6" s="1212" t="s">
        <v>390</v>
      </c>
      <c r="AL6" s="1212" t="s">
        <v>391</v>
      </c>
      <c r="AM6" s="1212" t="s">
        <v>392</v>
      </c>
      <c r="AN6" s="1212" t="s">
        <v>393</v>
      </c>
      <c r="AO6" s="1212" t="s">
        <v>405</v>
      </c>
      <c r="AP6" s="1212" t="s">
        <v>406</v>
      </c>
      <c r="AQ6" s="1212" t="s">
        <v>407</v>
      </c>
      <c r="AR6" s="1212" t="s">
        <v>408</v>
      </c>
      <c r="AS6" s="1212" t="s">
        <v>409</v>
      </c>
      <c r="AT6" s="1212" t="s">
        <v>410</v>
      </c>
      <c r="AU6" s="1212" t="s">
        <v>411</v>
      </c>
      <c r="AV6" s="1212" t="s">
        <v>412</v>
      </c>
      <c r="AW6" s="1212" t="s">
        <v>413</v>
      </c>
      <c r="AX6" s="1212" t="s">
        <v>414</v>
      </c>
      <c r="AY6" s="1212" t="s">
        <v>415</v>
      </c>
      <c r="AZ6" s="1212" t="s">
        <v>273</v>
      </c>
      <c r="BA6" s="1212" t="s">
        <v>274</v>
      </c>
      <c r="BB6" s="1212" t="s">
        <v>275</v>
      </c>
      <c r="BC6" s="1212" t="s">
        <v>276</v>
      </c>
      <c r="BD6" s="1212" t="s">
        <v>277</v>
      </c>
      <c r="BE6" s="1212" t="s">
        <v>278</v>
      </c>
      <c r="BF6" s="1212" t="s">
        <v>279</v>
      </c>
      <c r="BG6" s="1212" t="s">
        <v>280</v>
      </c>
      <c r="BH6" s="1212" t="s">
        <v>281</v>
      </c>
      <c r="BI6" s="1212" t="s">
        <v>282</v>
      </c>
      <c r="BJ6" s="1212" t="s">
        <v>283</v>
      </c>
      <c r="BK6" s="1212" t="s">
        <v>347</v>
      </c>
      <c r="BL6" s="1212" t="s">
        <v>416</v>
      </c>
      <c r="BM6" s="1212" t="s">
        <v>417</v>
      </c>
      <c r="BN6" s="1212" t="s">
        <v>284</v>
      </c>
      <c r="BO6" s="1212" t="s">
        <v>625</v>
      </c>
      <c r="BP6" s="1212" t="s">
        <v>626</v>
      </c>
      <c r="BQ6" s="1212" t="s">
        <v>627</v>
      </c>
      <c r="BR6" s="1212" t="s">
        <v>628</v>
      </c>
      <c r="BS6" s="1212" t="s">
        <v>629</v>
      </c>
      <c r="BT6" s="1212" t="s">
        <v>630</v>
      </c>
      <c r="BU6" s="1212" t="s">
        <v>631</v>
      </c>
      <c r="BV6" s="1212" t="s">
        <v>632</v>
      </c>
      <c r="BW6" s="1212" t="s">
        <v>418</v>
      </c>
      <c r="BX6" s="1212" t="s">
        <v>419</v>
      </c>
      <c r="BY6" s="1212" t="s">
        <v>420</v>
      </c>
      <c r="BZ6" s="1212" t="s">
        <v>421</v>
      </c>
      <c r="CA6" s="1212" t="s">
        <v>422</v>
      </c>
      <c r="CB6" s="1212" t="s">
        <v>459</v>
      </c>
      <c r="CC6" s="1212" t="s">
        <v>633</v>
      </c>
      <c r="CD6" s="1252" t="s">
        <v>634</v>
      </c>
      <c r="CE6" s="1252" t="s">
        <v>635</v>
      </c>
      <c r="CF6" s="1252" t="s">
        <v>636</v>
      </c>
      <c r="CG6" s="1252" t="s">
        <v>637</v>
      </c>
      <c r="CH6" s="1252" t="s">
        <v>638</v>
      </c>
    </row>
    <row r="7" spans="1:99" s="1261" customFormat="1" ht="12" customHeight="1">
      <c r="A7" s="1253"/>
      <c r="B7" s="1253"/>
      <c r="C7" s="1254"/>
      <c r="D7" s="1255"/>
      <c r="E7" s="1254"/>
      <c r="F7" s="1254"/>
      <c r="G7" s="1254"/>
      <c r="H7" s="1254"/>
      <c r="I7" s="1254"/>
      <c r="J7" s="1256"/>
      <c r="K7" s="1256"/>
      <c r="L7" s="1256"/>
      <c r="M7" s="1254"/>
      <c r="N7" s="1254"/>
      <c r="O7" s="1254"/>
      <c r="P7" s="1254"/>
      <c r="Q7" s="1256"/>
      <c r="R7" s="1254"/>
      <c r="S7" s="1254"/>
      <c r="T7" s="1256"/>
      <c r="U7" s="1256"/>
      <c r="V7" s="1256"/>
      <c r="W7" s="1257"/>
      <c r="X7" s="1257"/>
      <c r="Y7" s="1257"/>
      <c r="Z7" s="1257"/>
      <c r="AA7" s="1257"/>
      <c r="AB7" s="1257"/>
      <c r="AC7" s="1257"/>
      <c r="AD7" s="1257"/>
      <c r="AE7" s="1257"/>
      <c r="AF7" s="1257"/>
      <c r="AG7" s="1257"/>
      <c r="AH7" s="1257"/>
      <c r="AI7" s="1257"/>
      <c r="AJ7" s="1257"/>
      <c r="AK7" s="1257"/>
      <c r="AL7" s="1257"/>
      <c r="AM7" s="1257"/>
      <c r="AN7" s="1257"/>
      <c r="AO7" s="1257"/>
      <c r="AP7" s="1257"/>
      <c r="AQ7" s="1257"/>
      <c r="AR7" s="1257"/>
      <c r="AS7" s="1257"/>
      <c r="AT7" s="1257"/>
      <c r="AU7" s="1257"/>
      <c r="AV7" s="1257"/>
      <c r="AW7" s="1257"/>
      <c r="AX7" s="1257"/>
      <c r="AY7" s="1257"/>
      <c r="AZ7" s="1257"/>
      <c r="BA7" s="1257"/>
      <c r="BB7" s="1257"/>
      <c r="BC7" s="1257"/>
      <c r="BD7" s="1257"/>
      <c r="BE7" s="1257"/>
      <c r="BF7" s="1257"/>
      <c r="BG7" s="1257"/>
      <c r="BH7" s="1258"/>
      <c r="BI7" s="1258"/>
      <c r="BJ7" s="1258"/>
      <c r="BK7" s="1257"/>
      <c r="BL7" s="1257"/>
      <c r="BM7" s="1258"/>
      <c r="BN7" s="1258"/>
      <c r="BO7" s="1258"/>
      <c r="BP7" s="1257"/>
      <c r="BQ7" s="1257"/>
      <c r="BR7" s="1257"/>
      <c r="BS7" s="1257"/>
      <c r="BT7" s="1257"/>
      <c r="BU7" s="1257"/>
      <c r="BV7" s="1257"/>
      <c r="BW7" s="1257"/>
      <c r="BX7" s="1257"/>
      <c r="BY7" s="1257"/>
      <c r="BZ7" s="1257"/>
      <c r="CA7" s="1257"/>
      <c r="CB7" s="1257"/>
      <c r="CC7" s="1257"/>
      <c r="CD7" s="1259"/>
      <c r="CE7" s="1260"/>
      <c r="CF7" s="1260"/>
      <c r="CG7" s="1260"/>
      <c r="CH7" s="1259"/>
    </row>
    <row r="8" spans="1:99" s="1277" customFormat="1" ht="12.75" customHeight="1">
      <c r="A8" s="1262" t="s">
        <v>917</v>
      </c>
      <c r="B8" s="1263">
        <v>250</v>
      </c>
      <c r="C8" s="1264">
        <v>216.93</v>
      </c>
      <c r="D8" s="1265"/>
      <c r="E8" s="1266">
        <f>SUM(C8+D8)</f>
        <v>216.93</v>
      </c>
      <c r="F8" s="1267">
        <f>C8-B8</f>
        <v>-33.07</v>
      </c>
      <c r="G8" s="1264">
        <v>171.5</v>
      </c>
      <c r="H8" s="1264">
        <v>158.5</v>
      </c>
      <c r="I8" s="1268"/>
      <c r="J8" s="1269">
        <f>SUM(H8+I8)</f>
        <v>158.5</v>
      </c>
      <c r="K8" s="1267">
        <f>H8-G8</f>
        <v>-13</v>
      </c>
      <c r="L8" s="1264">
        <v>150</v>
      </c>
      <c r="M8" s="1264">
        <v>150</v>
      </c>
      <c r="N8" s="1268"/>
      <c r="O8" s="1266">
        <f>SUM(M8+N8)</f>
        <v>150</v>
      </c>
      <c r="P8" s="1267">
        <f>M8-L8</f>
        <v>0</v>
      </c>
      <c r="Q8" s="1264">
        <f>49.5+14</f>
        <v>63.5</v>
      </c>
      <c r="R8" s="1270">
        <v>109</v>
      </c>
      <c r="S8" s="1268"/>
      <c r="T8" s="1266">
        <f>SUM(R8+S8)</f>
        <v>109</v>
      </c>
      <c r="U8" s="1267">
        <f>R8-Q8</f>
        <v>45.5</v>
      </c>
      <c r="V8" s="1271">
        <v>27</v>
      </c>
      <c r="W8" s="1271">
        <v>27</v>
      </c>
      <c r="X8" s="1272"/>
      <c r="Y8" s="1271">
        <f>SUM(W8+X8)</f>
        <v>27</v>
      </c>
      <c r="Z8" s="1267">
        <f>W8-V8</f>
        <v>0</v>
      </c>
      <c r="AA8" s="1271">
        <v>46</v>
      </c>
      <c r="AB8" s="1271">
        <v>43</v>
      </c>
      <c r="AC8" s="1272"/>
      <c r="AD8" s="1271">
        <f>SUM(AB8+AC8)</f>
        <v>43</v>
      </c>
      <c r="AE8" s="1267">
        <f>AB8-AA8</f>
        <v>-3</v>
      </c>
      <c r="AF8" s="1271">
        <v>38.5</v>
      </c>
      <c r="AG8" s="1271">
        <v>38.5</v>
      </c>
      <c r="AH8" s="1272"/>
      <c r="AI8" s="1266">
        <f>SUM(AG8+AH8)</f>
        <v>38.5</v>
      </c>
      <c r="AJ8" s="1267">
        <f>AG8-AF8</f>
        <v>0</v>
      </c>
      <c r="AK8" s="1271">
        <v>53.5</v>
      </c>
      <c r="AL8" s="1271">
        <v>53.5</v>
      </c>
      <c r="AM8" s="1272"/>
      <c r="AN8" s="1271">
        <f>SUM(AL8+AM8)</f>
        <v>53.5</v>
      </c>
      <c r="AO8" s="1267">
        <f>AL8-AK8</f>
        <v>0</v>
      </c>
      <c r="AP8" s="1271">
        <v>31.75</v>
      </c>
      <c r="AQ8" s="1271">
        <v>31.75</v>
      </c>
      <c r="AR8" s="1272"/>
      <c r="AS8" s="1271">
        <f>SUM(AQ8+AR8)</f>
        <v>31.75</v>
      </c>
      <c r="AT8" s="1267">
        <f>AQ8-AP8</f>
        <v>0</v>
      </c>
      <c r="AU8" s="1271">
        <v>31</v>
      </c>
      <c r="AV8" s="1271">
        <v>31</v>
      </c>
      <c r="AW8" s="1272"/>
      <c r="AX8" s="1271">
        <f>SUM(AV8+AW8)</f>
        <v>31</v>
      </c>
      <c r="AY8" s="1267">
        <f>AV8-AU8</f>
        <v>0</v>
      </c>
      <c r="AZ8" s="1271">
        <v>44</v>
      </c>
      <c r="BA8" s="1271">
        <v>38</v>
      </c>
      <c r="BB8" s="1272"/>
      <c r="BC8" s="1271">
        <f>SUM(BA8+BB8)</f>
        <v>38</v>
      </c>
      <c r="BD8" s="1267">
        <f>BA8-AZ8</f>
        <v>-6</v>
      </c>
      <c r="BE8" s="1271">
        <v>32</v>
      </c>
      <c r="BF8" s="1271">
        <v>32</v>
      </c>
      <c r="BG8" s="1272"/>
      <c r="BH8" s="1273">
        <f>SUM(BF8+BG8)</f>
        <v>32</v>
      </c>
      <c r="BI8" s="1267">
        <f>BF8-BE8</f>
        <v>0</v>
      </c>
      <c r="BJ8" s="1273">
        <v>32</v>
      </c>
      <c r="BK8" s="1271">
        <v>32</v>
      </c>
      <c r="BL8" s="1272"/>
      <c r="BM8" s="1273">
        <f>SUM(BK8+BL8)</f>
        <v>32</v>
      </c>
      <c r="BN8" s="1267">
        <f>BK8-BJ8</f>
        <v>0</v>
      </c>
      <c r="BO8" s="1257">
        <v>33.25</v>
      </c>
      <c r="BP8" s="1271">
        <v>33.25</v>
      </c>
      <c r="BQ8" s="1272"/>
      <c r="BR8" s="1266">
        <f>SUM(BP8+BQ8)</f>
        <v>33.25</v>
      </c>
      <c r="BS8" s="1267">
        <f>BP8-BO8</f>
        <v>0</v>
      </c>
      <c r="BT8" s="1266">
        <v>27</v>
      </c>
      <c r="BU8" s="1271">
        <v>27</v>
      </c>
      <c r="BV8" s="1272"/>
      <c r="BW8" s="1266">
        <f>SUM(BU8+BV8)</f>
        <v>27</v>
      </c>
      <c r="BX8" s="1267">
        <f>BU8-BT8</f>
        <v>0</v>
      </c>
      <c r="BY8" s="1257">
        <v>337.76</v>
      </c>
      <c r="BZ8" s="1271">
        <v>295.26</v>
      </c>
      <c r="CA8" s="1272"/>
      <c r="CB8" s="1266">
        <f>SUM(BZ8+CA8)</f>
        <v>295.26</v>
      </c>
      <c r="CC8" s="1267">
        <f>BZ8-BY8</f>
        <v>-42.5</v>
      </c>
      <c r="CD8" s="1274">
        <f t="shared" ref="CD8:CF12" si="0">SUM(B8+G8+L8+Q8+V8+AA8+AF8+AK8+AP8+AU8+AZ8+BE8+BJ8+BO8+BT8+BY8)</f>
        <v>1368.76</v>
      </c>
      <c r="CE8" s="1275">
        <f t="shared" si="0"/>
        <v>1316.69</v>
      </c>
      <c r="CF8" s="1276">
        <f t="shared" si="0"/>
        <v>0</v>
      </c>
      <c r="CG8" s="1275">
        <f>SUM(CE8+CF8)</f>
        <v>1316.69</v>
      </c>
      <c r="CH8" s="1274">
        <f>CE8-CD8</f>
        <v>-52.07</v>
      </c>
    </row>
    <row r="9" spans="1:99" s="1277" customFormat="1" ht="12.75" customHeight="1">
      <c r="A9" s="1037" t="s">
        <v>1050</v>
      </c>
      <c r="B9" s="1263"/>
      <c r="C9" s="1264">
        <v>216.93</v>
      </c>
      <c r="D9" s="1265"/>
      <c r="E9" s="1266">
        <f>SUM(C9+D9)</f>
        <v>216.93</v>
      </c>
      <c r="F9" s="1267">
        <f>C9-B9</f>
        <v>216.93</v>
      </c>
      <c r="G9" s="1264">
        <v>171.5</v>
      </c>
      <c r="H9" s="1264">
        <v>158.5</v>
      </c>
      <c r="I9" s="1268"/>
      <c r="J9" s="1269">
        <f>SUM(H9+I9)</f>
        <v>158.5</v>
      </c>
      <c r="K9" s="1267">
        <f>H9-G9</f>
        <v>-13</v>
      </c>
      <c r="L9" s="1264">
        <v>150</v>
      </c>
      <c r="M9" s="1264">
        <v>150</v>
      </c>
      <c r="N9" s="1268"/>
      <c r="O9" s="1266">
        <f>SUM(M9+N9)</f>
        <v>150</v>
      </c>
      <c r="P9" s="1267">
        <f>M9-L9</f>
        <v>0</v>
      </c>
      <c r="Q9" s="1264">
        <f>49.5+14</f>
        <v>63.5</v>
      </c>
      <c r="R9" s="1270">
        <v>109</v>
      </c>
      <c r="S9" s="1268"/>
      <c r="T9" s="1266">
        <f>SUM(R9+S9)</f>
        <v>109</v>
      </c>
      <c r="U9" s="1267">
        <f>R9-Q9</f>
        <v>45.5</v>
      </c>
      <c r="V9" s="1271">
        <v>27</v>
      </c>
      <c r="W9" s="1271">
        <v>27</v>
      </c>
      <c r="X9" s="1272"/>
      <c r="Y9" s="1271">
        <f>SUM(W9+X9)</f>
        <v>27</v>
      </c>
      <c r="Z9" s="1267">
        <f>W9-V9</f>
        <v>0</v>
      </c>
      <c r="AA9" s="1271">
        <v>46</v>
      </c>
      <c r="AB9" s="1271">
        <v>43</v>
      </c>
      <c r="AC9" s="1272"/>
      <c r="AD9" s="1271">
        <f>SUM(AB9+AC9)</f>
        <v>43</v>
      </c>
      <c r="AE9" s="1267">
        <f>AB9-AA9</f>
        <v>-3</v>
      </c>
      <c r="AF9" s="1271">
        <v>38.5</v>
      </c>
      <c r="AG9" s="1271">
        <v>38.5</v>
      </c>
      <c r="AH9" s="1272"/>
      <c r="AI9" s="1266">
        <f>SUM(AG9+AH9)</f>
        <v>38.5</v>
      </c>
      <c r="AJ9" s="1267">
        <f>AG9-AF9</f>
        <v>0</v>
      </c>
      <c r="AK9" s="1271">
        <v>53.5</v>
      </c>
      <c r="AL9" s="1271">
        <v>53.5</v>
      </c>
      <c r="AM9" s="1272"/>
      <c r="AN9" s="1271">
        <f>SUM(AL9+AM9)</f>
        <v>53.5</v>
      </c>
      <c r="AO9" s="1267">
        <f>AL9-AK9</f>
        <v>0</v>
      </c>
      <c r="AP9" s="1271">
        <v>31.75</v>
      </c>
      <c r="AQ9" s="1271">
        <v>31.75</v>
      </c>
      <c r="AR9" s="1272"/>
      <c r="AS9" s="1271">
        <f>SUM(AQ9+AR9)</f>
        <v>31.75</v>
      </c>
      <c r="AT9" s="1267">
        <f>AQ9-AP9</f>
        <v>0</v>
      </c>
      <c r="AU9" s="1271">
        <v>31</v>
      </c>
      <c r="AV9" s="1271">
        <v>31</v>
      </c>
      <c r="AW9" s="1272"/>
      <c r="AX9" s="1271">
        <f>SUM(AV9+AW9)</f>
        <v>31</v>
      </c>
      <c r="AY9" s="1267">
        <f>AV9-AU9</f>
        <v>0</v>
      </c>
      <c r="AZ9" s="1271">
        <v>44</v>
      </c>
      <c r="BA9" s="1271">
        <v>38</v>
      </c>
      <c r="BB9" s="1272"/>
      <c r="BC9" s="1271">
        <f>SUM(BA9+BB9)</f>
        <v>38</v>
      </c>
      <c r="BD9" s="1267">
        <f>BA9-AZ9</f>
        <v>-6</v>
      </c>
      <c r="BE9" s="1271">
        <v>32</v>
      </c>
      <c r="BF9" s="1271">
        <v>32</v>
      </c>
      <c r="BG9" s="1272"/>
      <c r="BH9" s="1273">
        <f>SUM(BF9+BG9)</f>
        <v>32</v>
      </c>
      <c r="BI9" s="1267">
        <f>BF9-BE9</f>
        <v>0</v>
      </c>
      <c r="BJ9" s="1273">
        <v>32</v>
      </c>
      <c r="BK9" s="1271">
        <v>32</v>
      </c>
      <c r="BL9" s="1272"/>
      <c r="BM9" s="1273">
        <f>SUM(BK9+BL9)</f>
        <v>32</v>
      </c>
      <c r="BN9" s="1267">
        <f>BK9-BJ9</f>
        <v>0</v>
      </c>
      <c r="BO9" s="1257">
        <v>33.25</v>
      </c>
      <c r="BP9" s="1271">
        <v>33.25</v>
      </c>
      <c r="BQ9" s="1272"/>
      <c r="BR9" s="1266">
        <f>SUM(BP9+BQ9)</f>
        <v>33.25</v>
      </c>
      <c r="BS9" s="1267">
        <f>BP9-BO9</f>
        <v>0</v>
      </c>
      <c r="BT9" s="1266">
        <v>27</v>
      </c>
      <c r="BU9" s="1271">
        <v>27</v>
      </c>
      <c r="BV9" s="1272"/>
      <c r="BW9" s="1266">
        <f>SUM(BU9+BV9)</f>
        <v>27</v>
      </c>
      <c r="BX9" s="1267">
        <f>BU9-BT9</f>
        <v>0</v>
      </c>
      <c r="BY9" s="1257">
        <v>337.76</v>
      </c>
      <c r="BZ9" s="1271">
        <v>295.26</v>
      </c>
      <c r="CA9" s="1272"/>
      <c r="CB9" s="1266">
        <f>SUM(BZ9+CA9)</f>
        <v>295.26</v>
      </c>
      <c r="CC9" s="1267"/>
      <c r="CD9" s="1274"/>
      <c r="CE9" s="1275">
        <f>SUM(C9+H9+M9+R9+W9+AB9+AG9+AL9+AQ9+AV9+BA9+BF9+BK9+BP9+BU9+BZ9)</f>
        <v>1316.69</v>
      </c>
      <c r="CF9" s="1276">
        <f>SUM(D9+I9+N9+S9+X9+AC9+AH9+AM9+AR9+AW9+BB9+BG9+BL9+BQ9+BV9+CA9)</f>
        <v>0</v>
      </c>
      <c r="CG9" s="1275">
        <f>SUM(CE9+CF9)</f>
        <v>1316.69</v>
      </c>
      <c r="CH9" s="1274"/>
    </row>
    <row r="10" spans="1:99" s="1286" customFormat="1" ht="11.25" customHeight="1">
      <c r="A10" s="1278" t="s">
        <v>1248</v>
      </c>
      <c r="B10" s="1278"/>
      <c r="C10" s="1264">
        <v>215.93</v>
      </c>
      <c r="D10" s="1279"/>
      <c r="E10" s="1280">
        <f>SUM(C10+D10)</f>
        <v>215.93</v>
      </c>
      <c r="F10" s="1280"/>
      <c r="G10" s="1280"/>
      <c r="H10" s="1264">
        <v>158.5</v>
      </c>
      <c r="I10" s="1281"/>
      <c r="J10" s="1282">
        <f>SUM(H10+I10)</f>
        <v>158.5</v>
      </c>
      <c r="K10" s="1282"/>
      <c r="L10" s="1282"/>
      <c r="M10" s="1264">
        <v>150</v>
      </c>
      <c r="N10" s="1281"/>
      <c r="O10" s="1280">
        <f>SUM(M10+N10)</f>
        <v>150</v>
      </c>
      <c r="P10" s="1280"/>
      <c r="Q10" s="1280"/>
      <c r="R10" s="1270">
        <v>109</v>
      </c>
      <c r="S10" s="1281"/>
      <c r="T10" s="1280">
        <f>SUM(R10+S10)</f>
        <v>109</v>
      </c>
      <c r="U10" s="1280"/>
      <c r="V10" s="1280"/>
      <c r="W10" s="1271">
        <v>27</v>
      </c>
      <c r="X10" s="1283"/>
      <c r="Y10" s="1257">
        <f>SUM(W10+X10)</f>
        <v>27</v>
      </c>
      <c r="Z10" s="1257"/>
      <c r="AA10" s="1257"/>
      <c r="AB10" s="1271">
        <v>43</v>
      </c>
      <c r="AC10" s="1283"/>
      <c r="AD10" s="1257">
        <f>SUM(AB10+AC10)</f>
        <v>43</v>
      </c>
      <c r="AE10" s="1257"/>
      <c r="AF10" s="1257"/>
      <c r="AG10" s="1271">
        <v>38.5</v>
      </c>
      <c r="AH10" s="1283"/>
      <c r="AI10" s="1280">
        <f>SUM(AG10+AH10)</f>
        <v>38.5</v>
      </c>
      <c r="AJ10" s="1280"/>
      <c r="AK10" s="1280"/>
      <c r="AL10" s="1271">
        <v>53.5</v>
      </c>
      <c r="AM10" s="1283"/>
      <c r="AN10" s="1257">
        <f>SUM(AL10+AM10)</f>
        <v>53.5</v>
      </c>
      <c r="AO10" s="1257"/>
      <c r="AP10" s="1257"/>
      <c r="AQ10" s="1271">
        <v>31.75</v>
      </c>
      <c r="AR10" s="1283"/>
      <c r="AS10" s="1257">
        <f>SUM(AQ10+AR10)</f>
        <v>31.75</v>
      </c>
      <c r="AT10" s="1257"/>
      <c r="AU10" s="1257"/>
      <c r="AV10" s="1271">
        <v>31</v>
      </c>
      <c r="AW10" s="1283"/>
      <c r="AX10" s="1257">
        <f>SUM(AV10+AW10)</f>
        <v>31</v>
      </c>
      <c r="AY10" s="1257"/>
      <c r="AZ10" s="1257"/>
      <c r="BA10" s="1271">
        <v>38</v>
      </c>
      <c r="BB10" s="1283"/>
      <c r="BC10" s="1257">
        <f>SUM(BA10+BB10)</f>
        <v>38</v>
      </c>
      <c r="BD10" s="1257"/>
      <c r="BE10" s="1257"/>
      <c r="BF10" s="1271">
        <v>32</v>
      </c>
      <c r="BG10" s="1283"/>
      <c r="BH10" s="1284">
        <f>SUM(BF10+BG10)</f>
        <v>32</v>
      </c>
      <c r="BI10" s="1284"/>
      <c r="BJ10" s="1284"/>
      <c r="BK10" s="1271">
        <v>32</v>
      </c>
      <c r="BL10" s="1283"/>
      <c r="BM10" s="1284">
        <f>SUM(BK10+BL10)</f>
        <v>32</v>
      </c>
      <c r="BN10" s="1284"/>
      <c r="BO10" s="1284"/>
      <c r="BP10" s="1271">
        <v>33.25</v>
      </c>
      <c r="BQ10" s="1283"/>
      <c r="BR10" s="1280">
        <f>SUM(BP10+BQ10)</f>
        <v>33.25</v>
      </c>
      <c r="BS10" s="1280"/>
      <c r="BT10" s="1280"/>
      <c r="BU10" s="1271">
        <v>27</v>
      </c>
      <c r="BV10" s="1283"/>
      <c r="BW10" s="1280">
        <f>SUM(BU10+BV10)</f>
        <v>27</v>
      </c>
      <c r="BX10" s="1280"/>
      <c r="BY10" s="1280"/>
      <c r="BZ10" s="1271">
        <v>295.26</v>
      </c>
      <c r="CA10" s="1283"/>
      <c r="CB10" s="1280">
        <f>SUM(BZ10+CA10)</f>
        <v>295.26</v>
      </c>
      <c r="CC10" s="1280"/>
      <c r="CD10" s="1285">
        <f t="shared" si="0"/>
        <v>0</v>
      </c>
      <c r="CE10" s="1275">
        <f t="shared" si="0"/>
        <v>1315.69</v>
      </c>
      <c r="CF10" s="1276">
        <f t="shared" si="0"/>
        <v>0</v>
      </c>
      <c r="CG10" s="1275">
        <f>SUM(CE10+CF10)</f>
        <v>1315.69</v>
      </c>
      <c r="CH10" s="1285"/>
    </row>
    <row r="11" spans="1:99" s="1286" customFormat="1" ht="11.25" customHeight="1">
      <c r="A11" s="1278" t="s">
        <v>1249</v>
      </c>
      <c r="B11" s="1278"/>
      <c r="C11" s="1264">
        <v>215.93</v>
      </c>
      <c r="D11" s="1279"/>
      <c r="E11" s="1280">
        <f>SUM(C11+D11)</f>
        <v>215.93</v>
      </c>
      <c r="F11" s="1280"/>
      <c r="G11" s="1280"/>
      <c r="H11" s="1264">
        <v>158.5</v>
      </c>
      <c r="I11" s="1281"/>
      <c r="J11" s="1282">
        <f>SUM(H11+I11)</f>
        <v>158.5</v>
      </c>
      <c r="K11" s="1282"/>
      <c r="L11" s="1282"/>
      <c r="M11" s="1264">
        <v>150</v>
      </c>
      <c r="N11" s="1281"/>
      <c r="O11" s="1280">
        <f>SUM(M11+N11)</f>
        <v>150</v>
      </c>
      <c r="P11" s="1280"/>
      <c r="Q11" s="1280"/>
      <c r="R11" s="1270">
        <v>109</v>
      </c>
      <c r="S11" s="1281"/>
      <c r="T11" s="1280">
        <f>SUM(R11+S11)</f>
        <v>109</v>
      </c>
      <c r="U11" s="1280"/>
      <c r="V11" s="1280"/>
      <c r="W11" s="1271">
        <v>27</v>
      </c>
      <c r="X11" s="1283"/>
      <c r="Y11" s="1257">
        <f>SUM(W11+X11)</f>
        <v>27</v>
      </c>
      <c r="Z11" s="1257"/>
      <c r="AA11" s="1257"/>
      <c r="AB11" s="1271">
        <v>40</v>
      </c>
      <c r="AC11" s="1283"/>
      <c r="AD11" s="1257">
        <f>SUM(AB11+AC11)</f>
        <v>40</v>
      </c>
      <c r="AE11" s="1257"/>
      <c r="AF11" s="1257"/>
      <c r="AG11" s="1271">
        <v>38.5</v>
      </c>
      <c r="AH11" s="1283"/>
      <c r="AI11" s="1280">
        <f>SUM(AG11+AH11)</f>
        <v>38.5</v>
      </c>
      <c r="AJ11" s="1280"/>
      <c r="AK11" s="1280"/>
      <c r="AL11" s="1271">
        <v>53.5</v>
      </c>
      <c r="AM11" s="1283"/>
      <c r="AN11" s="1257">
        <f>SUM(AL11+AM11)</f>
        <v>53.5</v>
      </c>
      <c r="AO11" s="1257"/>
      <c r="AP11" s="1257"/>
      <c r="AQ11" s="1271">
        <v>31.75</v>
      </c>
      <c r="AR11" s="1283"/>
      <c r="AS11" s="1257">
        <f>SUM(AQ11+AR11)</f>
        <v>31.75</v>
      </c>
      <c r="AT11" s="1257"/>
      <c r="AU11" s="1257"/>
      <c r="AV11" s="1271">
        <v>31</v>
      </c>
      <c r="AW11" s="1283"/>
      <c r="AX11" s="1257">
        <f>SUM(AV11+AW11)</f>
        <v>31</v>
      </c>
      <c r="AY11" s="1257"/>
      <c r="AZ11" s="1257"/>
      <c r="BA11" s="1271">
        <v>38</v>
      </c>
      <c r="BB11" s="1283"/>
      <c r="BC11" s="1257">
        <f>SUM(BA11+BB11)</f>
        <v>38</v>
      </c>
      <c r="BD11" s="1257"/>
      <c r="BE11" s="1257"/>
      <c r="BF11" s="1271">
        <v>32</v>
      </c>
      <c r="BG11" s="1283"/>
      <c r="BH11" s="1284">
        <f>SUM(BF11+BG11)</f>
        <v>32</v>
      </c>
      <c r="BI11" s="1284"/>
      <c r="BJ11" s="1284"/>
      <c r="BK11" s="1271">
        <v>32</v>
      </c>
      <c r="BL11" s="1283"/>
      <c r="BM11" s="1284">
        <f>SUM(BK11+BL11)</f>
        <v>32</v>
      </c>
      <c r="BN11" s="1284"/>
      <c r="BO11" s="1284"/>
      <c r="BP11" s="1271">
        <v>33.25</v>
      </c>
      <c r="BQ11" s="1283"/>
      <c r="BR11" s="1280">
        <f>SUM(BP11+BQ11)</f>
        <v>33.25</v>
      </c>
      <c r="BS11" s="1280"/>
      <c r="BT11" s="1280"/>
      <c r="BU11" s="1271">
        <v>27</v>
      </c>
      <c r="BV11" s="1283"/>
      <c r="BW11" s="1280">
        <f>SUM(BU11+BV11)</f>
        <v>27</v>
      </c>
      <c r="BX11" s="1280"/>
      <c r="BY11" s="1280"/>
      <c r="BZ11" s="1271">
        <v>295.26</v>
      </c>
      <c r="CA11" s="1283"/>
      <c r="CB11" s="1280">
        <f>SUM(BZ11+CA11)</f>
        <v>295.26</v>
      </c>
      <c r="CC11" s="1280"/>
      <c r="CD11" s="1285">
        <f t="shared" si="0"/>
        <v>0</v>
      </c>
      <c r="CE11" s="1275">
        <f t="shared" si="0"/>
        <v>1312.69</v>
      </c>
      <c r="CF11" s="1276">
        <f t="shared" si="0"/>
        <v>0</v>
      </c>
      <c r="CG11" s="1275">
        <f>SUM(CE11+CF11)</f>
        <v>1312.69</v>
      </c>
      <c r="CH11" s="1285"/>
    </row>
    <row r="12" spans="1:99" s="1289" customFormat="1" ht="12" customHeight="1">
      <c r="A12" s="1278" t="s">
        <v>1250</v>
      </c>
      <c r="B12" s="1278"/>
      <c r="C12" s="1264">
        <v>215.93</v>
      </c>
      <c r="D12" s="1283"/>
      <c r="E12" s="1280">
        <f>SUM(C12+D12)</f>
        <v>215.93</v>
      </c>
      <c r="F12" s="1280"/>
      <c r="G12" s="1280"/>
      <c r="H12" s="1264">
        <v>158.5</v>
      </c>
      <c r="I12" s="1283"/>
      <c r="J12" s="1280">
        <f>SUM(H12+I12)</f>
        <v>158.5</v>
      </c>
      <c r="K12" s="1280"/>
      <c r="L12" s="1280"/>
      <c r="M12" s="1264">
        <v>150</v>
      </c>
      <c r="N12" s="1283"/>
      <c r="O12" s="1280">
        <f>SUM(M12+N12)</f>
        <v>150</v>
      </c>
      <c r="P12" s="1280"/>
      <c r="Q12" s="1280"/>
      <c r="R12" s="1270">
        <v>109</v>
      </c>
      <c r="S12" s="1283"/>
      <c r="T12" s="1280">
        <f>SUM(R12+S12)</f>
        <v>109</v>
      </c>
      <c r="U12" s="1280"/>
      <c r="V12" s="1280"/>
      <c r="W12" s="1271">
        <v>27</v>
      </c>
      <c r="X12" s="1283"/>
      <c r="Y12" s="1280">
        <f>SUM(W12+X12)</f>
        <v>27</v>
      </c>
      <c r="Z12" s="1280"/>
      <c r="AA12" s="1280"/>
      <c r="AB12" s="1271">
        <v>43</v>
      </c>
      <c r="AC12" s="1283"/>
      <c r="AD12" s="1284">
        <f>SUM(AB12+AC12)</f>
        <v>43</v>
      </c>
      <c r="AE12" s="1284"/>
      <c r="AF12" s="1284"/>
      <c r="AG12" s="1271">
        <v>38.5</v>
      </c>
      <c r="AH12" s="1283"/>
      <c r="AI12" s="1280">
        <f>SUM(AG12+AH12)</f>
        <v>38.5</v>
      </c>
      <c r="AJ12" s="1280"/>
      <c r="AK12" s="1280"/>
      <c r="AL12" s="1271">
        <v>53.5</v>
      </c>
      <c r="AM12" s="1283"/>
      <c r="AN12" s="1280">
        <f>SUM(AL12+AM12)</f>
        <v>53.5</v>
      </c>
      <c r="AO12" s="1280"/>
      <c r="AP12" s="1280"/>
      <c r="AQ12" s="1271">
        <v>31.75</v>
      </c>
      <c r="AR12" s="1283"/>
      <c r="AS12" s="1284">
        <f>SUM(AQ12+AR12)</f>
        <v>31.75</v>
      </c>
      <c r="AT12" s="1284"/>
      <c r="AU12" s="1284"/>
      <c r="AV12" s="1271">
        <v>31</v>
      </c>
      <c r="AW12" s="1283"/>
      <c r="AX12" s="1280">
        <f>SUM(AV12+AW12)</f>
        <v>31</v>
      </c>
      <c r="AY12" s="1280"/>
      <c r="AZ12" s="1280"/>
      <c r="BA12" s="1271">
        <v>38</v>
      </c>
      <c r="BB12" s="1283"/>
      <c r="BC12" s="1280">
        <f>SUM(BA12+BB12)</f>
        <v>38</v>
      </c>
      <c r="BD12" s="1280"/>
      <c r="BE12" s="1280"/>
      <c r="BF12" s="1271">
        <v>32</v>
      </c>
      <c r="BG12" s="1283"/>
      <c r="BH12" s="1284">
        <f>SUM(BF12+BG12)</f>
        <v>32</v>
      </c>
      <c r="BI12" s="1284"/>
      <c r="BJ12" s="1284"/>
      <c r="BK12" s="1271">
        <v>32</v>
      </c>
      <c r="BL12" s="1283"/>
      <c r="BM12" s="1284">
        <f>SUM(BK12+BL12)</f>
        <v>32</v>
      </c>
      <c r="BN12" s="1284"/>
      <c r="BO12" s="1284"/>
      <c r="BP12" s="1271">
        <v>33.25</v>
      </c>
      <c r="BQ12" s="1283"/>
      <c r="BR12" s="1280">
        <f>SUM(BP12+BQ12)</f>
        <v>33.25</v>
      </c>
      <c r="BS12" s="1280"/>
      <c r="BT12" s="1280"/>
      <c r="BU12" s="1271">
        <v>27</v>
      </c>
      <c r="BV12" s="1283"/>
      <c r="BW12" s="1280">
        <f>SUM(BU12+BV12)</f>
        <v>27</v>
      </c>
      <c r="BX12" s="1280"/>
      <c r="BY12" s="1280"/>
      <c r="BZ12" s="1271">
        <v>295.26</v>
      </c>
      <c r="CA12" s="1283"/>
      <c r="CB12" s="1280">
        <f>SUM(BZ12+CA12)</f>
        <v>295.26</v>
      </c>
      <c r="CC12" s="1280"/>
      <c r="CD12" s="1285">
        <f t="shared" si="0"/>
        <v>0</v>
      </c>
      <c r="CE12" s="1275">
        <f t="shared" si="0"/>
        <v>1315.69</v>
      </c>
      <c r="CF12" s="1276">
        <f t="shared" si="0"/>
        <v>0</v>
      </c>
      <c r="CG12" s="1287">
        <f>SUM(CE12+CF12)</f>
        <v>1315.69</v>
      </c>
      <c r="CH12" s="1285"/>
      <c r="CI12" s="1288"/>
      <c r="CJ12" s="1288"/>
      <c r="CK12" s="1288"/>
      <c r="CL12" s="1288"/>
      <c r="CM12" s="1288"/>
      <c r="CN12" s="1288"/>
      <c r="CO12" s="1288"/>
      <c r="CP12" s="1288"/>
      <c r="CQ12" s="1288"/>
      <c r="CR12" s="1288"/>
      <c r="CS12" s="1288"/>
      <c r="CT12" s="1288"/>
      <c r="CU12" s="1288"/>
    </row>
    <row r="13" spans="1:99" s="1289" customFormat="1" ht="12" customHeight="1">
      <c r="A13" s="1278"/>
      <c r="B13" s="1278"/>
      <c r="C13" s="1254"/>
      <c r="D13" s="1257"/>
      <c r="E13" s="1257"/>
      <c r="F13" s="1257"/>
      <c r="G13" s="1257"/>
      <c r="H13" s="1254"/>
      <c r="I13" s="1257"/>
      <c r="J13" s="1257"/>
      <c r="K13" s="1257"/>
      <c r="L13" s="1257"/>
      <c r="M13" s="1254"/>
      <c r="N13" s="1257"/>
      <c r="O13" s="1257"/>
      <c r="P13" s="1257"/>
      <c r="Q13" s="1257"/>
      <c r="R13" s="1257"/>
      <c r="S13" s="1257"/>
      <c r="T13" s="1257"/>
      <c r="U13" s="1257"/>
      <c r="V13" s="1257"/>
      <c r="W13" s="1257"/>
      <c r="X13" s="1257"/>
      <c r="Y13" s="1257"/>
      <c r="Z13" s="1257"/>
      <c r="AA13" s="1257"/>
      <c r="AB13" s="1257"/>
      <c r="AC13" s="1257"/>
      <c r="AD13" s="1258"/>
      <c r="AE13" s="1258"/>
      <c r="AF13" s="1258"/>
      <c r="AG13" s="1257"/>
      <c r="AH13" s="1257"/>
      <c r="AI13" s="1257"/>
      <c r="AJ13" s="1257"/>
      <c r="AK13" s="1257"/>
      <c r="AL13" s="1271"/>
      <c r="AM13" s="1257"/>
      <c r="AN13" s="1257"/>
      <c r="AO13" s="1257"/>
      <c r="AP13" s="1257"/>
      <c r="AQ13" s="1257"/>
      <c r="AR13" s="1257"/>
      <c r="AS13" s="1258"/>
      <c r="AT13" s="1258"/>
      <c r="AU13" s="1258"/>
      <c r="AV13" s="1257"/>
      <c r="AW13" s="1257"/>
      <c r="AX13" s="1257"/>
      <c r="AY13" s="1257"/>
      <c r="AZ13" s="1257"/>
      <c r="BA13" s="1257"/>
      <c r="BB13" s="1257"/>
      <c r="BC13" s="1257"/>
      <c r="BD13" s="1257"/>
      <c r="BE13" s="1257"/>
      <c r="BF13" s="1257"/>
      <c r="BG13" s="1257"/>
      <c r="BH13" s="1258"/>
      <c r="BI13" s="1258"/>
      <c r="BJ13" s="1258"/>
      <c r="BK13" s="1257"/>
      <c r="BL13" s="1257"/>
      <c r="BM13" s="1258"/>
      <c r="BN13" s="1258"/>
      <c r="BO13" s="1258"/>
      <c r="BP13" s="1257"/>
      <c r="BQ13" s="1257"/>
      <c r="BR13" s="1257"/>
      <c r="BS13" s="1257"/>
      <c r="BT13" s="1257"/>
      <c r="BU13" s="1257"/>
      <c r="BV13" s="1257"/>
      <c r="BW13" s="1257"/>
      <c r="BX13" s="1257"/>
      <c r="BY13" s="1257"/>
      <c r="BZ13" s="1257"/>
      <c r="CA13" s="1257"/>
      <c r="CB13" s="1257"/>
      <c r="CC13" s="1257"/>
      <c r="CD13" s="1259"/>
      <c r="CE13" s="1260"/>
      <c r="CF13" s="1260"/>
      <c r="CG13" s="1291"/>
      <c r="CH13" s="1259"/>
      <c r="CI13" s="1288"/>
      <c r="CJ13" s="1288"/>
      <c r="CK13" s="1288"/>
      <c r="CL13" s="1288"/>
      <c r="CM13" s="1288"/>
      <c r="CN13" s="1288"/>
      <c r="CO13" s="1288"/>
      <c r="CP13" s="1288"/>
      <c r="CQ13" s="1288"/>
      <c r="CR13" s="1288"/>
      <c r="CS13" s="1288"/>
      <c r="CT13" s="1288"/>
      <c r="CU13" s="1288"/>
    </row>
    <row r="14" spans="1:99" s="1289" customFormat="1" ht="12" hidden="1" customHeight="1">
      <c r="A14" s="1278" t="s">
        <v>54</v>
      </c>
      <c r="B14" s="1278"/>
      <c r="C14" s="1254"/>
      <c r="D14" s="1257"/>
      <c r="E14" s="1257"/>
      <c r="F14" s="1257"/>
      <c r="G14" s="1257"/>
      <c r="H14" s="1254"/>
      <c r="I14" s="1257"/>
      <c r="J14" s="1257"/>
      <c r="K14" s="1257"/>
      <c r="L14" s="1257"/>
      <c r="M14" s="1254"/>
      <c r="N14" s="1257"/>
      <c r="O14" s="1257"/>
      <c r="P14" s="1257"/>
      <c r="Q14" s="1257"/>
      <c r="R14" s="1257"/>
      <c r="S14" s="1257"/>
      <c r="T14" s="1257"/>
      <c r="U14" s="1257"/>
      <c r="V14" s="1257"/>
      <c r="W14" s="1257"/>
      <c r="X14" s="1257"/>
      <c r="Y14" s="1257"/>
      <c r="Z14" s="1257"/>
      <c r="AA14" s="1257"/>
      <c r="AB14" s="1257"/>
      <c r="AC14" s="1257"/>
      <c r="AD14" s="1258"/>
      <c r="AE14" s="1258"/>
      <c r="AF14" s="1258"/>
      <c r="AG14" s="1257"/>
      <c r="AH14" s="1257"/>
      <c r="AI14" s="1257"/>
      <c r="AJ14" s="1257"/>
      <c r="AK14" s="1257"/>
      <c r="AL14" s="1271"/>
      <c r="AM14" s="1257"/>
      <c r="AN14" s="1257"/>
      <c r="AO14" s="1257"/>
      <c r="AP14" s="1257"/>
      <c r="AQ14" s="1257"/>
      <c r="AR14" s="1257"/>
      <c r="AS14" s="1258"/>
      <c r="AT14" s="1258"/>
      <c r="AU14" s="1258"/>
      <c r="AV14" s="1257"/>
      <c r="AW14" s="1257"/>
      <c r="AX14" s="1257"/>
      <c r="AY14" s="1257"/>
      <c r="AZ14" s="1257"/>
      <c r="BA14" s="1257"/>
      <c r="BB14" s="1257"/>
      <c r="BC14" s="1257"/>
      <c r="BD14" s="1257"/>
      <c r="BE14" s="1257"/>
      <c r="BF14" s="1257"/>
      <c r="BG14" s="1257"/>
      <c r="BH14" s="1258"/>
      <c r="BI14" s="1258"/>
      <c r="BJ14" s="1258"/>
      <c r="BK14" s="1257"/>
      <c r="BL14" s="1257"/>
      <c r="BM14" s="1258"/>
      <c r="BN14" s="1258"/>
      <c r="BO14" s="1258"/>
      <c r="BP14" s="1257"/>
      <c r="BQ14" s="1257"/>
      <c r="BR14" s="1257"/>
      <c r="BS14" s="1257"/>
      <c r="BT14" s="1257"/>
      <c r="BU14" s="1257"/>
      <c r="BV14" s="1257"/>
      <c r="BW14" s="1257"/>
      <c r="BX14" s="1257"/>
      <c r="BY14" s="1257"/>
      <c r="BZ14" s="1257"/>
      <c r="CA14" s="1257"/>
      <c r="CB14" s="1257"/>
      <c r="CC14" s="1257"/>
      <c r="CD14" s="1259"/>
      <c r="CE14" s="1260"/>
      <c r="CF14" s="1260"/>
      <c r="CG14" s="1291"/>
      <c r="CH14" s="1259"/>
      <c r="CI14" s="1288"/>
      <c r="CJ14" s="1288"/>
      <c r="CK14" s="1288"/>
      <c r="CL14" s="1288"/>
      <c r="CM14" s="1288"/>
      <c r="CN14" s="1288"/>
      <c r="CO14" s="1288"/>
      <c r="CP14" s="1288"/>
      <c r="CQ14" s="1288"/>
      <c r="CR14" s="1288"/>
      <c r="CS14" s="1288"/>
      <c r="CT14" s="1288"/>
      <c r="CU14" s="1288"/>
    </row>
    <row r="15" spans="1:99" s="1292" customFormat="1" ht="14.25" hidden="1" customHeight="1">
      <c r="A15" s="1278" t="s">
        <v>54</v>
      </c>
      <c r="B15" s="1253"/>
      <c r="C15" s="1254"/>
      <c r="D15" s="1257"/>
      <c r="E15" s="1257"/>
      <c r="F15" s="1257"/>
      <c r="G15" s="1257"/>
      <c r="H15" s="1254"/>
      <c r="I15" s="1257"/>
      <c r="J15" s="1257"/>
      <c r="K15" s="1257"/>
      <c r="L15" s="1257"/>
      <c r="M15" s="1254"/>
      <c r="N15" s="1257"/>
      <c r="O15" s="1257"/>
      <c r="P15" s="1257"/>
      <c r="Q15" s="1257"/>
      <c r="R15" s="1257"/>
      <c r="S15" s="1257"/>
      <c r="T15" s="1257"/>
      <c r="U15" s="1257"/>
      <c r="V15" s="1257"/>
      <c r="W15" s="1290"/>
      <c r="X15" s="1257"/>
      <c r="Y15" s="1257"/>
      <c r="Z15" s="1257"/>
      <c r="AA15" s="1257"/>
      <c r="AB15" s="1257"/>
      <c r="AC15" s="1257"/>
      <c r="AD15" s="1258"/>
      <c r="AE15" s="1258"/>
      <c r="AF15" s="1258"/>
      <c r="AG15" s="1290"/>
      <c r="AH15" s="1257"/>
      <c r="AI15" s="1257"/>
      <c r="AJ15" s="1257"/>
      <c r="AK15" s="1257"/>
      <c r="AL15" s="1271">
        <v>0</v>
      </c>
      <c r="AM15" s="1257"/>
      <c r="AN15" s="1257"/>
      <c r="AO15" s="1257"/>
      <c r="AP15" s="1257"/>
      <c r="AQ15" s="1290"/>
      <c r="AR15" s="1257"/>
      <c r="AS15" s="1258"/>
      <c r="AT15" s="1258"/>
      <c r="AU15" s="1258"/>
      <c r="AV15" s="1290"/>
      <c r="AW15" s="1257"/>
      <c r="AX15" s="1257"/>
      <c r="AY15" s="1257"/>
      <c r="AZ15" s="1257"/>
      <c r="BA15" s="1290"/>
      <c r="BB15" s="1257"/>
      <c r="BC15" s="1257"/>
      <c r="BD15" s="1257"/>
      <c r="BE15" s="1257"/>
      <c r="BF15" s="1290"/>
      <c r="BG15" s="1257"/>
      <c r="BH15" s="1257"/>
      <c r="BI15" s="1257"/>
      <c r="BJ15" s="1257"/>
      <c r="BK15" s="1290"/>
      <c r="BL15" s="1257"/>
      <c r="BM15" s="1257"/>
      <c r="BN15" s="1257"/>
      <c r="BO15" s="1257"/>
      <c r="BP15" s="1290"/>
      <c r="BQ15" s="1257"/>
      <c r="BR15" s="1257"/>
      <c r="BS15" s="1257"/>
      <c r="BT15" s="1257"/>
      <c r="BU15" s="1290"/>
      <c r="BV15" s="1257"/>
      <c r="BW15" s="1257"/>
      <c r="BX15" s="1257"/>
      <c r="BY15" s="1257"/>
      <c r="BZ15" s="1290"/>
      <c r="CA15" s="1257"/>
      <c r="CB15" s="1257"/>
      <c r="CC15" s="1257"/>
      <c r="CD15" s="1259"/>
      <c r="CE15" s="1260"/>
      <c r="CF15" s="1260"/>
      <c r="CG15" s="1291"/>
      <c r="CH15" s="1259"/>
      <c r="CI15" s="1288"/>
      <c r="CJ15" s="1288"/>
      <c r="CK15" s="1288"/>
      <c r="CL15" s="1288"/>
      <c r="CM15" s="1288"/>
      <c r="CN15" s="1288"/>
      <c r="CO15" s="1288"/>
      <c r="CP15" s="1288"/>
      <c r="CQ15" s="1288"/>
      <c r="CR15" s="1288"/>
      <c r="CS15" s="1288"/>
      <c r="CT15" s="1288"/>
      <c r="CU15" s="1288"/>
    </row>
    <row r="16" spans="1:99" s="1292" customFormat="1" ht="14.25" hidden="1" customHeight="1">
      <c r="A16" s="1278"/>
      <c r="B16" s="1253"/>
      <c r="C16" s="1254"/>
      <c r="D16" s="1257"/>
      <c r="E16" s="1257"/>
      <c r="F16" s="1257"/>
      <c r="G16" s="1257"/>
      <c r="H16" s="1254"/>
      <c r="I16" s="1257"/>
      <c r="J16" s="1257"/>
      <c r="K16" s="1257"/>
      <c r="L16" s="1257"/>
      <c r="M16" s="1254"/>
      <c r="N16" s="1257"/>
      <c r="O16" s="1257"/>
      <c r="P16" s="1257"/>
      <c r="Q16" s="1257"/>
      <c r="R16" s="1257"/>
      <c r="S16" s="1257"/>
      <c r="T16" s="1257"/>
      <c r="U16" s="1257"/>
      <c r="V16" s="1257"/>
      <c r="W16" s="1290"/>
      <c r="X16" s="1257"/>
      <c r="Y16" s="1257"/>
      <c r="Z16" s="1257"/>
      <c r="AA16" s="1257"/>
      <c r="AB16" s="1257"/>
      <c r="AC16" s="1257"/>
      <c r="AD16" s="1258"/>
      <c r="AE16" s="1258"/>
      <c r="AF16" s="1258"/>
      <c r="AG16" s="1290"/>
      <c r="AH16" s="1257"/>
      <c r="AI16" s="1257"/>
      <c r="AJ16" s="1257"/>
      <c r="AK16" s="1257"/>
      <c r="AL16" s="1290"/>
      <c r="AM16" s="1257"/>
      <c r="AN16" s="1257"/>
      <c r="AO16" s="1257"/>
      <c r="AP16" s="1257"/>
      <c r="AQ16" s="1290"/>
      <c r="AR16" s="1257"/>
      <c r="AS16" s="1258"/>
      <c r="AT16" s="1258"/>
      <c r="AU16" s="1258"/>
      <c r="AV16" s="1290"/>
      <c r="AW16" s="1257"/>
      <c r="AX16" s="1257"/>
      <c r="AY16" s="1257"/>
      <c r="AZ16" s="1257"/>
      <c r="BA16" s="1290"/>
      <c r="BB16" s="1257"/>
      <c r="BC16" s="1257"/>
      <c r="BD16" s="1257"/>
      <c r="BE16" s="1257"/>
      <c r="BF16" s="1290"/>
      <c r="BG16" s="1257"/>
      <c r="BH16" s="1257"/>
      <c r="BI16" s="1257"/>
      <c r="BJ16" s="1257"/>
      <c r="BK16" s="1290"/>
      <c r="BL16" s="1257"/>
      <c r="BM16" s="1257"/>
      <c r="BN16" s="1257"/>
      <c r="BO16" s="1257"/>
      <c r="BP16" s="1290"/>
      <c r="BQ16" s="1257"/>
      <c r="BR16" s="1257"/>
      <c r="BS16" s="1257"/>
      <c r="BT16" s="1257"/>
      <c r="BU16" s="1290"/>
      <c r="BV16" s="1257"/>
      <c r="BW16" s="1257"/>
      <c r="BX16" s="1257"/>
      <c r="BY16" s="1257"/>
      <c r="BZ16" s="1290"/>
      <c r="CA16" s="1257"/>
      <c r="CB16" s="1257"/>
      <c r="CC16" s="1257"/>
      <c r="CD16" s="1259"/>
      <c r="CE16" s="1260"/>
      <c r="CF16" s="1260"/>
      <c r="CG16" s="1291"/>
      <c r="CH16" s="1259"/>
      <c r="CI16" s="1288"/>
      <c r="CJ16" s="1288"/>
      <c r="CK16" s="1288"/>
      <c r="CL16" s="1288"/>
      <c r="CM16" s="1288"/>
      <c r="CN16" s="1288"/>
      <c r="CO16" s="1288"/>
      <c r="CP16" s="1288"/>
      <c r="CQ16" s="1288"/>
      <c r="CR16" s="1288"/>
      <c r="CS16" s="1288"/>
      <c r="CT16" s="1288"/>
      <c r="CU16" s="1288"/>
    </row>
    <row r="17" spans="1:86" ht="13.5" customHeight="1">
      <c r="A17" s="310" t="s">
        <v>1253</v>
      </c>
      <c r="B17" s="310"/>
      <c r="C17" s="1293"/>
      <c r="D17" s="1294"/>
      <c r="E17" s="1295"/>
      <c r="F17" s="1295"/>
      <c r="G17" s="1295"/>
      <c r="H17" s="1293"/>
      <c r="I17" s="1294"/>
      <c r="J17" s="1295"/>
      <c r="K17" s="1295"/>
      <c r="L17" s="1295"/>
      <c r="M17" s="1293"/>
      <c r="N17" s="1294"/>
      <c r="O17" s="1295"/>
      <c r="P17" s="1295"/>
      <c r="Q17" s="1295"/>
      <c r="R17" s="1293"/>
      <c r="S17" s="1294"/>
      <c r="T17" s="1295"/>
      <c r="U17" s="1295"/>
      <c r="V17" s="1295"/>
      <c r="W17" s="1296"/>
      <c r="X17" s="835"/>
      <c r="Y17" s="1297"/>
      <c r="Z17" s="1297"/>
      <c r="AA17" s="1297"/>
      <c r="AB17" s="1296"/>
      <c r="AC17" s="835"/>
      <c r="AD17" s="1297"/>
      <c r="AE17" s="1297"/>
      <c r="AF17" s="1297"/>
      <c r="AG17" s="1296"/>
      <c r="AH17" s="835"/>
      <c r="AI17" s="1297"/>
      <c r="AJ17" s="1297"/>
      <c r="AK17" s="1297"/>
      <c r="AL17" s="1296"/>
      <c r="AM17" s="835"/>
      <c r="AN17" s="1297"/>
      <c r="AO17" s="1297"/>
      <c r="AP17" s="1297"/>
      <c r="AQ17" s="1296"/>
      <c r="AR17" s="835"/>
      <c r="AS17" s="1297"/>
      <c r="AT17" s="1297"/>
      <c r="AU17" s="1297"/>
      <c r="AV17" s="1296"/>
      <c r="AW17" s="835"/>
      <c r="AX17" s="1297"/>
      <c r="AY17" s="1297"/>
      <c r="AZ17" s="1297"/>
      <c r="BA17" s="1296"/>
      <c r="BB17" s="835"/>
      <c r="BC17" s="1297"/>
      <c r="BD17" s="1297"/>
      <c r="BE17" s="1297"/>
      <c r="BF17" s="1296"/>
      <c r="BG17" s="835"/>
      <c r="BH17" s="1297"/>
      <c r="BI17" s="1297"/>
      <c r="BJ17" s="1297"/>
      <c r="BK17" s="1296"/>
      <c r="BL17" s="835"/>
      <c r="BM17" s="1297"/>
      <c r="BN17" s="1297"/>
      <c r="BO17" s="1297"/>
      <c r="BP17" s="1296"/>
      <c r="BQ17" s="835"/>
      <c r="BR17" s="1297"/>
      <c r="BS17" s="1297"/>
      <c r="BT17" s="1297"/>
      <c r="BU17" s="1296"/>
      <c r="BV17" s="835"/>
      <c r="BW17" s="1298"/>
      <c r="BX17" s="1298"/>
      <c r="BY17" s="1298"/>
      <c r="BZ17" s="1296"/>
      <c r="CA17" s="835"/>
      <c r="CB17" s="1298"/>
      <c r="CC17" s="1298"/>
      <c r="CD17" s="1299"/>
      <c r="CE17" s="1300"/>
      <c r="CF17" s="1300"/>
      <c r="CG17" s="1301"/>
      <c r="CH17" s="1299"/>
    </row>
    <row r="18" spans="1:86" s="1209" customFormat="1" ht="13.5" hidden="1" customHeight="1">
      <c r="A18" s="806" t="s">
        <v>490</v>
      </c>
      <c r="B18" s="806"/>
      <c r="C18" s="1167"/>
      <c r="D18" s="1302"/>
      <c r="E18" s="1303">
        <f t="shared" ref="E18:E37" si="1">SUM(C18+D18)</f>
        <v>0</v>
      </c>
      <c r="F18" s="1303"/>
      <c r="G18" s="1303"/>
      <c r="H18" s="1167"/>
      <c r="I18" s="1302"/>
      <c r="J18" s="1303">
        <f>SUM(H18+I18)</f>
        <v>0</v>
      </c>
      <c r="K18" s="1303"/>
      <c r="L18" s="1303"/>
      <c r="M18" s="1167"/>
      <c r="N18" s="1302"/>
      <c r="O18" s="1303">
        <f t="shared" ref="O18:O37" si="2">SUM(M18+N18)</f>
        <v>0</v>
      </c>
      <c r="P18" s="1303"/>
      <c r="Q18" s="1303"/>
      <c r="R18" s="1167"/>
      <c r="S18" s="1302"/>
      <c r="T18" s="1303">
        <f>SUM(R18+S18)</f>
        <v>0</v>
      </c>
      <c r="U18" s="1303"/>
      <c r="V18" s="1303"/>
      <c r="W18" s="1304"/>
      <c r="X18" s="1305"/>
      <c r="Y18" s="1306">
        <f t="shared" ref="Y18:Y37" si="3">SUM(W18+X18)</f>
        <v>0</v>
      </c>
      <c r="Z18" s="1306"/>
      <c r="AA18" s="1306"/>
      <c r="AB18" s="1304"/>
      <c r="AC18" s="1305"/>
      <c r="AD18" s="1306">
        <f t="shared" ref="AD18:AD37" si="4">SUM(AB18+AC18)</f>
        <v>0</v>
      </c>
      <c r="AE18" s="1306"/>
      <c r="AF18" s="1306"/>
      <c r="AG18" s="1304"/>
      <c r="AH18" s="1305"/>
      <c r="AI18" s="1306">
        <f t="shared" ref="AI18:AI37" si="5">SUM(AG18+AH18)</f>
        <v>0</v>
      </c>
      <c r="AJ18" s="1306"/>
      <c r="AK18" s="1306"/>
      <c r="AL18" s="1304"/>
      <c r="AM18" s="1305"/>
      <c r="AN18" s="1306">
        <f t="shared" ref="AN18:AN37" si="6">SUM(AL18+AM18)</f>
        <v>0</v>
      </c>
      <c r="AO18" s="1306"/>
      <c r="AP18" s="1306"/>
      <c r="AQ18" s="1304"/>
      <c r="AR18" s="1305"/>
      <c r="AS18" s="1306">
        <f t="shared" ref="AS18:AS37" si="7">SUM(AQ18+AR18)</f>
        <v>0</v>
      </c>
      <c r="AT18" s="1306"/>
      <c r="AU18" s="1306"/>
      <c r="AV18" s="1304"/>
      <c r="AW18" s="1305"/>
      <c r="AX18" s="1306">
        <f t="shared" ref="AX18:AX37" si="8">SUM(AV18+AW18)</f>
        <v>0</v>
      </c>
      <c r="AY18" s="1306"/>
      <c r="AZ18" s="1306"/>
      <c r="BA18" s="1304"/>
      <c r="BB18" s="1305"/>
      <c r="BC18" s="1306">
        <f t="shared" ref="BC18:BC32" si="9">SUM(BA18+BB18)</f>
        <v>0</v>
      </c>
      <c r="BD18" s="1306"/>
      <c r="BE18" s="1306"/>
      <c r="BF18" s="1304"/>
      <c r="BG18" s="1305"/>
      <c r="BH18" s="1306">
        <f t="shared" ref="BH18:BH37" si="10">SUM(BF18+BG18)</f>
        <v>0</v>
      </c>
      <c r="BI18" s="1306"/>
      <c r="BJ18" s="1306"/>
      <c r="BK18" s="1304"/>
      <c r="BL18" s="1305"/>
      <c r="BM18" s="1306">
        <f t="shared" ref="BM18:BM37" si="11">SUM(BK18+BL18)</f>
        <v>0</v>
      </c>
      <c r="BN18" s="1306"/>
      <c r="BO18" s="1306"/>
      <c r="BP18" s="1304"/>
      <c r="BQ18" s="1305"/>
      <c r="BR18" s="1306">
        <f t="shared" ref="BR18:BR37" si="12">SUM(BP18+BQ18)</f>
        <v>0</v>
      </c>
      <c r="BS18" s="1306"/>
      <c r="BT18" s="1306"/>
      <c r="BU18" s="1304"/>
      <c r="BV18" s="1305"/>
      <c r="BW18" s="1306">
        <f t="shared" ref="BW18:BW37" si="13">SUM(BU18+BV18)</f>
        <v>0</v>
      </c>
      <c r="BX18" s="1306"/>
      <c r="BY18" s="1306"/>
      <c r="BZ18" s="1304"/>
      <c r="CA18" s="1305"/>
      <c r="CB18" s="1306">
        <f t="shared" ref="CB18:CB32" si="14">SUM(BZ18+CA18)</f>
        <v>0</v>
      </c>
      <c r="CC18" s="1306"/>
      <c r="CD18" s="1307">
        <f>SUM(B18+G18+L18+Q18+V18+AA18+AF18+AK18+AP18+AU18+AZ18+BE18+BJ18+BO18+BT18+BY18)</f>
        <v>0</v>
      </c>
      <c r="CE18" s="1308">
        <f>SUM(C18+H18+M18+R18+W18+AB18+AG18+AL18+AQ18+AV18+BA18+BF18+BK18+BP18+BU18+BZ18)</f>
        <v>0</v>
      </c>
      <c r="CF18" s="1309">
        <f>SUM(D18+I18+N18+S18+X18+AC18+AH18+AM18+AR18+AW18+BB18+BG18+BL18+BQ18+BV18+CA18)</f>
        <v>0</v>
      </c>
      <c r="CG18" s="1308">
        <f t="shared" ref="CG18:CG33" si="15">SUM(CE18+CF18)</f>
        <v>0</v>
      </c>
      <c r="CH18" s="1307"/>
    </row>
    <row r="19" spans="1:86" s="1209" customFormat="1" ht="13.5" customHeight="1">
      <c r="A19" s="806" t="s">
        <v>287</v>
      </c>
      <c r="B19" s="1233">
        <v>680441</v>
      </c>
      <c r="C19" s="1233">
        <v>683432036</v>
      </c>
      <c r="D19" s="1310">
        <v>-5375178</v>
      </c>
      <c r="E19" s="1303">
        <f>SUM(C19+D19)</f>
        <v>678056858</v>
      </c>
      <c r="F19" s="1303">
        <f>C19-B19</f>
        <v>682751595</v>
      </c>
      <c r="G19" s="1167">
        <v>307035</v>
      </c>
      <c r="H19" s="1233">
        <v>342116711</v>
      </c>
      <c r="I19" s="1310">
        <v>8626360</v>
      </c>
      <c r="J19" s="1303">
        <f>SUM(H19+I19)</f>
        <v>350743071</v>
      </c>
      <c r="K19" s="1303">
        <f t="shared" ref="K19:K31" si="16">H19-G19</f>
        <v>341809676</v>
      </c>
      <c r="L19" s="1167">
        <v>309390</v>
      </c>
      <c r="M19" s="1233">
        <v>356816655</v>
      </c>
      <c r="N19" s="1310">
        <v>5589285</v>
      </c>
      <c r="O19" s="1303">
        <f>SUM(M19+N19)</f>
        <v>362405940</v>
      </c>
      <c r="P19" s="1303">
        <f t="shared" ref="P19:P31" si="17">M19-L19</f>
        <v>356507265</v>
      </c>
      <c r="Q19" s="1167">
        <f>122737+41444</f>
        <v>164181</v>
      </c>
      <c r="R19" s="1233">
        <v>261509567</v>
      </c>
      <c r="S19" s="1310">
        <v>5412718</v>
      </c>
      <c r="T19" s="1303">
        <f>SUM(R19+S19)</f>
        <v>266922285</v>
      </c>
      <c r="U19" s="1303">
        <f>R19-Q19</f>
        <v>261345386</v>
      </c>
      <c r="V19" s="1304">
        <v>73033</v>
      </c>
      <c r="W19" s="1311">
        <v>78477641</v>
      </c>
      <c r="X19" s="1312">
        <v>1479287</v>
      </c>
      <c r="Y19" s="1306">
        <f>SUM(W19+X19)</f>
        <v>79956928</v>
      </c>
      <c r="Z19" s="1303">
        <f t="shared" ref="Z19:Z31" si="18">W19-V19</f>
        <v>78404608</v>
      </c>
      <c r="AA19" s="1304">
        <v>130162</v>
      </c>
      <c r="AB19" s="1311">
        <v>121068734</v>
      </c>
      <c r="AC19" s="1312">
        <v>1417218</v>
      </c>
      <c r="AD19" s="1306">
        <f>SUM(AB19+AC19)</f>
        <v>122485952</v>
      </c>
      <c r="AE19" s="1303">
        <f t="shared" ref="AE19:AE31" si="19">AB19-AA19</f>
        <v>120938572</v>
      </c>
      <c r="AF19" s="1304">
        <v>107306</v>
      </c>
      <c r="AG19" s="1311">
        <v>112738486</v>
      </c>
      <c r="AH19" s="1312">
        <v>384095</v>
      </c>
      <c r="AI19" s="1306">
        <f>SUM(AG19+AH19)</f>
        <v>113122581</v>
      </c>
      <c r="AJ19" s="1303">
        <f t="shared" ref="AJ19:AJ31" si="20">AG19-AF19</f>
        <v>112631180</v>
      </c>
      <c r="AK19" s="1304">
        <v>146086</v>
      </c>
      <c r="AL19" s="1311">
        <v>159029756</v>
      </c>
      <c r="AM19" s="1312">
        <v>1643118</v>
      </c>
      <c r="AN19" s="1306">
        <f>SUM(AL19+AM19)</f>
        <v>160672874</v>
      </c>
      <c r="AO19" s="1303">
        <f t="shared" ref="AO19:AO31" si="21">AL19-AK19</f>
        <v>158883670</v>
      </c>
      <c r="AP19" s="1304">
        <v>84322</v>
      </c>
      <c r="AQ19" s="1311">
        <v>87505254</v>
      </c>
      <c r="AR19" s="1312">
        <v>418999</v>
      </c>
      <c r="AS19" s="1306">
        <f>SUM(AQ19+AR19)</f>
        <v>87924253</v>
      </c>
      <c r="AT19" s="1303">
        <f t="shared" ref="AT19:AT31" si="22">AQ19-AP19</f>
        <v>87420932</v>
      </c>
      <c r="AU19" s="1304">
        <v>82964</v>
      </c>
      <c r="AV19" s="1311">
        <v>88681516</v>
      </c>
      <c r="AW19" s="1312">
        <v>861917</v>
      </c>
      <c r="AX19" s="1306">
        <f>SUM(AV19+AW19)</f>
        <v>89543433</v>
      </c>
      <c r="AY19" s="1303">
        <f t="shared" ref="AY19:AY31" si="23">AV19-AU19</f>
        <v>88598552</v>
      </c>
      <c r="AZ19" s="1304">
        <v>119863</v>
      </c>
      <c r="BA19" s="1311">
        <v>116610648</v>
      </c>
      <c r="BB19" s="1312">
        <v>1052269</v>
      </c>
      <c r="BC19" s="1306">
        <f>SUM(BA19+BB19)</f>
        <v>117662917</v>
      </c>
      <c r="BD19" s="1303">
        <f t="shared" ref="BD19:BD31" si="24">BA19-AZ19</f>
        <v>116490785</v>
      </c>
      <c r="BE19" s="1304">
        <v>82391</v>
      </c>
      <c r="BF19" s="1313">
        <v>96336661</v>
      </c>
      <c r="BG19" s="1312">
        <v>-767717</v>
      </c>
      <c r="BH19" s="1306">
        <f t="shared" si="10"/>
        <v>95568944</v>
      </c>
      <c r="BI19" s="1303">
        <f t="shared" ref="BI19:BI31" si="25">BF19-BE19</f>
        <v>96254270</v>
      </c>
      <c r="BJ19" s="1304">
        <v>86803</v>
      </c>
      <c r="BK19" s="1311">
        <v>99974233</v>
      </c>
      <c r="BL19" s="1312">
        <v>1360919</v>
      </c>
      <c r="BM19" s="1306">
        <f>SUM(BK19+BL19)</f>
        <v>101335152</v>
      </c>
      <c r="BN19" s="1303">
        <f t="shared" ref="BN19:BN31" si="26">BK19-BJ19</f>
        <v>99887430</v>
      </c>
      <c r="BO19" s="1304">
        <v>92592</v>
      </c>
      <c r="BP19" s="1311">
        <v>93384750</v>
      </c>
      <c r="BQ19" s="1312">
        <v>964532</v>
      </c>
      <c r="BR19" s="1306">
        <f>SUM(BP19+BQ19)</f>
        <v>94349282</v>
      </c>
      <c r="BS19" s="1303">
        <f t="shared" ref="BS19:BS31" si="27">BP19-BO19</f>
        <v>93292158</v>
      </c>
      <c r="BT19" s="1304">
        <v>69914</v>
      </c>
      <c r="BU19" s="1311">
        <v>75146038</v>
      </c>
      <c r="BV19" s="1312">
        <v>652734</v>
      </c>
      <c r="BW19" s="1306">
        <f>SUM(BU19+BV19)</f>
        <v>75798772</v>
      </c>
      <c r="BX19" s="1303">
        <f t="shared" ref="BX19:BX31" si="28">BU19-BT19</f>
        <v>75076124</v>
      </c>
      <c r="BY19" s="1304">
        <v>690001</v>
      </c>
      <c r="BZ19" s="1311">
        <v>680680188</v>
      </c>
      <c r="CA19" s="1314">
        <v>2645850</v>
      </c>
      <c r="CB19" s="1306">
        <f>SUM(BZ19+CA19)</f>
        <v>683326038</v>
      </c>
      <c r="CC19" s="1303">
        <f t="shared" ref="CC19:CC31" si="29">BZ19-BY19</f>
        <v>679990187</v>
      </c>
      <c r="CD19" s="1307">
        <f t="shared" ref="CD19:CD31" si="30">SUM(B19+G19+L19+Q19+V19+AA19+AF19+AK19+AP19+AU19+AZ19+BE19+BJ19+BO19+BT19+BY19)</f>
        <v>3226484</v>
      </c>
      <c r="CE19" s="1308">
        <f t="shared" ref="CE19:CE31" si="31">SUM(C19+H19+M19+R19+W19+AB19+AG19+AL19+AQ19+AV19+BA19+BF19+BK19+BP19+BU19+BZ19)</f>
        <v>3453508874</v>
      </c>
      <c r="CF19" s="1309">
        <f t="shared" ref="CF19:CF31" si="32">SUM(D19+I19+N19+S19+X19+AC19+AH19+AM19+AR19+AW19+BB19+BG19+BL19+BQ19+BV19+CA19)</f>
        <v>26366406</v>
      </c>
      <c r="CG19" s="1308">
        <f>SUM(CE19+CF19)</f>
        <v>3479875280</v>
      </c>
      <c r="CH19" s="1307">
        <f t="shared" ref="CH19:CH31" si="33">CE19-CD19</f>
        <v>3450282390</v>
      </c>
    </row>
    <row r="20" spans="1:86" s="1209" customFormat="1" ht="15" customHeight="1">
      <c r="A20" s="806" t="s">
        <v>590</v>
      </c>
      <c r="B20" s="1233">
        <v>45646</v>
      </c>
      <c r="C20" s="1233">
        <v>33419000</v>
      </c>
      <c r="D20" s="1310">
        <v>315521</v>
      </c>
      <c r="E20" s="1303">
        <f t="shared" si="1"/>
        <v>33734521</v>
      </c>
      <c r="F20" s="1303">
        <f t="shared" ref="F20:F31" si="34">C20-B20</f>
        <v>33373354</v>
      </c>
      <c r="G20" s="1167"/>
      <c r="H20" s="1233">
        <v>0</v>
      </c>
      <c r="I20" s="1310"/>
      <c r="J20" s="1303">
        <f>SUM(H20+I20)</f>
        <v>0</v>
      </c>
      <c r="K20" s="1303">
        <f t="shared" si="16"/>
        <v>0</v>
      </c>
      <c r="L20" s="1167">
        <v>12183</v>
      </c>
      <c r="M20" s="1233">
        <v>17473000</v>
      </c>
      <c r="N20" s="1310">
        <v>-58868</v>
      </c>
      <c r="O20" s="1303">
        <f t="shared" si="2"/>
        <v>17414132</v>
      </c>
      <c r="P20" s="1303">
        <f t="shared" si="17"/>
        <v>17460817</v>
      </c>
      <c r="Q20" s="1167">
        <f>13551+16200</f>
        <v>29751</v>
      </c>
      <c r="R20" s="1233">
        <v>30749000</v>
      </c>
      <c r="S20" s="1310"/>
      <c r="T20" s="1303">
        <f>SUM(R20+S20)</f>
        <v>30749000</v>
      </c>
      <c r="U20" s="1303">
        <f>R20-Q20</f>
        <v>30719249</v>
      </c>
      <c r="V20" s="1304"/>
      <c r="W20" s="1311">
        <v>0</v>
      </c>
      <c r="X20" s="1312"/>
      <c r="Y20" s="1306">
        <f t="shared" si="3"/>
        <v>0</v>
      </c>
      <c r="Z20" s="1303">
        <f t="shared" si="18"/>
        <v>0</v>
      </c>
      <c r="AA20" s="1304"/>
      <c r="AB20" s="1311">
        <v>0</v>
      </c>
      <c r="AC20" s="1312"/>
      <c r="AD20" s="1306">
        <f t="shared" si="4"/>
        <v>0</v>
      </c>
      <c r="AE20" s="1303">
        <f t="shared" si="19"/>
        <v>0</v>
      </c>
      <c r="AF20" s="1304"/>
      <c r="AG20" s="1311">
        <v>0</v>
      </c>
      <c r="AH20" s="1312"/>
      <c r="AI20" s="1306">
        <f t="shared" si="5"/>
        <v>0</v>
      </c>
      <c r="AJ20" s="1303">
        <f t="shared" si="20"/>
        <v>0</v>
      </c>
      <c r="AK20" s="1304"/>
      <c r="AL20" s="1311">
        <v>0</v>
      </c>
      <c r="AM20" s="1312">
        <v>1031</v>
      </c>
      <c r="AN20" s="1306">
        <f t="shared" si="6"/>
        <v>1031</v>
      </c>
      <c r="AO20" s="1303">
        <f t="shared" si="21"/>
        <v>0</v>
      </c>
      <c r="AP20" s="1304"/>
      <c r="AQ20" s="1311">
        <v>0</v>
      </c>
      <c r="AR20" s="1312"/>
      <c r="AS20" s="1306">
        <f t="shared" si="7"/>
        <v>0</v>
      </c>
      <c r="AT20" s="1303">
        <f t="shared" si="22"/>
        <v>0</v>
      </c>
      <c r="AU20" s="1304"/>
      <c r="AV20" s="1311">
        <v>0</v>
      </c>
      <c r="AW20" s="1312"/>
      <c r="AX20" s="1306">
        <f t="shared" si="8"/>
        <v>0</v>
      </c>
      <c r="AY20" s="1303">
        <f t="shared" si="23"/>
        <v>0</v>
      </c>
      <c r="AZ20" s="1304"/>
      <c r="BA20" s="1311">
        <v>0</v>
      </c>
      <c r="BB20" s="1312"/>
      <c r="BC20" s="1306">
        <f t="shared" si="9"/>
        <v>0</v>
      </c>
      <c r="BD20" s="1303">
        <f t="shared" si="24"/>
        <v>0</v>
      </c>
      <c r="BE20" s="1304"/>
      <c r="BF20" s="1313">
        <v>0</v>
      </c>
      <c r="BG20" s="1312"/>
      <c r="BH20" s="1306">
        <f t="shared" si="10"/>
        <v>0</v>
      </c>
      <c r="BI20" s="1303">
        <f t="shared" si="25"/>
        <v>0</v>
      </c>
      <c r="BJ20" s="1304"/>
      <c r="BK20" s="1311">
        <v>0</v>
      </c>
      <c r="BL20" s="1312"/>
      <c r="BM20" s="1306">
        <f t="shared" si="11"/>
        <v>0</v>
      </c>
      <c r="BN20" s="1303">
        <f t="shared" si="26"/>
        <v>0</v>
      </c>
      <c r="BO20" s="1304"/>
      <c r="BP20" s="1311">
        <v>0</v>
      </c>
      <c r="BQ20" s="1312"/>
      <c r="BR20" s="1306">
        <f t="shared" si="12"/>
        <v>0</v>
      </c>
      <c r="BS20" s="1303">
        <f t="shared" si="27"/>
        <v>0</v>
      </c>
      <c r="BT20" s="1304"/>
      <c r="BU20" s="1311">
        <v>5906</v>
      </c>
      <c r="BV20" s="1312"/>
      <c r="BW20" s="1306">
        <f t="shared" si="13"/>
        <v>5906</v>
      </c>
      <c r="BX20" s="1303">
        <f t="shared" si="28"/>
        <v>5906</v>
      </c>
      <c r="BY20" s="1304">
        <v>2544</v>
      </c>
      <c r="BZ20" s="1311">
        <v>5088689</v>
      </c>
      <c r="CA20" s="1312">
        <v>1737000</v>
      </c>
      <c r="CB20" s="1306">
        <f t="shared" si="14"/>
        <v>6825689</v>
      </c>
      <c r="CC20" s="1303">
        <f t="shared" si="29"/>
        <v>5086145</v>
      </c>
      <c r="CD20" s="1307">
        <f t="shared" si="30"/>
        <v>90124</v>
      </c>
      <c r="CE20" s="1308">
        <f t="shared" si="31"/>
        <v>86735595</v>
      </c>
      <c r="CF20" s="1309">
        <f t="shared" si="32"/>
        <v>1994684</v>
      </c>
      <c r="CG20" s="1308">
        <f t="shared" si="15"/>
        <v>88730279</v>
      </c>
      <c r="CH20" s="1307">
        <f t="shared" si="33"/>
        <v>86645471</v>
      </c>
    </row>
    <row r="21" spans="1:86" s="1209" customFormat="1" ht="15" customHeight="1">
      <c r="A21" s="1192" t="s">
        <v>591</v>
      </c>
      <c r="B21" s="1233">
        <v>202820</v>
      </c>
      <c r="C21" s="1233">
        <v>197170491</v>
      </c>
      <c r="D21" s="1310">
        <v>-1366107</v>
      </c>
      <c r="E21" s="1303">
        <f t="shared" si="1"/>
        <v>195804384</v>
      </c>
      <c r="F21" s="1303">
        <f t="shared" si="34"/>
        <v>196967671</v>
      </c>
      <c r="G21" s="1167">
        <v>91434</v>
      </c>
      <c r="H21" s="1233">
        <v>100885727</v>
      </c>
      <c r="I21" s="1310">
        <v>2248117</v>
      </c>
      <c r="J21" s="1303">
        <f>SUM(H21+I21)</f>
        <v>103133844</v>
      </c>
      <c r="K21" s="1303">
        <f t="shared" si="16"/>
        <v>100794293</v>
      </c>
      <c r="L21" s="1167">
        <v>91960</v>
      </c>
      <c r="M21" s="1233">
        <v>105159517</v>
      </c>
      <c r="N21" s="1310">
        <v>-620893</v>
      </c>
      <c r="O21" s="1303">
        <f t="shared" si="2"/>
        <v>104538624</v>
      </c>
      <c r="P21" s="1303">
        <f t="shared" si="17"/>
        <v>105067557</v>
      </c>
      <c r="Q21" s="1167">
        <f>39054+15554</f>
        <v>54608</v>
      </c>
      <c r="R21" s="1233">
        <v>80532659</v>
      </c>
      <c r="S21" s="1310">
        <v>1461434</v>
      </c>
      <c r="T21" s="1303">
        <f>SUM(R21+S21)</f>
        <v>81994093</v>
      </c>
      <c r="U21" s="1303">
        <f>R21-Q21</f>
        <v>80478051</v>
      </c>
      <c r="V21" s="1304">
        <v>21150</v>
      </c>
      <c r="W21" s="1311">
        <v>22467730</v>
      </c>
      <c r="X21" s="1312">
        <v>399407</v>
      </c>
      <c r="Y21" s="1306">
        <f t="shared" si="3"/>
        <v>22867137</v>
      </c>
      <c r="Z21" s="1303">
        <f t="shared" si="18"/>
        <v>22446580</v>
      </c>
      <c r="AA21" s="1304">
        <v>37693</v>
      </c>
      <c r="AB21" s="1311">
        <v>35113761</v>
      </c>
      <c r="AC21" s="1312">
        <v>509650</v>
      </c>
      <c r="AD21" s="1306">
        <f t="shared" si="4"/>
        <v>35623411</v>
      </c>
      <c r="AE21" s="1303">
        <f t="shared" si="19"/>
        <v>35076068</v>
      </c>
      <c r="AF21" s="1304">
        <v>30932</v>
      </c>
      <c r="AG21" s="1311">
        <v>32811326</v>
      </c>
      <c r="AH21" s="1312">
        <v>268806</v>
      </c>
      <c r="AI21" s="1306">
        <f t="shared" si="5"/>
        <v>33080132</v>
      </c>
      <c r="AJ21" s="1303">
        <f t="shared" si="20"/>
        <v>32780394</v>
      </c>
      <c r="AK21" s="1304">
        <v>42255</v>
      </c>
      <c r="AL21" s="1311">
        <v>46313058</v>
      </c>
      <c r="AM21" s="1312">
        <v>443920</v>
      </c>
      <c r="AN21" s="1306">
        <f t="shared" si="6"/>
        <v>46756978</v>
      </c>
      <c r="AO21" s="1303">
        <f t="shared" si="21"/>
        <v>46270803</v>
      </c>
      <c r="AP21" s="1304">
        <v>24503</v>
      </c>
      <c r="AQ21" s="1311">
        <v>25782556</v>
      </c>
      <c r="AR21" s="1312">
        <v>113130</v>
      </c>
      <c r="AS21" s="1306">
        <f t="shared" si="7"/>
        <v>25895686</v>
      </c>
      <c r="AT21" s="1303">
        <f t="shared" si="22"/>
        <v>25758053</v>
      </c>
      <c r="AU21" s="1304">
        <v>24033</v>
      </c>
      <c r="AV21" s="1311">
        <v>26194704</v>
      </c>
      <c r="AW21" s="1312">
        <v>308919</v>
      </c>
      <c r="AX21" s="1306">
        <f t="shared" si="8"/>
        <v>26503623</v>
      </c>
      <c r="AY21" s="1303">
        <f t="shared" si="23"/>
        <v>26170671</v>
      </c>
      <c r="AZ21" s="1304">
        <v>34729</v>
      </c>
      <c r="BA21" s="1311">
        <v>33706559</v>
      </c>
      <c r="BB21" s="1312">
        <v>868314</v>
      </c>
      <c r="BC21" s="1306">
        <f t="shared" si="9"/>
        <v>34574873</v>
      </c>
      <c r="BD21" s="1303">
        <f t="shared" si="24"/>
        <v>33671830</v>
      </c>
      <c r="BE21" s="1304">
        <v>23934</v>
      </c>
      <c r="BF21" s="1313">
        <v>27707882</v>
      </c>
      <c r="BG21" s="1312">
        <v>-207283</v>
      </c>
      <c r="BH21" s="1306">
        <f t="shared" si="10"/>
        <v>27500599</v>
      </c>
      <c r="BI21" s="1303">
        <f t="shared" si="25"/>
        <v>27683948</v>
      </c>
      <c r="BJ21" s="1304">
        <v>25189</v>
      </c>
      <c r="BK21" s="1311">
        <v>29375064</v>
      </c>
      <c r="BL21" s="1312">
        <v>367448</v>
      </c>
      <c r="BM21" s="1306">
        <f t="shared" si="11"/>
        <v>29742512</v>
      </c>
      <c r="BN21" s="1303">
        <f t="shared" si="26"/>
        <v>29349875</v>
      </c>
      <c r="BO21" s="1304">
        <v>26750</v>
      </c>
      <c r="BP21" s="1311">
        <v>27413425</v>
      </c>
      <c r="BQ21" s="1312">
        <v>697213</v>
      </c>
      <c r="BR21" s="1306">
        <f t="shared" si="12"/>
        <v>28110638</v>
      </c>
      <c r="BS21" s="1303">
        <f t="shared" si="27"/>
        <v>27386675</v>
      </c>
      <c r="BT21" s="1304">
        <v>20360</v>
      </c>
      <c r="BU21" s="1311">
        <v>21593904</v>
      </c>
      <c r="BV21" s="1312">
        <v>341339</v>
      </c>
      <c r="BW21" s="1306">
        <f t="shared" si="13"/>
        <v>21935243</v>
      </c>
      <c r="BX21" s="1303">
        <f t="shared" si="28"/>
        <v>21573544</v>
      </c>
      <c r="BY21" s="1304">
        <v>203763</v>
      </c>
      <c r="BZ21" s="1311">
        <v>195465738</v>
      </c>
      <c r="CA21" s="1312">
        <v>1048327</v>
      </c>
      <c r="CB21" s="1306">
        <f t="shared" si="14"/>
        <v>196514065</v>
      </c>
      <c r="CC21" s="1303">
        <f t="shared" si="29"/>
        <v>195261975</v>
      </c>
      <c r="CD21" s="1307">
        <f t="shared" si="30"/>
        <v>956113</v>
      </c>
      <c r="CE21" s="1308">
        <f t="shared" si="31"/>
        <v>1007694101</v>
      </c>
      <c r="CF21" s="1309">
        <f t="shared" si="32"/>
        <v>6881741</v>
      </c>
      <c r="CG21" s="1308">
        <f t="shared" si="15"/>
        <v>1014575842</v>
      </c>
      <c r="CH21" s="1307">
        <f t="shared" si="33"/>
        <v>1006737988</v>
      </c>
    </row>
    <row r="22" spans="1:86" s="1209" customFormat="1" ht="27.75" hidden="1" customHeight="1">
      <c r="A22" s="1315" t="s">
        <v>592</v>
      </c>
      <c r="B22" s="1233"/>
      <c r="C22" s="1233"/>
      <c r="D22" s="1310"/>
      <c r="E22" s="1303"/>
      <c r="F22" s="1303"/>
      <c r="G22" s="1167"/>
      <c r="H22" s="1233"/>
      <c r="I22" s="1310"/>
      <c r="J22" s="1303"/>
      <c r="K22" s="1303"/>
      <c r="L22" s="1167"/>
      <c r="M22" s="1233"/>
      <c r="N22" s="1310"/>
      <c r="O22" s="1303"/>
      <c r="P22" s="1303"/>
      <c r="Q22" s="1167"/>
      <c r="R22" s="1233"/>
      <c r="S22" s="1310"/>
      <c r="T22" s="1303"/>
      <c r="U22" s="1303"/>
      <c r="V22" s="1304"/>
      <c r="W22" s="1311"/>
      <c r="X22" s="1312"/>
      <c r="Y22" s="1306"/>
      <c r="Z22" s="1303"/>
      <c r="AA22" s="1304"/>
      <c r="AB22" s="1311"/>
      <c r="AC22" s="1312"/>
      <c r="AD22" s="1306"/>
      <c r="AE22" s="1303"/>
      <c r="AF22" s="1304"/>
      <c r="AG22" s="1311"/>
      <c r="AH22" s="1312"/>
      <c r="AI22" s="1306"/>
      <c r="AJ22" s="1303"/>
      <c r="AK22" s="1304"/>
      <c r="AL22" s="1311"/>
      <c r="AM22" s="1312"/>
      <c r="AN22" s="1306"/>
      <c r="AO22" s="1303"/>
      <c r="AP22" s="1304"/>
      <c r="AQ22" s="1311"/>
      <c r="AR22" s="1312"/>
      <c r="AS22" s="1306"/>
      <c r="AT22" s="1303"/>
      <c r="AU22" s="1304"/>
      <c r="AV22" s="1311"/>
      <c r="AW22" s="1312"/>
      <c r="AX22" s="1306"/>
      <c r="AY22" s="1303"/>
      <c r="AZ22" s="1304"/>
      <c r="BA22" s="1311"/>
      <c r="BB22" s="1312"/>
      <c r="BC22" s="1306"/>
      <c r="BD22" s="1303"/>
      <c r="BE22" s="1304"/>
      <c r="BF22" s="1313"/>
      <c r="BG22" s="1312"/>
      <c r="BH22" s="1306"/>
      <c r="BI22" s="1303"/>
      <c r="BJ22" s="1304"/>
      <c r="BK22" s="1311"/>
      <c r="BL22" s="1312"/>
      <c r="BM22" s="1306"/>
      <c r="BN22" s="1303"/>
      <c r="BO22" s="1304"/>
      <c r="BP22" s="1311"/>
      <c r="BQ22" s="1312"/>
      <c r="BR22" s="1306"/>
      <c r="BS22" s="1303"/>
      <c r="BT22" s="1304"/>
      <c r="BU22" s="1311"/>
      <c r="BV22" s="1312"/>
      <c r="BW22" s="1306"/>
      <c r="BX22" s="1303"/>
      <c r="BY22" s="1304"/>
      <c r="BZ22" s="1311"/>
      <c r="CA22" s="1312"/>
      <c r="CB22" s="1306"/>
      <c r="CC22" s="1303"/>
      <c r="CD22" s="1307">
        <f t="shared" si="30"/>
        <v>0</v>
      </c>
      <c r="CE22" s="1308">
        <f t="shared" si="31"/>
        <v>0</v>
      </c>
      <c r="CF22" s="1309">
        <f t="shared" si="32"/>
        <v>0</v>
      </c>
      <c r="CG22" s="1308"/>
      <c r="CH22" s="1307"/>
    </row>
    <row r="23" spans="1:86" s="1209" customFormat="1" ht="15" customHeight="1">
      <c r="A23" s="806" t="s">
        <v>885</v>
      </c>
      <c r="B23" s="1233"/>
      <c r="C23" s="1233">
        <v>0</v>
      </c>
      <c r="D23" s="1310"/>
      <c r="E23" s="1303">
        <f t="shared" si="1"/>
        <v>0</v>
      </c>
      <c r="F23" s="1303">
        <f t="shared" si="34"/>
        <v>0</v>
      </c>
      <c r="G23" s="1303"/>
      <c r="H23" s="1233">
        <v>0</v>
      </c>
      <c r="I23" s="1310"/>
      <c r="J23" s="1303">
        <f t="shared" ref="J23:J34" si="35">SUM(H23+I23)</f>
        <v>0</v>
      </c>
      <c r="K23" s="1303">
        <f t="shared" si="16"/>
        <v>0</v>
      </c>
      <c r="L23" s="1167">
        <v>101823</v>
      </c>
      <c r="M23" s="1233">
        <v>135003139</v>
      </c>
      <c r="N23" s="1310">
        <v>-27311548</v>
      </c>
      <c r="O23" s="1303">
        <f t="shared" si="2"/>
        <v>107691591</v>
      </c>
      <c r="P23" s="1303">
        <f t="shared" si="17"/>
        <v>134901316</v>
      </c>
      <c r="Q23" s="1167">
        <v>30080</v>
      </c>
      <c r="R23" s="1233">
        <v>30599413</v>
      </c>
      <c r="S23" s="1310">
        <v>-12550548</v>
      </c>
      <c r="T23" s="1303">
        <f t="shared" ref="T23:T34" si="36">SUM(R23+S23)</f>
        <v>18048865</v>
      </c>
      <c r="U23" s="1303">
        <f t="shared" ref="U23:U31" si="37">R23-Q23</f>
        <v>30569333</v>
      </c>
      <c r="V23" s="1304">
        <v>17940</v>
      </c>
      <c r="W23" s="1311">
        <v>22218611</v>
      </c>
      <c r="X23" s="1312">
        <v>-1870557</v>
      </c>
      <c r="Y23" s="1306">
        <f t="shared" si="3"/>
        <v>20348054</v>
      </c>
      <c r="Z23" s="1303">
        <f t="shared" si="18"/>
        <v>22200671</v>
      </c>
      <c r="AA23" s="1304">
        <v>26431</v>
      </c>
      <c r="AB23" s="1311">
        <v>32560744</v>
      </c>
      <c r="AC23" s="1312">
        <v>-615809</v>
      </c>
      <c r="AD23" s="1306">
        <f t="shared" si="4"/>
        <v>31944935</v>
      </c>
      <c r="AE23" s="1303">
        <f t="shared" si="19"/>
        <v>32534313</v>
      </c>
      <c r="AF23" s="1304"/>
      <c r="AG23" s="1311">
        <v>0</v>
      </c>
      <c r="AH23" s="1312"/>
      <c r="AI23" s="1306">
        <f t="shared" si="5"/>
        <v>0</v>
      </c>
      <c r="AJ23" s="1303">
        <f t="shared" si="20"/>
        <v>0</v>
      </c>
      <c r="AK23" s="1304"/>
      <c r="AL23" s="1311">
        <v>0</v>
      </c>
      <c r="AM23" s="1312"/>
      <c r="AN23" s="1306">
        <f t="shared" si="6"/>
        <v>0</v>
      </c>
      <c r="AO23" s="1303">
        <f t="shared" si="21"/>
        <v>0</v>
      </c>
      <c r="AP23" s="1304">
        <v>18674</v>
      </c>
      <c r="AQ23" s="1311">
        <v>24719347</v>
      </c>
      <c r="AR23" s="1312">
        <v>-783395</v>
      </c>
      <c r="AS23" s="1306">
        <f t="shared" si="7"/>
        <v>23935952</v>
      </c>
      <c r="AT23" s="1303">
        <f t="shared" si="22"/>
        <v>24700673</v>
      </c>
      <c r="AU23" s="1304">
        <v>19097</v>
      </c>
      <c r="AV23" s="1311">
        <v>22693830</v>
      </c>
      <c r="AW23" s="1312">
        <v>562969</v>
      </c>
      <c r="AX23" s="1306">
        <f t="shared" si="8"/>
        <v>23256799</v>
      </c>
      <c r="AY23" s="1303">
        <f t="shared" si="23"/>
        <v>22674733</v>
      </c>
      <c r="AZ23" s="1304"/>
      <c r="BA23" s="1311">
        <v>0</v>
      </c>
      <c r="BB23" s="1312"/>
      <c r="BC23" s="1306">
        <f t="shared" si="9"/>
        <v>0</v>
      </c>
      <c r="BD23" s="1303">
        <f t="shared" si="24"/>
        <v>0</v>
      </c>
      <c r="BE23" s="1304">
        <v>17845</v>
      </c>
      <c r="BF23" s="1313">
        <v>20664944</v>
      </c>
      <c r="BG23" s="1312">
        <v>-648940</v>
      </c>
      <c r="BH23" s="1306">
        <f t="shared" si="10"/>
        <v>20016004</v>
      </c>
      <c r="BI23" s="1303">
        <f t="shared" si="25"/>
        <v>20647099</v>
      </c>
      <c r="BJ23" s="1306"/>
      <c r="BK23" s="1311">
        <v>0</v>
      </c>
      <c r="BL23" s="1312"/>
      <c r="BM23" s="1306">
        <f t="shared" si="11"/>
        <v>0</v>
      </c>
      <c r="BN23" s="1303">
        <f t="shared" si="26"/>
        <v>0</v>
      </c>
      <c r="BO23" s="1304">
        <v>17088</v>
      </c>
      <c r="BP23" s="1311">
        <v>22290702</v>
      </c>
      <c r="BQ23" s="1312">
        <v>-879983</v>
      </c>
      <c r="BR23" s="1306">
        <f t="shared" si="12"/>
        <v>21410719</v>
      </c>
      <c r="BS23" s="1303">
        <f t="shared" si="27"/>
        <v>22273614</v>
      </c>
      <c r="BT23" s="1304">
        <v>19271</v>
      </c>
      <c r="BU23" s="1311">
        <v>22981217</v>
      </c>
      <c r="BV23" s="1312">
        <v>-880408</v>
      </c>
      <c r="BW23" s="1306">
        <f t="shared" si="13"/>
        <v>22100809</v>
      </c>
      <c r="BX23" s="1303">
        <f t="shared" si="28"/>
        <v>22961946</v>
      </c>
      <c r="BY23" s="1304">
        <v>497623</v>
      </c>
      <c r="BZ23" s="1311">
        <v>571848735</v>
      </c>
      <c r="CA23" s="1312">
        <v>-42357912</v>
      </c>
      <c r="CB23" s="1306">
        <f t="shared" si="14"/>
        <v>529490823</v>
      </c>
      <c r="CC23" s="1303">
        <f t="shared" si="29"/>
        <v>571351112</v>
      </c>
      <c r="CD23" s="1307">
        <f t="shared" si="30"/>
        <v>765872</v>
      </c>
      <c r="CE23" s="1308">
        <f t="shared" si="31"/>
        <v>905580682</v>
      </c>
      <c r="CF23" s="1309">
        <f t="shared" si="32"/>
        <v>-87336131</v>
      </c>
      <c r="CG23" s="1308">
        <f t="shared" si="15"/>
        <v>818244551</v>
      </c>
      <c r="CH23" s="1307">
        <f t="shared" si="33"/>
        <v>904814810</v>
      </c>
    </row>
    <row r="24" spans="1:86" s="1209" customFormat="1" ht="15" customHeight="1">
      <c r="A24" s="1315" t="s">
        <v>884</v>
      </c>
      <c r="B24" s="1233"/>
      <c r="C24" s="1233">
        <v>0</v>
      </c>
      <c r="D24" s="1310"/>
      <c r="E24" s="1303">
        <f t="shared" si="1"/>
        <v>0</v>
      </c>
      <c r="F24" s="1303">
        <f t="shared" si="34"/>
        <v>0</v>
      </c>
      <c r="G24" s="1303"/>
      <c r="H24" s="1233">
        <v>0</v>
      </c>
      <c r="I24" s="1310"/>
      <c r="J24" s="1303">
        <f t="shared" si="35"/>
        <v>0</v>
      </c>
      <c r="K24" s="1303">
        <f t="shared" si="16"/>
        <v>0</v>
      </c>
      <c r="L24" s="1167"/>
      <c r="M24" s="1233">
        <v>0</v>
      </c>
      <c r="N24" s="1310"/>
      <c r="O24" s="1303">
        <f t="shared" si="2"/>
        <v>0</v>
      </c>
      <c r="P24" s="1303">
        <f t="shared" si="17"/>
        <v>0</v>
      </c>
      <c r="Q24" s="1167"/>
      <c r="R24" s="1233">
        <v>0</v>
      </c>
      <c r="S24" s="1310"/>
      <c r="T24" s="1303">
        <f t="shared" si="36"/>
        <v>0</v>
      </c>
      <c r="U24" s="1303">
        <f t="shared" si="37"/>
        <v>0</v>
      </c>
      <c r="V24" s="1304"/>
      <c r="W24" s="1311">
        <v>0</v>
      </c>
      <c r="X24" s="1312"/>
      <c r="Y24" s="1306">
        <f t="shared" si="3"/>
        <v>0</v>
      </c>
      <c r="Z24" s="1303">
        <f t="shared" si="18"/>
        <v>0</v>
      </c>
      <c r="AA24" s="1304"/>
      <c r="AB24" s="1311">
        <v>0</v>
      </c>
      <c r="AC24" s="1312"/>
      <c r="AD24" s="1306">
        <f t="shared" si="4"/>
        <v>0</v>
      </c>
      <c r="AE24" s="1303">
        <f t="shared" si="19"/>
        <v>0</v>
      </c>
      <c r="AF24" s="1304"/>
      <c r="AG24" s="1311">
        <v>0</v>
      </c>
      <c r="AH24" s="1312"/>
      <c r="AI24" s="1306">
        <f t="shared" si="5"/>
        <v>0</v>
      </c>
      <c r="AJ24" s="1303">
        <f t="shared" si="20"/>
        <v>0</v>
      </c>
      <c r="AK24" s="1304"/>
      <c r="AL24" s="1311">
        <v>0</v>
      </c>
      <c r="AM24" s="1312"/>
      <c r="AN24" s="1306">
        <f t="shared" si="6"/>
        <v>0</v>
      </c>
      <c r="AO24" s="1303">
        <f t="shared" si="21"/>
        <v>0</v>
      </c>
      <c r="AP24" s="1304"/>
      <c r="AQ24" s="1311">
        <v>0</v>
      </c>
      <c r="AR24" s="1312"/>
      <c r="AS24" s="1306">
        <f t="shared" si="7"/>
        <v>0</v>
      </c>
      <c r="AT24" s="1303">
        <f t="shared" si="22"/>
        <v>0</v>
      </c>
      <c r="AU24" s="1304"/>
      <c r="AV24" s="1311">
        <v>0</v>
      </c>
      <c r="AW24" s="1312"/>
      <c r="AX24" s="1306">
        <f t="shared" si="8"/>
        <v>0</v>
      </c>
      <c r="AY24" s="1303">
        <f t="shared" si="23"/>
        <v>0</v>
      </c>
      <c r="AZ24" s="1304"/>
      <c r="BA24" s="1311">
        <v>0</v>
      </c>
      <c r="BB24" s="1312"/>
      <c r="BC24" s="1306">
        <f t="shared" si="9"/>
        <v>0</v>
      </c>
      <c r="BD24" s="1303">
        <f t="shared" si="24"/>
        <v>0</v>
      </c>
      <c r="BE24" s="1304"/>
      <c r="BF24" s="1313">
        <v>0</v>
      </c>
      <c r="BG24" s="1312"/>
      <c r="BH24" s="1306">
        <f t="shared" si="10"/>
        <v>0</v>
      </c>
      <c r="BI24" s="1303">
        <f t="shared" si="25"/>
        <v>0</v>
      </c>
      <c r="BJ24" s="1306"/>
      <c r="BK24" s="1311">
        <v>0</v>
      </c>
      <c r="BL24" s="1312"/>
      <c r="BM24" s="1306">
        <f t="shared" si="11"/>
        <v>0</v>
      </c>
      <c r="BN24" s="1303">
        <f t="shared" si="26"/>
        <v>0</v>
      </c>
      <c r="BO24" s="1304"/>
      <c r="BP24" s="1311">
        <v>0</v>
      </c>
      <c r="BQ24" s="1312"/>
      <c r="BR24" s="1306">
        <f t="shared" si="12"/>
        <v>0</v>
      </c>
      <c r="BS24" s="1303">
        <f t="shared" si="27"/>
        <v>0</v>
      </c>
      <c r="BT24" s="1304"/>
      <c r="BU24" s="1311">
        <v>0</v>
      </c>
      <c r="BV24" s="1312"/>
      <c r="BW24" s="1306">
        <f t="shared" si="13"/>
        <v>0</v>
      </c>
      <c r="BX24" s="1303">
        <f t="shared" si="28"/>
        <v>0</v>
      </c>
      <c r="BY24" s="1304"/>
      <c r="BZ24" s="1311">
        <v>0</v>
      </c>
      <c r="CA24" s="1312"/>
      <c r="CB24" s="1306">
        <f t="shared" si="14"/>
        <v>0</v>
      </c>
      <c r="CC24" s="1303">
        <f t="shared" si="29"/>
        <v>0</v>
      </c>
      <c r="CD24" s="1307">
        <f t="shared" si="30"/>
        <v>0</v>
      </c>
      <c r="CE24" s="1308">
        <f t="shared" si="31"/>
        <v>0</v>
      </c>
      <c r="CF24" s="1309">
        <f t="shared" si="32"/>
        <v>0</v>
      </c>
      <c r="CG24" s="1308">
        <f t="shared" si="15"/>
        <v>0</v>
      </c>
      <c r="CH24" s="1307">
        <f t="shared" si="33"/>
        <v>0</v>
      </c>
    </row>
    <row r="25" spans="1:86" s="1209" customFormat="1" ht="15" customHeight="1">
      <c r="A25" s="1315" t="s">
        <v>380</v>
      </c>
      <c r="B25" s="1233">
        <v>384041</v>
      </c>
      <c r="C25" s="1233">
        <v>525931584</v>
      </c>
      <c r="D25" s="1310">
        <v>8568346</v>
      </c>
      <c r="E25" s="1303">
        <f>SUM(C25+D25)</f>
        <v>534499930</v>
      </c>
      <c r="F25" s="1303">
        <f t="shared" si="34"/>
        <v>525547543</v>
      </c>
      <c r="G25" s="1167">
        <v>86312</v>
      </c>
      <c r="H25" s="1233">
        <v>82042432</v>
      </c>
      <c r="I25" s="1310">
        <v>-495300</v>
      </c>
      <c r="J25" s="1303">
        <f t="shared" si="35"/>
        <v>81547132</v>
      </c>
      <c r="K25" s="1303">
        <f t="shared" si="16"/>
        <v>81956120</v>
      </c>
      <c r="L25" s="1167">
        <v>122967</v>
      </c>
      <c r="M25" s="1233">
        <v>143215373</v>
      </c>
      <c r="N25" s="1310">
        <v>100000</v>
      </c>
      <c r="O25" s="1303">
        <f>SUM(M25+N25)</f>
        <v>143315373</v>
      </c>
      <c r="P25" s="1303">
        <f t="shared" si="17"/>
        <v>143092406</v>
      </c>
      <c r="Q25" s="1167">
        <f>130710+156494</f>
        <v>287204</v>
      </c>
      <c r="R25" s="1233">
        <v>409995720</v>
      </c>
      <c r="S25" s="1310">
        <v>180000</v>
      </c>
      <c r="T25" s="1303">
        <f t="shared" si="36"/>
        <v>410175720</v>
      </c>
      <c r="U25" s="1303">
        <f t="shared" si="37"/>
        <v>409708516</v>
      </c>
      <c r="V25" s="1304">
        <v>12994</v>
      </c>
      <c r="W25" s="1311">
        <v>13980038</v>
      </c>
      <c r="X25" s="1312"/>
      <c r="Y25" s="1306">
        <f>SUM(W25+X25)</f>
        <v>13980038</v>
      </c>
      <c r="Z25" s="1303">
        <f t="shared" si="18"/>
        <v>13967044</v>
      </c>
      <c r="AA25" s="1304">
        <v>38594</v>
      </c>
      <c r="AB25" s="1311">
        <v>39057970</v>
      </c>
      <c r="AC25" s="1312">
        <v>-466511</v>
      </c>
      <c r="AD25" s="1306">
        <f>SUM(AB25+AC25)</f>
        <v>38591459</v>
      </c>
      <c r="AE25" s="1303">
        <f t="shared" si="19"/>
        <v>39019376</v>
      </c>
      <c r="AF25" s="1304">
        <v>26540</v>
      </c>
      <c r="AG25" s="1311">
        <v>23575984</v>
      </c>
      <c r="AH25" s="1312">
        <v>-27952</v>
      </c>
      <c r="AI25" s="1306">
        <f>SUM(AG25+AH25)</f>
        <v>23548032</v>
      </c>
      <c r="AJ25" s="1303">
        <f t="shared" si="20"/>
        <v>23549444</v>
      </c>
      <c r="AK25" s="1304">
        <v>32009</v>
      </c>
      <c r="AL25" s="1311">
        <v>30061778</v>
      </c>
      <c r="AM25" s="1312">
        <v>-205835</v>
      </c>
      <c r="AN25" s="1306">
        <f>SUM(AL25+AM25)</f>
        <v>29855943</v>
      </c>
      <c r="AO25" s="1303">
        <f t="shared" si="21"/>
        <v>30029769</v>
      </c>
      <c r="AP25" s="1304">
        <v>13977</v>
      </c>
      <c r="AQ25" s="1311">
        <v>15581807</v>
      </c>
      <c r="AR25" s="1312">
        <v>-35335</v>
      </c>
      <c r="AS25" s="1306">
        <f>SUM(AQ25+AR25)</f>
        <v>15546472</v>
      </c>
      <c r="AT25" s="1303">
        <f t="shared" si="22"/>
        <v>15567830</v>
      </c>
      <c r="AU25" s="1304">
        <v>15773</v>
      </c>
      <c r="AV25" s="1311">
        <v>17769166</v>
      </c>
      <c r="AW25" s="1312">
        <v>-309165</v>
      </c>
      <c r="AX25" s="1306">
        <f>SUM(AV25+AW25)</f>
        <v>17460001</v>
      </c>
      <c r="AY25" s="1303">
        <f t="shared" si="23"/>
        <v>17753393</v>
      </c>
      <c r="AZ25" s="1304">
        <v>34251</v>
      </c>
      <c r="BA25" s="1311">
        <v>38851736</v>
      </c>
      <c r="BB25" s="1312">
        <v>-397409</v>
      </c>
      <c r="BC25" s="1306">
        <f>SUM(BA25+BB25)</f>
        <v>38454327</v>
      </c>
      <c r="BD25" s="1303">
        <f t="shared" si="24"/>
        <v>38817485</v>
      </c>
      <c r="BE25" s="1304">
        <v>12800</v>
      </c>
      <c r="BF25" s="1313">
        <v>16803911</v>
      </c>
      <c r="BG25" s="1312">
        <v>-231989</v>
      </c>
      <c r="BH25" s="1306">
        <f t="shared" si="10"/>
        <v>16571922</v>
      </c>
      <c r="BI25" s="1303">
        <f t="shared" si="25"/>
        <v>16791111</v>
      </c>
      <c r="BJ25" s="1304">
        <v>23822</v>
      </c>
      <c r="BK25" s="1311">
        <v>28440952</v>
      </c>
      <c r="BL25" s="1312">
        <v>-46125</v>
      </c>
      <c r="BM25" s="1306">
        <f>SUM(BK25+BL25)</f>
        <v>28394827</v>
      </c>
      <c r="BN25" s="1303">
        <f t="shared" si="26"/>
        <v>28417130</v>
      </c>
      <c r="BO25" s="1304">
        <v>13659</v>
      </c>
      <c r="BP25" s="1311">
        <v>17828456</v>
      </c>
      <c r="BQ25" s="1312">
        <v>-307686</v>
      </c>
      <c r="BR25" s="1306">
        <f>SUM(BP25+BQ25)</f>
        <v>17520770</v>
      </c>
      <c r="BS25" s="1303">
        <f t="shared" si="27"/>
        <v>17814797</v>
      </c>
      <c r="BT25" s="1304">
        <v>12493</v>
      </c>
      <c r="BU25" s="1311">
        <v>15072632</v>
      </c>
      <c r="BV25" s="1312">
        <v>-243265</v>
      </c>
      <c r="BW25" s="1306">
        <f>SUM(BU25+BV25)</f>
        <v>14829367</v>
      </c>
      <c r="BX25" s="1303">
        <f t="shared" si="28"/>
        <v>15060139</v>
      </c>
      <c r="BY25" s="1304">
        <v>835358</v>
      </c>
      <c r="BZ25" s="1311">
        <v>744011478</v>
      </c>
      <c r="CA25" s="1312">
        <v>8544707</v>
      </c>
      <c r="CB25" s="1306">
        <f>SUM(BZ25+CA25)</f>
        <v>752556185</v>
      </c>
      <c r="CC25" s="1303">
        <f t="shared" si="29"/>
        <v>743176120</v>
      </c>
      <c r="CD25" s="1307">
        <f t="shared" si="30"/>
        <v>1952794</v>
      </c>
      <c r="CE25" s="1308">
        <f t="shared" si="31"/>
        <v>2162221017</v>
      </c>
      <c r="CF25" s="1309">
        <f t="shared" si="32"/>
        <v>14626481</v>
      </c>
      <c r="CG25" s="1308">
        <f>SUM(CE25+CF25)</f>
        <v>2176847498</v>
      </c>
      <c r="CH25" s="1307">
        <f t="shared" si="33"/>
        <v>2160268223</v>
      </c>
    </row>
    <row r="26" spans="1:86" ht="15" customHeight="1">
      <c r="A26" s="806" t="s">
        <v>131</v>
      </c>
      <c r="B26" s="1233"/>
      <c r="C26" s="1233">
        <v>0</v>
      </c>
      <c r="D26" s="1310"/>
      <c r="E26" s="1303">
        <f t="shared" si="1"/>
        <v>0</v>
      </c>
      <c r="F26" s="1303">
        <f t="shared" si="34"/>
        <v>0</v>
      </c>
      <c r="G26" s="1303"/>
      <c r="H26" s="1233"/>
      <c r="I26" s="1310"/>
      <c r="J26" s="1303">
        <f t="shared" si="35"/>
        <v>0</v>
      </c>
      <c r="K26" s="1303">
        <f t="shared" si="16"/>
        <v>0</v>
      </c>
      <c r="L26" s="1303">
        <v>1561</v>
      </c>
      <c r="M26" s="1233"/>
      <c r="N26" s="1310"/>
      <c r="O26" s="1303">
        <f t="shared" si="2"/>
        <v>0</v>
      </c>
      <c r="P26" s="1303">
        <f t="shared" si="17"/>
        <v>-1561</v>
      </c>
      <c r="Q26" s="1303"/>
      <c r="R26" s="1233">
        <v>0</v>
      </c>
      <c r="S26" s="1310"/>
      <c r="T26" s="1303">
        <f t="shared" si="36"/>
        <v>0</v>
      </c>
      <c r="U26" s="1303">
        <f t="shared" si="37"/>
        <v>0</v>
      </c>
      <c r="V26" s="1303">
        <v>3598</v>
      </c>
      <c r="W26" s="1311">
        <v>0</v>
      </c>
      <c r="X26" s="1312"/>
      <c r="Y26" s="1306">
        <f t="shared" si="3"/>
        <v>0</v>
      </c>
      <c r="Z26" s="1303">
        <f t="shared" si="18"/>
        <v>-3598</v>
      </c>
      <c r="AA26" s="1306">
        <v>4563</v>
      </c>
      <c r="AB26" s="1311"/>
      <c r="AC26" s="1312"/>
      <c r="AD26" s="1306">
        <f t="shared" si="4"/>
        <v>0</v>
      </c>
      <c r="AE26" s="1303">
        <f t="shared" si="19"/>
        <v>-4563</v>
      </c>
      <c r="AF26" s="1306"/>
      <c r="AG26" s="1311"/>
      <c r="AH26" s="1312"/>
      <c r="AI26" s="1306">
        <f t="shared" si="5"/>
        <v>0</v>
      </c>
      <c r="AJ26" s="1303">
        <f t="shared" si="20"/>
        <v>0</v>
      </c>
      <c r="AK26" s="1306"/>
      <c r="AL26" s="1311">
        <v>0</v>
      </c>
      <c r="AM26" s="1312"/>
      <c r="AN26" s="1306">
        <f t="shared" si="6"/>
        <v>0</v>
      </c>
      <c r="AO26" s="1303">
        <f t="shared" si="21"/>
        <v>0</v>
      </c>
      <c r="AP26" s="1306">
        <v>3022</v>
      </c>
      <c r="AQ26" s="1311"/>
      <c r="AR26" s="1312"/>
      <c r="AS26" s="1306">
        <f t="shared" si="7"/>
        <v>0</v>
      </c>
      <c r="AT26" s="1303">
        <f t="shared" si="22"/>
        <v>-3022</v>
      </c>
      <c r="AU26" s="1306">
        <v>3237</v>
      </c>
      <c r="AV26" s="1311"/>
      <c r="AW26" s="1312"/>
      <c r="AX26" s="1306">
        <f t="shared" si="8"/>
        <v>0</v>
      </c>
      <c r="AY26" s="1303">
        <f t="shared" si="23"/>
        <v>-3237</v>
      </c>
      <c r="AZ26" s="1306"/>
      <c r="BA26" s="1311"/>
      <c r="BB26" s="1312"/>
      <c r="BC26" s="1306">
        <f t="shared" si="9"/>
        <v>0</v>
      </c>
      <c r="BD26" s="1303">
        <f t="shared" si="24"/>
        <v>0</v>
      </c>
      <c r="BE26" s="1306">
        <v>3286</v>
      </c>
      <c r="BF26" s="1313"/>
      <c r="BG26" s="1312"/>
      <c r="BH26" s="1306">
        <f t="shared" si="10"/>
        <v>0</v>
      </c>
      <c r="BI26" s="1303">
        <f t="shared" si="25"/>
        <v>-3286</v>
      </c>
      <c r="BJ26" s="1306"/>
      <c r="BK26" s="1311"/>
      <c r="BL26" s="1312"/>
      <c r="BM26" s="1306">
        <f t="shared" si="11"/>
        <v>0</v>
      </c>
      <c r="BN26" s="1303">
        <f t="shared" si="26"/>
        <v>0</v>
      </c>
      <c r="BO26" s="1306">
        <v>3915</v>
      </c>
      <c r="BP26" s="1311">
        <v>0</v>
      </c>
      <c r="BQ26" s="1312"/>
      <c r="BR26" s="1306">
        <f t="shared" si="12"/>
        <v>0</v>
      </c>
      <c r="BS26" s="1303">
        <f t="shared" si="27"/>
        <v>-3915</v>
      </c>
      <c r="BT26" s="1306">
        <v>2681</v>
      </c>
      <c r="BU26" s="1311"/>
      <c r="BV26" s="1312"/>
      <c r="BW26" s="1306">
        <f t="shared" si="13"/>
        <v>0</v>
      </c>
      <c r="BX26" s="1303">
        <f t="shared" si="28"/>
        <v>-2681</v>
      </c>
      <c r="BY26" s="1306">
        <v>124349</v>
      </c>
      <c r="BZ26" s="1311"/>
      <c r="CA26" s="1312"/>
      <c r="CB26" s="1306">
        <f t="shared" si="14"/>
        <v>0</v>
      </c>
      <c r="CC26" s="1303">
        <f t="shared" si="29"/>
        <v>-124349</v>
      </c>
      <c r="CD26" s="1307">
        <f t="shared" si="30"/>
        <v>150212</v>
      </c>
      <c r="CE26" s="1308">
        <f t="shared" si="31"/>
        <v>0</v>
      </c>
      <c r="CF26" s="1309">
        <f t="shared" si="32"/>
        <v>0</v>
      </c>
      <c r="CG26" s="1308">
        <f t="shared" si="15"/>
        <v>0</v>
      </c>
      <c r="CH26" s="1307">
        <f t="shared" si="33"/>
        <v>-150212</v>
      </c>
    </row>
    <row r="27" spans="1:86" s="1209" customFormat="1" ht="27.75" hidden="1" customHeight="1">
      <c r="A27" s="806" t="s">
        <v>593</v>
      </c>
      <c r="B27" s="1233"/>
      <c r="C27" s="1233">
        <v>0</v>
      </c>
      <c r="D27" s="1310"/>
      <c r="E27" s="1303">
        <f t="shared" si="1"/>
        <v>0</v>
      </c>
      <c r="F27" s="1303">
        <f t="shared" si="34"/>
        <v>0</v>
      </c>
      <c r="G27" s="1303"/>
      <c r="H27" s="1233"/>
      <c r="I27" s="1310"/>
      <c r="J27" s="1303">
        <f t="shared" si="35"/>
        <v>0</v>
      </c>
      <c r="K27" s="1303">
        <f t="shared" si="16"/>
        <v>0</v>
      </c>
      <c r="L27" s="1303"/>
      <c r="M27" s="1233"/>
      <c r="N27" s="1310"/>
      <c r="O27" s="1303">
        <f t="shared" si="2"/>
        <v>0</v>
      </c>
      <c r="P27" s="1303">
        <f t="shared" si="17"/>
        <v>0</v>
      </c>
      <c r="Q27" s="1303"/>
      <c r="R27" s="1233"/>
      <c r="S27" s="1310"/>
      <c r="T27" s="1303">
        <f t="shared" si="36"/>
        <v>0</v>
      </c>
      <c r="U27" s="1303">
        <f t="shared" si="37"/>
        <v>0</v>
      </c>
      <c r="V27" s="1303"/>
      <c r="W27" s="1311">
        <v>0</v>
      </c>
      <c r="X27" s="1312"/>
      <c r="Y27" s="1306">
        <f t="shared" si="3"/>
        <v>0</v>
      </c>
      <c r="Z27" s="1303">
        <f t="shared" si="18"/>
        <v>0</v>
      </c>
      <c r="AA27" s="1306"/>
      <c r="AB27" s="1311"/>
      <c r="AC27" s="1312"/>
      <c r="AD27" s="1306">
        <f t="shared" si="4"/>
        <v>0</v>
      </c>
      <c r="AE27" s="1303">
        <f t="shared" si="19"/>
        <v>0</v>
      </c>
      <c r="AF27" s="1306"/>
      <c r="AG27" s="1311"/>
      <c r="AH27" s="1312"/>
      <c r="AI27" s="1306">
        <f t="shared" si="5"/>
        <v>0</v>
      </c>
      <c r="AJ27" s="1303">
        <f t="shared" si="20"/>
        <v>0</v>
      </c>
      <c r="AK27" s="1306"/>
      <c r="AL27" s="1311"/>
      <c r="AM27" s="1312"/>
      <c r="AN27" s="1306">
        <f t="shared" si="6"/>
        <v>0</v>
      </c>
      <c r="AO27" s="1303">
        <f t="shared" si="21"/>
        <v>0</v>
      </c>
      <c r="AP27" s="1306"/>
      <c r="AQ27" s="1311"/>
      <c r="AR27" s="1312"/>
      <c r="AS27" s="1306">
        <f t="shared" si="7"/>
        <v>0</v>
      </c>
      <c r="AT27" s="1303">
        <f t="shared" si="22"/>
        <v>0</v>
      </c>
      <c r="AU27" s="1306"/>
      <c r="AV27" s="1311"/>
      <c r="AW27" s="1312"/>
      <c r="AX27" s="1306">
        <f t="shared" si="8"/>
        <v>0</v>
      </c>
      <c r="AY27" s="1303">
        <f t="shared" si="23"/>
        <v>0</v>
      </c>
      <c r="AZ27" s="1306"/>
      <c r="BA27" s="1311"/>
      <c r="BB27" s="1312"/>
      <c r="BC27" s="1306">
        <f t="shared" si="9"/>
        <v>0</v>
      </c>
      <c r="BD27" s="1303">
        <f t="shared" si="24"/>
        <v>0</v>
      </c>
      <c r="BE27" s="1306"/>
      <c r="BF27" s="1313"/>
      <c r="BG27" s="1312"/>
      <c r="BH27" s="1306">
        <f t="shared" si="10"/>
        <v>0</v>
      </c>
      <c r="BI27" s="1303">
        <f t="shared" si="25"/>
        <v>0</v>
      </c>
      <c r="BJ27" s="1306"/>
      <c r="BK27" s="1311"/>
      <c r="BL27" s="1312"/>
      <c r="BM27" s="1306">
        <f t="shared" si="11"/>
        <v>0</v>
      </c>
      <c r="BN27" s="1303">
        <f t="shared" si="26"/>
        <v>0</v>
      </c>
      <c r="BO27" s="1306"/>
      <c r="BP27" s="1311"/>
      <c r="BQ27" s="1312"/>
      <c r="BR27" s="1306">
        <f t="shared" si="12"/>
        <v>0</v>
      </c>
      <c r="BS27" s="1303">
        <f t="shared" si="27"/>
        <v>0</v>
      </c>
      <c r="BT27" s="1306"/>
      <c r="BU27" s="1311"/>
      <c r="BV27" s="1312"/>
      <c r="BW27" s="1306">
        <f t="shared" si="13"/>
        <v>0</v>
      </c>
      <c r="BX27" s="1303">
        <f t="shared" si="28"/>
        <v>0</v>
      </c>
      <c r="BY27" s="1306"/>
      <c r="BZ27" s="1311"/>
      <c r="CA27" s="1312"/>
      <c r="CB27" s="1306">
        <f t="shared" si="14"/>
        <v>0</v>
      </c>
      <c r="CC27" s="1303">
        <f t="shared" si="29"/>
        <v>0</v>
      </c>
      <c r="CD27" s="1307">
        <f t="shared" si="30"/>
        <v>0</v>
      </c>
      <c r="CE27" s="1308">
        <f t="shared" si="31"/>
        <v>0</v>
      </c>
      <c r="CF27" s="1309">
        <f t="shared" si="32"/>
        <v>0</v>
      </c>
      <c r="CG27" s="1308">
        <f t="shared" si="15"/>
        <v>0</v>
      </c>
      <c r="CH27" s="1307">
        <f t="shared" si="33"/>
        <v>0</v>
      </c>
    </row>
    <row r="28" spans="1:86" s="1209" customFormat="1" ht="15" customHeight="1">
      <c r="A28" s="806" t="s">
        <v>903</v>
      </c>
      <c r="B28" s="1233"/>
      <c r="C28" s="1233">
        <v>52237000</v>
      </c>
      <c r="D28" s="1310"/>
      <c r="E28" s="1303">
        <f>SUM(C28+D28)</f>
        <v>52237000</v>
      </c>
      <c r="F28" s="1303">
        <f>C28-B28</f>
        <v>52237000</v>
      </c>
      <c r="G28" s="1303"/>
      <c r="H28" s="1233"/>
      <c r="I28" s="1310"/>
      <c r="J28" s="1303">
        <f>SUM(H28+I28)</f>
        <v>0</v>
      </c>
      <c r="K28" s="1303">
        <f>H28-G28</f>
        <v>0</v>
      </c>
      <c r="L28" s="1303"/>
      <c r="M28" s="1233"/>
      <c r="N28" s="1310"/>
      <c r="O28" s="1303">
        <f>SUM(M28+N28)</f>
        <v>0</v>
      </c>
      <c r="P28" s="1303">
        <f>M28-L28</f>
        <v>0</v>
      </c>
      <c r="Q28" s="1303"/>
      <c r="R28" s="1233"/>
      <c r="S28" s="1310"/>
      <c r="T28" s="1303">
        <f>SUM(R28+S28)</f>
        <v>0</v>
      </c>
      <c r="U28" s="1303">
        <f>R28-Q28</f>
        <v>0</v>
      </c>
      <c r="V28" s="1303"/>
      <c r="W28" s="1311">
        <v>20876</v>
      </c>
      <c r="X28" s="1312"/>
      <c r="Y28" s="1306">
        <f>SUM(W28+X28)</f>
        <v>20876</v>
      </c>
      <c r="Z28" s="1303">
        <f>W28-V28</f>
        <v>20876</v>
      </c>
      <c r="AA28" s="1306"/>
      <c r="AB28" s="1311"/>
      <c r="AC28" s="1312"/>
      <c r="AD28" s="1306">
        <f>SUM(AB28+AC28)</f>
        <v>0</v>
      </c>
      <c r="AE28" s="1303">
        <f>AB28-AA28</f>
        <v>0</v>
      </c>
      <c r="AF28" s="1306"/>
      <c r="AG28" s="1311"/>
      <c r="AH28" s="1312"/>
      <c r="AI28" s="1306">
        <f>SUM(AG28+AH28)</f>
        <v>0</v>
      </c>
      <c r="AJ28" s="1303">
        <f>AG28-AF28</f>
        <v>0</v>
      </c>
      <c r="AK28" s="1306"/>
      <c r="AL28" s="1311"/>
      <c r="AM28" s="1312"/>
      <c r="AN28" s="1306">
        <f>SUM(AL28+AM28)</f>
        <v>0</v>
      </c>
      <c r="AO28" s="1303">
        <f>AL28-AK28</f>
        <v>0</v>
      </c>
      <c r="AP28" s="1306"/>
      <c r="AQ28" s="1311"/>
      <c r="AR28" s="1312"/>
      <c r="AS28" s="1306">
        <f>SUM(AQ28+AR28)</f>
        <v>0</v>
      </c>
      <c r="AT28" s="1303">
        <f>AQ28-AP28</f>
        <v>0</v>
      </c>
      <c r="AU28" s="1306"/>
      <c r="AV28" s="1311"/>
      <c r="AW28" s="1312"/>
      <c r="AX28" s="1306">
        <f>SUM(AV28+AW28)</f>
        <v>0</v>
      </c>
      <c r="AY28" s="1303">
        <f>AV28-AU28</f>
        <v>0</v>
      </c>
      <c r="AZ28" s="1306"/>
      <c r="BA28" s="1311"/>
      <c r="BB28" s="1312"/>
      <c r="BC28" s="1306">
        <f>SUM(BA28+BB28)</f>
        <v>0</v>
      </c>
      <c r="BD28" s="1303">
        <f>BA28-AZ28</f>
        <v>0</v>
      </c>
      <c r="BE28" s="1306"/>
      <c r="BF28" s="1313"/>
      <c r="BG28" s="1312"/>
      <c r="BH28" s="1306">
        <f>SUM(BF28+BG28)</f>
        <v>0</v>
      </c>
      <c r="BI28" s="1303">
        <f>BF28-BE28</f>
        <v>0</v>
      </c>
      <c r="BJ28" s="1306"/>
      <c r="BK28" s="1311"/>
      <c r="BL28" s="1312"/>
      <c r="BM28" s="1306">
        <f>SUM(BK28+BL28)</f>
        <v>0</v>
      </c>
      <c r="BN28" s="1303">
        <f>BK28-BJ28</f>
        <v>0</v>
      </c>
      <c r="BO28" s="1306"/>
      <c r="BP28" s="1311"/>
      <c r="BQ28" s="1312"/>
      <c r="BR28" s="1306">
        <f>SUM(BP28+BQ28)</f>
        <v>0</v>
      </c>
      <c r="BS28" s="1303">
        <f>BP28-BO28</f>
        <v>0</v>
      </c>
      <c r="BT28" s="1306"/>
      <c r="BU28" s="1311"/>
      <c r="BV28" s="1312"/>
      <c r="BW28" s="1306">
        <f>SUM(BU28+BV28)</f>
        <v>0</v>
      </c>
      <c r="BX28" s="1303">
        <f>BU28-BT28</f>
        <v>0</v>
      </c>
      <c r="BY28" s="1306"/>
      <c r="BZ28" s="1311"/>
      <c r="CA28" s="1312"/>
      <c r="CB28" s="1306">
        <f>SUM(BZ28+CA28)</f>
        <v>0</v>
      </c>
      <c r="CC28" s="1303">
        <f>BZ28-BY28</f>
        <v>0</v>
      </c>
      <c r="CD28" s="1307">
        <f t="shared" si="30"/>
        <v>0</v>
      </c>
      <c r="CE28" s="1308">
        <f t="shared" si="31"/>
        <v>52257876</v>
      </c>
      <c r="CF28" s="1309">
        <f t="shared" si="32"/>
        <v>0</v>
      </c>
      <c r="CG28" s="1308">
        <f>SUM(CE28+CF28)</f>
        <v>52257876</v>
      </c>
      <c r="CH28" s="1307">
        <f t="shared" si="33"/>
        <v>52257876</v>
      </c>
    </row>
    <row r="29" spans="1:86" ht="15" customHeight="1">
      <c r="A29" s="806" t="s">
        <v>904</v>
      </c>
      <c r="B29" s="1233"/>
      <c r="C29" s="1233">
        <v>0</v>
      </c>
      <c r="D29" s="1310"/>
      <c r="E29" s="1303">
        <f t="shared" si="1"/>
        <v>0</v>
      </c>
      <c r="F29" s="1303">
        <f t="shared" si="34"/>
        <v>0</v>
      </c>
      <c r="G29" s="1303"/>
      <c r="H29" s="1233"/>
      <c r="I29" s="1310"/>
      <c r="J29" s="1303">
        <f t="shared" si="35"/>
        <v>0</v>
      </c>
      <c r="K29" s="1303">
        <f t="shared" si="16"/>
        <v>0</v>
      </c>
      <c r="L29" s="1303"/>
      <c r="M29" s="1233"/>
      <c r="N29" s="1310"/>
      <c r="O29" s="1303">
        <f t="shared" si="2"/>
        <v>0</v>
      </c>
      <c r="P29" s="1303">
        <f t="shared" si="17"/>
        <v>0</v>
      </c>
      <c r="Q29" s="1303"/>
      <c r="R29" s="1233"/>
      <c r="S29" s="1310"/>
      <c r="T29" s="1303">
        <f t="shared" si="36"/>
        <v>0</v>
      </c>
      <c r="U29" s="1303">
        <f t="shared" si="37"/>
        <v>0</v>
      </c>
      <c r="V29" s="1303"/>
      <c r="W29" s="1311"/>
      <c r="X29" s="1312"/>
      <c r="Y29" s="1306">
        <f t="shared" si="3"/>
        <v>0</v>
      </c>
      <c r="Z29" s="1303">
        <f t="shared" si="18"/>
        <v>0</v>
      </c>
      <c r="AA29" s="1306"/>
      <c r="AB29" s="1311"/>
      <c r="AC29" s="1312"/>
      <c r="AD29" s="1306">
        <f t="shared" si="4"/>
        <v>0</v>
      </c>
      <c r="AE29" s="1303">
        <f t="shared" si="19"/>
        <v>0</v>
      </c>
      <c r="AF29" s="1306"/>
      <c r="AG29" s="1311"/>
      <c r="AH29" s="1312"/>
      <c r="AI29" s="1306">
        <f t="shared" si="5"/>
        <v>0</v>
      </c>
      <c r="AJ29" s="1303">
        <f t="shared" si="20"/>
        <v>0</v>
      </c>
      <c r="AK29" s="1306"/>
      <c r="AL29" s="1311"/>
      <c r="AM29" s="1312"/>
      <c r="AN29" s="1306">
        <f t="shared" si="6"/>
        <v>0</v>
      </c>
      <c r="AO29" s="1303">
        <f t="shared" si="21"/>
        <v>0</v>
      </c>
      <c r="AP29" s="1306"/>
      <c r="AQ29" s="1311"/>
      <c r="AR29" s="1312"/>
      <c r="AS29" s="1306">
        <f t="shared" si="7"/>
        <v>0</v>
      </c>
      <c r="AT29" s="1303">
        <f t="shared" si="22"/>
        <v>0</v>
      </c>
      <c r="AU29" s="1306"/>
      <c r="AV29" s="1311"/>
      <c r="AW29" s="1312"/>
      <c r="AX29" s="1306">
        <f t="shared" si="8"/>
        <v>0</v>
      </c>
      <c r="AY29" s="1303">
        <f t="shared" si="23"/>
        <v>0</v>
      </c>
      <c r="AZ29" s="1306"/>
      <c r="BA29" s="1311"/>
      <c r="BB29" s="1312"/>
      <c r="BC29" s="1306">
        <f t="shared" si="9"/>
        <v>0</v>
      </c>
      <c r="BD29" s="1303">
        <f t="shared" si="24"/>
        <v>0</v>
      </c>
      <c r="BE29" s="1306"/>
      <c r="BF29" s="1313"/>
      <c r="BG29" s="1312"/>
      <c r="BH29" s="1306">
        <f t="shared" si="10"/>
        <v>0</v>
      </c>
      <c r="BI29" s="1303">
        <f t="shared" si="25"/>
        <v>0</v>
      </c>
      <c r="BJ29" s="1306"/>
      <c r="BK29" s="1311"/>
      <c r="BL29" s="1312"/>
      <c r="BM29" s="1306">
        <f t="shared" si="11"/>
        <v>0</v>
      </c>
      <c r="BN29" s="1303">
        <f t="shared" si="26"/>
        <v>0</v>
      </c>
      <c r="BO29" s="1306"/>
      <c r="BP29" s="1311"/>
      <c r="BQ29" s="1312"/>
      <c r="BR29" s="1306">
        <f t="shared" si="12"/>
        <v>0</v>
      </c>
      <c r="BS29" s="1303">
        <f t="shared" si="27"/>
        <v>0</v>
      </c>
      <c r="BT29" s="1306"/>
      <c r="BU29" s="1311"/>
      <c r="BV29" s="1312"/>
      <c r="BW29" s="1306">
        <f t="shared" si="13"/>
        <v>0</v>
      </c>
      <c r="BX29" s="1303">
        <f t="shared" si="28"/>
        <v>0</v>
      </c>
      <c r="BY29" s="1306"/>
      <c r="BZ29" s="1311"/>
      <c r="CA29" s="1312"/>
      <c r="CB29" s="1306">
        <f t="shared" si="14"/>
        <v>0</v>
      </c>
      <c r="CC29" s="1303">
        <f t="shared" si="29"/>
        <v>0</v>
      </c>
      <c r="CD29" s="1307">
        <f t="shared" si="30"/>
        <v>0</v>
      </c>
      <c r="CE29" s="1308">
        <f t="shared" si="31"/>
        <v>0</v>
      </c>
      <c r="CF29" s="1309">
        <f t="shared" si="32"/>
        <v>0</v>
      </c>
      <c r="CG29" s="1308">
        <f t="shared" si="15"/>
        <v>0</v>
      </c>
      <c r="CH29" s="1307">
        <f t="shared" si="33"/>
        <v>0</v>
      </c>
    </row>
    <row r="30" spans="1:86" ht="15" hidden="1" customHeight="1">
      <c r="A30" s="806" t="s">
        <v>906</v>
      </c>
      <c r="B30" s="1316"/>
      <c r="C30" s="1233">
        <v>0</v>
      </c>
      <c r="D30" s="1310"/>
      <c r="E30" s="1303">
        <f t="shared" si="1"/>
        <v>0</v>
      </c>
      <c r="F30" s="1303">
        <f t="shared" si="34"/>
        <v>0</v>
      </c>
      <c r="G30" s="1303"/>
      <c r="H30" s="1233"/>
      <c r="I30" s="1310"/>
      <c r="J30" s="1303">
        <f t="shared" si="35"/>
        <v>0</v>
      </c>
      <c r="K30" s="1303">
        <f t="shared" si="16"/>
        <v>0</v>
      </c>
      <c r="L30" s="1303"/>
      <c r="M30" s="1233"/>
      <c r="N30" s="1310"/>
      <c r="O30" s="1303">
        <f t="shared" si="2"/>
        <v>0</v>
      </c>
      <c r="P30" s="1303">
        <f t="shared" si="17"/>
        <v>0</v>
      </c>
      <c r="Q30" s="1303"/>
      <c r="R30" s="1233"/>
      <c r="S30" s="1310"/>
      <c r="T30" s="1303">
        <f t="shared" si="36"/>
        <v>0</v>
      </c>
      <c r="U30" s="1303">
        <f t="shared" si="37"/>
        <v>0</v>
      </c>
      <c r="V30" s="1303"/>
      <c r="W30" s="1311"/>
      <c r="X30" s="1312"/>
      <c r="Y30" s="1306">
        <f t="shared" si="3"/>
        <v>0</v>
      </c>
      <c r="Z30" s="1303">
        <f t="shared" si="18"/>
        <v>0</v>
      </c>
      <c r="AA30" s="1306"/>
      <c r="AB30" s="1311"/>
      <c r="AC30" s="1312"/>
      <c r="AD30" s="1306">
        <f t="shared" si="4"/>
        <v>0</v>
      </c>
      <c r="AE30" s="1303">
        <f t="shared" si="19"/>
        <v>0</v>
      </c>
      <c r="AF30" s="1306"/>
      <c r="AG30" s="1311"/>
      <c r="AH30" s="1312"/>
      <c r="AI30" s="1306">
        <f t="shared" si="5"/>
        <v>0</v>
      </c>
      <c r="AJ30" s="1303">
        <f t="shared" si="20"/>
        <v>0</v>
      </c>
      <c r="AK30" s="1306"/>
      <c r="AL30" s="1311"/>
      <c r="AM30" s="1312"/>
      <c r="AN30" s="1306">
        <f t="shared" si="6"/>
        <v>0</v>
      </c>
      <c r="AO30" s="1303">
        <f t="shared" si="21"/>
        <v>0</v>
      </c>
      <c r="AP30" s="1306"/>
      <c r="AQ30" s="1311"/>
      <c r="AR30" s="1312"/>
      <c r="AS30" s="1306">
        <f t="shared" si="7"/>
        <v>0</v>
      </c>
      <c r="AT30" s="1303">
        <f t="shared" si="22"/>
        <v>0</v>
      </c>
      <c r="AU30" s="1306"/>
      <c r="AV30" s="1311"/>
      <c r="AW30" s="1312"/>
      <c r="AX30" s="1306">
        <f t="shared" si="8"/>
        <v>0</v>
      </c>
      <c r="AY30" s="1303">
        <f t="shared" si="23"/>
        <v>0</v>
      </c>
      <c r="AZ30" s="1306"/>
      <c r="BA30" s="1311"/>
      <c r="BB30" s="1312"/>
      <c r="BC30" s="1306">
        <f t="shared" si="9"/>
        <v>0</v>
      </c>
      <c r="BD30" s="1303">
        <f t="shared" si="24"/>
        <v>0</v>
      </c>
      <c r="BE30" s="1306"/>
      <c r="BF30" s="1313"/>
      <c r="BG30" s="1312"/>
      <c r="BH30" s="1306">
        <f t="shared" si="10"/>
        <v>0</v>
      </c>
      <c r="BI30" s="1303">
        <f t="shared" si="25"/>
        <v>0</v>
      </c>
      <c r="BJ30" s="1306"/>
      <c r="BK30" s="1311"/>
      <c r="BL30" s="1312"/>
      <c r="BM30" s="1306">
        <f t="shared" si="11"/>
        <v>0</v>
      </c>
      <c r="BN30" s="1303">
        <f t="shared" si="26"/>
        <v>0</v>
      </c>
      <c r="BO30" s="1306"/>
      <c r="BP30" s="1311"/>
      <c r="BQ30" s="1312"/>
      <c r="BR30" s="1306">
        <f t="shared" si="12"/>
        <v>0</v>
      </c>
      <c r="BS30" s="1303">
        <f t="shared" si="27"/>
        <v>0</v>
      </c>
      <c r="BT30" s="1306"/>
      <c r="BU30" s="1311"/>
      <c r="BV30" s="1312"/>
      <c r="BW30" s="1306">
        <f t="shared" si="13"/>
        <v>0</v>
      </c>
      <c r="BX30" s="1303">
        <f t="shared" si="28"/>
        <v>0</v>
      </c>
      <c r="BY30" s="1306"/>
      <c r="BZ30" s="1311"/>
      <c r="CA30" s="1312"/>
      <c r="CB30" s="1306">
        <f t="shared" si="14"/>
        <v>0</v>
      </c>
      <c r="CC30" s="1303">
        <f t="shared" si="29"/>
        <v>0</v>
      </c>
      <c r="CD30" s="1307">
        <f t="shared" si="30"/>
        <v>0</v>
      </c>
      <c r="CE30" s="1308">
        <f t="shared" si="31"/>
        <v>0</v>
      </c>
      <c r="CF30" s="1309">
        <f t="shared" si="32"/>
        <v>0</v>
      </c>
      <c r="CG30" s="1308">
        <f t="shared" si="15"/>
        <v>0</v>
      </c>
      <c r="CH30" s="1307">
        <f t="shared" si="33"/>
        <v>0</v>
      </c>
    </row>
    <row r="31" spans="1:86" ht="14.25" customHeight="1">
      <c r="A31" s="806" t="s">
        <v>905</v>
      </c>
      <c r="B31" s="806"/>
      <c r="C31" s="1316">
        <v>0</v>
      </c>
      <c r="D31" s="1317"/>
      <c r="E31" s="1303">
        <f>SUM(C31+D31)</f>
        <v>0</v>
      </c>
      <c r="F31" s="1303">
        <f t="shared" si="34"/>
        <v>0</v>
      </c>
      <c r="G31" s="1303"/>
      <c r="H31" s="1316"/>
      <c r="I31" s="1317"/>
      <c r="J31" s="1303">
        <f t="shared" si="35"/>
        <v>0</v>
      </c>
      <c r="K31" s="1303">
        <f t="shared" si="16"/>
        <v>0</v>
      </c>
      <c r="L31" s="1303"/>
      <c r="M31" s="1316"/>
      <c r="N31" s="1317"/>
      <c r="O31" s="1303">
        <f>SUM(M31+N31)</f>
        <v>0</v>
      </c>
      <c r="P31" s="1303">
        <f t="shared" si="17"/>
        <v>0</v>
      </c>
      <c r="Q31" s="1303"/>
      <c r="R31" s="1316"/>
      <c r="S31" s="1317"/>
      <c r="T31" s="1303">
        <f t="shared" si="36"/>
        <v>0</v>
      </c>
      <c r="U31" s="1303">
        <f t="shared" si="37"/>
        <v>0</v>
      </c>
      <c r="V31" s="1303"/>
      <c r="W31" s="1313"/>
      <c r="X31" s="1318"/>
      <c r="Y31" s="1306">
        <f>SUM(W31+X31)</f>
        <v>0</v>
      </c>
      <c r="Z31" s="1303">
        <f t="shared" si="18"/>
        <v>0</v>
      </c>
      <c r="AA31" s="1306"/>
      <c r="AB31" s="1313"/>
      <c r="AC31" s="1318"/>
      <c r="AD31" s="1306">
        <f>SUM(AB31+AC31)</f>
        <v>0</v>
      </c>
      <c r="AE31" s="1303">
        <f t="shared" si="19"/>
        <v>0</v>
      </c>
      <c r="AF31" s="1306"/>
      <c r="AG31" s="1313"/>
      <c r="AH31" s="1318"/>
      <c r="AI31" s="1306">
        <f>SUM(AG31+AH31)</f>
        <v>0</v>
      </c>
      <c r="AJ31" s="1303">
        <f t="shared" si="20"/>
        <v>0</v>
      </c>
      <c r="AK31" s="1306"/>
      <c r="AL31" s="1313"/>
      <c r="AM31" s="1318"/>
      <c r="AN31" s="1306">
        <f>SUM(AL31+AM31)</f>
        <v>0</v>
      </c>
      <c r="AO31" s="1303">
        <f t="shared" si="21"/>
        <v>0</v>
      </c>
      <c r="AP31" s="1306"/>
      <c r="AQ31" s="1313"/>
      <c r="AR31" s="1318"/>
      <c r="AS31" s="1306">
        <f>SUM(AQ31+AR31)</f>
        <v>0</v>
      </c>
      <c r="AT31" s="1303">
        <f t="shared" si="22"/>
        <v>0</v>
      </c>
      <c r="AU31" s="1306"/>
      <c r="AV31" s="1313"/>
      <c r="AW31" s="1318"/>
      <c r="AX31" s="1306">
        <f>SUM(AV31+AW31)</f>
        <v>0</v>
      </c>
      <c r="AY31" s="1303">
        <f t="shared" si="23"/>
        <v>0</v>
      </c>
      <c r="AZ31" s="1306"/>
      <c r="BA31" s="1313"/>
      <c r="BB31" s="1318"/>
      <c r="BC31" s="1306">
        <f t="shared" si="9"/>
        <v>0</v>
      </c>
      <c r="BD31" s="1303">
        <f t="shared" si="24"/>
        <v>0</v>
      </c>
      <c r="BE31" s="1306"/>
      <c r="BF31" s="1313"/>
      <c r="BG31" s="1318"/>
      <c r="BH31" s="1306">
        <f t="shared" si="10"/>
        <v>0</v>
      </c>
      <c r="BI31" s="1303">
        <f t="shared" si="25"/>
        <v>0</v>
      </c>
      <c r="BJ31" s="1306"/>
      <c r="BK31" s="1313"/>
      <c r="BL31" s="1318"/>
      <c r="BM31" s="1306">
        <f>SUM(BK31+BL31)</f>
        <v>0</v>
      </c>
      <c r="BN31" s="1303">
        <f t="shared" si="26"/>
        <v>0</v>
      </c>
      <c r="BO31" s="1306"/>
      <c r="BP31" s="1313"/>
      <c r="BQ31" s="1318"/>
      <c r="BR31" s="1306">
        <f>SUM(BP31+BQ31)</f>
        <v>0</v>
      </c>
      <c r="BS31" s="1303">
        <f t="shared" si="27"/>
        <v>0</v>
      </c>
      <c r="BT31" s="1306"/>
      <c r="BU31" s="1313"/>
      <c r="BV31" s="1318"/>
      <c r="BW31" s="1306">
        <f>SUM(BU31+BV31)</f>
        <v>0</v>
      </c>
      <c r="BX31" s="1303">
        <f t="shared" si="28"/>
        <v>0</v>
      </c>
      <c r="BY31" s="1306"/>
      <c r="BZ31" s="1313"/>
      <c r="CA31" s="1318"/>
      <c r="CB31" s="1306">
        <f t="shared" si="14"/>
        <v>0</v>
      </c>
      <c r="CC31" s="1303">
        <f t="shared" si="29"/>
        <v>0</v>
      </c>
      <c r="CD31" s="1307">
        <f t="shared" si="30"/>
        <v>0</v>
      </c>
      <c r="CE31" s="1308">
        <f t="shared" si="31"/>
        <v>0</v>
      </c>
      <c r="CF31" s="1309">
        <f t="shared" si="32"/>
        <v>0</v>
      </c>
      <c r="CG31" s="1308">
        <f t="shared" si="15"/>
        <v>0</v>
      </c>
      <c r="CH31" s="1307">
        <f t="shared" si="33"/>
        <v>0</v>
      </c>
    </row>
    <row r="32" spans="1:86" ht="14.25" hidden="1" customHeight="1">
      <c r="A32" s="806" t="s">
        <v>907</v>
      </c>
      <c r="B32" s="806"/>
      <c r="C32" s="1319">
        <v>0</v>
      </c>
      <c r="D32" s="1320"/>
      <c r="E32" s="1303">
        <f>SUM(C32+D32)</f>
        <v>0</v>
      </c>
      <c r="F32" s="1303"/>
      <c r="G32" s="1303"/>
      <c r="H32" s="1319">
        <v>0</v>
      </c>
      <c r="I32" s="1320"/>
      <c r="J32" s="1303">
        <f t="shared" si="35"/>
        <v>0</v>
      </c>
      <c r="K32" s="1303"/>
      <c r="L32" s="1303"/>
      <c r="M32" s="1319">
        <v>0</v>
      </c>
      <c r="N32" s="1320"/>
      <c r="O32" s="1303">
        <f>SUM(M32+N32)</f>
        <v>0</v>
      </c>
      <c r="P32" s="1303"/>
      <c r="Q32" s="1303"/>
      <c r="R32" s="1316">
        <v>0</v>
      </c>
      <c r="S32" s="1317"/>
      <c r="T32" s="1303">
        <f t="shared" si="36"/>
        <v>0</v>
      </c>
      <c r="U32" s="1303"/>
      <c r="V32" s="1303"/>
      <c r="W32" s="1321">
        <v>0</v>
      </c>
      <c r="X32" s="1318"/>
      <c r="Y32" s="1306">
        <f>SUM(W32+X32)</f>
        <v>0</v>
      </c>
      <c r="Z32" s="1306"/>
      <c r="AA32" s="1306"/>
      <c r="AB32" s="1321">
        <v>0</v>
      </c>
      <c r="AC32" s="1318"/>
      <c r="AD32" s="1306">
        <f>SUM(AB32+AC32)</f>
        <v>0</v>
      </c>
      <c r="AE32" s="1306"/>
      <c r="AF32" s="1306"/>
      <c r="AG32" s="1321">
        <v>0</v>
      </c>
      <c r="AH32" s="1318"/>
      <c r="AI32" s="1306">
        <f>SUM(AG32+AH32)</f>
        <v>0</v>
      </c>
      <c r="AJ32" s="1306"/>
      <c r="AK32" s="1306"/>
      <c r="AL32" s="1321">
        <v>0</v>
      </c>
      <c r="AM32" s="1318"/>
      <c r="AN32" s="1306">
        <f>SUM(AL32+AM32)</f>
        <v>0</v>
      </c>
      <c r="AO32" s="1306"/>
      <c r="AP32" s="1306"/>
      <c r="AQ32" s="1321">
        <v>0</v>
      </c>
      <c r="AR32" s="1318"/>
      <c r="AS32" s="1306">
        <f>SUM(AQ32+AR32)</f>
        <v>0</v>
      </c>
      <c r="AT32" s="1306"/>
      <c r="AU32" s="1306"/>
      <c r="AV32" s="1321">
        <v>0</v>
      </c>
      <c r="AW32" s="1318"/>
      <c r="AX32" s="1306">
        <f>SUM(AV32+AW32)</f>
        <v>0</v>
      </c>
      <c r="AY32" s="1306"/>
      <c r="AZ32" s="1306"/>
      <c r="BA32" s="1321">
        <v>0</v>
      </c>
      <c r="BB32" s="1318"/>
      <c r="BC32" s="1306">
        <f t="shared" si="9"/>
        <v>0</v>
      </c>
      <c r="BD32" s="1306"/>
      <c r="BE32" s="1306"/>
      <c r="BF32" s="1321">
        <v>0</v>
      </c>
      <c r="BG32" s="1318"/>
      <c r="BH32" s="1306">
        <f t="shared" si="10"/>
        <v>0</v>
      </c>
      <c r="BI32" s="1306"/>
      <c r="BJ32" s="1306"/>
      <c r="BK32" s="1321">
        <v>0</v>
      </c>
      <c r="BL32" s="1318"/>
      <c r="BM32" s="1306">
        <f>SUM(BK32+BL32)</f>
        <v>0</v>
      </c>
      <c r="BN32" s="1306"/>
      <c r="BO32" s="1306"/>
      <c r="BP32" s="1321">
        <v>0</v>
      </c>
      <c r="BQ32" s="1318"/>
      <c r="BR32" s="1306">
        <f>SUM(BP32+BQ32)</f>
        <v>0</v>
      </c>
      <c r="BS32" s="1306"/>
      <c r="BT32" s="1306"/>
      <c r="BU32" s="1321">
        <v>0</v>
      </c>
      <c r="BV32" s="1318"/>
      <c r="BW32" s="1306">
        <f>SUM(BU32+BV32)</f>
        <v>0</v>
      </c>
      <c r="BX32" s="1306"/>
      <c r="BY32" s="1306"/>
      <c r="BZ32" s="1321">
        <v>0</v>
      </c>
      <c r="CA32" s="1318"/>
      <c r="CB32" s="1306">
        <f t="shared" si="14"/>
        <v>0</v>
      </c>
      <c r="CC32" s="1306"/>
      <c r="CD32" s="1307">
        <f t="shared" ref="CD32:CF34" si="38">SUM(B32+G32+L32+Q32+V32+AA32+AF32+AK32+AP32+AU32+AZ32+BE32+BJ32+BO32+BT32+BY32)</f>
        <v>0</v>
      </c>
      <c r="CE32" s="1308">
        <f t="shared" si="38"/>
        <v>0</v>
      </c>
      <c r="CF32" s="1309">
        <f t="shared" si="38"/>
        <v>0</v>
      </c>
      <c r="CG32" s="1308">
        <f t="shared" si="15"/>
        <v>0</v>
      </c>
      <c r="CH32" s="1307"/>
    </row>
    <row r="33" spans="1:86" ht="14.25" hidden="1" customHeight="1">
      <c r="A33" s="806" t="s">
        <v>908</v>
      </c>
      <c r="B33" s="806"/>
      <c r="C33" s="1319">
        <v>0</v>
      </c>
      <c r="D33" s="1320"/>
      <c r="E33" s="1303">
        <f>SUM(C33+D33)</f>
        <v>0</v>
      </c>
      <c r="F33" s="1303"/>
      <c r="G33" s="1303"/>
      <c r="H33" s="1319">
        <v>0</v>
      </c>
      <c r="I33" s="1320"/>
      <c r="J33" s="1303">
        <f t="shared" si="35"/>
        <v>0</v>
      </c>
      <c r="K33" s="1303"/>
      <c r="L33" s="1303"/>
      <c r="M33" s="1319">
        <v>0</v>
      </c>
      <c r="N33" s="1320"/>
      <c r="O33" s="1303">
        <f>SUM(M33+N33)</f>
        <v>0</v>
      </c>
      <c r="P33" s="1303"/>
      <c r="Q33" s="1303"/>
      <c r="R33" s="1316">
        <v>0</v>
      </c>
      <c r="S33" s="1317"/>
      <c r="T33" s="1303">
        <f t="shared" si="36"/>
        <v>0</v>
      </c>
      <c r="U33" s="1303"/>
      <c r="V33" s="1303"/>
      <c r="W33" s="1321">
        <v>0</v>
      </c>
      <c r="X33" s="1318"/>
      <c r="Y33" s="1306">
        <f>SUM(W33+X33)</f>
        <v>0</v>
      </c>
      <c r="Z33" s="1306"/>
      <c r="AA33" s="1306"/>
      <c r="AB33" s="1321">
        <v>0</v>
      </c>
      <c r="AC33" s="1318"/>
      <c r="AD33" s="1306">
        <f>SUM(AB33+AC33)</f>
        <v>0</v>
      </c>
      <c r="AE33" s="1306"/>
      <c r="AF33" s="1306"/>
      <c r="AG33" s="1321">
        <v>0</v>
      </c>
      <c r="AH33" s="1318"/>
      <c r="AI33" s="1306">
        <f>SUM(AG33+AH33)</f>
        <v>0</v>
      </c>
      <c r="AJ33" s="1306"/>
      <c r="AK33" s="1306"/>
      <c r="AL33" s="1321">
        <v>0</v>
      </c>
      <c r="AM33" s="1318"/>
      <c r="AN33" s="1306">
        <f>SUM(AL33+AM33)</f>
        <v>0</v>
      </c>
      <c r="AO33" s="1306"/>
      <c r="AP33" s="1306"/>
      <c r="AQ33" s="1321">
        <v>0</v>
      </c>
      <c r="AR33" s="1318"/>
      <c r="AS33" s="1306">
        <f>SUM(AQ33+AR33)</f>
        <v>0</v>
      </c>
      <c r="AT33" s="1306"/>
      <c r="AU33" s="1306"/>
      <c r="AV33" s="1321">
        <v>0</v>
      </c>
      <c r="AW33" s="1318"/>
      <c r="AX33" s="1306">
        <f>SUM(AV33+AW33)</f>
        <v>0</v>
      </c>
      <c r="AY33" s="1306"/>
      <c r="AZ33" s="1306"/>
      <c r="BA33" s="1321">
        <v>0</v>
      </c>
      <c r="BB33" s="1318"/>
      <c r="BC33" s="1306">
        <f>SUM(BA33+BB33)</f>
        <v>0</v>
      </c>
      <c r="BD33" s="1306"/>
      <c r="BE33" s="1306"/>
      <c r="BF33" s="1321">
        <v>0</v>
      </c>
      <c r="BG33" s="1318"/>
      <c r="BH33" s="1306">
        <f t="shared" si="10"/>
        <v>0</v>
      </c>
      <c r="BI33" s="1306"/>
      <c r="BJ33" s="1306"/>
      <c r="BK33" s="1321">
        <v>0</v>
      </c>
      <c r="BL33" s="1318"/>
      <c r="BM33" s="1306">
        <f>SUM(BK33+BL33)</f>
        <v>0</v>
      </c>
      <c r="BN33" s="1306"/>
      <c r="BO33" s="1306"/>
      <c r="BP33" s="1321">
        <v>0</v>
      </c>
      <c r="BQ33" s="1318"/>
      <c r="BR33" s="1306">
        <f>SUM(BP33+BQ33)</f>
        <v>0</v>
      </c>
      <c r="BS33" s="1306"/>
      <c r="BT33" s="1306"/>
      <c r="BU33" s="1321">
        <v>0</v>
      </c>
      <c r="BV33" s="1318"/>
      <c r="BW33" s="1306">
        <f>SUM(BU33+BV33)</f>
        <v>0</v>
      </c>
      <c r="BX33" s="1306"/>
      <c r="BY33" s="1306"/>
      <c r="BZ33" s="1321">
        <v>0</v>
      </c>
      <c r="CA33" s="1318"/>
      <c r="CB33" s="1306">
        <f>SUM(BZ33+CA33)</f>
        <v>0</v>
      </c>
      <c r="CC33" s="1306"/>
      <c r="CD33" s="1307">
        <f t="shared" si="38"/>
        <v>0</v>
      </c>
      <c r="CE33" s="1308">
        <f t="shared" si="38"/>
        <v>0</v>
      </c>
      <c r="CF33" s="1309">
        <f t="shared" si="38"/>
        <v>0</v>
      </c>
      <c r="CG33" s="1308">
        <f t="shared" si="15"/>
        <v>0</v>
      </c>
      <c r="CH33" s="1307"/>
    </row>
    <row r="34" spans="1:86" ht="14.25" hidden="1" customHeight="1">
      <c r="A34" s="806" t="s">
        <v>909</v>
      </c>
      <c r="B34" s="806"/>
      <c r="C34" s="1319">
        <v>0</v>
      </c>
      <c r="D34" s="1320"/>
      <c r="E34" s="1303">
        <f t="shared" si="1"/>
        <v>0</v>
      </c>
      <c r="F34" s="1303"/>
      <c r="G34" s="1303"/>
      <c r="H34" s="1319">
        <v>0</v>
      </c>
      <c r="I34" s="1320"/>
      <c r="J34" s="1303">
        <f t="shared" si="35"/>
        <v>0</v>
      </c>
      <c r="K34" s="1303"/>
      <c r="L34" s="1303"/>
      <c r="M34" s="1319">
        <v>0</v>
      </c>
      <c r="N34" s="1320"/>
      <c r="O34" s="1303">
        <f t="shared" si="2"/>
        <v>0</v>
      </c>
      <c r="P34" s="1303"/>
      <c r="Q34" s="1303"/>
      <c r="R34" s="1316">
        <v>0</v>
      </c>
      <c r="S34" s="1317"/>
      <c r="T34" s="1303">
        <f t="shared" si="36"/>
        <v>0</v>
      </c>
      <c r="U34" s="1303"/>
      <c r="V34" s="1303"/>
      <c r="W34" s="1321">
        <v>0</v>
      </c>
      <c r="X34" s="1318"/>
      <c r="Y34" s="1306">
        <f t="shared" si="3"/>
        <v>0</v>
      </c>
      <c r="Z34" s="1306"/>
      <c r="AA34" s="1306"/>
      <c r="AB34" s="1321">
        <v>0</v>
      </c>
      <c r="AC34" s="1318"/>
      <c r="AD34" s="1306">
        <f t="shared" si="4"/>
        <v>0</v>
      </c>
      <c r="AE34" s="1306"/>
      <c r="AF34" s="1306"/>
      <c r="AG34" s="1321">
        <v>0</v>
      </c>
      <c r="AH34" s="1318"/>
      <c r="AI34" s="1306">
        <f t="shared" si="5"/>
        <v>0</v>
      </c>
      <c r="AJ34" s="1306"/>
      <c r="AK34" s="1306"/>
      <c r="AL34" s="1321">
        <v>0</v>
      </c>
      <c r="AM34" s="1318"/>
      <c r="AN34" s="1306">
        <f t="shared" si="6"/>
        <v>0</v>
      </c>
      <c r="AO34" s="1306"/>
      <c r="AP34" s="1306"/>
      <c r="AQ34" s="1321">
        <v>0</v>
      </c>
      <c r="AR34" s="1318"/>
      <c r="AS34" s="1306">
        <f t="shared" si="7"/>
        <v>0</v>
      </c>
      <c r="AT34" s="1306"/>
      <c r="AU34" s="1306"/>
      <c r="AV34" s="1321">
        <v>0</v>
      </c>
      <c r="AW34" s="1318"/>
      <c r="AX34" s="1306">
        <f t="shared" si="8"/>
        <v>0</v>
      </c>
      <c r="AY34" s="1306"/>
      <c r="AZ34" s="1306"/>
      <c r="BA34" s="1321">
        <v>0</v>
      </c>
      <c r="BB34" s="1318"/>
      <c r="BC34" s="1306">
        <f>SUM(BA34+BB34)</f>
        <v>0</v>
      </c>
      <c r="BD34" s="1306"/>
      <c r="BE34" s="1306"/>
      <c r="BF34" s="1321">
        <v>0</v>
      </c>
      <c r="BG34" s="1318"/>
      <c r="BH34" s="1306">
        <f t="shared" si="10"/>
        <v>0</v>
      </c>
      <c r="BI34" s="1306"/>
      <c r="BJ34" s="1306"/>
      <c r="BK34" s="1321">
        <v>0</v>
      </c>
      <c r="BL34" s="1318"/>
      <c r="BM34" s="1306">
        <f t="shared" si="11"/>
        <v>0</v>
      </c>
      <c r="BN34" s="1306"/>
      <c r="BO34" s="1306"/>
      <c r="BP34" s="1321">
        <v>0</v>
      </c>
      <c r="BQ34" s="1318"/>
      <c r="BR34" s="1306">
        <f t="shared" si="12"/>
        <v>0</v>
      </c>
      <c r="BS34" s="1306"/>
      <c r="BT34" s="1306"/>
      <c r="BU34" s="1321">
        <v>0</v>
      </c>
      <c r="BV34" s="1318"/>
      <c r="BW34" s="1306">
        <f t="shared" si="13"/>
        <v>0</v>
      </c>
      <c r="BX34" s="1306"/>
      <c r="BY34" s="1306"/>
      <c r="BZ34" s="1321">
        <v>0</v>
      </c>
      <c r="CA34" s="1318"/>
      <c r="CB34" s="1306">
        <f>SUM(BZ34+CA34)</f>
        <v>0</v>
      </c>
      <c r="CC34" s="1306"/>
      <c r="CD34" s="1307">
        <f t="shared" si="38"/>
        <v>0</v>
      </c>
      <c r="CE34" s="1308">
        <f t="shared" si="38"/>
        <v>0</v>
      </c>
      <c r="CF34" s="1309">
        <f t="shared" si="38"/>
        <v>0</v>
      </c>
      <c r="CG34" s="1308">
        <f t="shared" ref="CG34:CG59" si="39">SUM(CE34+CF34)</f>
        <v>0</v>
      </c>
      <c r="CH34" s="1307"/>
    </row>
    <row r="35" spans="1:86" s="1323" customFormat="1" ht="14.25" customHeight="1">
      <c r="A35" s="1210" t="s">
        <v>493</v>
      </c>
      <c r="B35" s="1210">
        <f t="shared" ref="B35:AC35" si="40">SUM(B18:B34)</f>
        <v>1312948</v>
      </c>
      <c r="C35" s="1210">
        <f t="shared" si="40"/>
        <v>1492190111</v>
      </c>
      <c r="D35" s="1210">
        <f t="shared" si="40"/>
        <v>2142582</v>
      </c>
      <c r="E35" s="1628">
        <f t="shared" si="40"/>
        <v>1494332693</v>
      </c>
      <c r="F35" s="1210">
        <f t="shared" si="40"/>
        <v>1490877163</v>
      </c>
      <c r="G35" s="1210">
        <f t="shared" si="40"/>
        <v>484781</v>
      </c>
      <c r="H35" s="1210">
        <f t="shared" si="40"/>
        <v>525044870</v>
      </c>
      <c r="I35" s="1210">
        <f t="shared" si="40"/>
        <v>10379177</v>
      </c>
      <c r="J35" s="1210">
        <f t="shared" si="40"/>
        <v>535424047</v>
      </c>
      <c r="K35" s="1210">
        <f t="shared" si="40"/>
        <v>524560089</v>
      </c>
      <c r="L35" s="1210">
        <f t="shared" si="40"/>
        <v>639884</v>
      </c>
      <c r="M35" s="1210">
        <f t="shared" si="40"/>
        <v>757667684</v>
      </c>
      <c r="N35" s="1210">
        <f t="shared" si="40"/>
        <v>-22302024</v>
      </c>
      <c r="O35" s="1210">
        <f t="shared" si="40"/>
        <v>735365660</v>
      </c>
      <c r="P35" s="1210">
        <f t="shared" si="40"/>
        <v>757027800</v>
      </c>
      <c r="Q35" s="1210">
        <f>SUM(Q18:Q34)</f>
        <v>565824</v>
      </c>
      <c r="R35" s="1322">
        <f>SUM(R18:R34)</f>
        <v>813386359</v>
      </c>
      <c r="S35" s="1322">
        <f>SUM(S18:S34)</f>
        <v>-5496396</v>
      </c>
      <c r="T35" s="1210">
        <f>SUM(T18:T34)</f>
        <v>807889963</v>
      </c>
      <c r="U35" s="1210">
        <f>SUM(U18:U34)</f>
        <v>812820535</v>
      </c>
      <c r="V35" s="1210">
        <f t="shared" si="40"/>
        <v>128715</v>
      </c>
      <c r="W35" s="1322">
        <f t="shared" si="40"/>
        <v>137164896</v>
      </c>
      <c r="X35" s="1322">
        <f t="shared" si="40"/>
        <v>8137</v>
      </c>
      <c r="Y35" s="1210">
        <f t="shared" si="40"/>
        <v>137173033</v>
      </c>
      <c r="Z35" s="1210">
        <f t="shared" si="40"/>
        <v>137036181</v>
      </c>
      <c r="AA35" s="1210">
        <f t="shared" si="40"/>
        <v>237443</v>
      </c>
      <c r="AB35" s="1322">
        <f t="shared" si="40"/>
        <v>227801209</v>
      </c>
      <c r="AC35" s="1322">
        <f t="shared" si="40"/>
        <v>844548</v>
      </c>
      <c r="AD35" s="1210">
        <f t="shared" ref="AD35:BH35" si="41">SUM(AD18:AD34)</f>
        <v>228645757</v>
      </c>
      <c r="AE35" s="1210">
        <f t="shared" si="41"/>
        <v>227563766</v>
      </c>
      <c r="AF35" s="1210">
        <f t="shared" si="41"/>
        <v>164778</v>
      </c>
      <c r="AG35" s="1322">
        <f t="shared" si="41"/>
        <v>169125796</v>
      </c>
      <c r="AH35" s="1322">
        <f t="shared" si="41"/>
        <v>624949</v>
      </c>
      <c r="AI35" s="1210">
        <f t="shared" si="41"/>
        <v>169750745</v>
      </c>
      <c r="AJ35" s="1210">
        <f t="shared" si="41"/>
        <v>168961018</v>
      </c>
      <c r="AK35" s="1210">
        <f t="shared" si="41"/>
        <v>220350</v>
      </c>
      <c r="AL35" s="1322">
        <f t="shared" si="41"/>
        <v>235404592</v>
      </c>
      <c r="AM35" s="1322">
        <f t="shared" si="41"/>
        <v>1882234</v>
      </c>
      <c r="AN35" s="1210">
        <f t="shared" si="41"/>
        <v>237286826</v>
      </c>
      <c r="AO35" s="1210">
        <f t="shared" si="41"/>
        <v>235184242</v>
      </c>
      <c r="AP35" s="1210">
        <f t="shared" si="41"/>
        <v>144498</v>
      </c>
      <c r="AQ35" s="1322">
        <f t="shared" si="41"/>
        <v>153588964</v>
      </c>
      <c r="AR35" s="1322">
        <f t="shared" si="41"/>
        <v>-286601</v>
      </c>
      <c r="AS35" s="1210">
        <f t="shared" si="41"/>
        <v>153302363</v>
      </c>
      <c r="AT35" s="1210">
        <f t="shared" si="41"/>
        <v>153444466</v>
      </c>
      <c r="AU35" s="1210">
        <f t="shared" si="41"/>
        <v>145104</v>
      </c>
      <c r="AV35" s="1322">
        <f t="shared" si="41"/>
        <v>155339216</v>
      </c>
      <c r="AW35" s="1322">
        <f t="shared" si="41"/>
        <v>1424640</v>
      </c>
      <c r="AX35" s="1210">
        <f t="shared" si="41"/>
        <v>156763856</v>
      </c>
      <c r="AY35" s="1210">
        <f t="shared" si="41"/>
        <v>155194112</v>
      </c>
      <c r="AZ35" s="1210">
        <f t="shared" si="41"/>
        <v>188843</v>
      </c>
      <c r="BA35" s="1322">
        <f t="shared" si="41"/>
        <v>189168943</v>
      </c>
      <c r="BB35" s="1322">
        <f t="shared" si="41"/>
        <v>1523174</v>
      </c>
      <c r="BC35" s="1210">
        <f t="shared" si="41"/>
        <v>190692117</v>
      </c>
      <c r="BD35" s="1210">
        <f t="shared" si="41"/>
        <v>188980100</v>
      </c>
      <c r="BE35" s="1210">
        <f t="shared" si="41"/>
        <v>140256</v>
      </c>
      <c r="BF35" s="1322">
        <f t="shared" si="41"/>
        <v>161513398</v>
      </c>
      <c r="BG35" s="1322">
        <f t="shared" si="41"/>
        <v>-1855929</v>
      </c>
      <c r="BH35" s="1210">
        <f t="shared" si="41"/>
        <v>159657469</v>
      </c>
      <c r="BI35" s="1210">
        <f t="shared" ref="BI35:CH35" si="42">SUM(BI18:BI34)</f>
        <v>161373142</v>
      </c>
      <c r="BJ35" s="1210">
        <f t="shared" si="42"/>
        <v>135814</v>
      </c>
      <c r="BK35" s="1322">
        <f t="shared" si="42"/>
        <v>157790249</v>
      </c>
      <c r="BL35" s="1322">
        <f t="shared" si="42"/>
        <v>1682242</v>
      </c>
      <c r="BM35" s="1210">
        <f t="shared" si="42"/>
        <v>159472491</v>
      </c>
      <c r="BN35" s="1210">
        <f t="shared" si="42"/>
        <v>157654435</v>
      </c>
      <c r="BO35" s="1210">
        <f t="shared" si="42"/>
        <v>154004</v>
      </c>
      <c r="BP35" s="1322">
        <f t="shared" si="42"/>
        <v>160917333</v>
      </c>
      <c r="BQ35" s="1322">
        <f t="shared" si="42"/>
        <v>474076</v>
      </c>
      <c r="BR35" s="1210">
        <f t="shared" si="42"/>
        <v>161391409</v>
      </c>
      <c r="BS35" s="1210">
        <f t="shared" si="42"/>
        <v>160763329</v>
      </c>
      <c r="BT35" s="1210">
        <f t="shared" si="42"/>
        <v>124719</v>
      </c>
      <c r="BU35" s="1322">
        <f t="shared" si="42"/>
        <v>134799697</v>
      </c>
      <c r="BV35" s="1322">
        <f t="shared" si="42"/>
        <v>-129600</v>
      </c>
      <c r="BW35" s="1210">
        <f t="shared" si="42"/>
        <v>134670097</v>
      </c>
      <c r="BX35" s="1210">
        <f t="shared" si="42"/>
        <v>134674978</v>
      </c>
      <c r="BY35" s="1210">
        <f t="shared" si="42"/>
        <v>2353638</v>
      </c>
      <c r="BZ35" s="1322">
        <f t="shared" si="42"/>
        <v>2197094828</v>
      </c>
      <c r="CA35" s="1322">
        <f t="shared" si="42"/>
        <v>-28382028</v>
      </c>
      <c r="CB35" s="1210">
        <f t="shared" si="42"/>
        <v>2168712800</v>
      </c>
      <c r="CC35" s="1210">
        <f t="shared" si="42"/>
        <v>2194741190</v>
      </c>
      <c r="CD35" s="1210">
        <f t="shared" si="42"/>
        <v>7141599</v>
      </c>
      <c r="CE35" s="1210">
        <f t="shared" si="42"/>
        <v>7667998145</v>
      </c>
      <c r="CF35" s="1210">
        <f t="shared" si="42"/>
        <v>-37466819</v>
      </c>
      <c r="CG35" s="1210">
        <f t="shared" si="42"/>
        <v>7630531326</v>
      </c>
      <c r="CH35" s="1210">
        <f t="shared" si="42"/>
        <v>7660856546</v>
      </c>
    </row>
    <row r="36" spans="1:86">
      <c r="A36" s="1209" t="s">
        <v>209</v>
      </c>
      <c r="B36" s="1167">
        <v>65796</v>
      </c>
      <c r="C36" s="1233">
        <v>51566260</v>
      </c>
      <c r="D36" s="1310">
        <v>252244</v>
      </c>
      <c r="E36" s="1324">
        <f>SUM(C36+D36)</f>
        <v>51818504</v>
      </c>
      <c r="F36" s="1303">
        <f t="shared" ref="F36:F42" si="43">C36-B36</f>
        <v>51500464</v>
      </c>
      <c r="G36" s="1324">
        <v>1778</v>
      </c>
      <c r="H36" s="1325">
        <v>20606326</v>
      </c>
      <c r="I36" s="1310">
        <v>495300</v>
      </c>
      <c r="J36" s="1324">
        <f>SUM(H36+I36)</f>
        <v>21101626</v>
      </c>
      <c r="K36" s="1303">
        <f t="shared" ref="K36:K42" si="44">H36-G36</f>
        <v>20604548</v>
      </c>
      <c r="L36" s="1324">
        <v>6146</v>
      </c>
      <c r="M36" s="1233">
        <v>28260117</v>
      </c>
      <c r="N36" s="1310">
        <v>2188868</v>
      </c>
      <c r="O36" s="1324">
        <f>SUM(M36+N36)</f>
        <v>30448985</v>
      </c>
      <c r="P36" s="1303">
        <f t="shared" ref="P36:P42" si="45">M36-L36</f>
        <v>28253971</v>
      </c>
      <c r="Q36" s="1167">
        <v>1765</v>
      </c>
      <c r="R36" s="1233">
        <v>33804000</v>
      </c>
      <c r="S36" s="1310"/>
      <c r="T36" s="1324">
        <f t="shared" ref="T36:T44" si="46">SUM(R36+S36)</f>
        <v>33804000</v>
      </c>
      <c r="U36" s="1303">
        <f t="shared" ref="U36:U42" si="47">R36-Q36</f>
        <v>33802235</v>
      </c>
      <c r="V36" s="1324">
        <v>396</v>
      </c>
      <c r="W36" s="1311">
        <v>4226024</v>
      </c>
      <c r="X36" s="1312"/>
      <c r="Y36" s="1326">
        <f>SUM(W36+X36)</f>
        <v>4226024</v>
      </c>
      <c r="Z36" s="1303">
        <f t="shared" ref="Z36:Z42" si="48">W36-V36</f>
        <v>4225628</v>
      </c>
      <c r="AA36" s="1326">
        <v>579</v>
      </c>
      <c r="AB36" s="1311">
        <v>22602585</v>
      </c>
      <c r="AC36" s="1312">
        <v>466511</v>
      </c>
      <c r="AD36" s="1326">
        <f>SUM(AB36+AC36)</f>
        <v>23069096</v>
      </c>
      <c r="AE36" s="1303">
        <f t="shared" ref="AE36:AE42" si="49">AB36-AA36</f>
        <v>22602006</v>
      </c>
      <c r="AF36" s="1326">
        <v>607</v>
      </c>
      <c r="AG36" s="1311">
        <v>33261600</v>
      </c>
      <c r="AH36" s="1312">
        <v>27952</v>
      </c>
      <c r="AI36" s="1326">
        <f>SUM(AG36+AH36)</f>
        <v>33289552</v>
      </c>
      <c r="AJ36" s="1303">
        <f t="shared" ref="AJ36:AJ42" si="50">AG36-AF36</f>
        <v>33260993</v>
      </c>
      <c r="AK36" s="1326">
        <v>1059</v>
      </c>
      <c r="AL36" s="1311">
        <v>7534244</v>
      </c>
      <c r="AM36" s="1312">
        <v>205835</v>
      </c>
      <c r="AN36" s="1326">
        <f>SUM(AL36+AM36)</f>
        <v>7740079</v>
      </c>
      <c r="AO36" s="1303">
        <f t="shared" ref="AO36:AO42" si="51">AL36-AK36</f>
        <v>7533185</v>
      </c>
      <c r="AP36" s="1326">
        <v>706</v>
      </c>
      <c r="AQ36" s="1311">
        <v>2476688</v>
      </c>
      <c r="AR36" s="1312">
        <v>135335</v>
      </c>
      <c r="AS36" s="1326">
        <f>SUM(AQ36+AR36)</f>
        <v>2612023</v>
      </c>
      <c r="AT36" s="1303">
        <f t="shared" ref="AT36:AT42" si="52">AQ36-AP36</f>
        <v>2475982</v>
      </c>
      <c r="AU36" s="1326">
        <v>432</v>
      </c>
      <c r="AV36" s="1311">
        <v>1162129</v>
      </c>
      <c r="AW36" s="1312">
        <v>309165</v>
      </c>
      <c r="AX36" s="1326">
        <f>SUM(AV36+AW36)</f>
        <v>1471294</v>
      </c>
      <c r="AY36" s="1303">
        <f t="shared" ref="AY36:AY42" si="53">AV36-AU36</f>
        <v>1161697</v>
      </c>
      <c r="AZ36" s="1326">
        <v>584</v>
      </c>
      <c r="BA36" s="1311">
        <v>9184458</v>
      </c>
      <c r="BB36" s="1312">
        <v>397409</v>
      </c>
      <c r="BC36" s="1326">
        <f t="shared" ref="BC36:BC43" si="54">SUM(BA36+BB36)</f>
        <v>9581867</v>
      </c>
      <c r="BD36" s="1303">
        <f t="shared" ref="BD36:BD42" si="55">BA36-AZ36</f>
        <v>9183874</v>
      </c>
      <c r="BE36" s="1326">
        <v>394</v>
      </c>
      <c r="BF36" s="1311">
        <v>2242500</v>
      </c>
      <c r="BG36" s="1312">
        <v>231989</v>
      </c>
      <c r="BH36" s="1326">
        <f t="shared" si="10"/>
        <v>2474489</v>
      </c>
      <c r="BI36" s="1303">
        <f t="shared" ref="BI36:BI42" si="56">BF36-BE36</f>
        <v>2242106</v>
      </c>
      <c r="BJ36" s="1326">
        <v>658</v>
      </c>
      <c r="BK36" s="1311">
        <v>2807780</v>
      </c>
      <c r="BL36" s="1312">
        <v>46125</v>
      </c>
      <c r="BM36" s="1326">
        <f>SUM(BK36+BL36)</f>
        <v>2853905</v>
      </c>
      <c r="BN36" s="1303">
        <f t="shared" ref="BN36:BN42" si="57">BK36-BJ36</f>
        <v>2807122</v>
      </c>
      <c r="BO36" s="1326">
        <v>945</v>
      </c>
      <c r="BP36" s="1311">
        <v>6565702</v>
      </c>
      <c r="BQ36" s="1312">
        <v>307686</v>
      </c>
      <c r="BR36" s="1326">
        <f>SUM(BP36+BQ36)</f>
        <v>6873388</v>
      </c>
      <c r="BS36" s="1303">
        <f t="shared" ref="BS36:BS42" si="58">BP36-BO36</f>
        <v>6564757</v>
      </c>
      <c r="BT36" s="1326">
        <v>417</v>
      </c>
      <c r="BU36" s="1311">
        <v>2795356</v>
      </c>
      <c r="BV36" s="1312">
        <v>343265</v>
      </c>
      <c r="BW36" s="1326">
        <f>SUM(BU36+BV36)</f>
        <v>3138621</v>
      </c>
      <c r="BX36" s="1303">
        <f t="shared" ref="BX36:BX42" si="59">BU36-BT36</f>
        <v>2794939</v>
      </c>
      <c r="BY36" s="1304">
        <v>36636</v>
      </c>
      <c r="BZ36" s="1311">
        <v>80757056</v>
      </c>
      <c r="CA36" s="1312">
        <v>1389654</v>
      </c>
      <c r="CB36" s="1306">
        <f t="shared" ref="CB36:CB43" si="60">SUM(BZ36+CA36)</f>
        <v>82146710</v>
      </c>
      <c r="CC36" s="1303">
        <f t="shared" ref="CC36:CC42" si="61">BZ36-BY36</f>
        <v>80720420</v>
      </c>
      <c r="CD36" s="1307">
        <f t="shared" ref="CD36:CD42" si="62">SUM(B36+G36+L36+Q36+V36+AA36+AF36+AK36+AP36+AU36+AZ36+BE36+BJ36+BO36+BT36+BY36)</f>
        <v>118898</v>
      </c>
      <c r="CE36" s="1307">
        <f t="shared" ref="CE36:CE42" si="63">SUM(C36+H36+M36+R36+W36+AB36+AG36+AL36+AQ36+AV36+BA36+BF36+BK36+BP36+BU36+BZ36)</f>
        <v>309852825</v>
      </c>
      <c r="CF36" s="1309">
        <f>SUM(D36+I36+N36+S36+X36+AC36+AH36+AM36+AR36+AW36+BB36+BG36+BL36+BQ36+BV36+CA36)</f>
        <v>6797338</v>
      </c>
      <c r="CG36" s="1327">
        <f t="shared" si="39"/>
        <v>316650163</v>
      </c>
      <c r="CH36" s="1307">
        <f t="shared" ref="CH36:CH42" si="64">CE36-CD36</f>
        <v>309733927</v>
      </c>
    </row>
    <row r="37" spans="1:86" ht="15" customHeight="1">
      <c r="A37" s="1209" t="s">
        <v>210</v>
      </c>
      <c r="B37" s="1167"/>
      <c r="C37" s="1233">
        <v>29666000</v>
      </c>
      <c r="D37" s="1310">
        <v>-6873</v>
      </c>
      <c r="E37" s="1324">
        <f t="shared" si="1"/>
        <v>29659127</v>
      </c>
      <c r="F37" s="1303">
        <f t="shared" si="43"/>
        <v>29666000</v>
      </c>
      <c r="G37" s="1324">
        <v>5715</v>
      </c>
      <c r="H37" s="1325">
        <v>106838629</v>
      </c>
      <c r="I37" s="1310"/>
      <c r="J37" s="1324">
        <f>SUM(H37+I37)</f>
        <v>106838629</v>
      </c>
      <c r="K37" s="1303">
        <f t="shared" si="44"/>
        <v>106832914</v>
      </c>
      <c r="L37" s="1324">
        <v>6350</v>
      </c>
      <c r="M37" s="1233">
        <v>26392653</v>
      </c>
      <c r="N37" s="1310"/>
      <c r="O37" s="1324">
        <f t="shared" si="2"/>
        <v>26392653</v>
      </c>
      <c r="P37" s="1303">
        <f t="shared" si="45"/>
        <v>26386303</v>
      </c>
      <c r="Q37" s="1324">
        <v>16000</v>
      </c>
      <c r="R37" s="1233">
        <v>89459794</v>
      </c>
      <c r="S37" s="1310"/>
      <c r="T37" s="1324">
        <f t="shared" si="46"/>
        <v>89459794</v>
      </c>
      <c r="U37" s="1303">
        <f t="shared" si="47"/>
        <v>89443794</v>
      </c>
      <c r="V37" s="1324"/>
      <c r="W37" s="1311">
        <v>17865367</v>
      </c>
      <c r="X37" s="1312"/>
      <c r="Y37" s="1326">
        <f t="shared" si="3"/>
        <v>17865367</v>
      </c>
      <c r="Z37" s="1303">
        <f t="shared" si="48"/>
        <v>17865367</v>
      </c>
      <c r="AA37" s="1326"/>
      <c r="AB37" s="1311">
        <v>14636491</v>
      </c>
      <c r="AC37" s="1312"/>
      <c r="AD37" s="1326">
        <f t="shared" si="4"/>
        <v>14636491</v>
      </c>
      <c r="AE37" s="1303">
        <f t="shared" si="49"/>
        <v>14636491</v>
      </c>
      <c r="AF37" s="1326">
        <v>3810</v>
      </c>
      <c r="AG37" s="1311"/>
      <c r="AH37" s="1312"/>
      <c r="AI37" s="1326">
        <f t="shared" si="5"/>
        <v>0</v>
      </c>
      <c r="AJ37" s="1303">
        <f t="shared" si="50"/>
        <v>-3810</v>
      </c>
      <c r="AK37" s="1326"/>
      <c r="AL37" s="1311">
        <v>28540178</v>
      </c>
      <c r="AM37" s="1312"/>
      <c r="AN37" s="1326">
        <f t="shared" si="6"/>
        <v>28540178</v>
      </c>
      <c r="AO37" s="1303">
        <f t="shared" si="51"/>
        <v>28540178</v>
      </c>
      <c r="AP37" s="1326"/>
      <c r="AQ37" s="1311">
        <v>1786357</v>
      </c>
      <c r="AR37" s="1312"/>
      <c r="AS37" s="1326">
        <f t="shared" si="7"/>
        <v>1786357</v>
      </c>
      <c r="AT37" s="1303">
        <f t="shared" si="52"/>
        <v>1786357</v>
      </c>
      <c r="AU37" s="1326"/>
      <c r="AV37" s="1311"/>
      <c r="AW37" s="1312"/>
      <c r="AX37" s="1326">
        <f t="shared" si="8"/>
        <v>0</v>
      </c>
      <c r="AY37" s="1303">
        <f t="shared" si="53"/>
        <v>0</v>
      </c>
      <c r="AZ37" s="1326"/>
      <c r="BA37" s="1311">
        <v>3810000</v>
      </c>
      <c r="BB37" s="1312"/>
      <c r="BC37" s="1326">
        <f t="shared" si="54"/>
        <v>3810000</v>
      </c>
      <c r="BD37" s="1303">
        <f t="shared" si="55"/>
        <v>3810000</v>
      </c>
      <c r="BE37" s="1326"/>
      <c r="BF37" s="1311">
        <v>18521294</v>
      </c>
      <c r="BG37" s="1312"/>
      <c r="BH37" s="1326">
        <f t="shared" si="10"/>
        <v>18521294</v>
      </c>
      <c r="BI37" s="1303">
        <f t="shared" si="56"/>
        <v>18521294</v>
      </c>
      <c r="BJ37" s="1326">
        <v>2540</v>
      </c>
      <c r="BK37" s="1311">
        <v>42818899</v>
      </c>
      <c r="BL37" s="1312"/>
      <c r="BM37" s="1326">
        <f t="shared" si="11"/>
        <v>42818899</v>
      </c>
      <c r="BN37" s="1303">
        <f t="shared" si="57"/>
        <v>42816359</v>
      </c>
      <c r="BO37" s="1326"/>
      <c r="BP37" s="1311">
        <v>67790468</v>
      </c>
      <c r="BQ37" s="1312"/>
      <c r="BR37" s="1326">
        <f t="shared" si="12"/>
        <v>67790468</v>
      </c>
      <c r="BS37" s="1303">
        <f t="shared" si="58"/>
        <v>67790468</v>
      </c>
      <c r="BT37" s="1326"/>
      <c r="BU37" s="1311">
        <v>1270000</v>
      </c>
      <c r="BV37" s="1312"/>
      <c r="BW37" s="1326">
        <f t="shared" si="13"/>
        <v>1270000</v>
      </c>
      <c r="BX37" s="1303">
        <f t="shared" si="59"/>
        <v>1270000</v>
      </c>
      <c r="BY37" s="1326">
        <v>32385</v>
      </c>
      <c r="BZ37" s="1311">
        <v>72729138</v>
      </c>
      <c r="CA37" s="1312"/>
      <c r="CB37" s="1306">
        <f t="shared" si="60"/>
        <v>72729138</v>
      </c>
      <c r="CC37" s="1303">
        <f t="shared" si="61"/>
        <v>72696753</v>
      </c>
      <c r="CD37" s="1307">
        <f t="shared" si="62"/>
        <v>66800</v>
      </c>
      <c r="CE37" s="1307">
        <f t="shared" si="63"/>
        <v>522125268</v>
      </c>
      <c r="CF37" s="1309">
        <f t="shared" ref="CF37:CF42" si="65">SUM(D37+I37+N37+S37+X37+AC37+AH37+AM37+AR37+AW37+BB37+BG37+BL37+BQ37+BV37+CA37)</f>
        <v>-6873</v>
      </c>
      <c r="CG37" s="1327">
        <f t="shared" si="39"/>
        <v>522118395</v>
      </c>
      <c r="CH37" s="1307">
        <f t="shared" si="64"/>
        <v>522058468</v>
      </c>
    </row>
    <row r="38" spans="1:86" ht="27.75" hidden="1" customHeight="1">
      <c r="A38" s="1209" t="s">
        <v>211</v>
      </c>
      <c r="B38" s="1209"/>
      <c r="C38" s="1233"/>
      <c r="D38" s="1310"/>
      <c r="E38" s="1324">
        <f t="shared" ref="E38:E59" si="66">SUM(C38+D38)</f>
        <v>0</v>
      </c>
      <c r="F38" s="1303">
        <f t="shared" si="43"/>
        <v>0</v>
      </c>
      <c r="G38" s="1324"/>
      <c r="H38" s="1233"/>
      <c r="I38" s="1310"/>
      <c r="J38" s="1324">
        <f t="shared" ref="J38:J59" si="67">SUM(H38+I38)</f>
        <v>0</v>
      </c>
      <c r="K38" s="1303">
        <f t="shared" si="44"/>
        <v>0</v>
      </c>
      <c r="L38" s="1324"/>
      <c r="M38" s="1233"/>
      <c r="N38" s="1310"/>
      <c r="O38" s="1324">
        <f t="shared" ref="O38:O59" si="68">SUM(M38+N38)</f>
        <v>0</v>
      </c>
      <c r="P38" s="1303">
        <f t="shared" si="45"/>
        <v>0</v>
      </c>
      <c r="Q38" s="1324"/>
      <c r="R38" s="1233"/>
      <c r="S38" s="1310"/>
      <c r="T38" s="1324">
        <f t="shared" si="46"/>
        <v>0</v>
      </c>
      <c r="U38" s="1303">
        <f t="shared" si="47"/>
        <v>0</v>
      </c>
      <c r="V38" s="1324"/>
      <c r="W38" s="1311"/>
      <c r="X38" s="1312"/>
      <c r="Y38" s="1326">
        <f t="shared" ref="Y38:Y59" si="69">SUM(W38+X38)</f>
        <v>0</v>
      </c>
      <c r="Z38" s="1303">
        <f t="shared" si="48"/>
        <v>0</v>
      </c>
      <c r="AA38" s="1326"/>
      <c r="AB38" s="1311"/>
      <c r="AC38" s="1312"/>
      <c r="AD38" s="1326">
        <f t="shared" ref="AD38:AD59" si="70">SUM(AB38+AC38)</f>
        <v>0</v>
      </c>
      <c r="AE38" s="1303">
        <f t="shared" si="49"/>
        <v>0</v>
      </c>
      <c r="AF38" s="1326"/>
      <c r="AG38" s="1311"/>
      <c r="AH38" s="1312"/>
      <c r="AI38" s="1326">
        <f t="shared" ref="AI38:AI59" si="71">SUM(AG38+AH38)</f>
        <v>0</v>
      </c>
      <c r="AJ38" s="1303">
        <f t="shared" si="50"/>
        <v>0</v>
      </c>
      <c r="AK38" s="1326"/>
      <c r="AL38" s="1311"/>
      <c r="AM38" s="1312"/>
      <c r="AN38" s="1326">
        <f t="shared" ref="AN38:AN59" si="72">SUM(AL38+AM38)</f>
        <v>0</v>
      </c>
      <c r="AO38" s="1303">
        <f t="shared" si="51"/>
        <v>0</v>
      </c>
      <c r="AP38" s="1326"/>
      <c r="AQ38" s="1311"/>
      <c r="AR38" s="1312"/>
      <c r="AS38" s="1326">
        <f t="shared" ref="AS38:AS59" si="73">SUM(AQ38+AR38)</f>
        <v>0</v>
      </c>
      <c r="AT38" s="1303">
        <f t="shared" si="52"/>
        <v>0</v>
      </c>
      <c r="AU38" s="1326"/>
      <c r="AV38" s="1311"/>
      <c r="AW38" s="1312"/>
      <c r="AX38" s="1326">
        <f t="shared" ref="AX38:AX59" si="74">SUM(AV38+AW38)</f>
        <v>0</v>
      </c>
      <c r="AY38" s="1303">
        <f t="shared" si="53"/>
        <v>0</v>
      </c>
      <c r="AZ38" s="1326"/>
      <c r="BA38" s="1311"/>
      <c r="BB38" s="1312"/>
      <c r="BC38" s="1326">
        <f t="shared" si="54"/>
        <v>0</v>
      </c>
      <c r="BD38" s="1303">
        <f t="shared" si="55"/>
        <v>0</v>
      </c>
      <c r="BE38" s="1326"/>
      <c r="BF38" s="1311"/>
      <c r="BG38" s="1312"/>
      <c r="BH38" s="1326">
        <f t="shared" ref="BH38:BH59" si="75">SUM(BF38+BG38)</f>
        <v>0</v>
      </c>
      <c r="BI38" s="1303">
        <f t="shared" si="56"/>
        <v>0</v>
      </c>
      <c r="BJ38" s="1326"/>
      <c r="BK38" s="1311"/>
      <c r="BL38" s="1312"/>
      <c r="BM38" s="1326">
        <f t="shared" ref="BM38:BM59" si="76">SUM(BK38+BL38)</f>
        <v>0</v>
      </c>
      <c r="BN38" s="1303">
        <f t="shared" si="57"/>
        <v>0</v>
      </c>
      <c r="BO38" s="1326"/>
      <c r="BP38" s="1311"/>
      <c r="BQ38" s="1312"/>
      <c r="BR38" s="1326">
        <f t="shared" ref="BR38:BR59" si="77">SUM(BP38+BQ38)</f>
        <v>0</v>
      </c>
      <c r="BS38" s="1303">
        <f t="shared" si="58"/>
        <v>0</v>
      </c>
      <c r="BT38" s="1326"/>
      <c r="BU38" s="1311"/>
      <c r="BV38" s="1312"/>
      <c r="BW38" s="1326">
        <f t="shared" ref="BW38:BW59" si="78">SUM(BU38+BV38)</f>
        <v>0</v>
      </c>
      <c r="BX38" s="1303">
        <f t="shared" si="59"/>
        <v>0</v>
      </c>
      <c r="BY38" s="1326"/>
      <c r="BZ38" s="1311"/>
      <c r="CA38" s="1312"/>
      <c r="CB38" s="1306">
        <f t="shared" si="60"/>
        <v>0</v>
      </c>
      <c r="CC38" s="1303">
        <f t="shared" si="61"/>
        <v>0</v>
      </c>
      <c r="CD38" s="1307">
        <f t="shared" si="62"/>
        <v>0</v>
      </c>
      <c r="CE38" s="1307">
        <f t="shared" si="63"/>
        <v>0</v>
      </c>
      <c r="CF38" s="1309">
        <f t="shared" si="65"/>
        <v>0</v>
      </c>
      <c r="CG38" s="1327">
        <f t="shared" si="39"/>
        <v>0</v>
      </c>
      <c r="CH38" s="1307">
        <f t="shared" si="64"/>
        <v>0</v>
      </c>
    </row>
    <row r="39" spans="1:86" ht="15" customHeight="1">
      <c r="A39" s="806" t="s">
        <v>144</v>
      </c>
      <c r="B39" s="806"/>
      <c r="C39" s="1233"/>
      <c r="D39" s="1310"/>
      <c r="E39" s="1303">
        <f t="shared" si="66"/>
        <v>0</v>
      </c>
      <c r="F39" s="1303">
        <f t="shared" si="43"/>
        <v>0</v>
      </c>
      <c r="G39" s="1303"/>
      <c r="H39" s="1233"/>
      <c r="I39" s="1310"/>
      <c r="J39" s="1303">
        <f t="shared" si="67"/>
        <v>0</v>
      </c>
      <c r="K39" s="1303">
        <f t="shared" si="44"/>
        <v>0</v>
      </c>
      <c r="L39" s="1303"/>
      <c r="M39" s="1233"/>
      <c r="N39" s="1310"/>
      <c r="O39" s="1303">
        <f t="shared" si="68"/>
        <v>0</v>
      </c>
      <c r="P39" s="1303">
        <f t="shared" si="45"/>
        <v>0</v>
      </c>
      <c r="Q39" s="1303"/>
      <c r="R39" s="1233"/>
      <c r="S39" s="1310"/>
      <c r="T39" s="1303">
        <f t="shared" si="46"/>
        <v>0</v>
      </c>
      <c r="U39" s="1303">
        <f t="shared" si="47"/>
        <v>0</v>
      </c>
      <c r="V39" s="1303"/>
      <c r="W39" s="1311"/>
      <c r="X39" s="1312"/>
      <c r="Y39" s="1306">
        <f t="shared" si="69"/>
        <v>0</v>
      </c>
      <c r="Z39" s="1303">
        <f t="shared" si="48"/>
        <v>0</v>
      </c>
      <c r="AA39" s="1306"/>
      <c r="AB39" s="1311"/>
      <c r="AC39" s="1312"/>
      <c r="AD39" s="1306">
        <f t="shared" si="70"/>
        <v>0</v>
      </c>
      <c r="AE39" s="1303">
        <f t="shared" si="49"/>
        <v>0</v>
      </c>
      <c r="AF39" s="1306"/>
      <c r="AG39" s="1311"/>
      <c r="AH39" s="1312"/>
      <c r="AI39" s="1306">
        <f t="shared" si="71"/>
        <v>0</v>
      </c>
      <c r="AJ39" s="1303">
        <f t="shared" si="50"/>
        <v>0</v>
      </c>
      <c r="AK39" s="1306"/>
      <c r="AL39" s="1311"/>
      <c r="AM39" s="1312"/>
      <c r="AN39" s="1306">
        <f t="shared" si="72"/>
        <v>0</v>
      </c>
      <c r="AO39" s="1303">
        <f t="shared" si="51"/>
        <v>0</v>
      </c>
      <c r="AP39" s="1306"/>
      <c r="AQ39" s="1311"/>
      <c r="AR39" s="1312"/>
      <c r="AS39" s="1306">
        <f t="shared" si="73"/>
        <v>0</v>
      </c>
      <c r="AT39" s="1303">
        <f t="shared" si="52"/>
        <v>0</v>
      </c>
      <c r="AU39" s="1306"/>
      <c r="AV39" s="1311"/>
      <c r="AW39" s="1312"/>
      <c r="AX39" s="1306">
        <f t="shared" si="74"/>
        <v>0</v>
      </c>
      <c r="AY39" s="1303">
        <f t="shared" si="53"/>
        <v>0</v>
      </c>
      <c r="AZ39" s="1306"/>
      <c r="BA39" s="1311"/>
      <c r="BB39" s="1312"/>
      <c r="BC39" s="1306">
        <f t="shared" si="54"/>
        <v>0</v>
      </c>
      <c r="BD39" s="1303">
        <f t="shared" si="55"/>
        <v>0</v>
      </c>
      <c r="BE39" s="1306"/>
      <c r="BF39" s="1311"/>
      <c r="BG39" s="1312"/>
      <c r="BH39" s="1306">
        <f t="shared" si="75"/>
        <v>0</v>
      </c>
      <c r="BI39" s="1303">
        <f t="shared" si="56"/>
        <v>0</v>
      </c>
      <c r="BJ39" s="1306"/>
      <c r="BK39" s="1311"/>
      <c r="BL39" s="1312"/>
      <c r="BM39" s="1306">
        <f t="shared" si="76"/>
        <v>0</v>
      </c>
      <c r="BN39" s="1303">
        <f t="shared" si="57"/>
        <v>0</v>
      </c>
      <c r="BO39" s="1306"/>
      <c r="BP39" s="1311"/>
      <c r="BQ39" s="1312"/>
      <c r="BR39" s="1306">
        <f t="shared" si="77"/>
        <v>0</v>
      </c>
      <c r="BS39" s="1303">
        <f t="shared" si="58"/>
        <v>0</v>
      </c>
      <c r="BT39" s="1306"/>
      <c r="BU39" s="1311"/>
      <c r="BV39" s="1312"/>
      <c r="BW39" s="1306">
        <f t="shared" si="78"/>
        <v>0</v>
      </c>
      <c r="BX39" s="1303">
        <f t="shared" si="59"/>
        <v>0</v>
      </c>
      <c r="BY39" s="1306"/>
      <c r="BZ39" s="1311"/>
      <c r="CA39" s="1312"/>
      <c r="CB39" s="1306">
        <f t="shared" si="60"/>
        <v>0</v>
      </c>
      <c r="CC39" s="1303">
        <f t="shared" si="61"/>
        <v>0</v>
      </c>
      <c r="CD39" s="1307">
        <f t="shared" si="62"/>
        <v>0</v>
      </c>
      <c r="CE39" s="1307">
        <f t="shared" si="63"/>
        <v>0</v>
      </c>
      <c r="CF39" s="1309">
        <f t="shared" si="65"/>
        <v>0</v>
      </c>
      <c r="CG39" s="1308">
        <f t="shared" si="39"/>
        <v>0</v>
      </c>
      <c r="CH39" s="1307">
        <f t="shared" si="64"/>
        <v>0</v>
      </c>
    </row>
    <row r="40" spans="1:86" ht="15" customHeight="1">
      <c r="A40" s="806" t="s">
        <v>145</v>
      </c>
      <c r="B40" s="806"/>
      <c r="C40" s="1233"/>
      <c r="D40" s="1310"/>
      <c r="E40" s="1303">
        <f t="shared" si="66"/>
        <v>0</v>
      </c>
      <c r="F40" s="1303">
        <f t="shared" si="43"/>
        <v>0</v>
      </c>
      <c r="G40" s="1303"/>
      <c r="H40" s="1233"/>
      <c r="I40" s="1310"/>
      <c r="J40" s="1303">
        <f t="shared" si="67"/>
        <v>0</v>
      </c>
      <c r="K40" s="1303">
        <f t="shared" si="44"/>
        <v>0</v>
      </c>
      <c r="L40" s="1303"/>
      <c r="M40" s="1233"/>
      <c r="N40" s="1310"/>
      <c r="O40" s="1303">
        <f t="shared" si="68"/>
        <v>0</v>
      </c>
      <c r="P40" s="1303">
        <f t="shared" si="45"/>
        <v>0</v>
      </c>
      <c r="Q40" s="1303"/>
      <c r="R40" s="1233"/>
      <c r="S40" s="1310"/>
      <c r="T40" s="1303">
        <f t="shared" si="46"/>
        <v>0</v>
      </c>
      <c r="U40" s="1303">
        <f t="shared" si="47"/>
        <v>0</v>
      </c>
      <c r="V40" s="1303"/>
      <c r="W40" s="1311"/>
      <c r="X40" s="1312"/>
      <c r="Y40" s="1306">
        <f t="shared" si="69"/>
        <v>0</v>
      </c>
      <c r="Z40" s="1303">
        <f t="shared" si="48"/>
        <v>0</v>
      </c>
      <c r="AA40" s="1306"/>
      <c r="AB40" s="1311"/>
      <c r="AC40" s="1312"/>
      <c r="AD40" s="1306">
        <f t="shared" si="70"/>
        <v>0</v>
      </c>
      <c r="AE40" s="1303">
        <f t="shared" si="49"/>
        <v>0</v>
      </c>
      <c r="AF40" s="1306"/>
      <c r="AG40" s="1311"/>
      <c r="AH40" s="1312"/>
      <c r="AI40" s="1306">
        <f t="shared" si="71"/>
        <v>0</v>
      </c>
      <c r="AJ40" s="1303">
        <f t="shared" si="50"/>
        <v>0</v>
      </c>
      <c r="AK40" s="1306"/>
      <c r="AL40" s="1311"/>
      <c r="AM40" s="1312"/>
      <c r="AN40" s="1306">
        <f t="shared" si="72"/>
        <v>0</v>
      </c>
      <c r="AO40" s="1303">
        <f t="shared" si="51"/>
        <v>0</v>
      </c>
      <c r="AP40" s="1306"/>
      <c r="AQ40" s="1311"/>
      <c r="AR40" s="1312"/>
      <c r="AS40" s="1306">
        <f t="shared" si="73"/>
        <v>0</v>
      </c>
      <c r="AT40" s="1303">
        <f t="shared" si="52"/>
        <v>0</v>
      </c>
      <c r="AU40" s="1306"/>
      <c r="AV40" s="1311"/>
      <c r="AW40" s="1312"/>
      <c r="AX40" s="1306">
        <f t="shared" si="74"/>
        <v>0</v>
      </c>
      <c r="AY40" s="1303">
        <f t="shared" si="53"/>
        <v>0</v>
      </c>
      <c r="AZ40" s="1306"/>
      <c r="BA40" s="1311"/>
      <c r="BB40" s="1312"/>
      <c r="BC40" s="1306">
        <f t="shared" si="54"/>
        <v>0</v>
      </c>
      <c r="BD40" s="1303">
        <f t="shared" si="55"/>
        <v>0</v>
      </c>
      <c r="BE40" s="1306"/>
      <c r="BF40" s="1311"/>
      <c r="BG40" s="1312"/>
      <c r="BH40" s="1306">
        <f t="shared" si="75"/>
        <v>0</v>
      </c>
      <c r="BI40" s="1303">
        <f t="shared" si="56"/>
        <v>0</v>
      </c>
      <c r="BJ40" s="1306"/>
      <c r="BK40" s="1311"/>
      <c r="BL40" s="1312"/>
      <c r="BM40" s="1306">
        <f t="shared" si="76"/>
        <v>0</v>
      </c>
      <c r="BN40" s="1303">
        <f t="shared" si="57"/>
        <v>0</v>
      </c>
      <c r="BO40" s="1306"/>
      <c r="BP40" s="1311"/>
      <c r="BQ40" s="1312"/>
      <c r="BR40" s="1306">
        <f t="shared" si="77"/>
        <v>0</v>
      </c>
      <c r="BS40" s="1303">
        <f t="shared" si="58"/>
        <v>0</v>
      </c>
      <c r="BT40" s="1306"/>
      <c r="BU40" s="1311"/>
      <c r="BV40" s="1312"/>
      <c r="BW40" s="1306">
        <f t="shared" si="78"/>
        <v>0</v>
      </c>
      <c r="BX40" s="1303">
        <f t="shared" si="59"/>
        <v>0</v>
      </c>
      <c r="BY40" s="1306"/>
      <c r="BZ40" s="1311"/>
      <c r="CA40" s="1312"/>
      <c r="CB40" s="1306">
        <f t="shared" si="60"/>
        <v>0</v>
      </c>
      <c r="CC40" s="1303">
        <f t="shared" si="61"/>
        <v>0</v>
      </c>
      <c r="CD40" s="1307">
        <f t="shared" si="62"/>
        <v>0</v>
      </c>
      <c r="CE40" s="1308">
        <f t="shared" si="63"/>
        <v>0</v>
      </c>
      <c r="CF40" s="1309">
        <f t="shared" si="65"/>
        <v>0</v>
      </c>
      <c r="CG40" s="1308">
        <f t="shared" si="39"/>
        <v>0</v>
      </c>
      <c r="CH40" s="1307">
        <f t="shared" si="64"/>
        <v>0</v>
      </c>
    </row>
    <row r="41" spans="1:86" ht="15" customHeight="1">
      <c r="A41" s="806" t="s">
        <v>146</v>
      </c>
      <c r="B41" s="806"/>
      <c r="C41" s="1316"/>
      <c r="D41" s="1317"/>
      <c r="E41" s="1303">
        <f t="shared" si="66"/>
        <v>0</v>
      </c>
      <c r="F41" s="1303">
        <f t="shared" si="43"/>
        <v>0</v>
      </c>
      <c r="G41" s="1303"/>
      <c r="H41" s="1316"/>
      <c r="I41" s="1317"/>
      <c r="J41" s="1303">
        <f t="shared" si="67"/>
        <v>0</v>
      </c>
      <c r="K41" s="1303">
        <f t="shared" si="44"/>
        <v>0</v>
      </c>
      <c r="L41" s="1303"/>
      <c r="M41" s="1316"/>
      <c r="N41" s="1317"/>
      <c r="O41" s="1303">
        <f t="shared" si="68"/>
        <v>0</v>
      </c>
      <c r="P41" s="1303">
        <f t="shared" si="45"/>
        <v>0</v>
      </c>
      <c r="Q41" s="1303"/>
      <c r="R41" s="1316"/>
      <c r="S41" s="1317"/>
      <c r="T41" s="1303">
        <f t="shared" si="46"/>
        <v>0</v>
      </c>
      <c r="U41" s="1303">
        <f t="shared" si="47"/>
        <v>0</v>
      </c>
      <c r="V41" s="1303"/>
      <c r="W41" s="1313"/>
      <c r="X41" s="1318"/>
      <c r="Y41" s="1306">
        <f t="shared" si="69"/>
        <v>0</v>
      </c>
      <c r="Z41" s="1303">
        <f t="shared" si="48"/>
        <v>0</v>
      </c>
      <c r="AA41" s="1306"/>
      <c r="AB41" s="1313"/>
      <c r="AC41" s="1318"/>
      <c r="AD41" s="1306">
        <f t="shared" si="70"/>
        <v>0</v>
      </c>
      <c r="AE41" s="1303">
        <f t="shared" si="49"/>
        <v>0</v>
      </c>
      <c r="AF41" s="1306"/>
      <c r="AG41" s="1313"/>
      <c r="AH41" s="1318"/>
      <c r="AI41" s="1306">
        <f t="shared" si="71"/>
        <v>0</v>
      </c>
      <c r="AJ41" s="1303">
        <f t="shared" si="50"/>
        <v>0</v>
      </c>
      <c r="AK41" s="1306"/>
      <c r="AL41" s="1313"/>
      <c r="AM41" s="1318"/>
      <c r="AN41" s="1306">
        <f t="shared" si="72"/>
        <v>0</v>
      </c>
      <c r="AO41" s="1303">
        <f t="shared" si="51"/>
        <v>0</v>
      </c>
      <c r="AP41" s="1306"/>
      <c r="AQ41" s="1313"/>
      <c r="AR41" s="1318"/>
      <c r="AS41" s="1306">
        <f t="shared" si="73"/>
        <v>0</v>
      </c>
      <c r="AT41" s="1303">
        <f t="shared" si="52"/>
        <v>0</v>
      </c>
      <c r="AU41" s="1306"/>
      <c r="AV41" s="1313"/>
      <c r="AW41" s="1318"/>
      <c r="AX41" s="1306">
        <f t="shared" si="74"/>
        <v>0</v>
      </c>
      <c r="AY41" s="1303">
        <f t="shared" si="53"/>
        <v>0</v>
      </c>
      <c r="AZ41" s="1306"/>
      <c r="BA41" s="1313"/>
      <c r="BB41" s="1318"/>
      <c r="BC41" s="1306">
        <f t="shared" si="54"/>
        <v>0</v>
      </c>
      <c r="BD41" s="1303">
        <f t="shared" si="55"/>
        <v>0</v>
      </c>
      <c r="BE41" s="1306"/>
      <c r="BF41" s="1313"/>
      <c r="BG41" s="1318"/>
      <c r="BH41" s="1306">
        <f t="shared" si="75"/>
        <v>0</v>
      </c>
      <c r="BI41" s="1303">
        <f t="shared" si="56"/>
        <v>0</v>
      </c>
      <c r="BJ41" s="1306"/>
      <c r="BK41" s="1313"/>
      <c r="BL41" s="1318"/>
      <c r="BM41" s="1306">
        <f t="shared" si="76"/>
        <v>0</v>
      </c>
      <c r="BN41" s="1303">
        <f t="shared" si="57"/>
        <v>0</v>
      </c>
      <c r="BO41" s="1306"/>
      <c r="BP41" s="1313"/>
      <c r="BQ41" s="1318"/>
      <c r="BR41" s="1306">
        <f t="shared" si="77"/>
        <v>0</v>
      </c>
      <c r="BS41" s="1303">
        <f t="shared" si="58"/>
        <v>0</v>
      </c>
      <c r="BT41" s="1306"/>
      <c r="BU41" s="1313"/>
      <c r="BV41" s="1318"/>
      <c r="BW41" s="1306">
        <f t="shared" si="78"/>
        <v>0</v>
      </c>
      <c r="BX41" s="1303">
        <f t="shared" si="59"/>
        <v>0</v>
      </c>
      <c r="BY41" s="1306"/>
      <c r="BZ41" s="1313"/>
      <c r="CA41" s="1318"/>
      <c r="CB41" s="1306">
        <f t="shared" si="60"/>
        <v>0</v>
      </c>
      <c r="CC41" s="1303">
        <f t="shared" si="61"/>
        <v>0</v>
      </c>
      <c r="CD41" s="1307">
        <f t="shared" si="62"/>
        <v>0</v>
      </c>
      <c r="CE41" s="1308">
        <f t="shared" si="63"/>
        <v>0</v>
      </c>
      <c r="CF41" s="1309">
        <f t="shared" si="65"/>
        <v>0</v>
      </c>
      <c r="CG41" s="1308">
        <f t="shared" si="39"/>
        <v>0</v>
      </c>
      <c r="CH41" s="1307">
        <f t="shared" si="64"/>
        <v>0</v>
      </c>
    </row>
    <row r="42" spans="1:86" ht="15" customHeight="1">
      <c r="A42" s="806" t="s">
        <v>147</v>
      </c>
      <c r="B42" s="806"/>
      <c r="C42" s="1316"/>
      <c r="D42" s="1317"/>
      <c r="E42" s="1303">
        <f t="shared" si="66"/>
        <v>0</v>
      </c>
      <c r="F42" s="1303">
        <f t="shared" si="43"/>
        <v>0</v>
      </c>
      <c r="G42" s="1303"/>
      <c r="H42" s="1316"/>
      <c r="I42" s="1317"/>
      <c r="J42" s="1303">
        <f t="shared" si="67"/>
        <v>0</v>
      </c>
      <c r="K42" s="1303">
        <f t="shared" si="44"/>
        <v>0</v>
      </c>
      <c r="L42" s="1303"/>
      <c r="M42" s="1316"/>
      <c r="N42" s="1317"/>
      <c r="O42" s="1303">
        <f t="shared" si="68"/>
        <v>0</v>
      </c>
      <c r="P42" s="1303">
        <f t="shared" si="45"/>
        <v>0</v>
      </c>
      <c r="Q42" s="1303"/>
      <c r="R42" s="1316"/>
      <c r="S42" s="1317"/>
      <c r="T42" s="1303">
        <f t="shared" si="46"/>
        <v>0</v>
      </c>
      <c r="U42" s="1303">
        <f t="shared" si="47"/>
        <v>0</v>
      </c>
      <c r="V42" s="1303"/>
      <c r="W42" s="1313"/>
      <c r="X42" s="1318"/>
      <c r="Y42" s="1306">
        <f t="shared" si="69"/>
        <v>0</v>
      </c>
      <c r="Z42" s="1303">
        <f t="shared" si="48"/>
        <v>0</v>
      </c>
      <c r="AA42" s="1306"/>
      <c r="AB42" s="1313"/>
      <c r="AC42" s="1318"/>
      <c r="AD42" s="1306">
        <f t="shared" si="70"/>
        <v>0</v>
      </c>
      <c r="AE42" s="1303">
        <f t="shared" si="49"/>
        <v>0</v>
      </c>
      <c r="AF42" s="1306"/>
      <c r="AG42" s="1313"/>
      <c r="AH42" s="1318"/>
      <c r="AI42" s="1306">
        <f t="shared" si="71"/>
        <v>0</v>
      </c>
      <c r="AJ42" s="1303">
        <f t="shared" si="50"/>
        <v>0</v>
      </c>
      <c r="AK42" s="1306"/>
      <c r="AL42" s="1313"/>
      <c r="AM42" s="1318"/>
      <c r="AN42" s="1306">
        <f t="shared" si="72"/>
        <v>0</v>
      </c>
      <c r="AO42" s="1303">
        <f t="shared" si="51"/>
        <v>0</v>
      </c>
      <c r="AP42" s="1306"/>
      <c r="AQ42" s="1313"/>
      <c r="AR42" s="1318"/>
      <c r="AS42" s="1306">
        <f t="shared" si="73"/>
        <v>0</v>
      </c>
      <c r="AT42" s="1303">
        <f t="shared" si="52"/>
        <v>0</v>
      </c>
      <c r="AU42" s="1306"/>
      <c r="AV42" s="1313"/>
      <c r="AW42" s="1318"/>
      <c r="AX42" s="1306">
        <f t="shared" si="74"/>
        <v>0</v>
      </c>
      <c r="AY42" s="1303">
        <f t="shared" si="53"/>
        <v>0</v>
      </c>
      <c r="AZ42" s="1306"/>
      <c r="BA42" s="1313"/>
      <c r="BB42" s="1318"/>
      <c r="BC42" s="1306">
        <f t="shared" si="54"/>
        <v>0</v>
      </c>
      <c r="BD42" s="1303">
        <f t="shared" si="55"/>
        <v>0</v>
      </c>
      <c r="BE42" s="1306"/>
      <c r="BF42" s="1313"/>
      <c r="BG42" s="1318"/>
      <c r="BH42" s="1306">
        <f t="shared" si="75"/>
        <v>0</v>
      </c>
      <c r="BI42" s="1303">
        <f t="shared" si="56"/>
        <v>0</v>
      </c>
      <c r="BJ42" s="1306"/>
      <c r="BK42" s="1313"/>
      <c r="BL42" s="1318"/>
      <c r="BM42" s="1306">
        <f t="shared" si="76"/>
        <v>0</v>
      </c>
      <c r="BN42" s="1303">
        <f t="shared" si="57"/>
        <v>0</v>
      </c>
      <c r="BO42" s="1306"/>
      <c r="BP42" s="1313"/>
      <c r="BQ42" s="1318"/>
      <c r="BR42" s="1306">
        <f t="shared" si="77"/>
        <v>0</v>
      </c>
      <c r="BS42" s="1303">
        <f t="shared" si="58"/>
        <v>0</v>
      </c>
      <c r="BT42" s="1306"/>
      <c r="BU42" s="1313"/>
      <c r="BV42" s="1318"/>
      <c r="BW42" s="1306">
        <f t="shared" si="78"/>
        <v>0</v>
      </c>
      <c r="BX42" s="1303">
        <f t="shared" si="59"/>
        <v>0</v>
      </c>
      <c r="BY42" s="1306"/>
      <c r="BZ42" s="1313"/>
      <c r="CA42" s="1318"/>
      <c r="CB42" s="1306">
        <f t="shared" si="60"/>
        <v>0</v>
      </c>
      <c r="CC42" s="1303">
        <f t="shared" si="61"/>
        <v>0</v>
      </c>
      <c r="CD42" s="1307">
        <f t="shared" si="62"/>
        <v>0</v>
      </c>
      <c r="CE42" s="1308">
        <f t="shared" si="63"/>
        <v>0</v>
      </c>
      <c r="CF42" s="1309">
        <f t="shared" si="65"/>
        <v>0</v>
      </c>
      <c r="CG42" s="1308">
        <f t="shared" si="39"/>
        <v>0</v>
      </c>
      <c r="CH42" s="1307">
        <f t="shared" si="64"/>
        <v>0</v>
      </c>
    </row>
    <row r="43" spans="1:86" ht="27.75" hidden="1" customHeight="1">
      <c r="A43" s="1192" t="s">
        <v>212</v>
      </c>
      <c r="B43" s="1192"/>
      <c r="C43" s="1319">
        <v>0</v>
      </c>
      <c r="D43" s="1320"/>
      <c r="E43" s="1303">
        <f>SUM(C43+D43)</f>
        <v>0</v>
      </c>
      <c r="F43" s="1303"/>
      <c r="G43" s="1303"/>
      <c r="H43" s="1319">
        <v>0</v>
      </c>
      <c r="I43" s="1320"/>
      <c r="J43" s="1303">
        <f>SUM(H43+I43)</f>
        <v>0</v>
      </c>
      <c r="K43" s="1303"/>
      <c r="L43" s="1303"/>
      <c r="M43" s="1319">
        <v>0</v>
      </c>
      <c r="N43" s="1320"/>
      <c r="O43" s="1303">
        <f>SUM(M43+N43)</f>
        <v>0</v>
      </c>
      <c r="P43" s="1303"/>
      <c r="Q43" s="1303"/>
      <c r="R43" s="1316">
        <v>0</v>
      </c>
      <c r="S43" s="1317"/>
      <c r="T43" s="1303">
        <f t="shared" si="46"/>
        <v>0</v>
      </c>
      <c r="U43" s="1303"/>
      <c r="V43" s="1303"/>
      <c r="W43" s="1321">
        <v>0</v>
      </c>
      <c r="X43" s="1318"/>
      <c r="Y43" s="1306">
        <f>SUM(W43+X43)</f>
        <v>0</v>
      </c>
      <c r="Z43" s="1306"/>
      <c r="AA43" s="1306"/>
      <c r="AB43" s="1321">
        <v>0</v>
      </c>
      <c r="AC43" s="1318"/>
      <c r="AD43" s="1306">
        <f>SUM(AB43+AC43)</f>
        <v>0</v>
      </c>
      <c r="AE43" s="1306"/>
      <c r="AF43" s="1306"/>
      <c r="AG43" s="1321">
        <v>0</v>
      </c>
      <c r="AH43" s="1318"/>
      <c r="AI43" s="1306">
        <f>SUM(AG43+AH43)</f>
        <v>0</v>
      </c>
      <c r="AJ43" s="1306"/>
      <c r="AK43" s="1306"/>
      <c r="AL43" s="1321">
        <v>0</v>
      </c>
      <c r="AM43" s="1318"/>
      <c r="AN43" s="1306">
        <f>SUM(AL43+AM43)</f>
        <v>0</v>
      </c>
      <c r="AO43" s="1306"/>
      <c r="AP43" s="1306"/>
      <c r="AQ43" s="1321">
        <v>0</v>
      </c>
      <c r="AR43" s="1318"/>
      <c r="AS43" s="1306">
        <f>SUM(AQ43+AR43)</f>
        <v>0</v>
      </c>
      <c r="AT43" s="1306"/>
      <c r="AU43" s="1306"/>
      <c r="AV43" s="1321">
        <v>0</v>
      </c>
      <c r="AW43" s="1318"/>
      <c r="AX43" s="1306">
        <f>SUM(AV43+AW43)</f>
        <v>0</v>
      </c>
      <c r="AY43" s="1306"/>
      <c r="AZ43" s="1306"/>
      <c r="BA43" s="1321">
        <v>0</v>
      </c>
      <c r="BB43" s="1318"/>
      <c r="BC43" s="1306">
        <f t="shared" si="54"/>
        <v>0</v>
      </c>
      <c r="BD43" s="1306"/>
      <c r="BE43" s="1306"/>
      <c r="BF43" s="1321">
        <v>0</v>
      </c>
      <c r="BG43" s="1318"/>
      <c r="BH43" s="1306">
        <f>SUM(BF43+BG43)</f>
        <v>0</v>
      </c>
      <c r="BI43" s="1306"/>
      <c r="BJ43" s="1306"/>
      <c r="BK43" s="1321">
        <v>0</v>
      </c>
      <c r="BL43" s="1318"/>
      <c r="BM43" s="1306">
        <f>SUM(BK43+BL43)</f>
        <v>0</v>
      </c>
      <c r="BN43" s="1306"/>
      <c r="BO43" s="1306"/>
      <c r="BP43" s="1321">
        <v>0</v>
      </c>
      <c r="BQ43" s="1318"/>
      <c r="BR43" s="1306">
        <f>SUM(BP43+BQ43)</f>
        <v>0</v>
      </c>
      <c r="BS43" s="1306"/>
      <c r="BT43" s="1306"/>
      <c r="BU43" s="1321">
        <v>0</v>
      </c>
      <c r="BV43" s="1318"/>
      <c r="BW43" s="1306">
        <f>SUM(BU43+BV43)</f>
        <v>0</v>
      </c>
      <c r="BX43" s="1306"/>
      <c r="BY43" s="1306"/>
      <c r="BZ43" s="1321">
        <v>0</v>
      </c>
      <c r="CA43" s="1318"/>
      <c r="CB43" s="1306">
        <f t="shared" si="60"/>
        <v>0</v>
      </c>
      <c r="CC43" s="1306"/>
      <c r="CD43" s="1307">
        <f t="shared" ref="CD43:CF44" si="79">SUM(B43+G43+L43+Q43+V43+AA43+AF43+AK43+AP43+AU43+AZ43+BE43+BJ43+BO43+BT43+BY43)</f>
        <v>0</v>
      </c>
      <c r="CE43" s="1308">
        <f t="shared" si="79"/>
        <v>0</v>
      </c>
      <c r="CF43" s="1309">
        <f t="shared" si="79"/>
        <v>0</v>
      </c>
      <c r="CG43" s="1308">
        <f>SUM(CE43+CF43)</f>
        <v>0</v>
      </c>
      <c r="CH43" s="1307"/>
    </row>
    <row r="44" spans="1:86" s="310" customFormat="1" ht="27.75" hidden="1" customHeight="1">
      <c r="A44" s="1192" t="s">
        <v>513</v>
      </c>
      <c r="B44" s="1192"/>
      <c r="C44" s="1319"/>
      <c r="D44" s="1320"/>
      <c r="E44" s="1324">
        <f>SUM(C44+D44)</f>
        <v>0</v>
      </c>
      <c r="F44" s="1324"/>
      <c r="G44" s="1324"/>
      <c r="H44" s="1319"/>
      <c r="I44" s="1320"/>
      <c r="J44" s="1324">
        <f>SUM(H44+I44)</f>
        <v>0</v>
      </c>
      <c r="K44" s="1324"/>
      <c r="L44" s="1324"/>
      <c r="M44" s="1319"/>
      <c r="N44" s="1320"/>
      <c r="O44" s="1324">
        <f>SUM(M44+N44)</f>
        <v>0</v>
      </c>
      <c r="P44" s="1324"/>
      <c r="Q44" s="1324"/>
      <c r="R44" s="1316"/>
      <c r="S44" s="1317"/>
      <c r="T44" s="1324">
        <f t="shared" si="46"/>
        <v>0</v>
      </c>
      <c r="U44" s="1324"/>
      <c r="V44" s="1324"/>
      <c r="W44" s="1328"/>
      <c r="X44" s="1329"/>
      <c r="Y44" s="1330">
        <f>SUM(W44+X44)</f>
        <v>0</v>
      </c>
      <c r="Z44" s="1330"/>
      <c r="AA44" s="1330"/>
      <c r="AB44" s="1328"/>
      <c r="AC44" s="1329"/>
      <c r="AD44" s="1330">
        <f>SUM(AB44+AC44)</f>
        <v>0</v>
      </c>
      <c r="AE44" s="1330"/>
      <c r="AF44" s="1330"/>
      <c r="AG44" s="1328"/>
      <c r="AH44" s="1329"/>
      <c r="AI44" s="1330">
        <f>SUM(AG44+AH44)</f>
        <v>0</v>
      </c>
      <c r="AJ44" s="1330"/>
      <c r="AK44" s="1330"/>
      <c r="AL44" s="1328"/>
      <c r="AM44" s="1329"/>
      <c r="AN44" s="1330">
        <f>SUM(AL44+AM44)</f>
        <v>0</v>
      </c>
      <c r="AO44" s="1330"/>
      <c r="AP44" s="1330"/>
      <c r="AQ44" s="1328"/>
      <c r="AR44" s="1329"/>
      <c r="AS44" s="1330">
        <f>SUM(AQ44+AR44)</f>
        <v>0</v>
      </c>
      <c r="AT44" s="1330"/>
      <c r="AU44" s="1330"/>
      <c r="AV44" s="1328"/>
      <c r="AW44" s="1329"/>
      <c r="AX44" s="1330">
        <f>SUM(AV44+AW44)</f>
        <v>0</v>
      </c>
      <c r="AY44" s="1330"/>
      <c r="AZ44" s="1330"/>
      <c r="BA44" s="1328"/>
      <c r="BB44" s="1329"/>
      <c r="BC44" s="1330">
        <f>SUM(BA44+BB44)</f>
        <v>0</v>
      </c>
      <c r="BD44" s="1330"/>
      <c r="BE44" s="1330"/>
      <c r="BF44" s="1328"/>
      <c r="BG44" s="1329"/>
      <c r="BH44" s="1330">
        <f>SUM(BF44+BG44)</f>
        <v>0</v>
      </c>
      <c r="BI44" s="1330"/>
      <c r="BJ44" s="1330"/>
      <c r="BK44" s="1328"/>
      <c r="BL44" s="1329"/>
      <c r="BM44" s="1330">
        <f>SUM(BK44+BL44)</f>
        <v>0</v>
      </c>
      <c r="BN44" s="1330"/>
      <c r="BO44" s="1330"/>
      <c r="BP44" s="1328"/>
      <c r="BQ44" s="1329"/>
      <c r="BR44" s="1330">
        <f>SUM(BP44+BQ44)</f>
        <v>0</v>
      </c>
      <c r="BS44" s="1330"/>
      <c r="BT44" s="1330"/>
      <c r="BU44" s="1328"/>
      <c r="BV44" s="1329"/>
      <c r="BW44" s="1307">
        <f>SUM(BU44+BV44)</f>
        <v>0</v>
      </c>
      <c r="BX44" s="1307"/>
      <c r="BY44" s="1307"/>
      <c r="BZ44" s="1328"/>
      <c r="CA44" s="1329"/>
      <c r="CB44" s="1306">
        <f>SUM(BZ44+CA44)</f>
        <v>0</v>
      </c>
      <c r="CC44" s="1306"/>
      <c r="CD44" s="1307">
        <f t="shared" si="79"/>
        <v>0</v>
      </c>
      <c r="CE44" s="1308">
        <f t="shared" si="79"/>
        <v>0</v>
      </c>
      <c r="CF44" s="1309">
        <f t="shared" si="79"/>
        <v>0</v>
      </c>
      <c r="CG44" s="1308">
        <f>SUM(CE44+CF44)</f>
        <v>0</v>
      </c>
      <c r="CH44" s="1307"/>
    </row>
    <row r="45" spans="1:86" s="1323" customFormat="1" ht="15" customHeight="1">
      <c r="A45" s="1331" t="s">
        <v>402</v>
      </c>
      <c r="B45" s="1331">
        <f t="shared" ref="B45:AC45" si="80">SUM(B36:B44)</f>
        <v>65796</v>
      </c>
      <c r="C45" s="1331">
        <f t="shared" si="80"/>
        <v>81232260</v>
      </c>
      <c r="D45" s="1331">
        <f t="shared" si="80"/>
        <v>245371</v>
      </c>
      <c r="E45" s="1331">
        <f t="shared" si="80"/>
        <v>81477631</v>
      </c>
      <c r="F45" s="1331">
        <f t="shared" si="80"/>
        <v>81166464</v>
      </c>
      <c r="G45" s="1331">
        <f t="shared" si="80"/>
        <v>7493</v>
      </c>
      <c r="H45" s="1331">
        <f t="shared" si="80"/>
        <v>127444955</v>
      </c>
      <c r="I45" s="1331">
        <f t="shared" si="80"/>
        <v>495300</v>
      </c>
      <c r="J45" s="1331">
        <f t="shared" si="80"/>
        <v>127940255</v>
      </c>
      <c r="K45" s="1331">
        <f t="shared" si="80"/>
        <v>127437462</v>
      </c>
      <c r="L45" s="1331">
        <f t="shared" si="80"/>
        <v>12496</v>
      </c>
      <c r="M45" s="1331">
        <f t="shared" si="80"/>
        <v>54652770</v>
      </c>
      <c r="N45" s="1331">
        <f t="shared" si="80"/>
        <v>2188868</v>
      </c>
      <c r="O45" s="1331">
        <f t="shared" si="80"/>
        <v>56841638</v>
      </c>
      <c r="P45" s="1331">
        <f t="shared" si="80"/>
        <v>54640274</v>
      </c>
      <c r="Q45" s="1331">
        <f>SUM(Q36:Q44)</f>
        <v>17765</v>
      </c>
      <c r="R45" s="1332">
        <f>SUM(R36:R44)</f>
        <v>123263794</v>
      </c>
      <c r="S45" s="1332">
        <f>SUM(S36:S44)</f>
        <v>0</v>
      </c>
      <c r="T45" s="1331">
        <f>SUM(T36:T44)</f>
        <v>123263794</v>
      </c>
      <c r="U45" s="1331">
        <f>SUM(U36:U44)</f>
        <v>123246029</v>
      </c>
      <c r="V45" s="1331">
        <f t="shared" si="80"/>
        <v>396</v>
      </c>
      <c r="W45" s="1332">
        <f t="shared" si="80"/>
        <v>22091391</v>
      </c>
      <c r="X45" s="1332">
        <f t="shared" si="80"/>
        <v>0</v>
      </c>
      <c r="Y45" s="1331">
        <f t="shared" si="80"/>
        <v>22091391</v>
      </c>
      <c r="Z45" s="1331">
        <f t="shared" si="80"/>
        <v>22090995</v>
      </c>
      <c r="AA45" s="1331">
        <f t="shared" si="80"/>
        <v>579</v>
      </c>
      <c r="AB45" s="1332">
        <f t="shared" si="80"/>
        <v>37239076</v>
      </c>
      <c r="AC45" s="1332">
        <f t="shared" si="80"/>
        <v>466511</v>
      </c>
      <c r="AD45" s="1331">
        <f t="shared" ref="AD45:BH45" si="81">SUM(AD36:AD44)</f>
        <v>37705587</v>
      </c>
      <c r="AE45" s="1331">
        <f t="shared" si="81"/>
        <v>37238497</v>
      </c>
      <c r="AF45" s="1331">
        <f t="shared" si="81"/>
        <v>4417</v>
      </c>
      <c r="AG45" s="1332">
        <f t="shared" si="81"/>
        <v>33261600</v>
      </c>
      <c r="AH45" s="1332">
        <f t="shared" si="81"/>
        <v>27952</v>
      </c>
      <c r="AI45" s="1331">
        <f t="shared" si="81"/>
        <v>33289552</v>
      </c>
      <c r="AJ45" s="1331">
        <f t="shared" si="81"/>
        <v>33257183</v>
      </c>
      <c r="AK45" s="1331">
        <f t="shared" si="81"/>
        <v>1059</v>
      </c>
      <c r="AL45" s="1332">
        <f t="shared" si="81"/>
        <v>36074422</v>
      </c>
      <c r="AM45" s="1332">
        <f t="shared" si="81"/>
        <v>205835</v>
      </c>
      <c r="AN45" s="1331">
        <f t="shared" si="81"/>
        <v>36280257</v>
      </c>
      <c r="AO45" s="1331">
        <f t="shared" si="81"/>
        <v>36073363</v>
      </c>
      <c r="AP45" s="1331">
        <f t="shared" si="81"/>
        <v>706</v>
      </c>
      <c r="AQ45" s="1332">
        <f t="shared" si="81"/>
        <v>4263045</v>
      </c>
      <c r="AR45" s="1332">
        <f t="shared" si="81"/>
        <v>135335</v>
      </c>
      <c r="AS45" s="1331">
        <f t="shared" si="81"/>
        <v>4398380</v>
      </c>
      <c r="AT45" s="1331">
        <f t="shared" si="81"/>
        <v>4262339</v>
      </c>
      <c r="AU45" s="1331">
        <f t="shared" si="81"/>
        <v>432</v>
      </c>
      <c r="AV45" s="1332">
        <f t="shared" si="81"/>
        <v>1162129</v>
      </c>
      <c r="AW45" s="1332">
        <f t="shared" si="81"/>
        <v>309165</v>
      </c>
      <c r="AX45" s="1331">
        <f t="shared" si="81"/>
        <v>1471294</v>
      </c>
      <c r="AY45" s="1331">
        <f t="shared" si="81"/>
        <v>1161697</v>
      </c>
      <c r="AZ45" s="1331">
        <f t="shared" si="81"/>
        <v>584</v>
      </c>
      <c r="BA45" s="1332">
        <f t="shared" si="81"/>
        <v>12994458</v>
      </c>
      <c r="BB45" s="1332">
        <f t="shared" si="81"/>
        <v>397409</v>
      </c>
      <c r="BC45" s="1331">
        <f t="shared" si="81"/>
        <v>13391867</v>
      </c>
      <c r="BD45" s="1331">
        <f t="shared" si="81"/>
        <v>12993874</v>
      </c>
      <c r="BE45" s="1331">
        <f t="shared" si="81"/>
        <v>394</v>
      </c>
      <c r="BF45" s="1332">
        <f t="shared" si="81"/>
        <v>20763794</v>
      </c>
      <c r="BG45" s="1332">
        <f t="shared" si="81"/>
        <v>231989</v>
      </c>
      <c r="BH45" s="1331">
        <f t="shared" si="81"/>
        <v>20995783</v>
      </c>
      <c r="BI45" s="1331">
        <f t="shared" ref="BI45:CH45" si="82">SUM(BI36:BI44)</f>
        <v>20763400</v>
      </c>
      <c r="BJ45" s="1331">
        <f t="shared" si="82"/>
        <v>3198</v>
      </c>
      <c r="BK45" s="1332">
        <f t="shared" si="82"/>
        <v>45626679</v>
      </c>
      <c r="BL45" s="1332">
        <f t="shared" si="82"/>
        <v>46125</v>
      </c>
      <c r="BM45" s="1331">
        <f t="shared" si="82"/>
        <v>45672804</v>
      </c>
      <c r="BN45" s="1331">
        <f t="shared" si="82"/>
        <v>45623481</v>
      </c>
      <c r="BO45" s="1331">
        <f t="shared" si="82"/>
        <v>945</v>
      </c>
      <c r="BP45" s="1332">
        <f t="shared" si="82"/>
        <v>74356170</v>
      </c>
      <c r="BQ45" s="1332">
        <f t="shared" si="82"/>
        <v>307686</v>
      </c>
      <c r="BR45" s="1331">
        <f t="shared" si="82"/>
        <v>74663856</v>
      </c>
      <c r="BS45" s="1331">
        <f t="shared" si="82"/>
        <v>74355225</v>
      </c>
      <c r="BT45" s="1331">
        <f t="shared" si="82"/>
        <v>417</v>
      </c>
      <c r="BU45" s="1332">
        <f t="shared" si="82"/>
        <v>4065356</v>
      </c>
      <c r="BV45" s="1332">
        <f t="shared" si="82"/>
        <v>343265</v>
      </c>
      <c r="BW45" s="1331">
        <f t="shared" si="82"/>
        <v>4408621</v>
      </c>
      <c r="BX45" s="1331">
        <f t="shared" si="82"/>
        <v>4064939</v>
      </c>
      <c r="BY45" s="1331">
        <f t="shared" si="82"/>
        <v>69021</v>
      </c>
      <c r="BZ45" s="1332">
        <f t="shared" si="82"/>
        <v>153486194</v>
      </c>
      <c r="CA45" s="1332">
        <f t="shared" si="82"/>
        <v>1389654</v>
      </c>
      <c r="CB45" s="1331">
        <f t="shared" si="82"/>
        <v>154875848</v>
      </c>
      <c r="CC45" s="1331">
        <f t="shared" si="82"/>
        <v>153417173</v>
      </c>
      <c r="CD45" s="1331">
        <f t="shared" si="82"/>
        <v>185698</v>
      </c>
      <c r="CE45" s="1331">
        <f t="shared" si="82"/>
        <v>831978093</v>
      </c>
      <c r="CF45" s="1331">
        <f t="shared" si="82"/>
        <v>6790465</v>
      </c>
      <c r="CG45" s="1331">
        <f t="shared" si="82"/>
        <v>838768558</v>
      </c>
      <c r="CH45" s="1331">
        <f t="shared" si="82"/>
        <v>831792395</v>
      </c>
    </row>
    <row r="46" spans="1:86" s="1323" customFormat="1" ht="14.25" customHeight="1">
      <c r="A46" s="1210" t="s">
        <v>190</v>
      </c>
      <c r="B46" s="1210">
        <f>B45+B35</f>
        <v>1378744</v>
      </c>
      <c r="C46" s="1210">
        <f t="shared" ref="C46:BI46" si="83">C45+C35</f>
        <v>1573422371</v>
      </c>
      <c r="D46" s="1210">
        <f t="shared" si="83"/>
        <v>2387953</v>
      </c>
      <c r="E46" s="1628">
        <f t="shared" si="83"/>
        <v>1575810324</v>
      </c>
      <c r="F46" s="1210">
        <f t="shared" si="83"/>
        <v>1572043627</v>
      </c>
      <c r="G46" s="1210">
        <f t="shared" si="83"/>
        <v>492274</v>
      </c>
      <c r="H46" s="1210">
        <f t="shared" si="83"/>
        <v>652489825</v>
      </c>
      <c r="I46" s="1210">
        <f t="shared" si="83"/>
        <v>10874477</v>
      </c>
      <c r="J46" s="1210">
        <f t="shared" si="83"/>
        <v>663364302</v>
      </c>
      <c r="K46" s="1210">
        <f t="shared" si="83"/>
        <v>651997551</v>
      </c>
      <c r="L46" s="1210">
        <f t="shared" si="83"/>
        <v>652380</v>
      </c>
      <c r="M46" s="1210">
        <f t="shared" si="83"/>
        <v>812320454</v>
      </c>
      <c r="N46" s="1210">
        <f t="shared" si="83"/>
        <v>-20113156</v>
      </c>
      <c r="O46" s="1210">
        <f t="shared" si="83"/>
        <v>792207298</v>
      </c>
      <c r="P46" s="1210">
        <f t="shared" si="83"/>
        <v>811668074</v>
      </c>
      <c r="Q46" s="1210">
        <f>Q45+Q35</f>
        <v>583589</v>
      </c>
      <c r="R46" s="1322">
        <f>R45+R35</f>
        <v>936650153</v>
      </c>
      <c r="S46" s="1322">
        <f>S45+S35</f>
        <v>-5496396</v>
      </c>
      <c r="T46" s="1210">
        <f>T45+T35</f>
        <v>931153757</v>
      </c>
      <c r="U46" s="1210">
        <f>U45+U35</f>
        <v>936066564</v>
      </c>
      <c r="V46" s="1210">
        <f t="shared" si="83"/>
        <v>129111</v>
      </c>
      <c r="W46" s="1322">
        <f t="shared" si="83"/>
        <v>159256287</v>
      </c>
      <c r="X46" s="1322">
        <f t="shared" si="83"/>
        <v>8137</v>
      </c>
      <c r="Y46" s="1210">
        <f t="shared" si="83"/>
        <v>159264424</v>
      </c>
      <c r="Z46" s="1210">
        <f t="shared" si="83"/>
        <v>159127176</v>
      </c>
      <c r="AA46" s="1210">
        <f t="shared" si="83"/>
        <v>238022</v>
      </c>
      <c r="AB46" s="1322">
        <f t="shared" si="83"/>
        <v>265040285</v>
      </c>
      <c r="AC46" s="1322">
        <f t="shared" si="83"/>
        <v>1311059</v>
      </c>
      <c r="AD46" s="1210">
        <f t="shared" si="83"/>
        <v>266351344</v>
      </c>
      <c r="AE46" s="1210">
        <f t="shared" si="83"/>
        <v>264802263</v>
      </c>
      <c r="AF46" s="1210">
        <f t="shared" si="83"/>
        <v>169195</v>
      </c>
      <c r="AG46" s="1322">
        <f t="shared" si="83"/>
        <v>202387396</v>
      </c>
      <c r="AH46" s="1322">
        <f t="shared" si="83"/>
        <v>652901</v>
      </c>
      <c r="AI46" s="1210">
        <f t="shared" si="83"/>
        <v>203040297</v>
      </c>
      <c r="AJ46" s="1210">
        <f t="shared" si="83"/>
        <v>202218201</v>
      </c>
      <c r="AK46" s="1210">
        <f t="shared" si="83"/>
        <v>221409</v>
      </c>
      <c r="AL46" s="1322">
        <f t="shared" si="83"/>
        <v>271479014</v>
      </c>
      <c r="AM46" s="1322">
        <f t="shared" si="83"/>
        <v>2088069</v>
      </c>
      <c r="AN46" s="1210">
        <f t="shared" si="83"/>
        <v>273567083</v>
      </c>
      <c r="AO46" s="1210">
        <f t="shared" si="83"/>
        <v>271257605</v>
      </c>
      <c r="AP46" s="1210">
        <f t="shared" si="83"/>
        <v>145204</v>
      </c>
      <c r="AQ46" s="1322">
        <f t="shared" si="83"/>
        <v>157852009</v>
      </c>
      <c r="AR46" s="1322">
        <f t="shared" si="83"/>
        <v>-151266</v>
      </c>
      <c r="AS46" s="1210">
        <f t="shared" si="83"/>
        <v>157700743</v>
      </c>
      <c r="AT46" s="1210">
        <f t="shared" si="83"/>
        <v>157706805</v>
      </c>
      <c r="AU46" s="1210">
        <f t="shared" si="83"/>
        <v>145536</v>
      </c>
      <c r="AV46" s="1322">
        <f t="shared" si="83"/>
        <v>156501345</v>
      </c>
      <c r="AW46" s="1322">
        <f t="shared" si="83"/>
        <v>1733805</v>
      </c>
      <c r="AX46" s="1210">
        <f t="shared" si="83"/>
        <v>158235150</v>
      </c>
      <c r="AY46" s="1210">
        <f t="shared" si="83"/>
        <v>156355809</v>
      </c>
      <c r="AZ46" s="1210">
        <f t="shared" si="83"/>
        <v>189427</v>
      </c>
      <c r="BA46" s="1322">
        <f t="shared" si="83"/>
        <v>202163401</v>
      </c>
      <c r="BB46" s="1322">
        <f t="shared" si="83"/>
        <v>1920583</v>
      </c>
      <c r="BC46" s="1210">
        <f t="shared" si="83"/>
        <v>204083984</v>
      </c>
      <c r="BD46" s="1210">
        <f t="shared" si="83"/>
        <v>201973974</v>
      </c>
      <c r="BE46" s="1210">
        <f t="shared" si="83"/>
        <v>140650</v>
      </c>
      <c r="BF46" s="1322">
        <f t="shared" si="83"/>
        <v>182277192</v>
      </c>
      <c r="BG46" s="1322">
        <f t="shared" si="83"/>
        <v>-1623940</v>
      </c>
      <c r="BH46" s="1210">
        <f t="shared" si="83"/>
        <v>180653252</v>
      </c>
      <c r="BI46" s="1210">
        <f t="shared" si="83"/>
        <v>182136542</v>
      </c>
      <c r="BJ46" s="1210">
        <f t="shared" ref="BJ46:CH46" si="84">BJ45+BJ35</f>
        <v>139012</v>
      </c>
      <c r="BK46" s="1322">
        <f t="shared" si="84"/>
        <v>203416928</v>
      </c>
      <c r="BL46" s="1322">
        <f t="shared" si="84"/>
        <v>1728367</v>
      </c>
      <c r="BM46" s="1210">
        <f t="shared" si="84"/>
        <v>205145295</v>
      </c>
      <c r="BN46" s="1210">
        <f t="shared" si="84"/>
        <v>203277916</v>
      </c>
      <c r="BO46" s="1210">
        <f t="shared" si="84"/>
        <v>154949</v>
      </c>
      <c r="BP46" s="1322">
        <f t="shared" si="84"/>
        <v>235273503</v>
      </c>
      <c r="BQ46" s="1322">
        <f t="shared" si="84"/>
        <v>781762</v>
      </c>
      <c r="BR46" s="1210">
        <f t="shared" si="84"/>
        <v>236055265</v>
      </c>
      <c r="BS46" s="1210">
        <f t="shared" si="84"/>
        <v>235118554</v>
      </c>
      <c r="BT46" s="1210">
        <f t="shared" si="84"/>
        <v>125136</v>
      </c>
      <c r="BU46" s="1322">
        <f t="shared" si="84"/>
        <v>138865053</v>
      </c>
      <c r="BV46" s="1322">
        <f t="shared" si="84"/>
        <v>213665</v>
      </c>
      <c r="BW46" s="1210">
        <f t="shared" si="84"/>
        <v>139078718</v>
      </c>
      <c r="BX46" s="1210">
        <f t="shared" si="84"/>
        <v>138739917</v>
      </c>
      <c r="BY46" s="1210">
        <f t="shared" si="84"/>
        <v>2422659</v>
      </c>
      <c r="BZ46" s="1322">
        <f t="shared" si="84"/>
        <v>2350581022</v>
      </c>
      <c r="CA46" s="1322">
        <f t="shared" si="84"/>
        <v>-26992374</v>
      </c>
      <c r="CB46" s="1210">
        <f t="shared" si="84"/>
        <v>2323588648</v>
      </c>
      <c r="CC46" s="1210">
        <f t="shared" si="84"/>
        <v>2348158363</v>
      </c>
      <c r="CD46" s="1210">
        <f t="shared" si="84"/>
        <v>7327297</v>
      </c>
      <c r="CE46" s="1210">
        <f t="shared" si="84"/>
        <v>8499976238</v>
      </c>
      <c r="CF46" s="1210">
        <f t="shared" si="84"/>
        <v>-30676354</v>
      </c>
      <c r="CG46" s="1210">
        <f t="shared" si="84"/>
        <v>8469299884</v>
      </c>
      <c r="CH46" s="1210">
        <f t="shared" si="84"/>
        <v>8492648941</v>
      </c>
    </row>
    <row r="47" spans="1:86" ht="14.25" hidden="1" customHeight="1">
      <c r="A47" s="806" t="s">
        <v>462</v>
      </c>
      <c r="B47" s="806"/>
      <c r="C47" s="1319">
        <v>0</v>
      </c>
      <c r="D47" s="1320"/>
      <c r="E47" s="1303">
        <f t="shared" si="66"/>
        <v>0</v>
      </c>
      <c r="F47" s="1303"/>
      <c r="G47" s="1303"/>
      <c r="H47" s="1319">
        <v>0</v>
      </c>
      <c r="I47" s="1320"/>
      <c r="J47" s="1303">
        <f t="shared" si="67"/>
        <v>0</v>
      </c>
      <c r="K47" s="1303"/>
      <c r="L47" s="1303"/>
      <c r="M47" s="1319">
        <v>0</v>
      </c>
      <c r="N47" s="1320"/>
      <c r="O47" s="1303">
        <f t="shared" si="68"/>
        <v>0</v>
      </c>
      <c r="P47" s="1303"/>
      <c r="Q47" s="1303"/>
      <c r="R47" s="1316">
        <v>0</v>
      </c>
      <c r="S47" s="1317"/>
      <c r="T47" s="1303">
        <f t="shared" ref="T47:T59" si="85">SUM(R47+S47)</f>
        <v>0</v>
      </c>
      <c r="U47" s="1303"/>
      <c r="V47" s="1303"/>
      <c r="W47" s="1321">
        <v>0</v>
      </c>
      <c r="X47" s="1318"/>
      <c r="Y47" s="1306">
        <f t="shared" si="69"/>
        <v>0</v>
      </c>
      <c r="Z47" s="1306"/>
      <c r="AA47" s="1306"/>
      <c r="AB47" s="1321">
        <v>0</v>
      </c>
      <c r="AC47" s="1318"/>
      <c r="AD47" s="1306">
        <f t="shared" si="70"/>
        <v>0</v>
      </c>
      <c r="AE47" s="1306"/>
      <c r="AF47" s="1306"/>
      <c r="AG47" s="1321">
        <v>0</v>
      </c>
      <c r="AH47" s="1318"/>
      <c r="AI47" s="1306">
        <f t="shared" si="71"/>
        <v>0</v>
      </c>
      <c r="AJ47" s="1306"/>
      <c r="AK47" s="1306"/>
      <c r="AL47" s="1321">
        <v>0</v>
      </c>
      <c r="AM47" s="1318"/>
      <c r="AN47" s="1306">
        <f t="shared" si="72"/>
        <v>0</v>
      </c>
      <c r="AO47" s="1306"/>
      <c r="AP47" s="1306"/>
      <c r="AQ47" s="1321">
        <v>0</v>
      </c>
      <c r="AR47" s="1318"/>
      <c r="AS47" s="1306">
        <f t="shared" si="73"/>
        <v>0</v>
      </c>
      <c r="AT47" s="1306"/>
      <c r="AU47" s="1306"/>
      <c r="AV47" s="1321">
        <v>0</v>
      </c>
      <c r="AW47" s="1318"/>
      <c r="AX47" s="1306">
        <f t="shared" si="74"/>
        <v>0</v>
      </c>
      <c r="AY47" s="1306"/>
      <c r="AZ47" s="1306"/>
      <c r="BA47" s="1321">
        <v>0</v>
      </c>
      <c r="BB47" s="1318"/>
      <c r="BC47" s="1306">
        <f t="shared" ref="BC47:BC59" si="86">SUM(BA47+BB47)</f>
        <v>0</v>
      </c>
      <c r="BD47" s="1306"/>
      <c r="BE47" s="1306"/>
      <c r="BF47" s="1321">
        <v>0</v>
      </c>
      <c r="BG47" s="1318"/>
      <c r="BH47" s="1306">
        <f t="shared" si="75"/>
        <v>0</v>
      </c>
      <c r="BI47" s="1306"/>
      <c r="BJ47" s="1306"/>
      <c r="BK47" s="1321">
        <v>0</v>
      </c>
      <c r="BL47" s="1318"/>
      <c r="BM47" s="1306">
        <f t="shared" si="76"/>
        <v>0</v>
      </c>
      <c r="BN47" s="1306"/>
      <c r="BO47" s="1306"/>
      <c r="BP47" s="1321">
        <v>0</v>
      </c>
      <c r="BQ47" s="1318"/>
      <c r="BR47" s="1306">
        <f t="shared" si="77"/>
        <v>0</v>
      </c>
      <c r="BS47" s="1306"/>
      <c r="BT47" s="1306"/>
      <c r="BU47" s="1321">
        <v>0</v>
      </c>
      <c r="BV47" s="1318"/>
      <c r="BW47" s="1306">
        <f t="shared" si="78"/>
        <v>0</v>
      </c>
      <c r="BX47" s="1306"/>
      <c r="BY47" s="1306"/>
      <c r="BZ47" s="1321">
        <v>0</v>
      </c>
      <c r="CA47" s="1318"/>
      <c r="CB47" s="1306">
        <f t="shared" ref="CB47:CB59" si="87">SUM(BZ47+CA47)</f>
        <v>0</v>
      </c>
      <c r="CC47" s="1306">
        <f t="shared" ref="CC47:CC54" si="88">BZ47-BY47</f>
        <v>0</v>
      </c>
      <c r="CD47" s="1307">
        <f t="shared" ref="CD47:CD54" si="89">SUM(B47+G47+L47+Q47+V47+AA47+AF47+AK47+AP47+AU47+AZ47+BE47+BJ47+BO47+BT47+BY47)</f>
        <v>0</v>
      </c>
      <c r="CE47" s="1333">
        <f t="shared" ref="CE47:CE54" si="90">SUM(C47+H47+M47+R47+W47+AB47+AG47+AL47+AQ47+AV47+BA47+BF47+BK47+BP47+BU47+BZ47)</f>
        <v>0</v>
      </c>
      <c r="CF47" s="1309">
        <f t="shared" ref="CF47:CF54" si="91">SUM(D47+I47+N47+S47+X47+AC47+AH47+AM47+AR47+AW47+BB47+BG47+BL47+BQ47+BV47+CA47)</f>
        <v>0</v>
      </c>
      <c r="CG47" s="1327">
        <f t="shared" si="39"/>
        <v>0</v>
      </c>
      <c r="CH47" s="1307"/>
    </row>
    <row r="48" spans="1:86" ht="14.25" hidden="1" customHeight="1">
      <c r="A48" s="806" t="s">
        <v>558</v>
      </c>
      <c r="B48" s="806"/>
      <c r="C48" s="1319">
        <v>0</v>
      </c>
      <c r="D48" s="1320"/>
      <c r="E48" s="1303">
        <f t="shared" si="66"/>
        <v>0</v>
      </c>
      <c r="F48" s="1303"/>
      <c r="G48" s="1303"/>
      <c r="H48" s="1319">
        <v>0</v>
      </c>
      <c r="I48" s="1320"/>
      <c r="J48" s="1303">
        <f t="shared" si="67"/>
        <v>0</v>
      </c>
      <c r="K48" s="1303"/>
      <c r="L48" s="1303"/>
      <c r="M48" s="1319">
        <v>0</v>
      </c>
      <c r="N48" s="1320"/>
      <c r="O48" s="1303">
        <f t="shared" si="68"/>
        <v>0</v>
      </c>
      <c r="P48" s="1303"/>
      <c r="Q48" s="1303"/>
      <c r="R48" s="1316">
        <v>0</v>
      </c>
      <c r="S48" s="1317"/>
      <c r="T48" s="1303">
        <f t="shared" si="85"/>
        <v>0</v>
      </c>
      <c r="U48" s="1303"/>
      <c r="V48" s="1303"/>
      <c r="W48" s="1321">
        <v>0</v>
      </c>
      <c r="X48" s="1318"/>
      <c r="Y48" s="1306">
        <f t="shared" si="69"/>
        <v>0</v>
      </c>
      <c r="Z48" s="1306"/>
      <c r="AA48" s="1306"/>
      <c r="AB48" s="1321">
        <v>0</v>
      </c>
      <c r="AC48" s="1318"/>
      <c r="AD48" s="1306">
        <f t="shared" si="70"/>
        <v>0</v>
      </c>
      <c r="AE48" s="1306"/>
      <c r="AF48" s="1306"/>
      <c r="AG48" s="1321">
        <v>0</v>
      </c>
      <c r="AH48" s="1318"/>
      <c r="AI48" s="1306">
        <f t="shared" si="71"/>
        <v>0</v>
      </c>
      <c r="AJ48" s="1306"/>
      <c r="AK48" s="1306"/>
      <c r="AL48" s="1321">
        <v>0</v>
      </c>
      <c r="AM48" s="1318"/>
      <c r="AN48" s="1306">
        <f t="shared" si="72"/>
        <v>0</v>
      </c>
      <c r="AO48" s="1306"/>
      <c r="AP48" s="1306"/>
      <c r="AQ48" s="1321">
        <v>0</v>
      </c>
      <c r="AR48" s="1318"/>
      <c r="AS48" s="1306">
        <f t="shared" si="73"/>
        <v>0</v>
      </c>
      <c r="AT48" s="1306"/>
      <c r="AU48" s="1306"/>
      <c r="AV48" s="1321">
        <v>0</v>
      </c>
      <c r="AW48" s="1318"/>
      <c r="AX48" s="1306">
        <f t="shared" si="74"/>
        <v>0</v>
      </c>
      <c r="AY48" s="1306"/>
      <c r="AZ48" s="1306"/>
      <c r="BA48" s="1321">
        <v>0</v>
      </c>
      <c r="BB48" s="1318"/>
      <c r="BC48" s="1306">
        <f>SUM(BA48+BB48)</f>
        <v>0</v>
      </c>
      <c r="BD48" s="1306"/>
      <c r="BE48" s="1306"/>
      <c r="BF48" s="1321">
        <v>0</v>
      </c>
      <c r="BG48" s="1318"/>
      <c r="BH48" s="1306">
        <f t="shared" si="75"/>
        <v>0</v>
      </c>
      <c r="BI48" s="1306"/>
      <c r="BJ48" s="1306"/>
      <c r="BK48" s="1321">
        <v>0</v>
      </c>
      <c r="BL48" s="1318"/>
      <c r="BM48" s="1306">
        <f t="shared" si="76"/>
        <v>0</v>
      </c>
      <c r="BN48" s="1306"/>
      <c r="BO48" s="1306"/>
      <c r="BP48" s="1321">
        <v>0</v>
      </c>
      <c r="BQ48" s="1318"/>
      <c r="BR48" s="1306">
        <f t="shared" si="77"/>
        <v>0</v>
      </c>
      <c r="BS48" s="1306"/>
      <c r="BT48" s="1306"/>
      <c r="BU48" s="1321">
        <v>0</v>
      </c>
      <c r="BV48" s="1318"/>
      <c r="BW48" s="1306">
        <f t="shared" si="78"/>
        <v>0</v>
      </c>
      <c r="BX48" s="1306"/>
      <c r="BY48" s="1306"/>
      <c r="BZ48" s="1321">
        <v>0</v>
      </c>
      <c r="CA48" s="1318"/>
      <c r="CB48" s="1306">
        <f>SUM(BZ48+CA48)</f>
        <v>0</v>
      </c>
      <c r="CC48" s="1306">
        <f t="shared" si="88"/>
        <v>0</v>
      </c>
      <c r="CD48" s="1307">
        <f t="shared" si="89"/>
        <v>0</v>
      </c>
      <c r="CE48" s="1308">
        <f t="shared" si="90"/>
        <v>0</v>
      </c>
      <c r="CF48" s="1309">
        <f t="shared" si="91"/>
        <v>0</v>
      </c>
      <c r="CG48" s="1308">
        <f t="shared" si="39"/>
        <v>0</v>
      </c>
      <c r="CH48" s="1307"/>
    </row>
    <row r="49" spans="1:86" ht="14.25" hidden="1" customHeight="1">
      <c r="A49" s="806" t="s">
        <v>460</v>
      </c>
      <c r="B49" s="806"/>
      <c r="C49" s="1319">
        <v>0</v>
      </c>
      <c r="D49" s="1320"/>
      <c r="E49" s="1303">
        <f t="shared" si="66"/>
        <v>0</v>
      </c>
      <c r="F49" s="1303"/>
      <c r="G49" s="1303"/>
      <c r="H49" s="1319">
        <v>0</v>
      </c>
      <c r="I49" s="1320"/>
      <c r="J49" s="1303">
        <f t="shared" si="67"/>
        <v>0</v>
      </c>
      <c r="K49" s="1303"/>
      <c r="L49" s="1303"/>
      <c r="M49" s="1319">
        <v>0</v>
      </c>
      <c r="N49" s="1320"/>
      <c r="O49" s="1303">
        <f t="shared" si="68"/>
        <v>0</v>
      </c>
      <c r="P49" s="1303"/>
      <c r="Q49" s="1303"/>
      <c r="R49" s="1316">
        <v>0</v>
      </c>
      <c r="S49" s="1317"/>
      <c r="T49" s="1303">
        <f t="shared" si="85"/>
        <v>0</v>
      </c>
      <c r="U49" s="1303"/>
      <c r="V49" s="1303"/>
      <c r="W49" s="1321">
        <v>0</v>
      </c>
      <c r="X49" s="1318"/>
      <c r="Y49" s="1306">
        <f t="shared" si="69"/>
        <v>0</v>
      </c>
      <c r="Z49" s="1306"/>
      <c r="AA49" s="1306"/>
      <c r="AB49" s="1321">
        <v>0</v>
      </c>
      <c r="AC49" s="1318"/>
      <c r="AD49" s="1306">
        <f t="shared" si="70"/>
        <v>0</v>
      </c>
      <c r="AE49" s="1306"/>
      <c r="AF49" s="1306"/>
      <c r="AG49" s="1321">
        <v>0</v>
      </c>
      <c r="AH49" s="1318"/>
      <c r="AI49" s="1306">
        <f t="shared" si="71"/>
        <v>0</v>
      </c>
      <c r="AJ49" s="1306"/>
      <c r="AK49" s="1306"/>
      <c r="AL49" s="1321">
        <v>0</v>
      </c>
      <c r="AM49" s="1318"/>
      <c r="AN49" s="1306">
        <f t="shared" si="72"/>
        <v>0</v>
      </c>
      <c r="AO49" s="1306"/>
      <c r="AP49" s="1306"/>
      <c r="AQ49" s="1321">
        <v>0</v>
      </c>
      <c r="AR49" s="1318"/>
      <c r="AS49" s="1306">
        <f t="shared" si="73"/>
        <v>0</v>
      </c>
      <c r="AT49" s="1306"/>
      <c r="AU49" s="1306"/>
      <c r="AV49" s="1321">
        <v>0</v>
      </c>
      <c r="AW49" s="1318"/>
      <c r="AX49" s="1306">
        <f t="shared" si="74"/>
        <v>0</v>
      </c>
      <c r="AY49" s="1306"/>
      <c r="AZ49" s="1306"/>
      <c r="BA49" s="1321">
        <v>0</v>
      </c>
      <c r="BB49" s="1318"/>
      <c r="BC49" s="1306">
        <f>SUM(BA49+BB49)</f>
        <v>0</v>
      </c>
      <c r="BD49" s="1306"/>
      <c r="BE49" s="1306"/>
      <c r="BF49" s="1321">
        <v>0</v>
      </c>
      <c r="BG49" s="1318"/>
      <c r="BH49" s="1306">
        <f t="shared" si="75"/>
        <v>0</v>
      </c>
      <c r="BI49" s="1306"/>
      <c r="BJ49" s="1306"/>
      <c r="BK49" s="1321">
        <v>0</v>
      </c>
      <c r="BL49" s="1318"/>
      <c r="BM49" s="1306">
        <f t="shared" si="76"/>
        <v>0</v>
      </c>
      <c r="BN49" s="1306"/>
      <c r="BO49" s="1306"/>
      <c r="BP49" s="1321">
        <v>0</v>
      </c>
      <c r="BQ49" s="1318"/>
      <c r="BR49" s="1306">
        <f t="shared" si="77"/>
        <v>0</v>
      </c>
      <c r="BS49" s="1306"/>
      <c r="BT49" s="1306"/>
      <c r="BU49" s="1321">
        <v>0</v>
      </c>
      <c r="BV49" s="1318"/>
      <c r="BW49" s="1306">
        <f t="shared" si="78"/>
        <v>0</v>
      </c>
      <c r="BX49" s="1306"/>
      <c r="BY49" s="1306"/>
      <c r="BZ49" s="1321">
        <v>0</v>
      </c>
      <c r="CA49" s="1318"/>
      <c r="CB49" s="1306">
        <f>SUM(BZ49+CA49)</f>
        <v>0</v>
      </c>
      <c r="CC49" s="1306">
        <f t="shared" si="88"/>
        <v>0</v>
      </c>
      <c r="CD49" s="1307">
        <f t="shared" si="89"/>
        <v>0</v>
      </c>
      <c r="CE49" s="1308">
        <f t="shared" si="90"/>
        <v>0</v>
      </c>
      <c r="CF49" s="1309">
        <f t="shared" si="91"/>
        <v>0</v>
      </c>
      <c r="CG49" s="1327">
        <f t="shared" si="39"/>
        <v>0</v>
      </c>
      <c r="CH49" s="1307"/>
    </row>
    <row r="50" spans="1:86" ht="14.25" hidden="1" customHeight="1">
      <c r="A50" s="806" t="s">
        <v>461</v>
      </c>
      <c r="B50" s="806"/>
      <c r="C50" s="1319">
        <v>0</v>
      </c>
      <c r="D50" s="1320"/>
      <c r="E50" s="1303">
        <f t="shared" si="66"/>
        <v>0</v>
      </c>
      <c r="F50" s="1303"/>
      <c r="G50" s="1303"/>
      <c r="H50" s="1319">
        <v>0</v>
      </c>
      <c r="I50" s="1320"/>
      <c r="J50" s="1303">
        <f t="shared" si="67"/>
        <v>0</v>
      </c>
      <c r="K50" s="1303"/>
      <c r="L50" s="1303"/>
      <c r="M50" s="1319">
        <v>0</v>
      </c>
      <c r="N50" s="1320"/>
      <c r="O50" s="1303">
        <f t="shared" si="68"/>
        <v>0</v>
      </c>
      <c r="P50" s="1303"/>
      <c r="Q50" s="1303"/>
      <c r="R50" s="1316">
        <v>0</v>
      </c>
      <c r="S50" s="1317"/>
      <c r="T50" s="1303">
        <f t="shared" si="85"/>
        <v>0</v>
      </c>
      <c r="U50" s="1303"/>
      <c r="V50" s="1303"/>
      <c r="W50" s="1321">
        <v>0</v>
      </c>
      <c r="X50" s="1318"/>
      <c r="Y50" s="1306">
        <f t="shared" si="69"/>
        <v>0</v>
      </c>
      <c r="Z50" s="1306"/>
      <c r="AA50" s="1306"/>
      <c r="AB50" s="1321">
        <v>0</v>
      </c>
      <c r="AC50" s="1318"/>
      <c r="AD50" s="1306">
        <f t="shared" si="70"/>
        <v>0</v>
      </c>
      <c r="AE50" s="1306"/>
      <c r="AF50" s="1306"/>
      <c r="AG50" s="1321">
        <v>0</v>
      </c>
      <c r="AH50" s="1318"/>
      <c r="AI50" s="1306">
        <f t="shared" si="71"/>
        <v>0</v>
      </c>
      <c r="AJ50" s="1306"/>
      <c r="AK50" s="1306"/>
      <c r="AL50" s="1321">
        <v>0</v>
      </c>
      <c r="AM50" s="1318"/>
      <c r="AN50" s="1306">
        <f t="shared" si="72"/>
        <v>0</v>
      </c>
      <c r="AO50" s="1306"/>
      <c r="AP50" s="1306"/>
      <c r="AQ50" s="1321">
        <v>0</v>
      </c>
      <c r="AR50" s="1318"/>
      <c r="AS50" s="1306">
        <f t="shared" si="73"/>
        <v>0</v>
      </c>
      <c r="AT50" s="1306"/>
      <c r="AU50" s="1306"/>
      <c r="AV50" s="1321">
        <v>0</v>
      </c>
      <c r="AW50" s="1318"/>
      <c r="AX50" s="1306">
        <f t="shared" si="74"/>
        <v>0</v>
      </c>
      <c r="AY50" s="1306"/>
      <c r="AZ50" s="1306"/>
      <c r="BA50" s="1321">
        <v>0</v>
      </c>
      <c r="BB50" s="1318"/>
      <c r="BC50" s="1306">
        <f t="shared" si="86"/>
        <v>0</v>
      </c>
      <c r="BD50" s="1306"/>
      <c r="BE50" s="1306"/>
      <c r="BF50" s="1321">
        <v>0</v>
      </c>
      <c r="BG50" s="1318"/>
      <c r="BH50" s="1306">
        <f t="shared" si="75"/>
        <v>0</v>
      </c>
      <c r="BI50" s="1306"/>
      <c r="BJ50" s="1306"/>
      <c r="BK50" s="1321">
        <v>0</v>
      </c>
      <c r="BL50" s="1318"/>
      <c r="BM50" s="1306">
        <f t="shared" si="76"/>
        <v>0</v>
      </c>
      <c r="BN50" s="1306"/>
      <c r="BO50" s="1306"/>
      <c r="BP50" s="1321">
        <v>0</v>
      </c>
      <c r="BQ50" s="1318"/>
      <c r="BR50" s="1306">
        <f t="shared" si="77"/>
        <v>0</v>
      </c>
      <c r="BS50" s="1306"/>
      <c r="BT50" s="1306"/>
      <c r="BU50" s="1321">
        <v>0</v>
      </c>
      <c r="BV50" s="1318"/>
      <c r="BW50" s="1306">
        <f t="shared" si="78"/>
        <v>0</v>
      </c>
      <c r="BX50" s="1306"/>
      <c r="BY50" s="1306"/>
      <c r="BZ50" s="1321">
        <v>0</v>
      </c>
      <c r="CA50" s="1318"/>
      <c r="CB50" s="1306">
        <f t="shared" si="87"/>
        <v>0</v>
      </c>
      <c r="CC50" s="1306">
        <f t="shared" si="88"/>
        <v>0</v>
      </c>
      <c r="CD50" s="1307">
        <f t="shared" si="89"/>
        <v>0</v>
      </c>
      <c r="CE50" s="1308">
        <f t="shared" si="90"/>
        <v>0</v>
      </c>
      <c r="CF50" s="1309">
        <f t="shared" si="91"/>
        <v>0</v>
      </c>
      <c r="CG50" s="1308">
        <f t="shared" si="39"/>
        <v>0</v>
      </c>
      <c r="CH50" s="1307"/>
    </row>
    <row r="51" spans="1:86" ht="14.25" hidden="1" customHeight="1">
      <c r="A51" s="806" t="s">
        <v>463</v>
      </c>
      <c r="B51" s="806"/>
      <c r="C51" s="1319">
        <v>0</v>
      </c>
      <c r="D51" s="1320"/>
      <c r="E51" s="1303">
        <f t="shared" si="66"/>
        <v>0</v>
      </c>
      <c r="F51" s="1303"/>
      <c r="G51" s="1303"/>
      <c r="H51" s="1319">
        <v>0</v>
      </c>
      <c r="I51" s="1320"/>
      <c r="J51" s="1303">
        <f t="shared" si="67"/>
        <v>0</v>
      </c>
      <c r="K51" s="1303"/>
      <c r="L51" s="1303"/>
      <c r="M51" s="1319">
        <v>0</v>
      </c>
      <c r="N51" s="1320"/>
      <c r="O51" s="1303">
        <f t="shared" si="68"/>
        <v>0</v>
      </c>
      <c r="P51" s="1303"/>
      <c r="Q51" s="1303"/>
      <c r="R51" s="1316">
        <v>0</v>
      </c>
      <c r="S51" s="1317"/>
      <c r="T51" s="1303">
        <f t="shared" si="85"/>
        <v>0</v>
      </c>
      <c r="U51" s="1303"/>
      <c r="V51" s="1303"/>
      <c r="W51" s="1321">
        <v>0</v>
      </c>
      <c r="X51" s="1318"/>
      <c r="Y51" s="1306">
        <f t="shared" si="69"/>
        <v>0</v>
      </c>
      <c r="Z51" s="1306"/>
      <c r="AA51" s="1306"/>
      <c r="AB51" s="1321">
        <v>0</v>
      </c>
      <c r="AC51" s="1318"/>
      <c r="AD51" s="1306">
        <f t="shared" si="70"/>
        <v>0</v>
      </c>
      <c r="AE51" s="1306"/>
      <c r="AF51" s="1306"/>
      <c r="AG51" s="1321">
        <v>0</v>
      </c>
      <c r="AH51" s="1318"/>
      <c r="AI51" s="1306">
        <f t="shared" si="71"/>
        <v>0</v>
      </c>
      <c r="AJ51" s="1306"/>
      <c r="AK51" s="1306"/>
      <c r="AL51" s="1321">
        <v>0</v>
      </c>
      <c r="AM51" s="1318"/>
      <c r="AN51" s="1306">
        <f t="shared" si="72"/>
        <v>0</v>
      </c>
      <c r="AO51" s="1306"/>
      <c r="AP51" s="1306"/>
      <c r="AQ51" s="1321">
        <v>0</v>
      </c>
      <c r="AR51" s="1318"/>
      <c r="AS51" s="1306">
        <f t="shared" si="73"/>
        <v>0</v>
      </c>
      <c r="AT51" s="1306"/>
      <c r="AU51" s="1306"/>
      <c r="AV51" s="1321">
        <v>0</v>
      </c>
      <c r="AW51" s="1318"/>
      <c r="AX51" s="1306">
        <f t="shared" si="74"/>
        <v>0</v>
      </c>
      <c r="AY51" s="1306"/>
      <c r="AZ51" s="1306"/>
      <c r="BA51" s="1321">
        <v>0</v>
      </c>
      <c r="BB51" s="1318"/>
      <c r="BC51" s="1306">
        <f>SUM(BA51+BB51)</f>
        <v>0</v>
      </c>
      <c r="BD51" s="1306"/>
      <c r="BE51" s="1306"/>
      <c r="BF51" s="1321">
        <v>0</v>
      </c>
      <c r="BG51" s="1318"/>
      <c r="BH51" s="1306">
        <f t="shared" si="75"/>
        <v>0</v>
      </c>
      <c r="BI51" s="1306"/>
      <c r="BJ51" s="1306"/>
      <c r="BK51" s="1321">
        <v>0</v>
      </c>
      <c r="BL51" s="1318"/>
      <c r="BM51" s="1306">
        <f t="shared" si="76"/>
        <v>0</v>
      </c>
      <c r="BN51" s="1306"/>
      <c r="BO51" s="1306"/>
      <c r="BP51" s="1321">
        <v>0</v>
      </c>
      <c r="BQ51" s="1318"/>
      <c r="BR51" s="1306">
        <f t="shared" si="77"/>
        <v>0</v>
      </c>
      <c r="BS51" s="1306"/>
      <c r="BT51" s="1306"/>
      <c r="BU51" s="1321">
        <v>0</v>
      </c>
      <c r="BV51" s="1318"/>
      <c r="BW51" s="1306">
        <f t="shared" si="78"/>
        <v>0</v>
      </c>
      <c r="BX51" s="1306"/>
      <c r="BY51" s="1306"/>
      <c r="BZ51" s="1321">
        <v>0</v>
      </c>
      <c r="CA51" s="1318"/>
      <c r="CB51" s="1306">
        <f>SUM(BZ51+CA51)</f>
        <v>0</v>
      </c>
      <c r="CC51" s="1306">
        <f t="shared" si="88"/>
        <v>0</v>
      </c>
      <c r="CD51" s="1307">
        <f t="shared" si="89"/>
        <v>0</v>
      </c>
      <c r="CE51" s="1308">
        <f t="shared" si="90"/>
        <v>0</v>
      </c>
      <c r="CF51" s="1309">
        <f t="shared" si="91"/>
        <v>0</v>
      </c>
      <c r="CG51" s="1327">
        <f t="shared" si="39"/>
        <v>0</v>
      </c>
      <c r="CH51" s="1307"/>
    </row>
    <row r="52" spans="1:86" ht="14.25" hidden="1" customHeight="1">
      <c r="A52" s="806" t="s">
        <v>464</v>
      </c>
      <c r="B52" s="806"/>
      <c r="C52" s="1319">
        <v>0</v>
      </c>
      <c r="D52" s="1320"/>
      <c r="E52" s="1303">
        <f t="shared" si="66"/>
        <v>0</v>
      </c>
      <c r="F52" s="1303"/>
      <c r="G52" s="1303"/>
      <c r="H52" s="1319">
        <v>0</v>
      </c>
      <c r="I52" s="1320"/>
      <c r="J52" s="1303">
        <f t="shared" si="67"/>
        <v>0</v>
      </c>
      <c r="K52" s="1303"/>
      <c r="L52" s="1303"/>
      <c r="M52" s="1319">
        <v>0</v>
      </c>
      <c r="N52" s="1320"/>
      <c r="O52" s="1303">
        <f t="shared" si="68"/>
        <v>0</v>
      </c>
      <c r="P52" s="1303"/>
      <c r="Q52" s="1303"/>
      <c r="R52" s="1316">
        <v>0</v>
      </c>
      <c r="S52" s="1317"/>
      <c r="T52" s="1303">
        <f t="shared" si="85"/>
        <v>0</v>
      </c>
      <c r="U52" s="1303"/>
      <c r="V52" s="1303"/>
      <c r="W52" s="1321">
        <v>0</v>
      </c>
      <c r="X52" s="1318"/>
      <c r="Y52" s="1306">
        <f t="shared" si="69"/>
        <v>0</v>
      </c>
      <c r="Z52" s="1306"/>
      <c r="AA52" s="1306"/>
      <c r="AB52" s="1321">
        <v>0</v>
      </c>
      <c r="AC52" s="1318"/>
      <c r="AD52" s="1306">
        <f t="shared" si="70"/>
        <v>0</v>
      </c>
      <c r="AE52" s="1306"/>
      <c r="AF52" s="1306"/>
      <c r="AG52" s="1321">
        <v>0</v>
      </c>
      <c r="AH52" s="1318"/>
      <c r="AI52" s="1306">
        <f t="shared" si="71"/>
        <v>0</v>
      </c>
      <c r="AJ52" s="1306"/>
      <c r="AK52" s="1306"/>
      <c r="AL52" s="1321">
        <v>0</v>
      </c>
      <c r="AM52" s="1318"/>
      <c r="AN52" s="1306">
        <f t="shared" si="72"/>
        <v>0</v>
      </c>
      <c r="AO52" s="1306"/>
      <c r="AP52" s="1306"/>
      <c r="AQ52" s="1321">
        <v>0</v>
      </c>
      <c r="AR52" s="1318"/>
      <c r="AS52" s="1306">
        <f t="shared" si="73"/>
        <v>0</v>
      </c>
      <c r="AT52" s="1306"/>
      <c r="AU52" s="1306"/>
      <c r="AV52" s="1321">
        <v>0</v>
      </c>
      <c r="AW52" s="1318"/>
      <c r="AX52" s="1306">
        <f t="shared" si="74"/>
        <v>0</v>
      </c>
      <c r="AY52" s="1306"/>
      <c r="AZ52" s="1306"/>
      <c r="BA52" s="1321">
        <v>0</v>
      </c>
      <c r="BB52" s="1318"/>
      <c r="BC52" s="1306">
        <f t="shared" si="86"/>
        <v>0</v>
      </c>
      <c r="BD52" s="1306"/>
      <c r="BE52" s="1306"/>
      <c r="BF52" s="1321">
        <v>0</v>
      </c>
      <c r="BG52" s="1318"/>
      <c r="BH52" s="1306">
        <f t="shared" si="75"/>
        <v>0</v>
      </c>
      <c r="BI52" s="1306"/>
      <c r="BJ52" s="1306"/>
      <c r="BK52" s="1321">
        <v>0</v>
      </c>
      <c r="BL52" s="1318"/>
      <c r="BM52" s="1306">
        <f t="shared" si="76"/>
        <v>0</v>
      </c>
      <c r="BN52" s="1306"/>
      <c r="BO52" s="1306"/>
      <c r="BP52" s="1321">
        <v>0</v>
      </c>
      <c r="BQ52" s="1318"/>
      <c r="BR52" s="1306">
        <f t="shared" si="77"/>
        <v>0</v>
      </c>
      <c r="BS52" s="1306"/>
      <c r="BT52" s="1306"/>
      <c r="BU52" s="1321">
        <v>0</v>
      </c>
      <c r="BV52" s="1318"/>
      <c r="BW52" s="1306">
        <f t="shared" si="78"/>
        <v>0</v>
      </c>
      <c r="BX52" s="1306"/>
      <c r="BY52" s="1306"/>
      <c r="BZ52" s="1321">
        <v>0</v>
      </c>
      <c r="CA52" s="1318"/>
      <c r="CB52" s="1306">
        <f t="shared" si="87"/>
        <v>0</v>
      </c>
      <c r="CC52" s="1306">
        <f t="shared" si="88"/>
        <v>0</v>
      </c>
      <c r="CD52" s="1307">
        <f t="shared" si="89"/>
        <v>0</v>
      </c>
      <c r="CE52" s="1308">
        <f t="shared" si="90"/>
        <v>0</v>
      </c>
      <c r="CF52" s="1309">
        <f t="shared" si="91"/>
        <v>0</v>
      </c>
      <c r="CG52" s="1308">
        <f t="shared" si="39"/>
        <v>0</v>
      </c>
      <c r="CH52" s="1307"/>
    </row>
    <row r="53" spans="1:86" ht="14.25" hidden="1" customHeight="1">
      <c r="A53" s="806" t="s">
        <v>465</v>
      </c>
      <c r="B53" s="806"/>
      <c r="C53" s="1319">
        <v>0</v>
      </c>
      <c r="D53" s="1320"/>
      <c r="E53" s="1303">
        <f t="shared" si="66"/>
        <v>0</v>
      </c>
      <c r="F53" s="1303"/>
      <c r="G53" s="1303"/>
      <c r="H53" s="1319">
        <v>0</v>
      </c>
      <c r="I53" s="1320"/>
      <c r="J53" s="1303">
        <f t="shared" si="67"/>
        <v>0</v>
      </c>
      <c r="K53" s="1303"/>
      <c r="L53" s="1303"/>
      <c r="M53" s="1319">
        <v>0</v>
      </c>
      <c r="N53" s="1320"/>
      <c r="O53" s="1303">
        <f t="shared" si="68"/>
        <v>0</v>
      </c>
      <c r="P53" s="1303"/>
      <c r="Q53" s="1303"/>
      <c r="R53" s="1316">
        <v>0</v>
      </c>
      <c r="S53" s="1317"/>
      <c r="T53" s="1303">
        <f t="shared" si="85"/>
        <v>0</v>
      </c>
      <c r="U53" s="1303"/>
      <c r="V53" s="1303"/>
      <c r="W53" s="1321">
        <v>0</v>
      </c>
      <c r="X53" s="1318"/>
      <c r="Y53" s="1306">
        <f t="shared" si="69"/>
        <v>0</v>
      </c>
      <c r="Z53" s="1306"/>
      <c r="AA53" s="1306"/>
      <c r="AB53" s="1321">
        <v>0</v>
      </c>
      <c r="AC53" s="1318"/>
      <c r="AD53" s="1306">
        <f t="shared" si="70"/>
        <v>0</v>
      </c>
      <c r="AE53" s="1306"/>
      <c r="AF53" s="1306"/>
      <c r="AG53" s="1321">
        <v>0</v>
      </c>
      <c r="AH53" s="1318"/>
      <c r="AI53" s="1306">
        <f t="shared" si="71"/>
        <v>0</v>
      </c>
      <c r="AJ53" s="1306"/>
      <c r="AK53" s="1306"/>
      <c r="AL53" s="1321">
        <v>0</v>
      </c>
      <c r="AM53" s="1318"/>
      <c r="AN53" s="1306">
        <f t="shared" si="72"/>
        <v>0</v>
      </c>
      <c r="AO53" s="1306"/>
      <c r="AP53" s="1306"/>
      <c r="AQ53" s="1321">
        <v>0</v>
      </c>
      <c r="AR53" s="1318"/>
      <c r="AS53" s="1306">
        <f t="shared" si="73"/>
        <v>0</v>
      </c>
      <c r="AT53" s="1306"/>
      <c r="AU53" s="1306"/>
      <c r="AV53" s="1321">
        <v>0</v>
      </c>
      <c r="AW53" s="1318"/>
      <c r="AX53" s="1306">
        <f t="shared" si="74"/>
        <v>0</v>
      </c>
      <c r="AY53" s="1306"/>
      <c r="AZ53" s="1306"/>
      <c r="BA53" s="1321">
        <v>0</v>
      </c>
      <c r="BB53" s="1318"/>
      <c r="BC53" s="1306">
        <f>SUM(BA53+BB53)</f>
        <v>0</v>
      </c>
      <c r="BD53" s="1306"/>
      <c r="BE53" s="1306"/>
      <c r="BF53" s="1321">
        <v>0</v>
      </c>
      <c r="BG53" s="1318"/>
      <c r="BH53" s="1306">
        <f t="shared" si="75"/>
        <v>0</v>
      </c>
      <c r="BI53" s="1306"/>
      <c r="BJ53" s="1306"/>
      <c r="BK53" s="1321">
        <v>0</v>
      </c>
      <c r="BL53" s="1318"/>
      <c r="BM53" s="1306">
        <f t="shared" si="76"/>
        <v>0</v>
      </c>
      <c r="BN53" s="1306"/>
      <c r="BO53" s="1306"/>
      <c r="BP53" s="1321">
        <v>0</v>
      </c>
      <c r="BQ53" s="1318"/>
      <c r="BR53" s="1306">
        <f t="shared" si="77"/>
        <v>0</v>
      </c>
      <c r="BS53" s="1306"/>
      <c r="BT53" s="1306"/>
      <c r="BU53" s="1321">
        <v>0</v>
      </c>
      <c r="BV53" s="1318"/>
      <c r="BW53" s="1306">
        <f t="shared" si="78"/>
        <v>0</v>
      </c>
      <c r="BX53" s="1306"/>
      <c r="BY53" s="1306"/>
      <c r="BZ53" s="1321">
        <v>0</v>
      </c>
      <c r="CA53" s="1318"/>
      <c r="CB53" s="1306">
        <f>SUM(BZ53+CA53)</f>
        <v>0</v>
      </c>
      <c r="CC53" s="1306">
        <f t="shared" si="88"/>
        <v>0</v>
      </c>
      <c r="CD53" s="1307">
        <f t="shared" si="89"/>
        <v>0</v>
      </c>
      <c r="CE53" s="1308">
        <f t="shared" si="90"/>
        <v>0</v>
      </c>
      <c r="CF53" s="1309">
        <f t="shared" si="91"/>
        <v>0</v>
      </c>
      <c r="CG53" s="1308">
        <f t="shared" si="39"/>
        <v>0</v>
      </c>
      <c r="CH53" s="1307"/>
    </row>
    <row r="54" spans="1:86" ht="14.25" customHeight="1">
      <c r="A54" s="806" t="s">
        <v>911</v>
      </c>
      <c r="B54" s="806"/>
      <c r="C54" s="1319"/>
      <c r="D54" s="1320"/>
      <c r="E54" s="1303">
        <f t="shared" si="66"/>
        <v>0</v>
      </c>
      <c r="F54" s="1303"/>
      <c r="G54" s="1303"/>
      <c r="H54" s="1319"/>
      <c r="I54" s="1320"/>
      <c r="J54" s="1303">
        <f t="shared" si="67"/>
        <v>0</v>
      </c>
      <c r="K54" s="1303"/>
      <c r="L54" s="1303"/>
      <c r="M54" s="1319">
        <v>0</v>
      </c>
      <c r="N54" s="1320"/>
      <c r="O54" s="1303">
        <f t="shared" si="68"/>
        <v>0</v>
      </c>
      <c r="P54" s="1303"/>
      <c r="Q54" s="1303"/>
      <c r="R54" s="1316">
        <v>0</v>
      </c>
      <c r="S54" s="1317"/>
      <c r="T54" s="1303">
        <f t="shared" si="85"/>
        <v>0</v>
      </c>
      <c r="U54" s="1303"/>
      <c r="V54" s="1303"/>
      <c r="W54" s="1313"/>
      <c r="X54" s="1318"/>
      <c r="Y54" s="1306">
        <f t="shared" si="69"/>
        <v>0</v>
      </c>
      <c r="Z54" s="1306"/>
      <c r="AA54" s="1306"/>
      <c r="AB54" s="1313"/>
      <c r="AC54" s="1318"/>
      <c r="AD54" s="1306">
        <f t="shared" si="70"/>
        <v>0</v>
      </c>
      <c r="AE54" s="1306"/>
      <c r="AF54" s="1306"/>
      <c r="AG54" s="1313"/>
      <c r="AH54" s="1318"/>
      <c r="AI54" s="1306">
        <f t="shared" si="71"/>
        <v>0</v>
      </c>
      <c r="AJ54" s="1306"/>
      <c r="AK54" s="1306"/>
      <c r="AL54" s="1313"/>
      <c r="AM54" s="1318"/>
      <c r="AN54" s="1306">
        <f t="shared" si="72"/>
        <v>0</v>
      </c>
      <c r="AO54" s="1306"/>
      <c r="AP54" s="1306"/>
      <c r="AQ54" s="1313">
        <v>0</v>
      </c>
      <c r="AR54" s="1318"/>
      <c r="AS54" s="1306">
        <f t="shared" si="73"/>
        <v>0</v>
      </c>
      <c r="AT54" s="1306"/>
      <c r="AU54" s="1306"/>
      <c r="AV54" s="1313"/>
      <c r="AW54" s="1318"/>
      <c r="AX54" s="1306">
        <f t="shared" si="74"/>
        <v>0</v>
      </c>
      <c r="AY54" s="1306"/>
      <c r="AZ54" s="1306"/>
      <c r="BA54" s="1313"/>
      <c r="BB54" s="1318"/>
      <c r="BC54" s="1306">
        <f t="shared" si="86"/>
        <v>0</v>
      </c>
      <c r="BD54" s="1306"/>
      <c r="BE54" s="1306"/>
      <c r="BF54" s="1313"/>
      <c r="BG54" s="1318"/>
      <c r="BH54" s="1306">
        <f t="shared" si="75"/>
        <v>0</v>
      </c>
      <c r="BI54" s="1306"/>
      <c r="BJ54" s="1306"/>
      <c r="BK54" s="1313"/>
      <c r="BL54" s="1318"/>
      <c r="BM54" s="1306">
        <f t="shared" si="76"/>
        <v>0</v>
      </c>
      <c r="BN54" s="1306"/>
      <c r="BO54" s="1306"/>
      <c r="BP54" s="1313"/>
      <c r="BQ54" s="1318"/>
      <c r="BR54" s="1306">
        <f t="shared" si="77"/>
        <v>0</v>
      </c>
      <c r="BS54" s="1306"/>
      <c r="BT54" s="1306"/>
      <c r="BU54" s="1313"/>
      <c r="BV54" s="1318"/>
      <c r="BW54" s="1306">
        <f t="shared" si="78"/>
        <v>0</v>
      </c>
      <c r="BX54" s="1306"/>
      <c r="BY54" s="1306"/>
      <c r="BZ54" s="1313">
        <v>0</v>
      </c>
      <c r="CA54" s="1318"/>
      <c r="CB54" s="1306">
        <f t="shared" si="87"/>
        <v>0</v>
      </c>
      <c r="CC54" s="1306">
        <f t="shared" si="88"/>
        <v>0</v>
      </c>
      <c r="CD54" s="1307">
        <f t="shared" si="89"/>
        <v>0</v>
      </c>
      <c r="CE54" s="1308">
        <f t="shared" si="90"/>
        <v>0</v>
      </c>
      <c r="CF54" s="1309">
        <f t="shared" si="91"/>
        <v>0</v>
      </c>
      <c r="CG54" s="1308">
        <f t="shared" si="39"/>
        <v>0</v>
      </c>
      <c r="CH54" s="1307"/>
    </row>
    <row r="55" spans="1:86" ht="14.25" customHeight="1">
      <c r="A55" s="806" t="s">
        <v>898</v>
      </c>
      <c r="B55" s="806"/>
      <c r="C55" s="1319"/>
      <c r="D55" s="1320"/>
      <c r="E55" s="1303">
        <f t="shared" si="66"/>
        <v>0</v>
      </c>
      <c r="F55" s="1303">
        <f>C55-B55</f>
        <v>0</v>
      </c>
      <c r="G55" s="1303"/>
      <c r="H55" s="1319"/>
      <c r="I55" s="1320"/>
      <c r="J55" s="1303">
        <f t="shared" si="67"/>
        <v>0</v>
      </c>
      <c r="K55" s="1303">
        <f>H55-G55</f>
        <v>0</v>
      </c>
      <c r="L55" s="1303"/>
      <c r="M55" s="1319"/>
      <c r="N55" s="1320"/>
      <c r="O55" s="1303">
        <f t="shared" si="68"/>
        <v>0</v>
      </c>
      <c r="P55" s="1303">
        <f>M55-L55</f>
        <v>0</v>
      </c>
      <c r="Q55" s="1303"/>
      <c r="R55" s="1316"/>
      <c r="S55" s="1317"/>
      <c r="T55" s="1303">
        <f t="shared" si="85"/>
        <v>0</v>
      </c>
      <c r="U55" s="1303">
        <f>R55-Q55</f>
        <v>0</v>
      </c>
      <c r="V55" s="1303"/>
      <c r="W55" s="1313"/>
      <c r="X55" s="1318"/>
      <c r="Y55" s="1306">
        <f t="shared" si="69"/>
        <v>0</v>
      </c>
      <c r="Z55" s="1303">
        <f>W55-V55</f>
        <v>0</v>
      </c>
      <c r="AA55" s="1306"/>
      <c r="AB55" s="1313"/>
      <c r="AC55" s="1318"/>
      <c r="AD55" s="1306">
        <f t="shared" si="70"/>
        <v>0</v>
      </c>
      <c r="AE55" s="1303">
        <f>AB55-AA55</f>
        <v>0</v>
      </c>
      <c r="AF55" s="1306"/>
      <c r="AG55" s="1313"/>
      <c r="AH55" s="1318"/>
      <c r="AI55" s="1306">
        <f t="shared" si="71"/>
        <v>0</v>
      </c>
      <c r="AJ55" s="1303">
        <f>AG55-AF55</f>
        <v>0</v>
      </c>
      <c r="AK55" s="1306"/>
      <c r="AL55" s="1313"/>
      <c r="AM55" s="1318"/>
      <c r="AN55" s="1306">
        <f t="shared" si="72"/>
        <v>0</v>
      </c>
      <c r="AO55" s="1303">
        <f>AL55-AK55</f>
        <v>0</v>
      </c>
      <c r="AP55" s="1306"/>
      <c r="AQ55" s="1313"/>
      <c r="AR55" s="1318"/>
      <c r="AS55" s="1306">
        <f t="shared" si="73"/>
        <v>0</v>
      </c>
      <c r="AT55" s="1303">
        <f>AQ55-AP55</f>
        <v>0</v>
      </c>
      <c r="AU55" s="1306"/>
      <c r="AV55" s="1313"/>
      <c r="AW55" s="1318"/>
      <c r="AX55" s="1306">
        <f t="shared" si="74"/>
        <v>0</v>
      </c>
      <c r="AY55" s="1303">
        <f>AV55-AU55</f>
        <v>0</v>
      </c>
      <c r="AZ55" s="1306"/>
      <c r="BA55" s="1313"/>
      <c r="BB55" s="1318"/>
      <c r="BC55" s="1306">
        <f>SUM(BA55+BB55)</f>
        <v>0</v>
      </c>
      <c r="BD55" s="1303">
        <f>BA55-AZ55</f>
        <v>0</v>
      </c>
      <c r="BE55" s="1306"/>
      <c r="BF55" s="1313"/>
      <c r="BG55" s="1318"/>
      <c r="BH55" s="1306">
        <f t="shared" si="75"/>
        <v>0</v>
      </c>
      <c r="BI55" s="1303">
        <f>BF55-BE55</f>
        <v>0</v>
      </c>
      <c r="BJ55" s="1306"/>
      <c r="BK55" s="1313"/>
      <c r="BL55" s="1318"/>
      <c r="BM55" s="1306">
        <f t="shared" si="76"/>
        <v>0</v>
      </c>
      <c r="BN55" s="1303">
        <f>BK55-BJ55</f>
        <v>0</v>
      </c>
      <c r="BO55" s="1306"/>
      <c r="BP55" s="1313"/>
      <c r="BQ55" s="1318"/>
      <c r="BR55" s="1306">
        <f t="shared" si="77"/>
        <v>0</v>
      </c>
      <c r="BS55" s="1303">
        <f>BP55-BO55</f>
        <v>0</v>
      </c>
      <c r="BT55" s="1306"/>
      <c r="BU55" s="1313"/>
      <c r="BV55" s="1318"/>
      <c r="BW55" s="1306">
        <f t="shared" si="78"/>
        <v>0</v>
      </c>
      <c r="BX55" s="1303">
        <f>BU55-BT55</f>
        <v>0</v>
      </c>
      <c r="BY55" s="1306"/>
      <c r="BZ55" s="1313"/>
      <c r="CA55" s="1318"/>
      <c r="CB55" s="1306">
        <f>SUM(BZ55+CA55)</f>
        <v>0</v>
      </c>
      <c r="CC55" s="1303">
        <f>BZ55-BY55</f>
        <v>0</v>
      </c>
      <c r="CD55" s="1307">
        <f t="shared" ref="CD55:CF59" si="92">SUM(B55+G55+L55+Q55+V55+AA55+AF55+AK55+AP55+AU55+AZ55+BE55+BJ55+BO55+BT55+BY55)</f>
        <v>0</v>
      </c>
      <c r="CE55" s="1308">
        <f t="shared" si="92"/>
        <v>0</v>
      </c>
      <c r="CF55" s="1309">
        <f t="shared" si="92"/>
        <v>0</v>
      </c>
      <c r="CG55" s="1308">
        <f t="shared" si="39"/>
        <v>0</v>
      </c>
      <c r="CH55" s="1307">
        <f>CE55-CD55</f>
        <v>0</v>
      </c>
    </row>
    <row r="56" spans="1:86" ht="15" customHeight="1">
      <c r="A56" s="806" t="s">
        <v>899</v>
      </c>
      <c r="B56" s="806"/>
      <c r="C56" s="1319"/>
      <c r="D56" s="1320"/>
      <c r="E56" s="1303">
        <f t="shared" si="66"/>
        <v>0</v>
      </c>
      <c r="F56" s="1303">
        <f>C56-B56</f>
        <v>0</v>
      </c>
      <c r="G56" s="1303"/>
      <c r="H56" s="1319"/>
      <c r="I56" s="1320"/>
      <c r="J56" s="1303">
        <f t="shared" si="67"/>
        <v>0</v>
      </c>
      <c r="K56" s="1303">
        <f>H56-G56</f>
        <v>0</v>
      </c>
      <c r="L56" s="1303"/>
      <c r="M56" s="1319"/>
      <c r="N56" s="1320"/>
      <c r="O56" s="1303">
        <f t="shared" si="68"/>
        <v>0</v>
      </c>
      <c r="P56" s="1303">
        <f>M56-L56</f>
        <v>0</v>
      </c>
      <c r="Q56" s="1303"/>
      <c r="R56" s="1316"/>
      <c r="S56" s="1317"/>
      <c r="T56" s="1303">
        <f t="shared" si="85"/>
        <v>0</v>
      </c>
      <c r="U56" s="1303">
        <f>R56-Q56</f>
        <v>0</v>
      </c>
      <c r="V56" s="1303"/>
      <c r="W56" s="1313"/>
      <c r="X56" s="1318"/>
      <c r="Y56" s="1306">
        <f t="shared" si="69"/>
        <v>0</v>
      </c>
      <c r="Z56" s="1303">
        <f>W56-V56</f>
        <v>0</v>
      </c>
      <c r="AA56" s="1306"/>
      <c r="AB56" s="1313"/>
      <c r="AC56" s="1318"/>
      <c r="AD56" s="1306">
        <f t="shared" si="70"/>
        <v>0</v>
      </c>
      <c r="AE56" s="1303">
        <f>AB56-AA56</f>
        <v>0</v>
      </c>
      <c r="AF56" s="1306"/>
      <c r="AG56" s="1313"/>
      <c r="AH56" s="1318"/>
      <c r="AI56" s="1306">
        <f t="shared" si="71"/>
        <v>0</v>
      </c>
      <c r="AJ56" s="1303">
        <f>AG56-AF56</f>
        <v>0</v>
      </c>
      <c r="AK56" s="1306"/>
      <c r="AL56" s="1313"/>
      <c r="AM56" s="1318"/>
      <c r="AN56" s="1306">
        <f t="shared" si="72"/>
        <v>0</v>
      </c>
      <c r="AO56" s="1303">
        <f>AL56-AK56</f>
        <v>0</v>
      </c>
      <c r="AP56" s="1306"/>
      <c r="AQ56" s="1313"/>
      <c r="AR56" s="1318"/>
      <c r="AS56" s="1306">
        <f t="shared" si="73"/>
        <v>0</v>
      </c>
      <c r="AT56" s="1303">
        <f>AQ56-AP56</f>
        <v>0</v>
      </c>
      <c r="AU56" s="1306"/>
      <c r="AV56" s="1313"/>
      <c r="AW56" s="1318"/>
      <c r="AX56" s="1306">
        <f t="shared" si="74"/>
        <v>0</v>
      </c>
      <c r="AY56" s="1303">
        <f>AV56-AU56</f>
        <v>0</v>
      </c>
      <c r="AZ56" s="1306"/>
      <c r="BA56" s="1313"/>
      <c r="BB56" s="1318"/>
      <c r="BC56" s="1306">
        <f t="shared" si="86"/>
        <v>0</v>
      </c>
      <c r="BD56" s="1303">
        <f>BA56-AZ56</f>
        <v>0</v>
      </c>
      <c r="BE56" s="1306"/>
      <c r="BF56" s="1313"/>
      <c r="BG56" s="1318"/>
      <c r="BH56" s="1306">
        <f t="shared" si="75"/>
        <v>0</v>
      </c>
      <c r="BI56" s="1303">
        <f>BF56-BE56</f>
        <v>0</v>
      </c>
      <c r="BJ56" s="1306"/>
      <c r="BK56" s="1313"/>
      <c r="BL56" s="1318"/>
      <c r="BM56" s="1306">
        <f t="shared" si="76"/>
        <v>0</v>
      </c>
      <c r="BN56" s="1303">
        <f>BK56-BJ56</f>
        <v>0</v>
      </c>
      <c r="BO56" s="1306"/>
      <c r="BP56" s="1313"/>
      <c r="BQ56" s="1318"/>
      <c r="BR56" s="1306">
        <f t="shared" si="77"/>
        <v>0</v>
      </c>
      <c r="BS56" s="1303">
        <f>BP56-BO56</f>
        <v>0</v>
      </c>
      <c r="BT56" s="1306"/>
      <c r="BU56" s="1313"/>
      <c r="BV56" s="1318"/>
      <c r="BW56" s="1306">
        <f t="shared" si="78"/>
        <v>0</v>
      </c>
      <c r="BX56" s="1303">
        <f>BU56-BT56</f>
        <v>0</v>
      </c>
      <c r="BY56" s="1306"/>
      <c r="BZ56" s="1313"/>
      <c r="CA56" s="1318"/>
      <c r="CB56" s="1306">
        <f t="shared" si="87"/>
        <v>0</v>
      </c>
      <c r="CC56" s="1303">
        <f>BZ56-BY56</f>
        <v>0</v>
      </c>
      <c r="CD56" s="1307">
        <f t="shared" si="92"/>
        <v>0</v>
      </c>
      <c r="CE56" s="1308">
        <f t="shared" si="92"/>
        <v>0</v>
      </c>
      <c r="CF56" s="1309">
        <f t="shared" si="92"/>
        <v>0</v>
      </c>
      <c r="CG56" s="1308">
        <f t="shared" si="39"/>
        <v>0</v>
      </c>
      <c r="CH56" s="1307">
        <f>CE56-CD56</f>
        <v>0</v>
      </c>
    </row>
    <row r="57" spans="1:86" ht="15" customHeight="1">
      <c r="A57" s="806" t="s">
        <v>900</v>
      </c>
      <c r="B57" s="806"/>
      <c r="C57" s="1319"/>
      <c r="D57" s="1320"/>
      <c r="E57" s="1303">
        <f t="shared" si="66"/>
        <v>0</v>
      </c>
      <c r="F57" s="1303">
        <f>C57-B57</f>
        <v>0</v>
      </c>
      <c r="G57" s="1303"/>
      <c r="H57" s="1319"/>
      <c r="I57" s="1320"/>
      <c r="J57" s="1303">
        <f t="shared" si="67"/>
        <v>0</v>
      </c>
      <c r="K57" s="1303">
        <f>H57-G57</f>
        <v>0</v>
      </c>
      <c r="L57" s="1303"/>
      <c r="M57" s="1319"/>
      <c r="N57" s="1320"/>
      <c r="O57" s="1303">
        <f t="shared" si="68"/>
        <v>0</v>
      </c>
      <c r="P57" s="1303">
        <f>M57-L57</f>
        <v>0</v>
      </c>
      <c r="Q57" s="1303"/>
      <c r="R57" s="1316"/>
      <c r="S57" s="1317"/>
      <c r="T57" s="1303">
        <f t="shared" si="85"/>
        <v>0</v>
      </c>
      <c r="U57" s="1303">
        <f>R57-Q57</f>
        <v>0</v>
      </c>
      <c r="V57" s="1303"/>
      <c r="W57" s="1313"/>
      <c r="X57" s="1318"/>
      <c r="Y57" s="1306">
        <f t="shared" si="69"/>
        <v>0</v>
      </c>
      <c r="Z57" s="1303">
        <f>W57-V57</f>
        <v>0</v>
      </c>
      <c r="AA57" s="1306"/>
      <c r="AB57" s="1313"/>
      <c r="AC57" s="1318"/>
      <c r="AD57" s="1306">
        <f t="shared" si="70"/>
        <v>0</v>
      </c>
      <c r="AE57" s="1303">
        <f>AB57-AA57</f>
        <v>0</v>
      </c>
      <c r="AF57" s="1306"/>
      <c r="AG57" s="1313"/>
      <c r="AH57" s="1318"/>
      <c r="AI57" s="1306">
        <f t="shared" si="71"/>
        <v>0</v>
      </c>
      <c r="AJ57" s="1303">
        <f>AG57-AF57</f>
        <v>0</v>
      </c>
      <c r="AK57" s="1306"/>
      <c r="AL57" s="1313"/>
      <c r="AM57" s="1318"/>
      <c r="AN57" s="1306">
        <f t="shared" si="72"/>
        <v>0</v>
      </c>
      <c r="AO57" s="1303">
        <f>AL57-AK57</f>
        <v>0</v>
      </c>
      <c r="AP57" s="1306"/>
      <c r="AQ57" s="1313"/>
      <c r="AR57" s="1318"/>
      <c r="AS57" s="1306">
        <f t="shared" si="73"/>
        <v>0</v>
      </c>
      <c r="AT57" s="1303">
        <f>AQ57-AP57</f>
        <v>0</v>
      </c>
      <c r="AU57" s="1306"/>
      <c r="AV57" s="1313"/>
      <c r="AW57" s="1318"/>
      <c r="AX57" s="1306">
        <f t="shared" si="74"/>
        <v>0</v>
      </c>
      <c r="AY57" s="1303">
        <f>AV57-AU57</f>
        <v>0</v>
      </c>
      <c r="AZ57" s="1306"/>
      <c r="BA57" s="1313"/>
      <c r="BB57" s="1318"/>
      <c r="BC57" s="1306">
        <f t="shared" si="86"/>
        <v>0</v>
      </c>
      <c r="BD57" s="1303">
        <f>BA57-AZ57</f>
        <v>0</v>
      </c>
      <c r="BE57" s="1306"/>
      <c r="BF57" s="1313"/>
      <c r="BG57" s="1318"/>
      <c r="BH57" s="1306">
        <f t="shared" si="75"/>
        <v>0</v>
      </c>
      <c r="BI57" s="1303">
        <f>BF57-BE57</f>
        <v>0</v>
      </c>
      <c r="BJ57" s="1306"/>
      <c r="BK57" s="1313"/>
      <c r="BL57" s="1318"/>
      <c r="BM57" s="1306">
        <f t="shared" si="76"/>
        <v>0</v>
      </c>
      <c r="BN57" s="1303">
        <f>BK57-BJ57</f>
        <v>0</v>
      </c>
      <c r="BO57" s="1306"/>
      <c r="BP57" s="1313"/>
      <c r="BQ57" s="1318"/>
      <c r="BR57" s="1306">
        <f t="shared" si="77"/>
        <v>0</v>
      </c>
      <c r="BS57" s="1303">
        <f>BP57-BO57</f>
        <v>0</v>
      </c>
      <c r="BT57" s="1306"/>
      <c r="BU57" s="1313"/>
      <c r="BV57" s="1318"/>
      <c r="BW57" s="1306">
        <f t="shared" si="78"/>
        <v>0</v>
      </c>
      <c r="BX57" s="1303">
        <f>BU57-BT57</f>
        <v>0</v>
      </c>
      <c r="BY57" s="1306"/>
      <c r="BZ57" s="1313"/>
      <c r="CA57" s="1318"/>
      <c r="CB57" s="1306">
        <f t="shared" si="87"/>
        <v>0</v>
      </c>
      <c r="CC57" s="1303">
        <f>BZ57-BY57</f>
        <v>0</v>
      </c>
      <c r="CD57" s="1307">
        <f t="shared" si="92"/>
        <v>0</v>
      </c>
      <c r="CE57" s="1308">
        <f t="shared" si="92"/>
        <v>0</v>
      </c>
      <c r="CF57" s="1309">
        <f t="shared" si="92"/>
        <v>0</v>
      </c>
      <c r="CG57" s="1327">
        <f t="shared" si="39"/>
        <v>0</v>
      </c>
      <c r="CH57" s="1307">
        <f>CE57-CD57</f>
        <v>0</v>
      </c>
    </row>
    <row r="58" spans="1:86" ht="15" customHeight="1">
      <c r="A58" s="806" t="s">
        <v>901</v>
      </c>
      <c r="B58" s="806"/>
      <c r="C58" s="1319"/>
      <c r="D58" s="1320"/>
      <c r="E58" s="1303">
        <f t="shared" si="66"/>
        <v>0</v>
      </c>
      <c r="F58" s="1303">
        <f>C58-B58</f>
        <v>0</v>
      </c>
      <c r="G58" s="1303"/>
      <c r="H58" s="1319"/>
      <c r="I58" s="1320"/>
      <c r="J58" s="1303">
        <f t="shared" si="67"/>
        <v>0</v>
      </c>
      <c r="K58" s="1303">
        <f>H58-G58</f>
        <v>0</v>
      </c>
      <c r="L58" s="1303"/>
      <c r="M58" s="1319"/>
      <c r="N58" s="1320"/>
      <c r="O58" s="1303">
        <f t="shared" si="68"/>
        <v>0</v>
      </c>
      <c r="P58" s="1303">
        <f>M58-L58</f>
        <v>0</v>
      </c>
      <c r="Q58" s="1303"/>
      <c r="R58" s="1316"/>
      <c r="S58" s="1317"/>
      <c r="T58" s="1303">
        <f t="shared" si="85"/>
        <v>0</v>
      </c>
      <c r="U58" s="1303">
        <f>R58-Q58</f>
        <v>0</v>
      </c>
      <c r="V58" s="1303"/>
      <c r="W58" s="1313"/>
      <c r="X58" s="1318"/>
      <c r="Y58" s="1306">
        <f t="shared" si="69"/>
        <v>0</v>
      </c>
      <c r="Z58" s="1303">
        <f>W58-V58</f>
        <v>0</v>
      </c>
      <c r="AA58" s="1306"/>
      <c r="AB58" s="1313"/>
      <c r="AC58" s="1318"/>
      <c r="AD58" s="1306">
        <f t="shared" si="70"/>
        <v>0</v>
      </c>
      <c r="AE58" s="1303">
        <f>AB58-AA58</f>
        <v>0</v>
      </c>
      <c r="AF58" s="1306"/>
      <c r="AG58" s="1313"/>
      <c r="AH58" s="1318"/>
      <c r="AI58" s="1306">
        <f t="shared" si="71"/>
        <v>0</v>
      </c>
      <c r="AJ58" s="1303">
        <f>AG58-AF58</f>
        <v>0</v>
      </c>
      <c r="AK58" s="1306"/>
      <c r="AL58" s="1313"/>
      <c r="AM58" s="1318"/>
      <c r="AN58" s="1306">
        <f t="shared" si="72"/>
        <v>0</v>
      </c>
      <c r="AO58" s="1303">
        <f>AL58-AK58</f>
        <v>0</v>
      </c>
      <c r="AP58" s="1306"/>
      <c r="AQ58" s="1313"/>
      <c r="AR58" s="1318"/>
      <c r="AS58" s="1306">
        <f t="shared" si="73"/>
        <v>0</v>
      </c>
      <c r="AT58" s="1303">
        <f>AQ58-AP58</f>
        <v>0</v>
      </c>
      <c r="AU58" s="1306"/>
      <c r="AV58" s="1313"/>
      <c r="AW58" s="1318"/>
      <c r="AX58" s="1306">
        <f t="shared" si="74"/>
        <v>0</v>
      </c>
      <c r="AY58" s="1303">
        <f>AV58-AU58</f>
        <v>0</v>
      </c>
      <c r="AZ58" s="1306"/>
      <c r="BA58" s="1313"/>
      <c r="BB58" s="1318"/>
      <c r="BC58" s="1306">
        <f t="shared" si="86"/>
        <v>0</v>
      </c>
      <c r="BD58" s="1303">
        <f>BA58-AZ58</f>
        <v>0</v>
      </c>
      <c r="BE58" s="1306"/>
      <c r="BF58" s="1313"/>
      <c r="BG58" s="1318"/>
      <c r="BH58" s="1306">
        <f t="shared" si="75"/>
        <v>0</v>
      </c>
      <c r="BI58" s="1303">
        <f>BF58-BE58</f>
        <v>0</v>
      </c>
      <c r="BJ58" s="1306"/>
      <c r="BK58" s="1313"/>
      <c r="BL58" s="1318"/>
      <c r="BM58" s="1306">
        <f t="shared" si="76"/>
        <v>0</v>
      </c>
      <c r="BN58" s="1303">
        <f>BK58-BJ58</f>
        <v>0</v>
      </c>
      <c r="BO58" s="1306"/>
      <c r="BP58" s="1313"/>
      <c r="BQ58" s="1318"/>
      <c r="BR58" s="1306">
        <f t="shared" si="77"/>
        <v>0</v>
      </c>
      <c r="BS58" s="1303">
        <f>BP58-BO58</f>
        <v>0</v>
      </c>
      <c r="BT58" s="1306"/>
      <c r="BU58" s="1313"/>
      <c r="BV58" s="1318"/>
      <c r="BW58" s="1306">
        <f t="shared" si="78"/>
        <v>0</v>
      </c>
      <c r="BX58" s="1303">
        <f>BU58-BT58</f>
        <v>0</v>
      </c>
      <c r="BY58" s="1306"/>
      <c r="BZ58" s="1313"/>
      <c r="CA58" s="1318"/>
      <c r="CB58" s="1306">
        <f t="shared" si="87"/>
        <v>0</v>
      </c>
      <c r="CC58" s="1303">
        <f>BZ58-BY58</f>
        <v>0</v>
      </c>
      <c r="CD58" s="1307">
        <f t="shared" si="92"/>
        <v>0</v>
      </c>
      <c r="CE58" s="1308">
        <f t="shared" si="92"/>
        <v>0</v>
      </c>
      <c r="CF58" s="1309">
        <f t="shared" si="92"/>
        <v>0</v>
      </c>
      <c r="CG58" s="1327">
        <f t="shared" si="39"/>
        <v>0</v>
      </c>
      <c r="CH58" s="1307">
        <f>CE58-CD58</f>
        <v>0</v>
      </c>
    </row>
    <row r="59" spans="1:86" s="310" customFormat="1" ht="15" customHeight="1">
      <c r="A59" s="806" t="s">
        <v>902</v>
      </c>
      <c r="B59" s="806"/>
      <c r="C59" s="1319"/>
      <c r="D59" s="1320"/>
      <c r="E59" s="1303">
        <f t="shared" si="66"/>
        <v>0</v>
      </c>
      <c r="F59" s="1303">
        <f>C59-B59</f>
        <v>0</v>
      </c>
      <c r="G59" s="1303"/>
      <c r="H59" s="1319"/>
      <c r="I59" s="1320"/>
      <c r="J59" s="1303">
        <f t="shared" si="67"/>
        <v>0</v>
      </c>
      <c r="K59" s="1303">
        <f>H59-G59</f>
        <v>0</v>
      </c>
      <c r="L59" s="1303"/>
      <c r="M59" s="1319"/>
      <c r="N59" s="1320"/>
      <c r="O59" s="1303">
        <f t="shared" si="68"/>
        <v>0</v>
      </c>
      <c r="P59" s="1303">
        <f>M59-L59</f>
        <v>0</v>
      </c>
      <c r="Q59" s="1303"/>
      <c r="R59" s="1316"/>
      <c r="S59" s="1317"/>
      <c r="T59" s="1303">
        <f t="shared" si="85"/>
        <v>0</v>
      </c>
      <c r="U59" s="1303">
        <f>R59-Q59</f>
        <v>0</v>
      </c>
      <c r="V59" s="1303"/>
      <c r="W59" s="1313"/>
      <c r="X59" s="1318"/>
      <c r="Y59" s="1306">
        <f t="shared" si="69"/>
        <v>0</v>
      </c>
      <c r="Z59" s="1303">
        <f>W59-V59</f>
        <v>0</v>
      </c>
      <c r="AA59" s="1306"/>
      <c r="AB59" s="1313"/>
      <c r="AC59" s="1318"/>
      <c r="AD59" s="1306">
        <f t="shared" si="70"/>
        <v>0</v>
      </c>
      <c r="AE59" s="1303">
        <f>AB59-AA59</f>
        <v>0</v>
      </c>
      <c r="AF59" s="1306"/>
      <c r="AG59" s="1313"/>
      <c r="AH59" s="1318"/>
      <c r="AI59" s="1306">
        <f t="shared" si="71"/>
        <v>0</v>
      </c>
      <c r="AJ59" s="1303">
        <f>AG59-AF59</f>
        <v>0</v>
      </c>
      <c r="AK59" s="1306"/>
      <c r="AL59" s="1313"/>
      <c r="AM59" s="1318"/>
      <c r="AN59" s="1306">
        <f t="shared" si="72"/>
        <v>0</v>
      </c>
      <c r="AO59" s="1303">
        <f>AL59-AK59</f>
        <v>0</v>
      </c>
      <c r="AP59" s="1306"/>
      <c r="AQ59" s="1313"/>
      <c r="AR59" s="1318"/>
      <c r="AS59" s="1306">
        <f t="shared" si="73"/>
        <v>0</v>
      </c>
      <c r="AT59" s="1303">
        <f>AQ59-AP59</f>
        <v>0</v>
      </c>
      <c r="AU59" s="1306"/>
      <c r="AV59" s="1313"/>
      <c r="AW59" s="1318"/>
      <c r="AX59" s="1306">
        <f t="shared" si="74"/>
        <v>0</v>
      </c>
      <c r="AY59" s="1303">
        <f>AV59-AU59</f>
        <v>0</v>
      </c>
      <c r="AZ59" s="1306"/>
      <c r="BA59" s="1313"/>
      <c r="BB59" s="1318"/>
      <c r="BC59" s="1306">
        <f t="shared" si="86"/>
        <v>0</v>
      </c>
      <c r="BD59" s="1303">
        <f>BA59-AZ59</f>
        <v>0</v>
      </c>
      <c r="BE59" s="1306"/>
      <c r="BF59" s="1313"/>
      <c r="BG59" s="1318"/>
      <c r="BH59" s="1306">
        <f t="shared" si="75"/>
        <v>0</v>
      </c>
      <c r="BI59" s="1303">
        <f>BF59-BE59</f>
        <v>0</v>
      </c>
      <c r="BJ59" s="1306"/>
      <c r="BK59" s="1313"/>
      <c r="BL59" s="1318"/>
      <c r="BM59" s="1306">
        <f t="shared" si="76"/>
        <v>0</v>
      </c>
      <c r="BN59" s="1303">
        <f>BK59-BJ59</f>
        <v>0</v>
      </c>
      <c r="BO59" s="1306"/>
      <c r="BP59" s="1313"/>
      <c r="BQ59" s="1318"/>
      <c r="BR59" s="1306">
        <f t="shared" si="77"/>
        <v>0</v>
      </c>
      <c r="BS59" s="1303">
        <f>BP59-BO59</f>
        <v>0</v>
      </c>
      <c r="BT59" s="1306"/>
      <c r="BU59" s="1313"/>
      <c r="BV59" s="1318"/>
      <c r="BW59" s="1306">
        <f t="shared" si="78"/>
        <v>0</v>
      </c>
      <c r="BX59" s="1303">
        <f>BU59-BT59</f>
        <v>0</v>
      </c>
      <c r="BY59" s="1306"/>
      <c r="BZ59" s="1313"/>
      <c r="CA59" s="1318"/>
      <c r="CB59" s="1306">
        <f t="shared" si="87"/>
        <v>0</v>
      </c>
      <c r="CC59" s="1303">
        <f>BZ59-BY59</f>
        <v>0</v>
      </c>
      <c r="CD59" s="1307">
        <f t="shared" si="92"/>
        <v>0</v>
      </c>
      <c r="CE59" s="1308">
        <f t="shared" si="92"/>
        <v>0</v>
      </c>
      <c r="CF59" s="1309">
        <f t="shared" si="92"/>
        <v>0</v>
      </c>
      <c r="CG59" s="1327">
        <f t="shared" si="39"/>
        <v>0</v>
      </c>
      <c r="CH59" s="1307">
        <f>CE59-CD59</f>
        <v>0</v>
      </c>
    </row>
    <row r="60" spans="1:86" s="1323" customFormat="1" ht="15" customHeight="1" thickBot="1">
      <c r="A60" s="1331" t="s">
        <v>219</v>
      </c>
      <c r="B60" s="1331">
        <f t="shared" ref="B60:AC60" si="93">SUM(B47:B59)</f>
        <v>0</v>
      </c>
      <c r="C60" s="1331">
        <f t="shared" si="93"/>
        <v>0</v>
      </c>
      <c r="D60" s="1331">
        <f t="shared" si="93"/>
        <v>0</v>
      </c>
      <c r="E60" s="1331">
        <f t="shared" si="93"/>
        <v>0</v>
      </c>
      <c r="F60" s="1331">
        <f t="shared" si="93"/>
        <v>0</v>
      </c>
      <c r="G60" s="1331">
        <f t="shared" si="93"/>
        <v>0</v>
      </c>
      <c r="H60" s="1331">
        <f t="shared" si="93"/>
        <v>0</v>
      </c>
      <c r="I60" s="1331">
        <f t="shared" si="93"/>
        <v>0</v>
      </c>
      <c r="J60" s="1331">
        <f t="shared" si="93"/>
        <v>0</v>
      </c>
      <c r="K60" s="1331">
        <f t="shared" si="93"/>
        <v>0</v>
      </c>
      <c r="L60" s="1331">
        <f t="shared" si="93"/>
        <v>0</v>
      </c>
      <c r="M60" s="1331">
        <f t="shared" si="93"/>
        <v>0</v>
      </c>
      <c r="N60" s="1331">
        <f t="shared" si="93"/>
        <v>0</v>
      </c>
      <c r="O60" s="1331">
        <f t="shared" si="93"/>
        <v>0</v>
      </c>
      <c r="P60" s="1331">
        <f t="shared" si="93"/>
        <v>0</v>
      </c>
      <c r="Q60" s="1331">
        <f>SUM(Q47:Q59)</f>
        <v>0</v>
      </c>
      <c r="R60" s="1332">
        <f>SUM(R47:R59)</f>
        <v>0</v>
      </c>
      <c r="S60" s="1332">
        <f>SUM(S47:S59)</f>
        <v>0</v>
      </c>
      <c r="T60" s="1331">
        <f>SUM(T47:T59)</f>
        <v>0</v>
      </c>
      <c r="U60" s="1331">
        <f>SUM(U47:U59)</f>
        <v>0</v>
      </c>
      <c r="V60" s="1331">
        <f t="shared" si="93"/>
        <v>0</v>
      </c>
      <c r="W60" s="1332">
        <f t="shared" si="93"/>
        <v>0</v>
      </c>
      <c r="X60" s="1332">
        <f t="shared" si="93"/>
        <v>0</v>
      </c>
      <c r="Y60" s="1331">
        <f t="shared" si="93"/>
        <v>0</v>
      </c>
      <c r="Z60" s="1331">
        <f t="shared" si="93"/>
        <v>0</v>
      </c>
      <c r="AA60" s="1331">
        <f t="shared" si="93"/>
        <v>0</v>
      </c>
      <c r="AB60" s="1332">
        <f t="shared" si="93"/>
        <v>0</v>
      </c>
      <c r="AC60" s="1332">
        <f t="shared" si="93"/>
        <v>0</v>
      </c>
      <c r="AD60" s="1331">
        <f t="shared" ref="AD60:BH60" si="94">SUM(AD47:AD59)</f>
        <v>0</v>
      </c>
      <c r="AE60" s="1331">
        <f t="shared" si="94"/>
        <v>0</v>
      </c>
      <c r="AF60" s="1331">
        <f t="shared" si="94"/>
        <v>0</v>
      </c>
      <c r="AG60" s="1332">
        <f t="shared" si="94"/>
        <v>0</v>
      </c>
      <c r="AH60" s="1332">
        <f t="shared" si="94"/>
        <v>0</v>
      </c>
      <c r="AI60" s="1331">
        <f t="shared" si="94"/>
        <v>0</v>
      </c>
      <c r="AJ60" s="1331">
        <f t="shared" si="94"/>
        <v>0</v>
      </c>
      <c r="AK60" s="1331">
        <f t="shared" si="94"/>
        <v>0</v>
      </c>
      <c r="AL60" s="1332">
        <f t="shared" si="94"/>
        <v>0</v>
      </c>
      <c r="AM60" s="1332">
        <f t="shared" si="94"/>
        <v>0</v>
      </c>
      <c r="AN60" s="1331">
        <f t="shared" si="94"/>
        <v>0</v>
      </c>
      <c r="AO60" s="1331">
        <f t="shared" si="94"/>
        <v>0</v>
      </c>
      <c r="AP60" s="1331">
        <f t="shared" si="94"/>
        <v>0</v>
      </c>
      <c r="AQ60" s="1332">
        <f t="shared" si="94"/>
        <v>0</v>
      </c>
      <c r="AR60" s="1332">
        <f t="shared" si="94"/>
        <v>0</v>
      </c>
      <c r="AS60" s="1331">
        <f t="shared" si="94"/>
        <v>0</v>
      </c>
      <c r="AT60" s="1331">
        <f t="shared" si="94"/>
        <v>0</v>
      </c>
      <c r="AU60" s="1331">
        <f t="shared" si="94"/>
        <v>0</v>
      </c>
      <c r="AV60" s="1332">
        <f t="shared" si="94"/>
        <v>0</v>
      </c>
      <c r="AW60" s="1332">
        <f t="shared" si="94"/>
        <v>0</v>
      </c>
      <c r="AX60" s="1331">
        <f t="shared" si="94"/>
        <v>0</v>
      </c>
      <c r="AY60" s="1331">
        <f t="shared" si="94"/>
        <v>0</v>
      </c>
      <c r="AZ60" s="1331">
        <f t="shared" si="94"/>
        <v>0</v>
      </c>
      <c r="BA60" s="1332">
        <f t="shared" si="94"/>
        <v>0</v>
      </c>
      <c r="BB60" s="1332">
        <f t="shared" si="94"/>
        <v>0</v>
      </c>
      <c r="BC60" s="1331">
        <f t="shared" si="94"/>
        <v>0</v>
      </c>
      <c r="BD60" s="1331">
        <f t="shared" si="94"/>
        <v>0</v>
      </c>
      <c r="BE60" s="1331">
        <f t="shared" si="94"/>
        <v>0</v>
      </c>
      <c r="BF60" s="1332">
        <f t="shared" si="94"/>
        <v>0</v>
      </c>
      <c r="BG60" s="1332">
        <f t="shared" si="94"/>
        <v>0</v>
      </c>
      <c r="BH60" s="1331">
        <f t="shared" si="94"/>
        <v>0</v>
      </c>
      <c r="BI60" s="1331">
        <f t="shared" ref="BI60:CH60" si="95">SUM(BI47:BI59)</f>
        <v>0</v>
      </c>
      <c r="BJ60" s="1331">
        <f t="shared" si="95"/>
        <v>0</v>
      </c>
      <c r="BK60" s="1332">
        <f t="shared" si="95"/>
        <v>0</v>
      </c>
      <c r="BL60" s="1332">
        <f t="shared" si="95"/>
        <v>0</v>
      </c>
      <c r="BM60" s="1331">
        <f t="shared" si="95"/>
        <v>0</v>
      </c>
      <c r="BN60" s="1331">
        <f t="shared" si="95"/>
        <v>0</v>
      </c>
      <c r="BO60" s="1331">
        <f t="shared" si="95"/>
        <v>0</v>
      </c>
      <c r="BP60" s="1332">
        <f t="shared" si="95"/>
        <v>0</v>
      </c>
      <c r="BQ60" s="1332">
        <f t="shared" si="95"/>
        <v>0</v>
      </c>
      <c r="BR60" s="1331">
        <f t="shared" si="95"/>
        <v>0</v>
      </c>
      <c r="BS60" s="1331">
        <f t="shared" si="95"/>
        <v>0</v>
      </c>
      <c r="BT60" s="1331">
        <f t="shared" si="95"/>
        <v>0</v>
      </c>
      <c r="BU60" s="1332">
        <f t="shared" si="95"/>
        <v>0</v>
      </c>
      <c r="BV60" s="1332">
        <f t="shared" si="95"/>
        <v>0</v>
      </c>
      <c r="BW60" s="1331">
        <f t="shared" si="95"/>
        <v>0</v>
      </c>
      <c r="BX60" s="1331">
        <f t="shared" si="95"/>
        <v>0</v>
      </c>
      <c r="BY60" s="1331">
        <f t="shared" si="95"/>
        <v>0</v>
      </c>
      <c r="BZ60" s="1332">
        <f t="shared" si="95"/>
        <v>0</v>
      </c>
      <c r="CA60" s="1332">
        <f t="shared" si="95"/>
        <v>0</v>
      </c>
      <c r="CB60" s="1331">
        <f t="shared" si="95"/>
        <v>0</v>
      </c>
      <c r="CC60" s="1331">
        <f t="shared" si="95"/>
        <v>0</v>
      </c>
      <c r="CD60" s="1331">
        <f t="shared" si="95"/>
        <v>0</v>
      </c>
      <c r="CE60" s="1331">
        <f t="shared" si="95"/>
        <v>0</v>
      </c>
      <c r="CF60" s="1331">
        <f t="shared" si="95"/>
        <v>0</v>
      </c>
      <c r="CG60" s="1331">
        <f t="shared" si="95"/>
        <v>0</v>
      </c>
      <c r="CH60" s="1331">
        <f t="shared" si="95"/>
        <v>0</v>
      </c>
    </row>
    <row r="61" spans="1:86" s="1323" customFormat="1" ht="15" customHeight="1" thickBot="1">
      <c r="A61" s="1334" t="s">
        <v>218</v>
      </c>
      <c r="B61" s="1335">
        <f t="shared" ref="B61:AC61" si="96">SUM(B46+B60)</f>
        <v>1378744</v>
      </c>
      <c r="C61" s="1335">
        <f t="shared" si="96"/>
        <v>1573422371</v>
      </c>
      <c r="D61" s="1335">
        <f t="shared" si="96"/>
        <v>2387953</v>
      </c>
      <c r="E61" s="1629">
        <f t="shared" si="96"/>
        <v>1575810324</v>
      </c>
      <c r="F61" s="1335">
        <f t="shared" si="96"/>
        <v>1572043627</v>
      </c>
      <c r="G61" s="1335">
        <f t="shared" si="96"/>
        <v>492274</v>
      </c>
      <c r="H61" s="1335">
        <f t="shared" si="96"/>
        <v>652489825</v>
      </c>
      <c r="I61" s="1335">
        <f t="shared" si="96"/>
        <v>10874477</v>
      </c>
      <c r="J61" s="1335">
        <f t="shared" si="96"/>
        <v>663364302</v>
      </c>
      <c r="K61" s="1335">
        <f t="shared" si="96"/>
        <v>651997551</v>
      </c>
      <c r="L61" s="1335">
        <f t="shared" si="96"/>
        <v>652380</v>
      </c>
      <c r="M61" s="1335">
        <f t="shared" si="96"/>
        <v>812320454</v>
      </c>
      <c r="N61" s="1335">
        <f t="shared" si="96"/>
        <v>-20113156</v>
      </c>
      <c r="O61" s="1335">
        <f t="shared" si="96"/>
        <v>792207298</v>
      </c>
      <c r="P61" s="1335">
        <f t="shared" si="96"/>
        <v>811668074</v>
      </c>
      <c r="Q61" s="1335">
        <f>SUM(Q46+Q60)</f>
        <v>583589</v>
      </c>
      <c r="R61" s="1336">
        <f>SUM(R46+R60)</f>
        <v>936650153</v>
      </c>
      <c r="S61" s="1336">
        <f>SUM(S46+S60)</f>
        <v>-5496396</v>
      </c>
      <c r="T61" s="1335">
        <f>SUM(T46+T60)</f>
        <v>931153757</v>
      </c>
      <c r="U61" s="1335">
        <f>SUM(U46+U60)</f>
        <v>936066564</v>
      </c>
      <c r="V61" s="1335">
        <f t="shared" si="96"/>
        <v>129111</v>
      </c>
      <c r="W61" s="1336">
        <f t="shared" si="96"/>
        <v>159256287</v>
      </c>
      <c r="X61" s="1336">
        <f t="shared" si="96"/>
        <v>8137</v>
      </c>
      <c r="Y61" s="1335">
        <f t="shared" si="96"/>
        <v>159264424</v>
      </c>
      <c r="Z61" s="1335">
        <f t="shared" si="96"/>
        <v>159127176</v>
      </c>
      <c r="AA61" s="1335">
        <f t="shared" si="96"/>
        <v>238022</v>
      </c>
      <c r="AB61" s="1336">
        <f t="shared" si="96"/>
        <v>265040285</v>
      </c>
      <c r="AC61" s="1336">
        <f t="shared" si="96"/>
        <v>1311059</v>
      </c>
      <c r="AD61" s="1335">
        <f t="shared" ref="AD61:BH61" si="97">SUM(AD46+AD60)</f>
        <v>266351344</v>
      </c>
      <c r="AE61" s="1335">
        <f t="shared" si="97"/>
        <v>264802263</v>
      </c>
      <c r="AF61" s="1335">
        <f t="shared" si="97"/>
        <v>169195</v>
      </c>
      <c r="AG61" s="1336">
        <f t="shared" si="97"/>
        <v>202387396</v>
      </c>
      <c r="AH61" s="1336">
        <f t="shared" si="97"/>
        <v>652901</v>
      </c>
      <c r="AI61" s="1335">
        <f t="shared" si="97"/>
        <v>203040297</v>
      </c>
      <c r="AJ61" s="1335">
        <f t="shared" si="97"/>
        <v>202218201</v>
      </c>
      <c r="AK61" s="1335">
        <f t="shared" si="97"/>
        <v>221409</v>
      </c>
      <c r="AL61" s="1336">
        <f t="shared" si="97"/>
        <v>271479014</v>
      </c>
      <c r="AM61" s="1336">
        <f t="shared" si="97"/>
        <v>2088069</v>
      </c>
      <c r="AN61" s="1335">
        <f t="shared" si="97"/>
        <v>273567083</v>
      </c>
      <c r="AO61" s="1335">
        <f t="shared" si="97"/>
        <v>271257605</v>
      </c>
      <c r="AP61" s="1335">
        <f t="shared" si="97"/>
        <v>145204</v>
      </c>
      <c r="AQ61" s="1336">
        <f t="shared" si="97"/>
        <v>157852009</v>
      </c>
      <c r="AR61" s="1336">
        <f t="shared" si="97"/>
        <v>-151266</v>
      </c>
      <c r="AS61" s="1335">
        <f t="shared" si="97"/>
        <v>157700743</v>
      </c>
      <c r="AT61" s="1335">
        <f t="shared" si="97"/>
        <v>157706805</v>
      </c>
      <c r="AU61" s="1335">
        <f t="shared" si="97"/>
        <v>145536</v>
      </c>
      <c r="AV61" s="1336">
        <f t="shared" si="97"/>
        <v>156501345</v>
      </c>
      <c r="AW61" s="1336">
        <f t="shared" si="97"/>
        <v>1733805</v>
      </c>
      <c r="AX61" s="1335">
        <f t="shared" si="97"/>
        <v>158235150</v>
      </c>
      <c r="AY61" s="1335">
        <f t="shared" si="97"/>
        <v>156355809</v>
      </c>
      <c r="AZ61" s="1335">
        <f t="shared" si="97"/>
        <v>189427</v>
      </c>
      <c r="BA61" s="1336">
        <f t="shared" si="97"/>
        <v>202163401</v>
      </c>
      <c r="BB61" s="1336">
        <f t="shared" si="97"/>
        <v>1920583</v>
      </c>
      <c r="BC61" s="1335">
        <f t="shared" si="97"/>
        <v>204083984</v>
      </c>
      <c r="BD61" s="1335">
        <f t="shared" si="97"/>
        <v>201973974</v>
      </c>
      <c r="BE61" s="1335">
        <f t="shared" si="97"/>
        <v>140650</v>
      </c>
      <c r="BF61" s="1336">
        <f t="shared" si="97"/>
        <v>182277192</v>
      </c>
      <c r="BG61" s="1336">
        <f t="shared" si="97"/>
        <v>-1623940</v>
      </c>
      <c r="BH61" s="1335">
        <f t="shared" si="97"/>
        <v>180653252</v>
      </c>
      <c r="BI61" s="1335">
        <f t="shared" ref="BI61:CH61" si="98">SUM(BI46+BI60)</f>
        <v>182136542</v>
      </c>
      <c r="BJ61" s="1335">
        <f t="shared" si="98"/>
        <v>139012</v>
      </c>
      <c r="BK61" s="1336">
        <f t="shared" si="98"/>
        <v>203416928</v>
      </c>
      <c r="BL61" s="1336">
        <f t="shared" si="98"/>
        <v>1728367</v>
      </c>
      <c r="BM61" s="1335">
        <f t="shared" si="98"/>
        <v>205145295</v>
      </c>
      <c r="BN61" s="1335">
        <f t="shared" si="98"/>
        <v>203277916</v>
      </c>
      <c r="BO61" s="1335">
        <f t="shared" si="98"/>
        <v>154949</v>
      </c>
      <c r="BP61" s="1336">
        <f t="shared" si="98"/>
        <v>235273503</v>
      </c>
      <c r="BQ61" s="1336">
        <f t="shared" si="98"/>
        <v>781762</v>
      </c>
      <c r="BR61" s="1335">
        <f t="shared" si="98"/>
        <v>236055265</v>
      </c>
      <c r="BS61" s="1335">
        <f t="shared" si="98"/>
        <v>235118554</v>
      </c>
      <c r="BT61" s="1335">
        <f t="shared" si="98"/>
        <v>125136</v>
      </c>
      <c r="BU61" s="1336">
        <f t="shared" si="98"/>
        <v>138865053</v>
      </c>
      <c r="BV61" s="1336">
        <f t="shared" si="98"/>
        <v>213665</v>
      </c>
      <c r="BW61" s="1335">
        <f t="shared" si="98"/>
        <v>139078718</v>
      </c>
      <c r="BX61" s="1335">
        <f t="shared" si="98"/>
        <v>138739917</v>
      </c>
      <c r="BY61" s="1335">
        <f t="shared" si="98"/>
        <v>2422659</v>
      </c>
      <c r="BZ61" s="1336">
        <f t="shared" si="98"/>
        <v>2350581022</v>
      </c>
      <c r="CA61" s="1336">
        <f t="shared" si="98"/>
        <v>-26992374</v>
      </c>
      <c r="CB61" s="1335">
        <f t="shared" si="98"/>
        <v>2323588648</v>
      </c>
      <c r="CC61" s="1335">
        <f t="shared" si="98"/>
        <v>2348158363</v>
      </c>
      <c r="CD61" s="1335">
        <f t="shared" si="98"/>
        <v>7327297</v>
      </c>
      <c r="CE61" s="1335">
        <f t="shared" si="98"/>
        <v>8499976238</v>
      </c>
      <c r="CF61" s="1335">
        <f t="shared" si="98"/>
        <v>-30676354</v>
      </c>
      <c r="CG61" s="1335">
        <f t="shared" si="98"/>
        <v>8469299884</v>
      </c>
      <c r="CH61" s="1335">
        <f t="shared" si="98"/>
        <v>8492648941</v>
      </c>
    </row>
    <row r="62" spans="1:86" ht="15" customHeight="1">
      <c r="A62" s="174" t="s">
        <v>1259</v>
      </c>
      <c r="B62" s="174"/>
      <c r="C62" s="1337"/>
      <c r="D62" s="1338"/>
      <c r="E62" s="1339"/>
      <c r="F62" s="1339"/>
      <c r="G62" s="1339"/>
      <c r="H62" s="1337"/>
      <c r="I62" s="1338"/>
      <c r="J62" s="1339"/>
      <c r="K62" s="1339"/>
      <c r="L62" s="1339"/>
      <c r="M62" s="1337"/>
      <c r="N62" s="1338"/>
      <c r="O62" s="1339"/>
      <c r="P62" s="1339"/>
      <c r="Q62" s="1339"/>
      <c r="R62" s="1340"/>
      <c r="S62" s="1341"/>
      <c r="T62" s="1339"/>
      <c r="U62" s="1339"/>
      <c r="V62" s="1339"/>
      <c r="W62" s="1342"/>
      <c r="X62" s="1342"/>
      <c r="Y62" s="1343"/>
      <c r="Z62" s="1343"/>
      <c r="AA62" s="1343"/>
      <c r="AB62" s="1342"/>
      <c r="AC62" s="1342"/>
      <c r="AD62" s="1343"/>
      <c r="AE62" s="1343"/>
      <c r="AF62" s="1343"/>
      <c r="AG62" s="1342"/>
      <c r="AH62" s="1342"/>
      <c r="AI62" s="1343"/>
      <c r="AJ62" s="1343"/>
      <c r="AK62" s="1343"/>
      <c r="AL62" s="1342"/>
      <c r="AM62" s="1342"/>
      <c r="AN62" s="1343"/>
      <c r="AO62" s="1343"/>
      <c r="AP62" s="1343"/>
      <c r="AQ62" s="1342"/>
      <c r="AR62" s="1342"/>
      <c r="AS62" s="1343"/>
      <c r="AT62" s="1343"/>
      <c r="AU62" s="1343"/>
      <c r="AV62" s="1342"/>
      <c r="AW62" s="1342"/>
      <c r="AX62" s="1343"/>
      <c r="AY62" s="1343"/>
      <c r="AZ62" s="1343"/>
      <c r="BA62" s="1342"/>
      <c r="BB62" s="1342"/>
      <c r="BC62" s="1343"/>
      <c r="BD62" s="1343"/>
      <c r="BE62" s="1343"/>
      <c r="BF62" s="1342"/>
      <c r="BG62" s="1342"/>
      <c r="BH62" s="1343"/>
      <c r="BI62" s="1343"/>
      <c r="BJ62" s="1343"/>
      <c r="BK62" s="1342"/>
      <c r="BL62" s="1342"/>
      <c r="BM62" s="1343"/>
      <c r="BN62" s="1343"/>
      <c r="BO62" s="1343"/>
      <c r="BP62" s="1342"/>
      <c r="BQ62" s="1342"/>
      <c r="BR62" s="1343"/>
      <c r="BS62" s="1343"/>
      <c r="BT62" s="1343"/>
      <c r="BU62" s="1342"/>
      <c r="BV62" s="1342"/>
      <c r="BW62" s="1343"/>
      <c r="BX62" s="1343"/>
      <c r="BY62" s="1343"/>
      <c r="BZ62" s="1342"/>
      <c r="CA62" s="1342"/>
      <c r="CB62" s="1343"/>
      <c r="CC62" s="1343"/>
      <c r="CD62" s="1344"/>
      <c r="CE62" s="1308"/>
      <c r="CF62" s="1308"/>
      <c r="CG62" s="1327"/>
      <c r="CH62" s="1344"/>
    </row>
    <row r="63" spans="1:86" s="1209" customFormat="1" ht="27.75" hidden="1" customHeight="1">
      <c r="A63" s="1315" t="s">
        <v>559</v>
      </c>
      <c r="B63" s="1315"/>
      <c r="C63" s="1167"/>
      <c r="D63" s="1302"/>
      <c r="E63" s="1303">
        <f t="shared" ref="E63:E103" si="99">SUM(C63+D63)</f>
        <v>0</v>
      </c>
      <c r="F63" s="1303"/>
      <c r="G63" s="1303"/>
      <c r="H63" s="1167"/>
      <c r="I63" s="1302"/>
      <c r="J63" s="1303">
        <f t="shared" ref="J63:J69" si="100">SUM(H63+I63)</f>
        <v>0</v>
      </c>
      <c r="K63" s="1303"/>
      <c r="L63" s="1303"/>
      <c r="M63" s="1167"/>
      <c r="N63" s="1302"/>
      <c r="O63" s="1303">
        <f t="shared" ref="O63:O103" si="101">SUM(M63+N63)</f>
        <v>0</v>
      </c>
      <c r="P63" s="1303"/>
      <c r="Q63" s="1303"/>
      <c r="R63" s="1233"/>
      <c r="S63" s="1310"/>
      <c r="T63" s="1303">
        <f t="shared" ref="T63:T69" si="102">SUM(R63+S63)</f>
        <v>0</v>
      </c>
      <c r="U63" s="1303"/>
      <c r="V63" s="1303"/>
      <c r="W63" s="1311"/>
      <c r="X63" s="1312"/>
      <c r="Y63" s="1306">
        <f t="shared" ref="Y63:Y76" si="103">SUM(W63+X63)</f>
        <v>0</v>
      </c>
      <c r="Z63" s="1306"/>
      <c r="AA63" s="1306"/>
      <c r="AB63" s="1311"/>
      <c r="AC63" s="1312"/>
      <c r="AD63" s="1306">
        <f t="shared" ref="AD63:AD76" si="104">SUM(AB63+AC63)</f>
        <v>0</v>
      </c>
      <c r="AE63" s="1306"/>
      <c r="AF63" s="1306"/>
      <c r="AG63" s="1311"/>
      <c r="AH63" s="1312"/>
      <c r="AI63" s="1306">
        <f t="shared" ref="AI63:AI76" si="105">SUM(AG63+AH63)</f>
        <v>0</v>
      </c>
      <c r="AJ63" s="1306"/>
      <c r="AK63" s="1306"/>
      <c r="AL63" s="1311"/>
      <c r="AM63" s="1312"/>
      <c r="AN63" s="1306">
        <f t="shared" ref="AN63:AN76" si="106">SUM(AL63+AM63)</f>
        <v>0</v>
      </c>
      <c r="AO63" s="1306"/>
      <c r="AP63" s="1306"/>
      <c r="AQ63" s="1311"/>
      <c r="AR63" s="1312"/>
      <c r="AS63" s="1306">
        <f t="shared" ref="AS63:AS76" si="107">SUM(AQ63+AR63)</f>
        <v>0</v>
      </c>
      <c r="AT63" s="1306"/>
      <c r="AU63" s="1306"/>
      <c r="AV63" s="1311"/>
      <c r="AW63" s="1312"/>
      <c r="AX63" s="1306">
        <f t="shared" ref="AX63:AX76" si="108">SUM(AV63+AW63)</f>
        <v>0</v>
      </c>
      <c r="AY63" s="1306"/>
      <c r="AZ63" s="1306"/>
      <c r="BA63" s="1311"/>
      <c r="BB63" s="1312"/>
      <c r="BC63" s="1306">
        <f t="shared" ref="BC63:BC76" si="109">SUM(BA63+BB63)</f>
        <v>0</v>
      </c>
      <c r="BD63" s="1306"/>
      <c r="BE63" s="1306"/>
      <c r="BF63" s="1311"/>
      <c r="BG63" s="1312"/>
      <c r="BH63" s="1306">
        <f t="shared" ref="BH63:BH76" si="110">SUM(BF63+BG63)</f>
        <v>0</v>
      </c>
      <c r="BI63" s="1306"/>
      <c r="BJ63" s="1306"/>
      <c r="BK63" s="1311"/>
      <c r="BL63" s="1312"/>
      <c r="BM63" s="1306">
        <f t="shared" ref="BM63:BM76" si="111">SUM(BK63+BL63)</f>
        <v>0</v>
      </c>
      <c r="BN63" s="1306"/>
      <c r="BO63" s="1306"/>
      <c r="BP63" s="1311"/>
      <c r="BQ63" s="1312"/>
      <c r="BR63" s="1306">
        <f t="shared" ref="BR63:BR76" si="112">SUM(BP63+BQ63)</f>
        <v>0</v>
      </c>
      <c r="BS63" s="1306"/>
      <c r="BT63" s="1306"/>
      <c r="BU63" s="1311"/>
      <c r="BV63" s="1312"/>
      <c r="BW63" s="1306">
        <f t="shared" ref="BW63:BW76" si="113">SUM(BU63+BV63)</f>
        <v>0</v>
      </c>
      <c r="BX63" s="1306"/>
      <c r="BY63" s="1306"/>
      <c r="BZ63" s="1311"/>
      <c r="CA63" s="1312"/>
      <c r="CB63" s="1306">
        <f t="shared" ref="CB63:CB85" si="114">SUM(BZ63+CA63)</f>
        <v>0</v>
      </c>
      <c r="CC63" s="1306"/>
      <c r="CD63" s="1307">
        <f>SUM(B63+G63+L63+Q63+V63+AA63+AF63+AK63+AP63+AU63+AZ63+BE63+BJ63+BO63+BT63+BY63)</f>
        <v>0</v>
      </c>
      <c r="CE63" s="1308">
        <f>SUM(C63+H63+M63+R63+W63+AB63+AG63+AL63+AQ63+AV63+BA63+BF63+BK63+BP63+BU63+BZ63)</f>
        <v>0</v>
      </c>
      <c r="CF63" s="1309">
        <f>SUM(D63+I63+N63+S63+X63+AC63+AH63+AM63+AR63+AW63+BB63+BG63+BL63+BQ63+BV63+CA63)</f>
        <v>0</v>
      </c>
      <c r="CG63" s="1308">
        <f t="shared" ref="CG63:CG92" si="115">SUM(CE63+CF63)</f>
        <v>0</v>
      </c>
      <c r="CH63" s="1307"/>
    </row>
    <row r="64" spans="1:86" s="1209" customFormat="1" ht="15" customHeight="1">
      <c r="A64" s="1345" t="s">
        <v>151</v>
      </c>
      <c r="B64" s="1345"/>
      <c r="C64" s="1316"/>
      <c r="D64" s="1317"/>
      <c r="E64" s="1303">
        <f>SUM(C64+D64)</f>
        <v>0</v>
      </c>
      <c r="F64" s="1303">
        <f t="shared" ref="F64:F76" si="116">C64-B64</f>
        <v>0</v>
      </c>
      <c r="G64" s="1303"/>
      <c r="H64" s="1316"/>
      <c r="I64" s="1317"/>
      <c r="J64" s="1303">
        <f t="shared" si="100"/>
        <v>0</v>
      </c>
      <c r="K64" s="1303">
        <f t="shared" ref="K64:K76" si="117">H64-G64</f>
        <v>0</v>
      </c>
      <c r="L64" s="1303"/>
      <c r="M64" s="1316"/>
      <c r="N64" s="1317"/>
      <c r="O64" s="1303">
        <f>SUM(M64+N64)</f>
        <v>0</v>
      </c>
      <c r="P64" s="1303">
        <f t="shared" ref="P64:P76" si="118">M64-L64</f>
        <v>0</v>
      </c>
      <c r="Q64" s="1303"/>
      <c r="R64" s="1316"/>
      <c r="S64" s="1317"/>
      <c r="T64" s="1303">
        <f t="shared" si="102"/>
        <v>0</v>
      </c>
      <c r="U64" s="1303">
        <f t="shared" ref="U64:U69" si="119">R64-Q64</f>
        <v>0</v>
      </c>
      <c r="V64" s="1303"/>
      <c r="W64" s="1313"/>
      <c r="X64" s="1318"/>
      <c r="Y64" s="1306">
        <f>SUM(W64+X64)</f>
        <v>0</v>
      </c>
      <c r="Z64" s="1303">
        <f t="shared" ref="Z64:Z76" si="120">W64-V64</f>
        <v>0</v>
      </c>
      <c r="AA64" s="1306"/>
      <c r="AB64" s="1313"/>
      <c r="AC64" s="1318"/>
      <c r="AD64" s="1306">
        <f>SUM(AB64+AC64)</f>
        <v>0</v>
      </c>
      <c r="AE64" s="1303">
        <f t="shared" ref="AE64:AE76" si="121">AB64-AA64</f>
        <v>0</v>
      </c>
      <c r="AF64" s="1306"/>
      <c r="AG64" s="1313"/>
      <c r="AH64" s="1318"/>
      <c r="AI64" s="1306">
        <f>SUM(AG64+AH64)</f>
        <v>0</v>
      </c>
      <c r="AJ64" s="1303">
        <f t="shared" ref="AJ64:AJ76" si="122">AG64-AF64</f>
        <v>0</v>
      </c>
      <c r="AK64" s="1306"/>
      <c r="AL64" s="1313"/>
      <c r="AM64" s="1318"/>
      <c r="AN64" s="1306">
        <f>SUM(AL64+AM64)</f>
        <v>0</v>
      </c>
      <c r="AO64" s="1303">
        <f t="shared" ref="AO64:AO76" si="123">AL64-AK64</f>
        <v>0</v>
      </c>
      <c r="AP64" s="1306"/>
      <c r="AQ64" s="1313"/>
      <c r="AR64" s="1318"/>
      <c r="AS64" s="1306">
        <f>SUM(AQ64+AR64)</f>
        <v>0</v>
      </c>
      <c r="AT64" s="1303">
        <f t="shared" ref="AT64:AT76" si="124">AQ64-AP64</f>
        <v>0</v>
      </c>
      <c r="AU64" s="1306"/>
      <c r="AV64" s="1313"/>
      <c r="AW64" s="1318"/>
      <c r="AX64" s="1306">
        <f>SUM(AV64+AW64)</f>
        <v>0</v>
      </c>
      <c r="AY64" s="1303">
        <f t="shared" ref="AY64:AY76" si="125">AV64-AU64</f>
        <v>0</v>
      </c>
      <c r="AZ64" s="1306"/>
      <c r="BA64" s="1313"/>
      <c r="BB64" s="1318"/>
      <c r="BC64" s="1306">
        <f>SUM(BA64+BB64)</f>
        <v>0</v>
      </c>
      <c r="BD64" s="1303">
        <f t="shared" ref="BD64:BD76" si="126">BA64-AZ64</f>
        <v>0</v>
      </c>
      <c r="BE64" s="1306"/>
      <c r="BF64" s="1313"/>
      <c r="BG64" s="1318"/>
      <c r="BH64" s="1306">
        <f>SUM(BF64+BG64)</f>
        <v>0</v>
      </c>
      <c r="BI64" s="1303">
        <f t="shared" ref="BI64:BI76" si="127">BF64-BE64</f>
        <v>0</v>
      </c>
      <c r="BJ64" s="1306"/>
      <c r="BK64" s="1313"/>
      <c r="BL64" s="1318"/>
      <c r="BM64" s="1306">
        <f>SUM(BK64+BL64)</f>
        <v>0</v>
      </c>
      <c r="BN64" s="1303">
        <f t="shared" ref="BN64:BN76" si="128">BK64-BJ64</f>
        <v>0</v>
      </c>
      <c r="BO64" s="1306"/>
      <c r="BP64" s="1313"/>
      <c r="BQ64" s="1318"/>
      <c r="BR64" s="1306">
        <f>SUM(BP64+BQ64)</f>
        <v>0</v>
      </c>
      <c r="BS64" s="1303">
        <f t="shared" ref="BS64:BS76" si="129">BP64-BO64</f>
        <v>0</v>
      </c>
      <c r="BT64" s="1306"/>
      <c r="BU64" s="1313"/>
      <c r="BV64" s="1318"/>
      <c r="BW64" s="1306">
        <f>SUM(BU64+BV64)</f>
        <v>0</v>
      </c>
      <c r="BX64" s="1303">
        <f t="shared" ref="BX64:BX76" si="130">BU64-BT64</f>
        <v>0</v>
      </c>
      <c r="BY64" s="1306"/>
      <c r="BZ64" s="1313"/>
      <c r="CA64" s="1318"/>
      <c r="CB64" s="1306">
        <f>SUM(BZ64+CA64)</f>
        <v>0</v>
      </c>
      <c r="CC64" s="1303">
        <f t="shared" ref="CC64:CC76" si="131">BZ64-BY64</f>
        <v>0</v>
      </c>
      <c r="CD64" s="1307">
        <f t="shared" ref="CD64:CD76" si="132">SUM(B64+G64+L64+Q64+V64+AA64+AF64+AK64+AP64+AU64+AZ64+BE64+BJ64+BO64+BT64+BY64)</f>
        <v>0</v>
      </c>
      <c r="CE64" s="1307">
        <f t="shared" ref="CE64:CE76" si="133">SUM(C64+H64+M64+R64+W64+AB64+AG64+AL64+AQ64+AV64+BA64+BF64+BK64+BP64+BU64+BZ64)</f>
        <v>0</v>
      </c>
      <c r="CF64" s="1648">
        <f t="shared" ref="CF64:CF76" si="134">SUM(D64+I64+N64+S64+X64+AC64+AH64+AM64+AR64+AW64+BB64+BG64+BL64+BQ64+BV64+CA64)</f>
        <v>0</v>
      </c>
      <c r="CG64" s="1307">
        <f t="shared" si="115"/>
        <v>0</v>
      </c>
      <c r="CH64" s="1307">
        <f t="shared" ref="CH64:CH76" si="135">CE64-CD64</f>
        <v>0</v>
      </c>
    </row>
    <row r="65" spans="1:86" s="1209" customFormat="1" ht="27.75" hidden="1" customHeight="1">
      <c r="A65" s="1345" t="s">
        <v>149</v>
      </c>
      <c r="B65" s="1345"/>
      <c r="C65" s="1316"/>
      <c r="D65" s="1317"/>
      <c r="E65" s="1303">
        <f t="shared" si="99"/>
        <v>0</v>
      </c>
      <c r="F65" s="1303">
        <f t="shared" si="116"/>
        <v>0</v>
      </c>
      <c r="G65" s="1303"/>
      <c r="H65" s="1316"/>
      <c r="I65" s="1317"/>
      <c r="J65" s="1303">
        <f t="shared" si="100"/>
        <v>0</v>
      </c>
      <c r="K65" s="1303">
        <f t="shared" si="117"/>
        <v>0</v>
      </c>
      <c r="L65" s="1303"/>
      <c r="M65" s="1316"/>
      <c r="N65" s="1317"/>
      <c r="O65" s="1303">
        <f t="shared" si="101"/>
        <v>0</v>
      </c>
      <c r="P65" s="1303">
        <f t="shared" si="118"/>
        <v>0</v>
      </c>
      <c r="Q65" s="1303"/>
      <c r="R65" s="1316"/>
      <c r="S65" s="1317"/>
      <c r="T65" s="1303">
        <f t="shared" si="102"/>
        <v>0</v>
      </c>
      <c r="U65" s="1303">
        <f t="shared" si="119"/>
        <v>0</v>
      </c>
      <c r="V65" s="1303"/>
      <c r="W65" s="1313"/>
      <c r="X65" s="1318"/>
      <c r="Y65" s="1306">
        <f t="shared" si="103"/>
        <v>0</v>
      </c>
      <c r="Z65" s="1303">
        <f t="shared" si="120"/>
        <v>0</v>
      </c>
      <c r="AA65" s="1306"/>
      <c r="AB65" s="1313"/>
      <c r="AC65" s="1318"/>
      <c r="AD65" s="1306">
        <f t="shared" si="104"/>
        <v>0</v>
      </c>
      <c r="AE65" s="1303">
        <f t="shared" si="121"/>
        <v>0</v>
      </c>
      <c r="AF65" s="1306"/>
      <c r="AG65" s="1313"/>
      <c r="AH65" s="1318"/>
      <c r="AI65" s="1306">
        <f t="shared" si="105"/>
        <v>0</v>
      </c>
      <c r="AJ65" s="1303">
        <f t="shared" si="122"/>
        <v>0</v>
      </c>
      <c r="AK65" s="1306"/>
      <c r="AL65" s="1313"/>
      <c r="AM65" s="1318"/>
      <c r="AN65" s="1306">
        <f t="shared" si="106"/>
        <v>0</v>
      </c>
      <c r="AO65" s="1303">
        <f t="shared" si="123"/>
        <v>0</v>
      </c>
      <c r="AP65" s="1306"/>
      <c r="AQ65" s="1313"/>
      <c r="AR65" s="1318"/>
      <c r="AS65" s="1306">
        <f t="shared" si="107"/>
        <v>0</v>
      </c>
      <c r="AT65" s="1303">
        <f t="shared" si="124"/>
        <v>0</v>
      </c>
      <c r="AU65" s="1306"/>
      <c r="AV65" s="1313"/>
      <c r="AW65" s="1318"/>
      <c r="AX65" s="1306">
        <f t="shared" si="108"/>
        <v>0</v>
      </c>
      <c r="AY65" s="1303">
        <f t="shared" si="125"/>
        <v>0</v>
      </c>
      <c r="AZ65" s="1306"/>
      <c r="BA65" s="1313"/>
      <c r="BB65" s="1318"/>
      <c r="BC65" s="1306">
        <f t="shared" si="109"/>
        <v>0</v>
      </c>
      <c r="BD65" s="1303">
        <f t="shared" si="126"/>
        <v>0</v>
      </c>
      <c r="BE65" s="1306"/>
      <c r="BF65" s="1313"/>
      <c r="BG65" s="1318"/>
      <c r="BH65" s="1306">
        <f t="shared" si="110"/>
        <v>0</v>
      </c>
      <c r="BI65" s="1303">
        <f t="shared" si="127"/>
        <v>0</v>
      </c>
      <c r="BJ65" s="1306"/>
      <c r="BK65" s="1313"/>
      <c r="BL65" s="1318"/>
      <c r="BM65" s="1306">
        <f t="shared" si="111"/>
        <v>0</v>
      </c>
      <c r="BN65" s="1303">
        <f t="shared" si="128"/>
        <v>0</v>
      </c>
      <c r="BO65" s="1306"/>
      <c r="BP65" s="1313"/>
      <c r="BQ65" s="1318"/>
      <c r="BR65" s="1306">
        <f t="shared" si="112"/>
        <v>0</v>
      </c>
      <c r="BS65" s="1303">
        <f t="shared" si="129"/>
        <v>0</v>
      </c>
      <c r="BT65" s="1306"/>
      <c r="BU65" s="1313"/>
      <c r="BV65" s="1318"/>
      <c r="BW65" s="1306">
        <f t="shared" si="113"/>
        <v>0</v>
      </c>
      <c r="BX65" s="1303">
        <f t="shared" si="130"/>
        <v>0</v>
      </c>
      <c r="BY65" s="1306"/>
      <c r="BZ65" s="1313"/>
      <c r="CA65" s="1318"/>
      <c r="CB65" s="1306">
        <f t="shared" si="114"/>
        <v>0</v>
      </c>
      <c r="CC65" s="1303">
        <f t="shared" si="131"/>
        <v>0</v>
      </c>
      <c r="CD65" s="1307">
        <f t="shared" si="132"/>
        <v>0</v>
      </c>
      <c r="CE65" s="1308">
        <f t="shared" si="133"/>
        <v>0</v>
      </c>
      <c r="CF65" s="1309">
        <f t="shared" si="134"/>
        <v>0</v>
      </c>
      <c r="CG65" s="1308">
        <f t="shared" si="115"/>
        <v>0</v>
      </c>
      <c r="CH65" s="1307">
        <f t="shared" si="135"/>
        <v>0</v>
      </c>
    </row>
    <row r="66" spans="1:86" ht="27.75" hidden="1" customHeight="1">
      <c r="A66" s="806" t="s">
        <v>560</v>
      </c>
      <c r="B66" s="806"/>
      <c r="C66" s="1233"/>
      <c r="D66" s="1310"/>
      <c r="E66" s="1303">
        <f t="shared" si="99"/>
        <v>0</v>
      </c>
      <c r="F66" s="1303">
        <f t="shared" si="116"/>
        <v>0</v>
      </c>
      <c r="G66" s="1303"/>
      <c r="H66" s="1233"/>
      <c r="I66" s="1310"/>
      <c r="J66" s="1303">
        <f t="shared" si="100"/>
        <v>0</v>
      </c>
      <c r="K66" s="1303">
        <f t="shared" si="117"/>
        <v>0</v>
      </c>
      <c r="L66" s="1303"/>
      <c r="M66" s="1233"/>
      <c r="N66" s="1310"/>
      <c r="O66" s="1303">
        <f t="shared" si="101"/>
        <v>0</v>
      </c>
      <c r="P66" s="1303">
        <f t="shared" si="118"/>
        <v>0</v>
      </c>
      <c r="Q66" s="1303"/>
      <c r="R66" s="1233"/>
      <c r="S66" s="1310"/>
      <c r="T66" s="1303">
        <f t="shared" si="102"/>
        <v>0</v>
      </c>
      <c r="U66" s="1303">
        <f t="shared" si="119"/>
        <v>0</v>
      </c>
      <c r="V66" s="1303"/>
      <c r="W66" s="1311"/>
      <c r="X66" s="1312"/>
      <c r="Y66" s="1306">
        <f t="shared" si="103"/>
        <v>0</v>
      </c>
      <c r="Z66" s="1303">
        <f t="shared" si="120"/>
        <v>0</v>
      </c>
      <c r="AA66" s="1306"/>
      <c r="AB66" s="1311"/>
      <c r="AC66" s="1312"/>
      <c r="AD66" s="1306">
        <f t="shared" si="104"/>
        <v>0</v>
      </c>
      <c r="AE66" s="1303">
        <f t="shared" si="121"/>
        <v>0</v>
      </c>
      <c r="AF66" s="1306"/>
      <c r="AG66" s="1311"/>
      <c r="AH66" s="1312"/>
      <c r="AI66" s="1306">
        <f t="shared" si="105"/>
        <v>0</v>
      </c>
      <c r="AJ66" s="1303">
        <f t="shared" si="122"/>
        <v>0</v>
      </c>
      <c r="AK66" s="1306"/>
      <c r="AL66" s="1311"/>
      <c r="AM66" s="1312"/>
      <c r="AN66" s="1306">
        <f t="shared" si="106"/>
        <v>0</v>
      </c>
      <c r="AO66" s="1303">
        <f t="shared" si="123"/>
        <v>0</v>
      </c>
      <c r="AP66" s="1306"/>
      <c r="AQ66" s="1311"/>
      <c r="AR66" s="1312"/>
      <c r="AS66" s="1306">
        <f t="shared" si="107"/>
        <v>0</v>
      </c>
      <c r="AT66" s="1303">
        <f t="shared" si="124"/>
        <v>0</v>
      </c>
      <c r="AU66" s="1306"/>
      <c r="AV66" s="1311"/>
      <c r="AW66" s="1312"/>
      <c r="AX66" s="1306">
        <f t="shared" si="108"/>
        <v>0</v>
      </c>
      <c r="AY66" s="1303">
        <f t="shared" si="125"/>
        <v>0</v>
      </c>
      <c r="AZ66" s="1306"/>
      <c r="BA66" s="1311"/>
      <c r="BB66" s="1312"/>
      <c r="BC66" s="1306">
        <f t="shared" si="109"/>
        <v>0</v>
      </c>
      <c r="BD66" s="1303">
        <f t="shared" si="126"/>
        <v>0</v>
      </c>
      <c r="BE66" s="1306"/>
      <c r="BF66" s="1311"/>
      <c r="BG66" s="1312"/>
      <c r="BH66" s="1306">
        <f t="shared" si="110"/>
        <v>0</v>
      </c>
      <c r="BI66" s="1303">
        <f t="shared" si="127"/>
        <v>0</v>
      </c>
      <c r="BJ66" s="1306"/>
      <c r="BK66" s="1311"/>
      <c r="BL66" s="1312"/>
      <c r="BM66" s="1306">
        <f t="shared" si="111"/>
        <v>0</v>
      </c>
      <c r="BN66" s="1303">
        <f t="shared" si="128"/>
        <v>0</v>
      </c>
      <c r="BO66" s="1306"/>
      <c r="BP66" s="1311"/>
      <c r="BQ66" s="1312"/>
      <c r="BR66" s="1306">
        <f t="shared" si="112"/>
        <v>0</v>
      </c>
      <c r="BS66" s="1303">
        <f t="shared" si="129"/>
        <v>0</v>
      </c>
      <c r="BT66" s="1306"/>
      <c r="BU66" s="1311"/>
      <c r="BV66" s="1312"/>
      <c r="BW66" s="1306">
        <f t="shared" si="113"/>
        <v>0</v>
      </c>
      <c r="BX66" s="1303">
        <f t="shared" si="130"/>
        <v>0</v>
      </c>
      <c r="BY66" s="1306"/>
      <c r="BZ66" s="1311"/>
      <c r="CA66" s="1312"/>
      <c r="CB66" s="1306">
        <f t="shared" si="114"/>
        <v>0</v>
      </c>
      <c r="CC66" s="1303">
        <f t="shared" si="131"/>
        <v>0</v>
      </c>
      <c r="CD66" s="1307">
        <f t="shared" si="132"/>
        <v>0</v>
      </c>
      <c r="CE66" s="1308">
        <f t="shared" si="133"/>
        <v>0</v>
      </c>
      <c r="CF66" s="1309">
        <f t="shared" si="134"/>
        <v>0</v>
      </c>
      <c r="CG66" s="1308">
        <f t="shared" si="115"/>
        <v>0</v>
      </c>
      <c r="CH66" s="1307">
        <f t="shared" si="135"/>
        <v>0</v>
      </c>
    </row>
    <row r="67" spans="1:86" ht="15" customHeight="1">
      <c r="A67" s="1209" t="s">
        <v>150</v>
      </c>
      <c r="B67" s="1167">
        <v>1001374</v>
      </c>
      <c r="C67" s="1233">
        <v>1074370561</v>
      </c>
      <c r="D67" s="1310">
        <v>12393939</v>
      </c>
      <c r="E67" s="1303">
        <f t="shared" si="99"/>
        <v>1086764500</v>
      </c>
      <c r="F67" s="1303">
        <f t="shared" si="116"/>
        <v>1073369187</v>
      </c>
      <c r="G67" s="1303"/>
      <c r="H67" s="1233"/>
      <c r="I67" s="1310"/>
      <c r="J67" s="1303">
        <f t="shared" si="100"/>
        <v>0</v>
      </c>
      <c r="K67" s="1303">
        <f t="shared" si="117"/>
        <v>0</v>
      </c>
      <c r="L67" s="1303"/>
      <c r="M67" s="1233"/>
      <c r="N67" s="1310"/>
      <c r="O67" s="1303">
        <f t="shared" si="101"/>
        <v>0</v>
      </c>
      <c r="P67" s="1303">
        <f t="shared" si="118"/>
        <v>0</v>
      </c>
      <c r="Q67" s="1303"/>
      <c r="R67" s="1233"/>
      <c r="S67" s="1310"/>
      <c r="T67" s="1303">
        <f t="shared" si="102"/>
        <v>0</v>
      </c>
      <c r="U67" s="1303">
        <f t="shared" si="119"/>
        <v>0</v>
      </c>
      <c r="V67" s="1303"/>
      <c r="W67" s="1311"/>
      <c r="X67" s="1312"/>
      <c r="Y67" s="1306">
        <f t="shared" si="103"/>
        <v>0</v>
      </c>
      <c r="Z67" s="1303">
        <f t="shared" si="120"/>
        <v>0</v>
      </c>
      <c r="AA67" s="1306"/>
      <c r="AB67" s="1311"/>
      <c r="AC67" s="1312"/>
      <c r="AD67" s="1306">
        <f t="shared" si="104"/>
        <v>0</v>
      </c>
      <c r="AE67" s="1303">
        <f t="shared" si="121"/>
        <v>0</v>
      </c>
      <c r="AF67" s="1306"/>
      <c r="AG67" s="1311"/>
      <c r="AH67" s="1312"/>
      <c r="AI67" s="1306">
        <f t="shared" si="105"/>
        <v>0</v>
      </c>
      <c r="AJ67" s="1303">
        <f t="shared" si="122"/>
        <v>0</v>
      </c>
      <c r="AK67" s="1306"/>
      <c r="AL67" s="1311"/>
      <c r="AM67" s="1312"/>
      <c r="AN67" s="1306">
        <f t="shared" si="106"/>
        <v>0</v>
      </c>
      <c r="AO67" s="1303">
        <f t="shared" si="123"/>
        <v>0</v>
      </c>
      <c r="AP67" s="1306"/>
      <c r="AQ67" s="1311"/>
      <c r="AR67" s="1312"/>
      <c r="AS67" s="1306">
        <f t="shared" si="107"/>
        <v>0</v>
      </c>
      <c r="AT67" s="1303">
        <f t="shared" si="124"/>
        <v>0</v>
      </c>
      <c r="AU67" s="1306"/>
      <c r="AV67" s="1311"/>
      <c r="AW67" s="1312"/>
      <c r="AX67" s="1306">
        <f t="shared" si="108"/>
        <v>0</v>
      </c>
      <c r="AY67" s="1303">
        <f t="shared" si="125"/>
        <v>0</v>
      </c>
      <c r="AZ67" s="1306"/>
      <c r="BA67" s="1311"/>
      <c r="BB67" s="1312"/>
      <c r="BC67" s="1306">
        <f t="shared" si="109"/>
        <v>0</v>
      </c>
      <c r="BD67" s="1303">
        <f t="shared" si="126"/>
        <v>0</v>
      </c>
      <c r="BE67" s="1306"/>
      <c r="BF67" s="1311"/>
      <c r="BG67" s="1312"/>
      <c r="BH67" s="1306">
        <f t="shared" si="110"/>
        <v>0</v>
      </c>
      <c r="BI67" s="1303">
        <f t="shared" si="127"/>
        <v>0</v>
      </c>
      <c r="BJ67" s="1306"/>
      <c r="BK67" s="1311"/>
      <c r="BL67" s="1312"/>
      <c r="BM67" s="1306">
        <f t="shared" si="111"/>
        <v>0</v>
      </c>
      <c r="BN67" s="1303">
        <f t="shared" si="128"/>
        <v>0</v>
      </c>
      <c r="BO67" s="1306"/>
      <c r="BP67" s="1311"/>
      <c r="BQ67" s="1312"/>
      <c r="BR67" s="1306">
        <f t="shared" si="112"/>
        <v>0</v>
      </c>
      <c r="BS67" s="1303">
        <f t="shared" si="129"/>
        <v>0</v>
      </c>
      <c r="BT67" s="1306"/>
      <c r="BU67" s="1311"/>
      <c r="BV67" s="1312"/>
      <c r="BW67" s="1306">
        <f t="shared" si="113"/>
        <v>0</v>
      </c>
      <c r="BX67" s="1303">
        <f t="shared" si="130"/>
        <v>0</v>
      </c>
      <c r="BY67" s="1306"/>
      <c r="BZ67" s="1311"/>
      <c r="CA67" s="1312"/>
      <c r="CB67" s="1306">
        <f t="shared" si="114"/>
        <v>0</v>
      </c>
      <c r="CC67" s="1303">
        <f t="shared" si="131"/>
        <v>0</v>
      </c>
      <c r="CD67" s="1307">
        <f t="shared" si="132"/>
        <v>1001374</v>
      </c>
      <c r="CE67" s="1308">
        <f t="shared" si="133"/>
        <v>1074370561</v>
      </c>
      <c r="CF67" s="1309">
        <f t="shared" si="134"/>
        <v>12393939</v>
      </c>
      <c r="CG67" s="1308">
        <f t="shared" si="115"/>
        <v>1086764500</v>
      </c>
      <c r="CH67" s="1307">
        <f t="shared" si="135"/>
        <v>1073369187</v>
      </c>
    </row>
    <row r="68" spans="1:86" s="1209" customFormat="1" ht="15" customHeight="1">
      <c r="A68" s="1315" t="s">
        <v>148</v>
      </c>
      <c r="B68" s="1167"/>
      <c r="C68" s="1233">
        <v>1568000</v>
      </c>
      <c r="D68" s="1310">
        <v>67293</v>
      </c>
      <c r="E68" s="1303">
        <f>SUM(C68+D68)</f>
        <v>1635293</v>
      </c>
      <c r="F68" s="1303">
        <f t="shared" si="116"/>
        <v>1568000</v>
      </c>
      <c r="G68" s="1303"/>
      <c r="H68" s="1233"/>
      <c r="I68" s="1310">
        <v>18538</v>
      </c>
      <c r="J68" s="1303">
        <f t="shared" si="100"/>
        <v>18538</v>
      </c>
      <c r="K68" s="1303">
        <f t="shared" si="117"/>
        <v>0</v>
      </c>
      <c r="L68" s="1303"/>
      <c r="M68" s="1233"/>
      <c r="N68" s="1310">
        <v>48108</v>
      </c>
      <c r="O68" s="1303">
        <f>SUM(M68+N68)</f>
        <v>48108</v>
      </c>
      <c r="P68" s="1303">
        <f t="shared" si="118"/>
        <v>0</v>
      </c>
      <c r="Q68" s="1303"/>
      <c r="R68" s="1233"/>
      <c r="S68" s="1310">
        <v>5620000</v>
      </c>
      <c r="T68" s="1303">
        <f t="shared" si="102"/>
        <v>5620000</v>
      </c>
      <c r="U68" s="1303">
        <f t="shared" si="119"/>
        <v>0</v>
      </c>
      <c r="V68" s="1303"/>
      <c r="W68" s="1311"/>
      <c r="X68" s="1312">
        <v>69162</v>
      </c>
      <c r="Y68" s="1306">
        <f>SUM(W68+X68)</f>
        <v>69162</v>
      </c>
      <c r="Z68" s="1303">
        <f t="shared" si="120"/>
        <v>0</v>
      </c>
      <c r="AA68" s="1306"/>
      <c r="AB68" s="1311"/>
      <c r="AC68" s="1312">
        <v>7802</v>
      </c>
      <c r="AD68" s="1306">
        <f>SUM(AB68+AC68)</f>
        <v>7802</v>
      </c>
      <c r="AE68" s="1303">
        <f t="shared" si="121"/>
        <v>0</v>
      </c>
      <c r="AF68" s="1306"/>
      <c r="AG68" s="1311"/>
      <c r="AH68" s="1312"/>
      <c r="AI68" s="1306">
        <f>SUM(AG68+AH68)</f>
        <v>0</v>
      </c>
      <c r="AJ68" s="1303">
        <f t="shared" si="122"/>
        <v>0</v>
      </c>
      <c r="AK68" s="1306"/>
      <c r="AL68" s="1311"/>
      <c r="AM68" s="1312">
        <v>21730</v>
      </c>
      <c r="AN68" s="1306">
        <f>SUM(AL68+AM68)</f>
        <v>21730</v>
      </c>
      <c r="AO68" s="1303">
        <f t="shared" si="123"/>
        <v>0</v>
      </c>
      <c r="AP68" s="1306"/>
      <c r="AQ68" s="1311"/>
      <c r="AR68" s="1312">
        <v>58426</v>
      </c>
      <c r="AS68" s="1306">
        <f>SUM(AQ68+AR68)</f>
        <v>58426</v>
      </c>
      <c r="AT68" s="1303">
        <f t="shared" si="124"/>
        <v>0</v>
      </c>
      <c r="AU68" s="1306"/>
      <c r="AV68" s="1311"/>
      <c r="AW68" s="1312">
        <v>27082</v>
      </c>
      <c r="AX68" s="1306">
        <f>SUM(AV68+AW68)</f>
        <v>27082</v>
      </c>
      <c r="AY68" s="1303">
        <f t="shared" si="125"/>
        <v>0</v>
      </c>
      <c r="AZ68" s="1306"/>
      <c r="BA68" s="1311"/>
      <c r="BB68" s="1312">
        <v>44086</v>
      </c>
      <c r="BC68" s="1306">
        <f>SUM(BA68+BB68)</f>
        <v>44086</v>
      </c>
      <c r="BD68" s="1303">
        <f t="shared" si="126"/>
        <v>0</v>
      </c>
      <c r="BE68" s="1306"/>
      <c r="BF68" s="1311"/>
      <c r="BG68" s="1312">
        <v>53166</v>
      </c>
      <c r="BH68" s="1306">
        <f>SUM(BF68+BG68)</f>
        <v>53166</v>
      </c>
      <c r="BI68" s="1303">
        <f t="shared" si="127"/>
        <v>0</v>
      </c>
      <c r="BJ68" s="1306"/>
      <c r="BK68" s="1311"/>
      <c r="BL68" s="1312">
        <v>34884</v>
      </c>
      <c r="BM68" s="1306">
        <f>SUM(BK68+BL68)</f>
        <v>34884</v>
      </c>
      <c r="BN68" s="1303">
        <f t="shared" si="128"/>
        <v>0</v>
      </c>
      <c r="BO68" s="1306"/>
      <c r="BP68" s="1311"/>
      <c r="BQ68" s="1312"/>
      <c r="BR68" s="1306">
        <f>SUM(BP68+BQ68)</f>
        <v>0</v>
      </c>
      <c r="BS68" s="1303">
        <f t="shared" si="129"/>
        <v>0</v>
      </c>
      <c r="BT68" s="1306"/>
      <c r="BU68" s="1311"/>
      <c r="BV68" s="1312">
        <v>35654</v>
      </c>
      <c r="BW68" s="1306">
        <f>SUM(BU68+BV68)</f>
        <v>35654</v>
      </c>
      <c r="BX68" s="1303">
        <f t="shared" si="130"/>
        <v>0</v>
      </c>
      <c r="BY68" s="1306"/>
      <c r="BZ68" s="1311">
        <v>46885832</v>
      </c>
      <c r="CA68" s="1312">
        <v>951112</v>
      </c>
      <c r="CB68" s="1306">
        <f>SUM(BZ68+CA68)</f>
        <v>47836944</v>
      </c>
      <c r="CC68" s="1303">
        <f t="shared" si="131"/>
        <v>46885832</v>
      </c>
      <c r="CD68" s="1307">
        <f t="shared" si="132"/>
        <v>0</v>
      </c>
      <c r="CE68" s="1308">
        <f t="shared" si="133"/>
        <v>48453832</v>
      </c>
      <c r="CF68" s="1309">
        <f t="shared" si="134"/>
        <v>7057043</v>
      </c>
      <c r="CG68" s="1308">
        <f t="shared" si="115"/>
        <v>55510875</v>
      </c>
      <c r="CH68" s="1307">
        <f t="shared" si="135"/>
        <v>48453832</v>
      </c>
    </row>
    <row r="69" spans="1:86" s="1209" customFormat="1" ht="15" hidden="1" customHeight="1">
      <c r="A69" s="1345" t="s">
        <v>213</v>
      </c>
      <c r="B69" s="1167"/>
      <c r="C69" s="1233">
        <v>0</v>
      </c>
      <c r="D69" s="1310"/>
      <c r="E69" s="1303">
        <f t="shared" si="99"/>
        <v>0</v>
      </c>
      <c r="F69" s="1303">
        <f t="shared" si="116"/>
        <v>0</v>
      </c>
      <c r="G69" s="1303"/>
      <c r="H69" s="1233"/>
      <c r="I69" s="1310"/>
      <c r="J69" s="1303">
        <f t="shared" si="100"/>
        <v>0</v>
      </c>
      <c r="K69" s="1303">
        <f t="shared" si="117"/>
        <v>0</v>
      </c>
      <c r="L69" s="1303"/>
      <c r="M69" s="1233"/>
      <c r="N69" s="1310"/>
      <c r="O69" s="1303">
        <f t="shared" si="101"/>
        <v>0</v>
      </c>
      <c r="P69" s="1303">
        <f t="shared" si="118"/>
        <v>0</v>
      </c>
      <c r="Q69" s="1303"/>
      <c r="R69" s="1233"/>
      <c r="S69" s="1310"/>
      <c r="T69" s="1303">
        <f t="shared" si="102"/>
        <v>0</v>
      </c>
      <c r="U69" s="1303">
        <f t="shared" si="119"/>
        <v>0</v>
      </c>
      <c r="V69" s="1303"/>
      <c r="W69" s="1311"/>
      <c r="X69" s="1312"/>
      <c r="Y69" s="1306">
        <f t="shared" si="103"/>
        <v>0</v>
      </c>
      <c r="Z69" s="1303">
        <f t="shared" si="120"/>
        <v>0</v>
      </c>
      <c r="AA69" s="1306"/>
      <c r="AB69" s="1311"/>
      <c r="AC69" s="1312"/>
      <c r="AD69" s="1306">
        <f t="shared" si="104"/>
        <v>0</v>
      </c>
      <c r="AE69" s="1303">
        <f t="shared" si="121"/>
        <v>0</v>
      </c>
      <c r="AF69" s="1306"/>
      <c r="AG69" s="1311"/>
      <c r="AH69" s="1312"/>
      <c r="AI69" s="1306">
        <f t="shared" si="105"/>
        <v>0</v>
      </c>
      <c r="AJ69" s="1303">
        <f t="shared" si="122"/>
        <v>0</v>
      </c>
      <c r="AK69" s="1306"/>
      <c r="AL69" s="1311"/>
      <c r="AM69" s="1312"/>
      <c r="AN69" s="1306">
        <f t="shared" si="106"/>
        <v>0</v>
      </c>
      <c r="AO69" s="1303">
        <f t="shared" si="123"/>
        <v>0</v>
      </c>
      <c r="AP69" s="1306"/>
      <c r="AQ69" s="1311"/>
      <c r="AR69" s="1312"/>
      <c r="AS69" s="1306">
        <f t="shared" si="107"/>
        <v>0</v>
      </c>
      <c r="AT69" s="1303">
        <f t="shared" si="124"/>
        <v>0</v>
      </c>
      <c r="AU69" s="1306"/>
      <c r="AV69" s="1311"/>
      <c r="AW69" s="1312"/>
      <c r="AX69" s="1306">
        <f t="shared" si="108"/>
        <v>0</v>
      </c>
      <c r="AY69" s="1303">
        <f t="shared" si="125"/>
        <v>0</v>
      </c>
      <c r="AZ69" s="1306"/>
      <c r="BA69" s="1311"/>
      <c r="BB69" s="1312"/>
      <c r="BC69" s="1306">
        <f t="shared" si="109"/>
        <v>0</v>
      </c>
      <c r="BD69" s="1303">
        <f t="shared" si="126"/>
        <v>0</v>
      </c>
      <c r="BE69" s="1306"/>
      <c r="BF69" s="1311"/>
      <c r="BG69" s="1312"/>
      <c r="BH69" s="1306">
        <f t="shared" si="110"/>
        <v>0</v>
      </c>
      <c r="BI69" s="1303">
        <f t="shared" si="127"/>
        <v>0</v>
      </c>
      <c r="BJ69" s="1306"/>
      <c r="BK69" s="1311"/>
      <c r="BL69" s="1312"/>
      <c r="BM69" s="1306">
        <f t="shared" si="111"/>
        <v>0</v>
      </c>
      <c r="BN69" s="1303">
        <f t="shared" si="128"/>
        <v>0</v>
      </c>
      <c r="BO69" s="1306"/>
      <c r="BP69" s="1311"/>
      <c r="BQ69" s="1312"/>
      <c r="BR69" s="1306">
        <f t="shared" si="112"/>
        <v>0</v>
      </c>
      <c r="BS69" s="1303">
        <f t="shared" si="129"/>
        <v>0</v>
      </c>
      <c r="BT69" s="1306"/>
      <c r="BU69" s="1311"/>
      <c r="BV69" s="1312"/>
      <c r="BW69" s="1306">
        <f t="shared" si="113"/>
        <v>0</v>
      </c>
      <c r="BX69" s="1303">
        <f t="shared" si="130"/>
        <v>0</v>
      </c>
      <c r="BY69" s="1306"/>
      <c r="BZ69" s="1311">
        <v>0</v>
      </c>
      <c r="CA69" s="1312"/>
      <c r="CB69" s="1306">
        <f t="shared" si="114"/>
        <v>0</v>
      </c>
      <c r="CC69" s="1303">
        <f t="shared" si="131"/>
        <v>0</v>
      </c>
      <c r="CD69" s="1307">
        <f t="shared" si="132"/>
        <v>0</v>
      </c>
      <c r="CE69" s="1308">
        <f t="shared" si="133"/>
        <v>0</v>
      </c>
      <c r="CF69" s="1309">
        <f t="shared" si="134"/>
        <v>0</v>
      </c>
      <c r="CG69" s="1308">
        <f t="shared" si="115"/>
        <v>0</v>
      </c>
      <c r="CH69" s="1307">
        <f t="shared" si="135"/>
        <v>0</v>
      </c>
    </row>
    <row r="70" spans="1:86" s="1209" customFormat="1" ht="27.75" hidden="1" customHeight="1">
      <c r="A70" s="1345" t="s">
        <v>214</v>
      </c>
      <c r="B70" s="1167"/>
      <c r="C70" s="1233"/>
      <c r="D70" s="1310"/>
      <c r="E70" s="1303"/>
      <c r="F70" s="1303"/>
      <c r="G70" s="1167"/>
      <c r="H70" s="1233"/>
      <c r="I70" s="1310"/>
      <c r="J70" s="1303"/>
      <c r="K70" s="1303"/>
      <c r="L70" s="1167"/>
      <c r="M70" s="1233"/>
      <c r="N70" s="1310"/>
      <c r="O70" s="1303"/>
      <c r="P70" s="1303"/>
      <c r="Q70" s="1167"/>
      <c r="R70" s="1233"/>
      <c r="S70" s="1310"/>
      <c r="T70" s="1303"/>
      <c r="U70" s="1303"/>
      <c r="V70" s="1304"/>
      <c r="W70" s="1311"/>
      <c r="X70" s="1312"/>
      <c r="Y70" s="1306"/>
      <c r="Z70" s="1303"/>
      <c r="AA70" s="1304"/>
      <c r="AB70" s="1311"/>
      <c r="AC70" s="1312"/>
      <c r="AD70" s="1306"/>
      <c r="AE70" s="1303"/>
      <c r="AF70" s="1306"/>
      <c r="AG70" s="1311"/>
      <c r="AH70" s="1312"/>
      <c r="AI70" s="1306"/>
      <c r="AJ70" s="1303"/>
      <c r="AK70" s="1304"/>
      <c r="AL70" s="1311"/>
      <c r="AM70" s="1312"/>
      <c r="AN70" s="1306"/>
      <c r="AO70" s="1303"/>
      <c r="AP70" s="1304"/>
      <c r="AQ70" s="1311"/>
      <c r="AR70" s="1312"/>
      <c r="AS70" s="1306"/>
      <c r="AT70" s="1303"/>
      <c r="AU70" s="1304"/>
      <c r="AV70" s="1311"/>
      <c r="AW70" s="1312"/>
      <c r="AX70" s="1306"/>
      <c r="AY70" s="1303"/>
      <c r="AZ70" s="1306"/>
      <c r="BA70" s="1311"/>
      <c r="BB70" s="1312"/>
      <c r="BC70" s="1306"/>
      <c r="BD70" s="1303"/>
      <c r="BE70" s="1304"/>
      <c r="BF70" s="1311"/>
      <c r="BG70" s="1312"/>
      <c r="BH70" s="1306"/>
      <c r="BI70" s="1303"/>
      <c r="BJ70" s="1304"/>
      <c r="BK70" s="1311"/>
      <c r="BL70" s="1312"/>
      <c r="BM70" s="1306"/>
      <c r="BN70" s="1303"/>
      <c r="BO70" s="1304"/>
      <c r="BP70" s="1311"/>
      <c r="BQ70" s="1312"/>
      <c r="BR70" s="1306"/>
      <c r="BS70" s="1303"/>
      <c r="BT70" s="1306"/>
      <c r="BU70" s="1311"/>
      <c r="BV70" s="1312"/>
      <c r="BW70" s="1306"/>
      <c r="BX70" s="1303"/>
      <c r="BY70" s="1304"/>
      <c r="BZ70" s="1311"/>
      <c r="CA70" s="1312"/>
      <c r="CB70" s="1306"/>
      <c r="CC70" s="1303"/>
      <c r="CD70" s="1307">
        <f t="shared" si="132"/>
        <v>0</v>
      </c>
      <c r="CE70" s="1308">
        <f t="shared" si="133"/>
        <v>0</v>
      </c>
      <c r="CF70" s="1309">
        <f t="shared" si="134"/>
        <v>0</v>
      </c>
      <c r="CG70" s="1308"/>
      <c r="CH70" s="1307"/>
    </row>
    <row r="71" spans="1:86" s="1209" customFormat="1" ht="15" customHeight="1">
      <c r="A71" s="1315" t="s">
        <v>895</v>
      </c>
      <c r="B71" s="1315"/>
      <c r="C71" s="1233">
        <v>0</v>
      </c>
      <c r="D71" s="1310"/>
      <c r="E71" s="1303">
        <f t="shared" si="99"/>
        <v>0</v>
      </c>
      <c r="F71" s="1303">
        <f t="shared" si="116"/>
        <v>0</v>
      </c>
      <c r="G71" s="1303"/>
      <c r="H71" s="1233"/>
      <c r="I71" s="1310"/>
      <c r="J71" s="1303">
        <f t="shared" ref="J71:J76" si="136">SUM(H71+I71)</f>
        <v>0</v>
      </c>
      <c r="K71" s="1303">
        <f t="shared" si="117"/>
        <v>0</v>
      </c>
      <c r="L71" s="1167">
        <v>60065</v>
      </c>
      <c r="M71" s="1233">
        <v>79091195</v>
      </c>
      <c r="N71" s="1310">
        <v>-28768815</v>
      </c>
      <c r="O71" s="1303">
        <f t="shared" si="101"/>
        <v>50322380</v>
      </c>
      <c r="P71" s="1303">
        <f t="shared" si="118"/>
        <v>79031130</v>
      </c>
      <c r="Q71" s="1167">
        <v>27529</v>
      </c>
      <c r="R71" s="1233">
        <v>8396425</v>
      </c>
      <c r="S71" s="1310">
        <v>7748368</v>
      </c>
      <c r="T71" s="1303">
        <f t="shared" ref="T71:T76" si="137">SUM(R71+S71)</f>
        <v>16144793</v>
      </c>
      <c r="U71" s="1303">
        <f t="shared" ref="U71:U76" si="138">R71-Q71</f>
        <v>8368896</v>
      </c>
      <c r="V71" s="1304">
        <v>13524</v>
      </c>
      <c r="W71" s="1311">
        <v>3524390</v>
      </c>
      <c r="X71" s="1312">
        <v>-676915</v>
      </c>
      <c r="Y71" s="1306">
        <f t="shared" si="103"/>
        <v>2847475</v>
      </c>
      <c r="Z71" s="1303">
        <f t="shared" si="120"/>
        <v>3510866</v>
      </c>
      <c r="AA71" s="1304">
        <v>19887</v>
      </c>
      <c r="AB71" s="1311">
        <v>5183053</v>
      </c>
      <c r="AC71" s="1312">
        <v>-898638</v>
      </c>
      <c r="AD71" s="1306">
        <f t="shared" si="104"/>
        <v>4284415</v>
      </c>
      <c r="AE71" s="1303">
        <f t="shared" si="121"/>
        <v>5163166</v>
      </c>
      <c r="AF71" s="1304"/>
      <c r="AG71" s="1311"/>
      <c r="AH71" s="1312"/>
      <c r="AI71" s="1306">
        <f t="shared" si="105"/>
        <v>0</v>
      </c>
      <c r="AJ71" s="1303">
        <f t="shared" si="122"/>
        <v>0</v>
      </c>
      <c r="AK71" s="1304"/>
      <c r="AL71" s="1311"/>
      <c r="AM71" s="1312"/>
      <c r="AN71" s="1306">
        <f t="shared" si="106"/>
        <v>0</v>
      </c>
      <c r="AO71" s="1303">
        <f t="shared" si="123"/>
        <v>0</v>
      </c>
      <c r="AP71" s="1304">
        <v>14050</v>
      </c>
      <c r="AQ71" s="1311">
        <v>3939056</v>
      </c>
      <c r="AR71" s="1312">
        <v>-172166</v>
      </c>
      <c r="AS71" s="1306">
        <f t="shared" si="107"/>
        <v>3766890</v>
      </c>
      <c r="AT71" s="1303">
        <f t="shared" si="124"/>
        <v>3925006</v>
      </c>
      <c r="AU71" s="1304">
        <v>14368</v>
      </c>
      <c r="AV71" s="1311">
        <v>2176861</v>
      </c>
      <c r="AW71" s="1312">
        <v>-253861</v>
      </c>
      <c r="AX71" s="1306">
        <f t="shared" si="108"/>
        <v>1923000</v>
      </c>
      <c r="AY71" s="1303">
        <f t="shared" si="125"/>
        <v>2162493</v>
      </c>
      <c r="AZ71" s="1304"/>
      <c r="BA71" s="1311"/>
      <c r="BB71" s="1312"/>
      <c r="BC71" s="1306">
        <f t="shared" si="109"/>
        <v>0</v>
      </c>
      <c r="BD71" s="1303">
        <f t="shared" si="126"/>
        <v>0</v>
      </c>
      <c r="BE71" s="1304">
        <v>13426</v>
      </c>
      <c r="BF71" s="1311">
        <v>2798860</v>
      </c>
      <c r="BG71" s="1312">
        <v>-982840</v>
      </c>
      <c r="BH71" s="1306">
        <f t="shared" si="110"/>
        <v>1816020</v>
      </c>
      <c r="BI71" s="1303">
        <f t="shared" si="127"/>
        <v>2785434</v>
      </c>
      <c r="BJ71" s="1306"/>
      <c r="BK71" s="1311"/>
      <c r="BL71" s="1312"/>
      <c r="BM71" s="1306">
        <f t="shared" si="111"/>
        <v>0</v>
      </c>
      <c r="BN71" s="1303">
        <f t="shared" si="128"/>
        <v>0</v>
      </c>
      <c r="BO71" s="1304">
        <v>13256</v>
      </c>
      <c r="BP71" s="1311">
        <v>2945199</v>
      </c>
      <c r="BQ71" s="1312">
        <v>-1092891</v>
      </c>
      <c r="BR71" s="1306">
        <f t="shared" si="112"/>
        <v>1852308</v>
      </c>
      <c r="BS71" s="1303">
        <f t="shared" si="129"/>
        <v>2931943</v>
      </c>
      <c r="BT71" s="1304">
        <v>14935</v>
      </c>
      <c r="BU71" s="1311">
        <v>6231749</v>
      </c>
      <c r="BV71" s="1312">
        <v>-1196339</v>
      </c>
      <c r="BW71" s="1306">
        <f t="shared" si="113"/>
        <v>5035410</v>
      </c>
      <c r="BX71" s="1303">
        <f t="shared" si="130"/>
        <v>6216814</v>
      </c>
      <c r="BY71" s="1304">
        <v>443582</v>
      </c>
      <c r="BZ71" s="1311">
        <v>264970604</v>
      </c>
      <c r="CA71" s="1312">
        <v>-17656144</v>
      </c>
      <c r="CB71" s="1306">
        <f t="shared" si="114"/>
        <v>247314460</v>
      </c>
      <c r="CC71" s="1303">
        <f t="shared" si="131"/>
        <v>264527022</v>
      </c>
      <c r="CD71" s="1307">
        <f t="shared" si="132"/>
        <v>634622</v>
      </c>
      <c r="CE71" s="1308">
        <f t="shared" si="133"/>
        <v>379257392</v>
      </c>
      <c r="CF71" s="1309">
        <f t="shared" si="134"/>
        <v>-43950241</v>
      </c>
      <c r="CG71" s="1308">
        <f t="shared" si="115"/>
        <v>335307151</v>
      </c>
      <c r="CH71" s="1307">
        <f t="shared" si="135"/>
        <v>378622770</v>
      </c>
    </row>
    <row r="72" spans="1:86" s="1209" customFormat="1" ht="15" customHeight="1">
      <c r="A72" s="1315" t="s">
        <v>910</v>
      </c>
      <c r="B72" s="1167"/>
      <c r="C72" s="1233">
        <v>0</v>
      </c>
      <c r="D72" s="1310"/>
      <c r="E72" s="1303">
        <f t="shared" si="99"/>
        <v>0</v>
      </c>
      <c r="F72" s="1303">
        <f t="shared" si="116"/>
        <v>0</v>
      </c>
      <c r="G72" s="1303"/>
      <c r="H72" s="1233"/>
      <c r="I72" s="1310"/>
      <c r="J72" s="1303">
        <f t="shared" si="136"/>
        <v>0</v>
      </c>
      <c r="K72" s="1303">
        <f t="shared" si="117"/>
        <v>0</v>
      </c>
      <c r="L72" s="1167"/>
      <c r="M72" s="1233"/>
      <c r="N72" s="1310"/>
      <c r="O72" s="1303">
        <f t="shared" si="101"/>
        <v>0</v>
      </c>
      <c r="P72" s="1303">
        <f t="shared" si="118"/>
        <v>0</v>
      </c>
      <c r="Q72" s="1167"/>
      <c r="R72" s="1233">
        <v>0</v>
      </c>
      <c r="S72" s="1310"/>
      <c r="T72" s="1303">
        <f t="shared" si="137"/>
        <v>0</v>
      </c>
      <c r="U72" s="1303">
        <f t="shared" si="138"/>
        <v>0</v>
      </c>
      <c r="V72" s="1304"/>
      <c r="W72" s="1311">
        <v>0</v>
      </c>
      <c r="X72" s="1312"/>
      <c r="Y72" s="1306">
        <f t="shared" si="103"/>
        <v>0</v>
      </c>
      <c r="Z72" s="1303">
        <f t="shared" si="120"/>
        <v>0</v>
      </c>
      <c r="AA72" s="1304"/>
      <c r="AB72" s="1311"/>
      <c r="AC72" s="1312"/>
      <c r="AD72" s="1306">
        <f t="shared" si="104"/>
        <v>0</v>
      </c>
      <c r="AE72" s="1303">
        <f t="shared" si="121"/>
        <v>0</v>
      </c>
      <c r="AF72" s="1304"/>
      <c r="AG72" s="1311"/>
      <c r="AH72" s="1312"/>
      <c r="AI72" s="1306">
        <f t="shared" si="105"/>
        <v>0</v>
      </c>
      <c r="AJ72" s="1303">
        <f t="shared" si="122"/>
        <v>0</v>
      </c>
      <c r="AK72" s="1304"/>
      <c r="AL72" s="1311"/>
      <c r="AM72" s="1312"/>
      <c r="AN72" s="1306">
        <f t="shared" si="106"/>
        <v>0</v>
      </c>
      <c r="AO72" s="1303">
        <f t="shared" si="123"/>
        <v>0</v>
      </c>
      <c r="AP72" s="1304"/>
      <c r="AQ72" s="1311">
        <v>0</v>
      </c>
      <c r="AR72" s="1312"/>
      <c r="AS72" s="1306">
        <f t="shared" si="107"/>
        <v>0</v>
      </c>
      <c r="AT72" s="1303">
        <f t="shared" si="124"/>
        <v>0</v>
      </c>
      <c r="AU72" s="1304"/>
      <c r="AV72" s="1311">
        <v>0</v>
      </c>
      <c r="AW72" s="1312"/>
      <c r="AX72" s="1306">
        <f t="shared" si="108"/>
        <v>0</v>
      </c>
      <c r="AY72" s="1303">
        <f t="shared" si="125"/>
        <v>0</v>
      </c>
      <c r="AZ72" s="1304"/>
      <c r="BA72" s="1311"/>
      <c r="BB72" s="1312"/>
      <c r="BC72" s="1306">
        <f t="shared" si="109"/>
        <v>0</v>
      </c>
      <c r="BD72" s="1303">
        <f t="shared" si="126"/>
        <v>0</v>
      </c>
      <c r="BE72" s="1304"/>
      <c r="BF72" s="1311">
        <v>0</v>
      </c>
      <c r="BG72" s="1312"/>
      <c r="BH72" s="1306">
        <f t="shared" si="110"/>
        <v>0</v>
      </c>
      <c r="BI72" s="1303">
        <f t="shared" si="127"/>
        <v>0</v>
      </c>
      <c r="BJ72" s="1306"/>
      <c r="BK72" s="1311"/>
      <c r="BL72" s="1312"/>
      <c r="BM72" s="1306">
        <f t="shared" si="111"/>
        <v>0</v>
      </c>
      <c r="BN72" s="1303">
        <f t="shared" si="128"/>
        <v>0</v>
      </c>
      <c r="BO72" s="1304"/>
      <c r="BP72" s="1311">
        <v>0</v>
      </c>
      <c r="BQ72" s="1312"/>
      <c r="BR72" s="1306">
        <f t="shared" si="112"/>
        <v>0</v>
      </c>
      <c r="BS72" s="1303">
        <f t="shared" si="129"/>
        <v>0</v>
      </c>
      <c r="BT72" s="1304"/>
      <c r="BU72" s="1311"/>
      <c r="BV72" s="1312"/>
      <c r="BW72" s="1306">
        <f t="shared" si="113"/>
        <v>0</v>
      </c>
      <c r="BX72" s="1303">
        <f t="shared" si="130"/>
        <v>0</v>
      </c>
      <c r="BY72" s="1304"/>
      <c r="BZ72" s="1311">
        <v>0</v>
      </c>
      <c r="CA72" s="1312"/>
      <c r="CB72" s="1306">
        <f t="shared" si="114"/>
        <v>0</v>
      </c>
      <c r="CC72" s="1303">
        <f t="shared" si="131"/>
        <v>0</v>
      </c>
      <c r="CD72" s="1307">
        <f t="shared" si="132"/>
        <v>0</v>
      </c>
      <c r="CE72" s="1308">
        <f t="shared" si="133"/>
        <v>0</v>
      </c>
      <c r="CF72" s="1309">
        <f t="shared" si="134"/>
        <v>0</v>
      </c>
      <c r="CG72" s="1308">
        <f t="shared" si="115"/>
        <v>0</v>
      </c>
      <c r="CH72" s="1307">
        <f t="shared" si="135"/>
        <v>0</v>
      </c>
    </row>
    <row r="73" spans="1:86" s="1209" customFormat="1" ht="15" customHeight="1">
      <c r="A73" s="1345" t="s">
        <v>381</v>
      </c>
      <c r="B73" s="1167">
        <v>99372</v>
      </c>
      <c r="C73" s="1233">
        <v>99597760</v>
      </c>
      <c r="D73" s="1310">
        <v>3484195</v>
      </c>
      <c r="E73" s="1303">
        <f>SUM(C73+D73)</f>
        <v>103081955</v>
      </c>
      <c r="F73" s="1303">
        <f>C73-B73</f>
        <v>99498388</v>
      </c>
      <c r="G73" s="1167">
        <v>12074</v>
      </c>
      <c r="H73" s="1233">
        <v>15484460</v>
      </c>
      <c r="I73" s="1310">
        <v>6805424</v>
      </c>
      <c r="J73" s="1303">
        <f t="shared" si="136"/>
        <v>22289884</v>
      </c>
      <c r="K73" s="1303">
        <f>H73-G73</f>
        <v>15472386</v>
      </c>
      <c r="L73" s="1167">
        <v>27612</v>
      </c>
      <c r="M73" s="1233">
        <v>23093002</v>
      </c>
      <c r="N73" s="1310">
        <v>4923291</v>
      </c>
      <c r="O73" s="1303">
        <f>SUM(M73+N73)</f>
        <v>28016293</v>
      </c>
      <c r="P73" s="1303">
        <f>M73-L73</f>
        <v>23065390</v>
      </c>
      <c r="Q73" s="1167">
        <f>77539+15073</f>
        <v>92612</v>
      </c>
      <c r="R73" s="1233">
        <v>117709100</v>
      </c>
      <c r="S73" s="1310">
        <v>20783049</v>
      </c>
      <c r="T73" s="1303">
        <f t="shared" si="137"/>
        <v>138492149</v>
      </c>
      <c r="U73" s="1303">
        <f t="shared" si="138"/>
        <v>117616488</v>
      </c>
      <c r="V73" s="1304">
        <v>26</v>
      </c>
      <c r="W73" s="1311">
        <v>955968</v>
      </c>
      <c r="X73" s="1312">
        <v>304626</v>
      </c>
      <c r="Y73" s="1306">
        <f>SUM(W73+X73)</f>
        <v>1260594</v>
      </c>
      <c r="Z73" s="1303">
        <f>W73-V73</f>
        <v>955942</v>
      </c>
      <c r="AA73" s="1304">
        <v>6183</v>
      </c>
      <c r="AB73" s="1311">
        <v>8587000</v>
      </c>
      <c r="AC73" s="1312">
        <v>1482628</v>
      </c>
      <c r="AD73" s="1306">
        <f>SUM(AB73+AC73)</f>
        <v>10069628</v>
      </c>
      <c r="AE73" s="1303">
        <f>AB73-AA73</f>
        <v>8580817</v>
      </c>
      <c r="AF73" s="1306">
        <v>35</v>
      </c>
      <c r="AG73" s="1311">
        <v>547893</v>
      </c>
      <c r="AH73" s="1312">
        <v>26300</v>
      </c>
      <c r="AI73" s="1306">
        <f>SUM(AG73+AH73)</f>
        <v>574193</v>
      </c>
      <c r="AJ73" s="1303">
        <f>AG73-AF73</f>
        <v>547858</v>
      </c>
      <c r="AK73" s="1304">
        <v>94</v>
      </c>
      <c r="AL73" s="1311">
        <v>145400</v>
      </c>
      <c r="AM73" s="1312">
        <v>58208</v>
      </c>
      <c r="AN73" s="1306">
        <f>SUM(AL73+AM73)</f>
        <v>203608</v>
      </c>
      <c r="AO73" s="1303">
        <f>AL73-AK73</f>
        <v>145306</v>
      </c>
      <c r="AP73" s="1304">
        <v>2</v>
      </c>
      <c r="AQ73" s="1311">
        <v>960244</v>
      </c>
      <c r="AR73" s="1312">
        <v>388560</v>
      </c>
      <c r="AS73" s="1306">
        <f>SUM(AQ73+AR73)</f>
        <v>1348804</v>
      </c>
      <c r="AT73" s="1303">
        <f>AQ73-AP73</f>
        <v>960242</v>
      </c>
      <c r="AU73" s="1304">
        <v>48</v>
      </c>
      <c r="AV73" s="1311">
        <v>741440</v>
      </c>
      <c r="AW73" s="1312">
        <v>27809</v>
      </c>
      <c r="AX73" s="1306">
        <f>SUM(AV73+AW73)</f>
        <v>769249</v>
      </c>
      <c r="AY73" s="1303">
        <f>AV73-AU73</f>
        <v>741392</v>
      </c>
      <c r="AZ73" s="1306">
        <v>1</v>
      </c>
      <c r="BA73" s="1311">
        <v>35000</v>
      </c>
      <c r="BB73" s="1312">
        <v>31004</v>
      </c>
      <c r="BC73" s="1306">
        <f>SUM(BA73+BB73)</f>
        <v>66004</v>
      </c>
      <c r="BD73" s="1303">
        <f>BA73-AZ73</f>
        <v>34999</v>
      </c>
      <c r="BE73" s="1304"/>
      <c r="BF73" s="1311">
        <v>410065</v>
      </c>
      <c r="BG73" s="1312">
        <v>498382</v>
      </c>
      <c r="BH73" s="1306">
        <f>SUM(BF73+BG73)</f>
        <v>908447</v>
      </c>
      <c r="BI73" s="1303">
        <f>BF73-BE73</f>
        <v>410065</v>
      </c>
      <c r="BJ73" s="1304">
        <v>5063</v>
      </c>
      <c r="BK73" s="1311">
        <v>5399000</v>
      </c>
      <c r="BL73" s="1312">
        <v>-900760</v>
      </c>
      <c r="BM73" s="1306">
        <f>SUM(BK73+BL73)</f>
        <v>4498240</v>
      </c>
      <c r="BN73" s="1303">
        <f>BK73-BJ73</f>
        <v>5393937</v>
      </c>
      <c r="BO73" s="1304">
        <v>497</v>
      </c>
      <c r="BP73" s="1311">
        <v>1101649</v>
      </c>
      <c r="BQ73" s="1312">
        <v>436789</v>
      </c>
      <c r="BR73" s="1306">
        <f>SUM(BP73+BQ73)</f>
        <v>1538438</v>
      </c>
      <c r="BS73" s="1303">
        <f>BP73-BO73</f>
        <v>1101152</v>
      </c>
      <c r="BT73" s="1306">
        <v>79</v>
      </c>
      <c r="BU73" s="1311">
        <v>1063000</v>
      </c>
      <c r="BV73" s="1312">
        <v>218313</v>
      </c>
      <c r="BW73" s="1306">
        <f>SUM(BU73+BV73)</f>
        <v>1281313</v>
      </c>
      <c r="BX73" s="1303">
        <f>BU73-BT73</f>
        <v>1062921</v>
      </c>
      <c r="BY73" s="1304">
        <v>86959</v>
      </c>
      <c r="BZ73" s="1311">
        <v>71485205</v>
      </c>
      <c r="CA73" s="1312">
        <v>15027436</v>
      </c>
      <c r="CB73" s="1306">
        <f>SUM(BZ73+CA73)</f>
        <v>86512641</v>
      </c>
      <c r="CC73" s="1303">
        <f t="shared" si="131"/>
        <v>71398246</v>
      </c>
      <c r="CD73" s="1307">
        <f t="shared" si="132"/>
        <v>330657</v>
      </c>
      <c r="CE73" s="1308">
        <f t="shared" si="133"/>
        <v>347316186</v>
      </c>
      <c r="CF73" s="1309">
        <f t="shared" si="134"/>
        <v>53595254</v>
      </c>
      <c r="CG73" s="1308">
        <f>SUM(CE73+CF73)</f>
        <v>400911440</v>
      </c>
      <c r="CH73" s="1307">
        <f t="shared" si="135"/>
        <v>346985529</v>
      </c>
    </row>
    <row r="74" spans="1:86" s="1209" customFormat="1" ht="15" hidden="1" customHeight="1">
      <c r="A74" s="1345" t="s">
        <v>215</v>
      </c>
      <c r="B74" s="1345"/>
      <c r="C74" s="1233"/>
      <c r="D74" s="1310"/>
      <c r="E74" s="1303">
        <f t="shared" si="99"/>
        <v>0</v>
      </c>
      <c r="F74" s="1303">
        <f t="shared" si="116"/>
        <v>0</v>
      </c>
      <c r="G74" s="1303"/>
      <c r="H74" s="1233"/>
      <c r="I74" s="1310"/>
      <c r="J74" s="1303">
        <f t="shared" si="136"/>
        <v>0</v>
      </c>
      <c r="K74" s="1303">
        <f t="shared" si="117"/>
        <v>0</v>
      </c>
      <c r="L74" s="1303"/>
      <c r="M74" s="1233"/>
      <c r="N74" s="1310"/>
      <c r="O74" s="1303">
        <f t="shared" si="101"/>
        <v>0</v>
      </c>
      <c r="P74" s="1303">
        <f t="shared" si="118"/>
        <v>0</v>
      </c>
      <c r="Q74" s="1303"/>
      <c r="R74" s="1233"/>
      <c r="S74" s="1310"/>
      <c r="T74" s="1303">
        <f t="shared" si="137"/>
        <v>0</v>
      </c>
      <c r="U74" s="1303">
        <f t="shared" si="138"/>
        <v>0</v>
      </c>
      <c r="V74" s="1303"/>
      <c r="W74" s="1311"/>
      <c r="X74" s="1312"/>
      <c r="Y74" s="1306">
        <f t="shared" si="103"/>
        <v>0</v>
      </c>
      <c r="Z74" s="1303">
        <f t="shared" si="120"/>
        <v>0</v>
      </c>
      <c r="AA74" s="1306"/>
      <c r="AB74" s="1311"/>
      <c r="AC74" s="1312"/>
      <c r="AD74" s="1306">
        <f t="shared" si="104"/>
        <v>0</v>
      </c>
      <c r="AE74" s="1303">
        <f t="shared" si="121"/>
        <v>0</v>
      </c>
      <c r="AF74" s="1306"/>
      <c r="AG74" s="1311"/>
      <c r="AH74" s="1312"/>
      <c r="AI74" s="1306">
        <f t="shared" si="105"/>
        <v>0</v>
      </c>
      <c r="AJ74" s="1303">
        <f t="shared" si="122"/>
        <v>0</v>
      </c>
      <c r="AK74" s="1306"/>
      <c r="AL74" s="1311"/>
      <c r="AM74" s="1312"/>
      <c r="AN74" s="1306">
        <f t="shared" si="106"/>
        <v>0</v>
      </c>
      <c r="AO74" s="1303">
        <f t="shared" si="123"/>
        <v>0</v>
      </c>
      <c r="AP74" s="1306"/>
      <c r="AQ74" s="1311"/>
      <c r="AR74" s="1312"/>
      <c r="AS74" s="1306">
        <f t="shared" si="107"/>
        <v>0</v>
      </c>
      <c r="AT74" s="1303">
        <f t="shared" si="124"/>
        <v>0</v>
      </c>
      <c r="AU74" s="1306"/>
      <c r="AV74" s="1311"/>
      <c r="AW74" s="1312"/>
      <c r="AX74" s="1306">
        <f t="shared" si="108"/>
        <v>0</v>
      </c>
      <c r="AY74" s="1303">
        <f t="shared" si="125"/>
        <v>0</v>
      </c>
      <c r="AZ74" s="1306"/>
      <c r="BA74" s="1311"/>
      <c r="BB74" s="1312"/>
      <c r="BC74" s="1306">
        <f t="shared" si="109"/>
        <v>0</v>
      </c>
      <c r="BD74" s="1303">
        <f t="shared" si="126"/>
        <v>0</v>
      </c>
      <c r="BE74" s="1306"/>
      <c r="BF74" s="1311"/>
      <c r="BG74" s="1312"/>
      <c r="BH74" s="1306">
        <f t="shared" si="110"/>
        <v>0</v>
      </c>
      <c r="BI74" s="1303">
        <f t="shared" si="127"/>
        <v>0</v>
      </c>
      <c r="BJ74" s="1306"/>
      <c r="BK74" s="1311"/>
      <c r="BL74" s="1312"/>
      <c r="BM74" s="1306">
        <f t="shared" si="111"/>
        <v>0</v>
      </c>
      <c r="BN74" s="1303">
        <f t="shared" si="128"/>
        <v>0</v>
      </c>
      <c r="BO74" s="1306"/>
      <c r="BP74" s="1311"/>
      <c r="BQ74" s="1312"/>
      <c r="BR74" s="1306">
        <f t="shared" si="112"/>
        <v>0</v>
      </c>
      <c r="BS74" s="1303">
        <f t="shared" si="129"/>
        <v>0</v>
      </c>
      <c r="BT74" s="1306"/>
      <c r="BU74" s="1311"/>
      <c r="BV74" s="1312"/>
      <c r="BW74" s="1306">
        <f t="shared" si="113"/>
        <v>0</v>
      </c>
      <c r="BX74" s="1303">
        <f t="shared" si="130"/>
        <v>0</v>
      </c>
      <c r="BY74" s="1306"/>
      <c r="BZ74" s="1311"/>
      <c r="CA74" s="1312"/>
      <c r="CB74" s="1306">
        <f t="shared" si="114"/>
        <v>0</v>
      </c>
      <c r="CC74" s="1303">
        <f t="shared" si="131"/>
        <v>0</v>
      </c>
      <c r="CD74" s="1307">
        <f t="shared" si="132"/>
        <v>0</v>
      </c>
      <c r="CE74" s="1308">
        <f t="shared" si="133"/>
        <v>0</v>
      </c>
      <c r="CF74" s="1309">
        <f t="shared" si="134"/>
        <v>0</v>
      </c>
      <c r="CG74" s="1308">
        <f t="shared" si="115"/>
        <v>0</v>
      </c>
      <c r="CH74" s="1307">
        <f t="shared" si="135"/>
        <v>0</v>
      </c>
    </row>
    <row r="75" spans="1:86" ht="15" customHeight="1">
      <c r="A75" s="1209" t="s">
        <v>561</v>
      </c>
      <c r="B75" s="1209"/>
      <c r="C75" s="1233"/>
      <c r="D75" s="1310"/>
      <c r="E75" s="1303">
        <f t="shared" si="99"/>
        <v>0</v>
      </c>
      <c r="F75" s="1303">
        <f t="shared" si="116"/>
        <v>0</v>
      </c>
      <c r="G75" s="1303"/>
      <c r="H75" s="1233"/>
      <c r="I75" s="1310"/>
      <c r="J75" s="1303">
        <f t="shared" si="136"/>
        <v>0</v>
      </c>
      <c r="K75" s="1303">
        <f t="shared" si="117"/>
        <v>0</v>
      </c>
      <c r="L75" s="1303"/>
      <c r="M75" s="1233"/>
      <c r="N75" s="1310"/>
      <c r="O75" s="1303">
        <f t="shared" si="101"/>
        <v>0</v>
      </c>
      <c r="P75" s="1303">
        <f t="shared" si="118"/>
        <v>0</v>
      </c>
      <c r="Q75" s="1303"/>
      <c r="R75" s="1233"/>
      <c r="S75" s="1310"/>
      <c r="T75" s="1303">
        <f t="shared" si="137"/>
        <v>0</v>
      </c>
      <c r="U75" s="1303">
        <f t="shared" si="138"/>
        <v>0</v>
      </c>
      <c r="V75" s="1303"/>
      <c r="W75" s="1311"/>
      <c r="X75" s="1312"/>
      <c r="Y75" s="1306">
        <f t="shared" si="103"/>
        <v>0</v>
      </c>
      <c r="Z75" s="1303">
        <f t="shared" si="120"/>
        <v>0</v>
      </c>
      <c r="AA75" s="1306"/>
      <c r="AB75" s="1311"/>
      <c r="AC75" s="1312"/>
      <c r="AD75" s="1306">
        <f t="shared" si="104"/>
        <v>0</v>
      </c>
      <c r="AE75" s="1303">
        <f t="shared" si="121"/>
        <v>0</v>
      </c>
      <c r="AF75" s="1306"/>
      <c r="AG75" s="1311"/>
      <c r="AH75" s="1312"/>
      <c r="AI75" s="1306">
        <f t="shared" si="105"/>
        <v>0</v>
      </c>
      <c r="AJ75" s="1303">
        <f t="shared" si="122"/>
        <v>0</v>
      </c>
      <c r="AK75" s="1306"/>
      <c r="AL75" s="1311"/>
      <c r="AM75" s="1312"/>
      <c r="AN75" s="1306">
        <f t="shared" si="106"/>
        <v>0</v>
      </c>
      <c r="AO75" s="1303">
        <f t="shared" si="123"/>
        <v>0</v>
      </c>
      <c r="AP75" s="1306"/>
      <c r="AQ75" s="1311"/>
      <c r="AR75" s="1312"/>
      <c r="AS75" s="1306">
        <f t="shared" si="107"/>
        <v>0</v>
      </c>
      <c r="AT75" s="1303">
        <f t="shared" si="124"/>
        <v>0</v>
      </c>
      <c r="AU75" s="1306"/>
      <c r="AV75" s="1311"/>
      <c r="AW75" s="1312"/>
      <c r="AX75" s="1306">
        <f t="shared" si="108"/>
        <v>0</v>
      </c>
      <c r="AY75" s="1303">
        <f t="shared" si="125"/>
        <v>0</v>
      </c>
      <c r="AZ75" s="1306"/>
      <c r="BA75" s="1311"/>
      <c r="BB75" s="1312"/>
      <c r="BC75" s="1306">
        <f t="shared" si="109"/>
        <v>0</v>
      </c>
      <c r="BD75" s="1303">
        <f t="shared" si="126"/>
        <v>0</v>
      </c>
      <c r="BE75" s="1306"/>
      <c r="BF75" s="1311"/>
      <c r="BG75" s="1312"/>
      <c r="BH75" s="1306">
        <f t="shared" si="110"/>
        <v>0</v>
      </c>
      <c r="BI75" s="1303">
        <f t="shared" si="127"/>
        <v>0</v>
      </c>
      <c r="BJ75" s="1306"/>
      <c r="BK75" s="1311"/>
      <c r="BL75" s="1312"/>
      <c r="BM75" s="1306">
        <f t="shared" si="111"/>
        <v>0</v>
      </c>
      <c r="BN75" s="1303">
        <f t="shared" si="128"/>
        <v>0</v>
      </c>
      <c r="BO75" s="1306"/>
      <c r="BP75" s="1311"/>
      <c r="BQ75" s="1312"/>
      <c r="BR75" s="1306">
        <f t="shared" si="112"/>
        <v>0</v>
      </c>
      <c r="BS75" s="1303">
        <f t="shared" si="129"/>
        <v>0</v>
      </c>
      <c r="BT75" s="1306"/>
      <c r="BU75" s="1311"/>
      <c r="BV75" s="1312"/>
      <c r="BW75" s="1306">
        <f t="shared" si="113"/>
        <v>0</v>
      </c>
      <c r="BX75" s="1303">
        <f t="shared" si="130"/>
        <v>0</v>
      </c>
      <c r="BY75" s="1306"/>
      <c r="BZ75" s="1311"/>
      <c r="CA75" s="1312"/>
      <c r="CB75" s="1306">
        <f t="shared" si="114"/>
        <v>0</v>
      </c>
      <c r="CC75" s="1303">
        <f t="shared" si="131"/>
        <v>0</v>
      </c>
      <c r="CD75" s="1307">
        <f t="shared" si="132"/>
        <v>0</v>
      </c>
      <c r="CE75" s="1308">
        <f t="shared" si="133"/>
        <v>0</v>
      </c>
      <c r="CF75" s="1309">
        <f t="shared" si="134"/>
        <v>0</v>
      </c>
      <c r="CG75" s="1308">
        <f t="shared" si="115"/>
        <v>0</v>
      </c>
      <c r="CH75" s="1307">
        <f t="shared" si="135"/>
        <v>0</v>
      </c>
    </row>
    <row r="76" spans="1:86" ht="15" customHeight="1">
      <c r="A76" s="1209" t="s">
        <v>556</v>
      </c>
      <c r="B76" s="1209"/>
      <c r="C76" s="1233"/>
      <c r="D76" s="1310"/>
      <c r="E76" s="1303">
        <f t="shared" si="99"/>
        <v>0</v>
      </c>
      <c r="F76" s="1303">
        <f t="shared" si="116"/>
        <v>0</v>
      </c>
      <c r="G76" s="1303"/>
      <c r="H76" s="1233"/>
      <c r="I76" s="1310"/>
      <c r="J76" s="1303">
        <f t="shared" si="136"/>
        <v>0</v>
      </c>
      <c r="K76" s="1303">
        <f t="shared" si="117"/>
        <v>0</v>
      </c>
      <c r="L76" s="1303"/>
      <c r="M76" s="1233"/>
      <c r="N76" s="1310"/>
      <c r="O76" s="1303">
        <f t="shared" si="101"/>
        <v>0</v>
      </c>
      <c r="P76" s="1303">
        <f t="shared" si="118"/>
        <v>0</v>
      </c>
      <c r="Q76" s="1303"/>
      <c r="R76" s="1233"/>
      <c r="S76" s="1310"/>
      <c r="T76" s="1303">
        <f t="shared" si="137"/>
        <v>0</v>
      </c>
      <c r="U76" s="1303">
        <f t="shared" si="138"/>
        <v>0</v>
      </c>
      <c r="V76" s="1303"/>
      <c r="W76" s="1311"/>
      <c r="X76" s="1312"/>
      <c r="Y76" s="1306">
        <f t="shared" si="103"/>
        <v>0</v>
      </c>
      <c r="Z76" s="1303">
        <f t="shared" si="120"/>
        <v>0</v>
      </c>
      <c r="AA76" s="1306"/>
      <c r="AB76" s="1311"/>
      <c r="AC76" s="1312"/>
      <c r="AD76" s="1306">
        <f t="shared" si="104"/>
        <v>0</v>
      </c>
      <c r="AE76" s="1303">
        <f t="shared" si="121"/>
        <v>0</v>
      </c>
      <c r="AF76" s="1306"/>
      <c r="AG76" s="1311"/>
      <c r="AH76" s="1312"/>
      <c r="AI76" s="1306">
        <f t="shared" si="105"/>
        <v>0</v>
      </c>
      <c r="AJ76" s="1303">
        <f t="shared" si="122"/>
        <v>0</v>
      </c>
      <c r="AK76" s="1306"/>
      <c r="AL76" s="1311"/>
      <c r="AM76" s="1312"/>
      <c r="AN76" s="1306">
        <f t="shared" si="106"/>
        <v>0</v>
      </c>
      <c r="AO76" s="1303">
        <f t="shared" si="123"/>
        <v>0</v>
      </c>
      <c r="AP76" s="1306"/>
      <c r="AQ76" s="1311"/>
      <c r="AR76" s="1312"/>
      <c r="AS76" s="1306">
        <f t="shared" si="107"/>
        <v>0</v>
      </c>
      <c r="AT76" s="1303">
        <f t="shared" si="124"/>
        <v>0</v>
      </c>
      <c r="AU76" s="1306"/>
      <c r="AV76" s="1311"/>
      <c r="AW76" s="1312"/>
      <c r="AX76" s="1306">
        <f t="shared" si="108"/>
        <v>0</v>
      </c>
      <c r="AY76" s="1303">
        <f t="shared" si="125"/>
        <v>0</v>
      </c>
      <c r="AZ76" s="1306"/>
      <c r="BA76" s="1311"/>
      <c r="BB76" s="1312"/>
      <c r="BC76" s="1306">
        <f t="shared" si="109"/>
        <v>0</v>
      </c>
      <c r="BD76" s="1303">
        <f t="shared" si="126"/>
        <v>0</v>
      </c>
      <c r="BE76" s="1306"/>
      <c r="BF76" s="1311"/>
      <c r="BG76" s="1312"/>
      <c r="BH76" s="1306">
        <f t="shared" si="110"/>
        <v>0</v>
      </c>
      <c r="BI76" s="1303">
        <f t="shared" si="127"/>
        <v>0</v>
      </c>
      <c r="BJ76" s="1306"/>
      <c r="BK76" s="1311"/>
      <c r="BL76" s="1312"/>
      <c r="BM76" s="1306">
        <f t="shared" si="111"/>
        <v>0</v>
      </c>
      <c r="BN76" s="1303">
        <f t="shared" si="128"/>
        <v>0</v>
      </c>
      <c r="BO76" s="1306"/>
      <c r="BP76" s="1311"/>
      <c r="BQ76" s="1312"/>
      <c r="BR76" s="1306">
        <f t="shared" si="112"/>
        <v>0</v>
      </c>
      <c r="BS76" s="1303">
        <f t="shared" si="129"/>
        <v>0</v>
      </c>
      <c r="BT76" s="1306"/>
      <c r="BU76" s="1311"/>
      <c r="BV76" s="1312"/>
      <c r="BW76" s="1306">
        <f t="shared" si="113"/>
        <v>0</v>
      </c>
      <c r="BX76" s="1303">
        <f t="shared" si="130"/>
        <v>0</v>
      </c>
      <c r="BY76" s="1306"/>
      <c r="BZ76" s="1311"/>
      <c r="CA76" s="1312"/>
      <c r="CB76" s="1306">
        <f t="shared" si="114"/>
        <v>0</v>
      </c>
      <c r="CC76" s="1303">
        <f t="shared" si="131"/>
        <v>0</v>
      </c>
      <c r="CD76" s="1307">
        <f t="shared" si="132"/>
        <v>0</v>
      </c>
      <c r="CE76" s="1308">
        <f t="shared" si="133"/>
        <v>0</v>
      </c>
      <c r="CF76" s="1309">
        <f t="shared" si="134"/>
        <v>0</v>
      </c>
      <c r="CG76" s="1308">
        <f t="shared" si="115"/>
        <v>0</v>
      </c>
      <c r="CH76" s="1307">
        <f t="shared" si="135"/>
        <v>0</v>
      </c>
    </row>
    <row r="77" spans="1:86" s="1323" customFormat="1" ht="15.75" customHeight="1">
      <c r="A77" s="1346" t="s">
        <v>222</v>
      </c>
      <c r="B77" s="1346">
        <f t="shared" ref="B77:AC77" si="139">SUM(B63:B76)</f>
        <v>1100746</v>
      </c>
      <c r="C77" s="1346">
        <f t="shared" si="139"/>
        <v>1175536321</v>
      </c>
      <c r="D77" s="1346">
        <f t="shared" si="139"/>
        <v>15945427</v>
      </c>
      <c r="E77" s="1630">
        <f t="shared" si="139"/>
        <v>1191481748</v>
      </c>
      <c r="F77" s="1346">
        <f t="shared" si="139"/>
        <v>1174435575</v>
      </c>
      <c r="G77" s="1346">
        <f t="shared" si="139"/>
        <v>12074</v>
      </c>
      <c r="H77" s="1346">
        <f t="shared" si="139"/>
        <v>15484460</v>
      </c>
      <c r="I77" s="1346">
        <f t="shared" si="139"/>
        <v>6823962</v>
      </c>
      <c r="J77" s="1346">
        <f t="shared" si="139"/>
        <v>22308422</v>
      </c>
      <c r="K77" s="1346">
        <f t="shared" si="139"/>
        <v>15472386</v>
      </c>
      <c r="L77" s="1346">
        <f t="shared" si="139"/>
        <v>87677</v>
      </c>
      <c r="M77" s="1346">
        <f t="shared" si="139"/>
        <v>102184197</v>
      </c>
      <c r="N77" s="1346">
        <f t="shared" si="139"/>
        <v>-23797416</v>
      </c>
      <c r="O77" s="1346">
        <f t="shared" si="139"/>
        <v>78386781</v>
      </c>
      <c r="P77" s="1346">
        <f t="shared" si="139"/>
        <v>102096520</v>
      </c>
      <c r="Q77" s="1346">
        <f>SUM(Q63:Q76)</f>
        <v>120141</v>
      </c>
      <c r="R77" s="1347">
        <f>SUM(R63:R76)</f>
        <v>126105525</v>
      </c>
      <c r="S77" s="1347">
        <f>SUM(S63:S76)</f>
        <v>34151417</v>
      </c>
      <c r="T77" s="1346">
        <f>SUM(T63:T76)</f>
        <v>160256942</v>
      </c>
      <c r="U77" s="1346">
        <f>SUM(U63:U76)</f>
        <v>125985384</v>
      </c>
      <c r="V77" s="1346">
        <f t="shared" si="139"/>
        <v>13550</v>
      </c>
      <c r="W77" s="1347">
        <f t="shared" si="139"/>
        <v>4480358</v>
      </c>
      <c r="X77" s="1347">
        <f t="shared" si="139"/>
        <v>-303127</v>
      </c>
      <c r="Y77" s="1346">
        <f t="shared" si="139"/>
        <v>4177231</v>
      </c>
      <c r="Z77" s="1346">
        <f t="shared" si="139"/>
        <v>4466808</v>
      </c>
      <c r="AA77" s="1346">
        <f t="shared" si="139"/>
        <v>26070</v>
      </c>
      <c r="AB77" s="1347">
        <f t="shared" si="139"/>
        <v>13770053</v>
      </c>
      <c r="AC77" s="1347">
        <f t="shared" si="139"/>
        <v>591792</v>
      </c>
      <c r="AD77" s="1346">
        <f t="shared" ref="AD77:BH77" si="140">SUM(AD63:AD76)</f>
        <v>14361845</v>
      </c>
      <c r="AE77" s="1346">
        <f t="shared" si="140"/>
        <v>13743983</v>
      </c>
      <c r="AF77" s="1346">
        <f t="shared" si="140"/>
        <v>35</v>
      </c>
      <c r="AG77" s="1347">
        <f t="shared" si="140"/>
        <v>547893</v>
      </c>
      <c r="AH77" s="1347">
        <f t="shared" si="140"/>
        <v>26300</v>
      </c>
      <c r="AI77" s="1346">
        <f t="shared" si="140"/>
        <v>574193</v>
      </c>
      <c r="AJ77" s="1346">
        <f t="shared" si="140"/>
        <v>547858</v>
      </c>
      <c r="AK77" s="1346">
        <f t="shared" si="140"/>
        <v>94</v>
      </c>
      <c r="AL77" s="1347">
        <f t="shared" si="140"/>
        <v>145400</v>
      </c>
      <c r="AM77" s="1347">
        <f t="shared" si="140"/>
        <v>79938</v>
      </c>
      <c r="AN77" s="1346">
        <f t="shared" si="140"/>
        <v>225338</v>
      </c>
      <c r="AO77" s="1346">
        <f t="shared" si="140"/>
        <v>145306</v>
      </c>
      <c r="AP77" s="1346">
        <f t="shared" si="140"/>
        <v>14052</v>
      </c>
      <c r="AQ77" s="1347">
        <f t="shared" si="140"/>
        <v>4899300</v>
      </c>
      <c r="AR77" s="1347">
        <f t="shared" si="140"/>
        <v>274820</v>
      </c>
      <c r="AS77" s="1346">
        <f t="shared" si="140"/>
        <v>5174120</v>
      </c>
      <c r="AT77" s="1346">
        <f t="shared" si="140"/>
        <v>4885248</v>
      </c>
      <c r="AU77" s="1346">
        <f t="shared" si="140"/>
        <v>14416</v>
      </c>
      <c r="AV77" s="1347">
        <f t="shared" si="140"/>
        <v>2918301</v>
      </c>
      <c r="AW77" s="1347">
        <f t="shared" si="140"/>
        <v>-198970</v>
      </c>
      <c r="AX77" s="1346">
        <f t="shared" si="140"/>
        <v>2719331</v>
      </c>
      <c r="AY77" s="1346">
        <f t="shared" si="140"/>
        <v>2903885</v>
      </c>
      <c r="AZ77" s="1346">
        <f t="shared" si="140"/>
        <v>1</v>
      </c>
      <c r="BA77" s="1347">
        <f t="shared" si="140"/>
        <v>35000</v>
      </c>
      <c r="BB77" s="1347">
        <f t="shared" si="140"/>
        <v>75090</v>
      </c>
      <c r="BC77" s="1346">
        <f t="shared" si="140"/>
        <v>110090</v>
      </c>
      <c r="BD77" s="1346">
        <f t="shared" si="140"/>
        <v>34999</v>
      </c>
      <c r="BE77" s="1346">
        <f t="shared" si="140"/>
        <v>13426</v>
      </c>
      <c r="BF77" s="1347">
        <f t="shared" si="140"/>
        <v>3208925</v>
      </c>
      <c r="BG77" s="1347">
        <f t="shared" si="140"/>
        <v>-431292</v>
      </c>
      <c r="BH77" s="1346">
        <f t="shared" si="140"/>
        <v>2777633</v>
      </c>
      <c r="BI77" s="1346">
        <f t="shared" ref="BI77:CH77" si="141">SUM(BI63:BI76)</f>
        <v>3195499</v>
      </c>
      <c r="BJ77" s="1346">
        <f t="shared" si="141"/>
        <v>5063</v>
      </c>
      <c r="BK77" s="1347">
        <f t="shared" si="141"/>
        <v>5399000</v>
      </c>
      <c r="BL77" s="1347">
        <f t="shared" si="141"/>
        <v>-865876</v>
      </c>
      <c r="BM77" s="1346">
        <f t="shared" si="141"/>
        <v>4533124</v>
      </c>
      <c r="BN77" s="1346">
        <f t="shared" si="141"/>
        <v>5393937</v>
      </c>
      <c r="BO77" s="1346">
        <f t="shared" si="141"/>
        <v>13753</v>
      </c>
      <c r="BP77" s="1347">
        <f t="shared" si="141"/>
        <v>4046848</v>
      </c>
      <c r="BQ77" s="1347">
        <f t="shared" si="141"/>
        <v>-656102</v>
      </c>
      <c r="BR77" s="1346">
        <f t="shared" si="141"/>
        <v>3390746</v>
      </c>
      <c r="BS77" s="1346">
        <f t="shared" si="141"/>
        <v>4033095</v>
      </c>
      <c r="BT77" s="1346">
        <f t="shared" si="141"/>
        <v>15014</v>
      </c>
      <c r="BU77" s="1347">
        <f t="shared" si="141"/>
        <v>7294749</v>
      </c>
      <c r="BV77" s="1347">
        <f t="shared" si="141"/>
        <v>-942372</v>
      </c>
      <c r="BW77" s="1346">
        <f t="shared" si="141"/>
        <v>6352377</v>
      </c>
      <c r="BX77" s="1346">
        <f t="shared" si="141"/>
        <v>7279735</v>
      </c>
      <c r="BY77" s="1346">
        <f t="shared" si="141"/>
        <v>530541</v>
      </c>
      <c r="BZ77" s="1347">
        <f t="shared" si="141"/>
        <v>383341641</v>
      </c>
      <c r="CA77" s="1347">
        <f t="shared" si="141"/>
        <v>-1677596</v>
      </c>
      <c r="CB77" s="1346">
        <f t="shared" si="141"/>
        <v>381664045</v>
      </c>
      <c r="CC77" s="1346">
        <f t="shared" si="141"/>
        <v>382811100</v>
      </c>
      <c r="CD77" s="1346">
        <f t="shared" si="141"/>
        <v>1966653</v>
      </c>
      <c r="CE77" s="1346">
        <f t="shared" si="141"/>
        <v>1849397971</v>
      </c>
      <c r="CF77" s="1346">
        <f t="shared" si="141"/>
        <v>29095995</v>
      </c>
      <c r="CG77" s="1346">
        <f t="shared" si="141"/>
        <v>1878493966</v>
      </c>
      <c r="CH77" s="1346">
        <f t="shared" si="141"/>
        <v>1847431318</v>
      </c>
    </row>
    <row r="78" spans="1:86" ht="15" customHeight="1">
      <c r="A78" s="1209" t="s">
        <v>217</v>
      </c>
      <c r="B78" s="1209"/>
      <c r="C78" s="1167"/>
      <c r="D78" s="1302">
        <v>252244</v>
      </c>
      <c r="E78" s="1324">
        <f t="shared" si="99"/>
        <v>252244</v>
      </c>
      <c r="F78" s="1303">
        <f t="shared" ref="F78:F85" si="142">C78-B78</f>
        <v>0</v>
      </c>
      <c r="G78" s="1324"/>
      <c r="H78" s="1167"/>
      <c r="I78" s="1302"/>
      <c r="J78" s="1324">
        <f t="shared" ref="J78:J85" si="143">SUM(H78+I78)</f>
        <v>0</v>
      </c>
      <c r="K78" s="1303">
        <f t="shared" ref="K78:K85" si="144">H78-G78</f>
        <v>0</v>
      </c>
      <c r="L78" s="1324"/>
      <c r="M78" s="1167"/>
      <c r="N78" s="1302"/>
      <c r="O78" s="1324">
        <f t="shared" si="101"/>
        <v>0</v>
      </c>
      <c r="P78" s="1303">
        <f t="shared" ref="P78:P85" si="145">M78-L78</f>
        <v>0</v>
      </c>
      <c r="Q78" s="1324"/>
      <c r="R78" s="1233"/>
      <c r="S78" s="1310">
        <v>507874</v>
      </c>
      <c r="T78" s="1324">
        <f t="shared" ref="T78:T85" si="146">SUM(R78+S78)</f>
        <v>507874</v>
      </c>
      <c r="U78" s="1303">
        <f t="shared" ref="U78:U85" si="147">R78-Q78</f>
        <v>0</v>
      </c>
      <c r="V78" s="1324"/>
      <c r="W78" s="1311"/>
      <c r="X78" s="1312"/>
      <c r="Y78" s="1326">
        <f t="shared" ref="Y78:Y85" si="148">SUM(W78+X78)</f>
        <v>0</v>
      </c>
      <c r="Z78" s="1303">
        <f t="shared" ref="Z78:Z85" si="149">W78-V78</f>
        <v>0</v>
      </c>
      <c r="AA78" s="1326"/>
      <c r="AB78" s="1311"/>
      <c r="AC78" s="1312"/>
      <c r="AD78" s="1326">
        <f t="shared" ref="AD78:AD85" si="150">SUM(AB78+AC78)</f>
        <v>0</v>
      </c>
      <c r="AE78" s="1303">
        <f t="shared" ref="AE78:AE85" si="151">AB78-AA78</f>
        <v>0</v>
      </c>
      <c r="AF78" s="1326"/>
      <c r="AG78" s="1311"/>
      <c r="AH78" s="1312"/>
      <c r="AI78" s="1326">
        <f t="shared" ref="AI78:AI85" si="152">SUM(AG78+AH78)</f>
        <v>0</v>
      </c>
      <c r="AJ78" s="1303">
        <f t="shared" ref="AJ78:AJ85" si="153">AG78-AF78</f>
        <v>0</v>
      </c>
      <c r="AK78" s="1326"/>
      <c r="AL78" s="1311"/>
      <c r="AM78" s="1312"/>
      <c r="AN78" s="1326">
        <f t="shared" ref="AN78:AN85" si="154">SUM(AL78+AM78)</f>
        <v>0</v>
      </c>
      <c r="AO78" s="1303">
        <f t="shared" ref="AO78:AO85" si="155">AL78-AK78</f>
        <v>0</v>
      </c>
      <c r="AP78" s="1326"/>
      <c r="AQ78" s="1311"/>
      <c r="AR78" s="1312"/>
      <c r="AS78" s="1326">
        <f t="shared" ref="AS78:AS85" si="156">SUM(AQ78+AR78)</f>
        <v>0</v>
      </c>
      <c r="AT78" s="1303">
        <f t="shared" ref="AT78:AT85" si="157">AQ78-AP78</f>
        <v>0</v>
      </c>
      <c r="AU78" s="1326"/>
      <c r="AV78" s="1311"/>
      <c r="AW78" s="1312"/>
      <c r="AX78" s="1326">
        <f t="shared" ref="AX78:AX85" si="158">SUM(AV78+AW78)</f>
        <v>0</v>
      </c>
      <c r="AY78" s="1303">
        <f t="shared" ref="AY78:AY85" si="159">AV78-AU78</f>
        <v>0</v>
      </c>
      <c r="AZ78" s="1326"/>
      <c r="BA78" s="1311"/>
      <c r="BB78" s="1312"/>
      <c r="BC78" s="1326">
        <f t="shared" ref="BC78:BC85" si="160">SUM(BA78+BB78)</f>
        <v>0</v>
      </c>
      <c r="BD78" s="1303">
        <f t="shared" ref="BD78:BD85" si="161">BA78-AZ78</f>
        <v>0</v>
      </c>
      <c r="BE78" s="1326"/>
      <c r="BF78" s="1311"/>
      <c r="BG78" s="1312"/>
      <c r="BH78" s="1326">
        <f t="shared" ref="BH78:BH85" si="162">SUM(BF78+BG78)</f>
        <v>0</v>
      </c>
      <c r="BI78" s="1303">
        <f t="shared" ref="BI78:BI85" si="163">BF78-BE78</f>
        <v>0</v>
      </c>
      <c r="BJ78" s="1326"/>
      <c r="BK78" s="1311"/>
      <c r="BL78" s="1312"/>
      <c r="BM78" s="1326">
        <f t="shared" ref="BM78:BM85" si="164">SUM(BK78+BL78)</f>
        <v>0</v>
      </c>
      <c r="BN78" s="1303">
        <f t="shared" ref="BN78:BN85" si="165">BK78-BJ78</f>
        <v>0</v>
      </c>
      <c r="BO78" s="1326"/>
      <c r="BP78" s="1311"/>
      <c r="BQ78" s="1312"/>
      <c r="BR78" s="1326">
        <f t="shared" ref="BR78:BR85" si="166">SUM(BP78+BQ78)</f>
        <v>0</v>
      </c>
      <c r="BS78" s="1303">
        <f t="shared" ref="BS78:BS85" si="167">BP78-BO78</f>
        <v>0</v>
      </c>
      <c r="BT78" s="1326"/>
      <c r="BU78" s="1311"/>
      <c r="BV78" s="1312"/>
      <c r="BW78" s="1326">
        <f t="shared" ref="BW78:BW85" si="168">SUM(BU78+BV78)</f>
        <v>0</v>
      </c>
      <c r="BX78" s="1303">
        <f t="shared" ref="BX78:BX85" si="169">BU78-BT78</f>
        <v>0</v>
      </c>
      <c r="BY78" s="1326"/>
      <c r="BZ78" s="1311"/>
      <c r="CA78" s="1312"/>
      <c r="CB78" s="1326">
        <f t="shared" si="114"/>
        <v>0</v>
      </c>
      <c r="CC78" s="1303">
        <f t="shared" ref="CC78:CC85" si="170">BZ78-BY78</f>
        <v>0</v>
      </c>
      <c r="CD78" s="1330">
        <f t="shared" ref="CD78:CD85" si="171">SUM(B78+G78+L78+Q78+V78+AA78+AF78+AK78+AP78+AU78+AZ78+BE78+BJ78+BO78+BT78+BY78)</f>
        <v>0</v>
      </c>
      <c r="CE78" s="1308">
        <f t="shared" ref="CE78:CE85" si="172">SUM(C78+H78+M78+R78+W78+AB78+AG78+AL78+AQ78+AV78+BA78+BF78+BK78+BP78+BU78+BZ78)</f>
        <v>0</v>
      </c>
      <c r="CF78" s="1309">
        <f t="shared" ref="CF78:CF85" si="173">SUM(D78+I78+N78+S78+X78+AC78+AH78+AM78+AR78+AW78+BB78+BG78+BL78+BQ78+BV78+CA78)</f>
        <v>760118</v>
      </c>
      <c r="CG78" s="1327">
        <f t="shared" si="115"/>
        <v>760118</v>
      </c>
      <c r="CH78" s="1330">
        <f t="shared" ref="CH78:CH85" si="174">CE78-CD78</f>
        <v>0</v>
      </c>
    </row>
    <row r="79" spans="1:86" ht="27.75" hidden="1" customHeight="1">
      <c r="A79" s="1209" t="s">
        <v>216</v>
      </c>
      <c r="B79" s="1209"/>
      <c r="C79" s="1167"/>
      <c r="D79" s="1302"/>
      <c r="E79" s="1324">
        <f t="shared" si="99"/>
        <v>0</v>
      </c>
      <c r="F79" s="1303">
        <f t="shared" si="142"/>
        <v>0</v>
      </c>
      <c r="G79" s="1324"/>
      <c r="H79" s="1167"/>
      <c r="I79" s="1302"/>
      <c r="J79" s="1324">
        <f t="shared" si="143"/>
        <v>0</v>
      </c>
      <c r="K79" s="1303">
        <f t="shared" si="144"/>
        <v>0</v>
      </c>
      <c r="L79" s="1324"/>
      <c r="M79" s="1167"/>
      <c r="N79" s="1302"/>
      <c r="O79" s="1324">
        <f t="shared" si="101"/>
        <v>0</v>
      </c>
      <c r="P79" s="1303">
        <f t="shared" si="145"/>
        <v>0</v>
      </c>
      <c r="Q79" s="1324"/>
      <c r="R79" s="1233"/>
      <c r="S79" s="1310"/>
      <c r="T79" s="1324">
        <f t="shared" si="146"/>
        <v>0</v>
      </c>
      <c r="U79" s="1303">
        <f t="shared" si="147"/>
        <v>0</v>
      </c>
      <c r="V79" s="1324"/>
      <c r="W79" s="1311"/>
      <c r="X79" s="1312"/>
      <c r="Y79" s="1326">
        <f t="shared" si="148"/>
        <v>0</v>
      </c>
      <c r="Z79" s="1303">
        <f t="shared" si="149"/>
        <v>0</v>
      </c>
      <c r="AA79" s="1326"/>
      <c r="AB79" s="1311"/>
      <c r="AC79" s="1312"/>
      <c r="AD79" s="1326">
        <f t="shared" si="150"/>
        <v>0</v>
      </c>
      <c r="AE79" s="1303">
        <f t="shared" si="151"/>
        <v>0</v>
      </c>
      <c r="AF79" s="1326"/>
      <c r="AG79" s="1311"/>
      <c r="AH79" s="1312"/>
      <c r="AI79" s="1326">
        <f t="shared" si="152"/>
        <v>0</v>
      </c>
      <c r="AJ79" s="1303">
        <f t="shared" si="153"/>
        <v>0</v>
      </c>
      <c r="AK79" s="1326"/>
      <c r="AL79" s="1311"/>
      <c r="AM79" s="1312"/>
      <c r="AN79" s="1326">
        <f t="shared" si="154"/>
        <v>0</v>
      </c>
      <c r="AO79" s="1303">
        <f t="shared" si="155"/>
        <v>0</v>
      </c>
      <c r="AP79" s="1326"/>
      <c r="AQ79" s="1311"/>
      <c r="AR79" s="1312"/>
      <c r="AS79" s="1326">
        <f t="shared" si="156"/>
        <v>0</v>
      </c>
      <c r="AT79" s="1303">
        <f t="shared" si="157"/>
        <v>0</v>
      </c>
      <c r="AU79" s="1326"/>
      <c r="AV79" s="1311"/>
      <c r="AW79" s="1312"/>
      <c r="AX79" s="1326">
        <f t="shared" si="158"/>
        <v>0</v>
      </c>
      <c r="AY79" s="1303">
        <f t="shared" si="159"/>
        <v>0</v>
      </c>
      <c r="AZ79" s="1326"/>
      <c r="BA79" s="1311"/>
      <c r="BB79" s="1312"/>
      <c r="BC79" s="1326">
        <f t="shared" si="160"/>
        <v>0</v>
      </c>
      <c r="BD79" s="1303">
        <f t="shared" si="161"/>
        <v>0</v>
      </c>
      <c r="BE79" s="1326"/>
      <c r="BF79" s="1311"/>
      <c r="BG79" s="1312"/>
      <c r="BH79" s="1326">
        <f t="shared" si="162"/>
        <v>0</v>
      </c>
      <c r="BI79" s="1303">
        <f t="shared" si="163"/>
        <v>0</v>
      </c>
      <c r="BJ79" s="1326"/>
      <c r="BK79" s="1311"/>
      <c r="BL79" s="1312"/>
      <c r="BM79" s="1326">
        <f t="shared" si="164"/>
        <v>0</v>
      </c>
      <c r="BN79" s="1303">
        <f t="shared" si="165"/>
        <v>0</v>
      </c>
      <c r="BO79" s="1326"/>
      <c r="BP79" s="1311"/>
      <c r="BQ79" s="1312"/>
      <c r="BR79" s="1326">
        <f t="shared" si="166"/>
        <v>0</v>
      </c>
      <c r="BS79" s="1303">
        <f t="shared" si="167"/>
        <v>0</v>
      </c>
      <c r="BT79" s="1326"/>
      <c r="BU79" s="1311"/>
      <c r="BV79" s="1312"/>
      <c r="BW79" s="1326">
        <f t="shared" si="168"/>
        <v>0</v>
      </c>
      <c r="BX79" s="1303">
        <f t="shared" si="169"/>
        <v>0</v>
      </c>
      <c r="BY79" s="1326"/>
      <c r="BZ79" s="1311"/>
      <c r="CA79" s="1312"/>
      <c r="CB79" s="1326">
        <f t="shared" si="114"/>
        <v>0</v>
      </c>
      <c r="CC79" s="1303">
        <f t="shared" si="170"/>
        <v>0</v>
      </c>
      <c r="CD79" s="1330">
        <f t="shared" si="171"/>
        <v>0</v>
      </c>
      <c r="CE79" s="1308">
        <f t="shared" si="172"/>
        <v>0</v>
      </c>
      <c r="CF79" s="1309">
        <f t="shared" si="173"/>
        <v>0</v>
      </c>
      <c r="CG79" s="1327">
        <f t="shared" si="115"/>
        <v>0</v>
      </c>
      <c r="CH79" s="1330">
        <f t="shared" si="174"/>
        <v>0</v>
      </c>
    </row>
    <row r="80" spans="1:86" ht="16.5" customHeight="1">
      <c r="A80" s="1209" t="s">
        <v>589</v>
      </c>
      <c r="B80" s="1209"/>
      <c r="C80" s="1319"/>
      <c r="D80" s="1320"/>
      <c r="E80" s="1324">
        <f>SUM(C80+D80)</f>
        <v>0</v>
      </c>
      <c r="F80" s="1303">
        <f t="shared" si="142"/>
        <v>0</v>
      </c>
      <c r="G80" s="1324"/>
      <c r="H80" s="1319"/>
      <c r="I80" s="1320"/>
      <c r="J80" s="1324">
        <f t="shared" si="143"/>
        <v>0</v>
      </c>
      <c r="K80" s="1303">
        <f t="shared" si="144"/>
        <v>0</v>
      </c>
      <c r="L80" s="1324"/>
      <c r="M80" s="1319"/>
      <c r="N80" s="1320"/>
      <c r="O80" s="1324">
        <f>SUM(M80+N80)</f>
        <v>0</v>
      </c>
      <c r="P80" s="1303">
        <f t="shared" si="145"/>
        <v>0</v>
      </c>
      <c r="Q80" s="1324"/>
      <c r="R80" s="1316"/>
      <c r="S80" s="1310"/>
      <c r="T80" s="1324">
        <f t="shared" si="146"/>
        <v>0</v>
      </c>
      <c r="U80" s="1303">
        <f t="shared" si="147"/>
        <v>0</v>
      </c>
      <c r="V80" s="1324"/>
      <c r="W80" s="1313"/>
      <c r="X80" s="1318"/>
      <c r="Y80" s="1326">
        <f>SUM(W80+X80)</f>
        <v>0</v>
      </c>
      <c r="Z80" s="1303">
        <f t="shared" si="149"/>
        <v>0</v>
      </c>
      <c r="AA80" s="1326"/>
      <c r="AB80" s="1313"/>
      <c r="AC80" s="1318"/>
      <c r="AD80" s="1326">
        <f>SUM(AB80+AC80)</f>
        <v>0</v>
      </c>
      <c r="AE80" s="1303">
        <f t="shared" si="151"/>
        <v>0</v>
      </c>
      <c r="AF80" s="1326"/>
      <c r="AG80" s="1313"/>
      <c r="AH80" s="1318"/>
      <c r="AI80" s="1326">
        <f>SUM(AG80+AH80)</f>
        <v>0</v>
      </c>
      <c r="AJ80" s="1303">
        <f t="shared" si="153"/>
        <v>0</v>
      </c>
      <c r="AK80" s="1326"/>
      <c r="AL80" s="1313"/>
      <c r="AM80" s="1318"/>
      <c r="AN80" s="1326">
        <f>SUM(AL80+AM80)</f>
        <v>0</v>
      </c>
      <c r="AO80" s="1303">
        <f t="shared" si="155"/>
        <v>0</v>
      </c>
      <c r="AP80" s="1326"/>
      <c r="AQ80" s="1313"/>
      <c r="AR80" s="1318"/>
      <c r="AS80" s="1326">
        <f>SUM(AQ80+AR80)</f>
        <v>0</v>
      </c>
      <c r="AT80" s="1303">
        <f t="shared" si="157"/>
        <v>0</v>
      </c>
      <c r="AU80" s="1326"/>
      <c r="AV80" s="1313"/>
      <c r="AW80" s="1318"/>
      <c r="AX80" s="1326">
        <f>SUM(AV80+AW80)</f>
        <v>0</v>
      </c>
      <c r="AY80" s="1303">
        <f t="shared" si="159"/>
        <v>0</v>
      </c>
      <c r="AZ80" s="1326"/>
      <c r="BA80" s="1313"/>
      <c r="BB80" s="1318"/>
      <c r="BC80" s="1326">
        <f>SUM(BA80+BB80)</f>
        <v>0</v>
      </c>
      <c r="BD80" s="1303">
        <f t="shared" si="161"/>
        <v>0</v>
      </c>
      <c r="BE80" s="1326"/>
      <c r="BF80" s="1313"/>
      <c r="BG80" s="1318"/>
      <c r="BH80" s="1326">
        <f>SUM(BF80+BG80)</f>
        <v>0</v>
      </c>
      <c r="BI80" s="1303">
        <f t="shared" si="163"/>
        <v>0</v>
      </c>
      <c r="BJ80" s="1326"/>
      <c r="BK80" s="1313"/>
      <c r="BL80" s="1318"/>
      <c r="BM80" s="1326">
        <f>SUM(BK80+BL80)</f>
        <v>0</v>
      </c>
      <c r="BN80" s="1303">
        <f t="shared" si="165"/>
        <v>0</v>
      </c>
      <c r="BO80" s="1326"/>
      <c r="BP80" s="1313"/>
      <c r="BQ80" s="1318"/>
      <c r="BR80" s="1326">
        <f>SUM(BP80+BQ80)</f>
        <v>0</v>
      </c>
      <c r="BS80" s="1303">
        <f t="shared" si="167"/>
        <v>0</v>
      </c>
      <c r="BT80" s="1326"/>
      <c r="BU80" s="1313"/>
      <c r="BV80" s="1318"/>
      <c r="BW80" s="1326">
        <f>SUM(BU80+BV80)</f>
        <v>0</v>
      </c>
      <c r="BX80" s="1303">
        <f t="shared" si="169"/>
        <v>0</v>
      </c>
      <c r="BY80" s="1326"/>
      <c r="BZ80" s="1313"/>
      <c r="CA80" s="1318"/>
      <c r="CB80" s="1326">
        <f>SUM(BZ80+CA80)</f>
        <v>0</v>
      </c>
      <c r="CC80" s="1303">
        <f t="shared" si="170"/>
        <v>0</v>
      </c>
      <c r="CD80" s="1330">
        <f t="shared" si="171"/>
        <v>0</v>
      </c>
      <c r="CE80" s="1308">
        <f t="shared" si="172"/>
        <v>0</v>
      </c>
      <c r="CF80" s="1309">
        <f t="shared" si="173"/>
        <v>0</v>
      </c>
      <c r="CG80" s="1327">
        <f t="shared" si="115"/>
        <v>0</v>
      </c>
      <c r="CH80" s="1330">
        <f t="shared" si="174"/>
        <v>0</v>
      </c>
    </row>
    <row r="81" spans="1:86" ht="16.5" hidden="1" customHeight="1">
      <c r="A81" s="1209" t="s">
        <v>562</v>
      </c>
      <c r="B81" s="1209"/>
      <c r="C81" s="1319"/>
      <c r="D81" s="1320"/>
      <c r="E81" s="1324">
        <f t="shared" si="99"/>
        <v>0</v>
      </c>
      <c r="F81" s="1303">
        <f t="shared" si="142"/>
        <v>0</v>
      </c>
      <c r="G81" s="1324"/>
      <c r="H81" s="1319"/>
      <c r="I81" s="1320"/>
      <c r="J81" s="1324">
        <f t="shared" si="143"/>
        <v>0</v>
      </c>
      <c r="K81" s="1303">
        <f t="shared" si="144"/>
        <v>0</v>
      </c>
      <c r="L81" s="1324"/>
      <c r="M81" s="1319"/>
      <c r="N81" s="1320"/>
      <c r="O81" s="1324">
        <f t="shared" si="101"/>
        <v>0</v>
      </c>
      <c r="P81" s="1303">
        <f t="shared" si="145"/>
        <v>0</v>
      </c>
      <c r="Q81" s="1324"/>
      <c r="R81" s="1316">
        <v>0</v>
      </c>
      <c r="S81" s="1310"/>
      <c r="T81" s="1324">
        <f t="shared" si="146"/>
        <v>0</v>
      </c>
      <c r="U81" s="1303">
        <f t="shared" si="147"/>
        <v>0</v>
      </c>
      <c r="V81" s="1324"/>
      <c r="W81" s="1313"/>
      <c r="X81" s="1318"/>
      <c r="Y81" s="1326">
        <f t="shared" si="148"/>
        <v>0</v>
      </c>
      <c r="Z81" s="1303">
        <f t="shared" si="149"/>
        <v>0</v>
      </c>
      <c r="AA81" s="1326"/>
      <c r="AB81" s="1313"/>
      <c r="AC81" s="1318"/>
      <c r="AD81" s="1326">
        <f t="shared" si="150"/>
        <v>0</v>
      </c>
      <c r="AE81" s="1303">
        <f t="shared" si="151"/>
        <v>0</v>
      </c>
      <c r="AF81" s="1326"/>
      <c r="AG81" s="1313"/>
      <c r="AH81" s="1318"/>
      <c r="AI81" s="1326">
        <f t="shared" si="152"/>
        <v>0</v>
      </c>
      <c r="AJ81" s="1303">
        <f t="shared" si="153"/>
        <v>0</v>
      </c>
      <c r="AK81" s="1326"/>
      <c r="AL81" s="1313"/>
      <c r="AM81" s="1318"/>
      <c r="AN81" s="1326">
        <f t="shared" si="154"/>
        <v>0</v>
      </c>
      <c r="AO81" s="1303">
        <f t="shared" si="155"/>
        <v>0</v>
      </c>
      <c r="AP81" s="1326"/>
      <c r="AQ81" s="1313"/>
      <c r="AR81" s="1318"/>
      <c r="AS81" s="1326">
        <f t="shared" si="156"/>
        <v>0</v>
      </c>
      <c r="AT81" s="1303">
        <f t="shared" si="157"/>
        <v>0</v>
      </c>
      <c r="AU81" s="1326"/>
      <c r="AV81" s="1313"/>
      <c r="AW81" s="1318"/>
      <c r="AX81" s="1326">
        <f t="shared" si="158"/>
        <v>0</v>
      </c>
      <c r="AY81" s="1303">
        <f t="shared" si="159"/>
        <v>0</v>
      </c>
      <c r="AZ81" s="1326"/>
      <c r="BA81" s="1313"/>
      <c r="BB81" s="1318"/>
      <c r="BC81" s="1326">
        <f t="shared" si="160"/>
        <v>0</v>
      </c>
      <c r="BD81" s="1303">
        <f t="shared" si="161"/>
        <v>0</v>
      </c>
      <c r="BE81" s="1326"/>
      <c r="BF81" s="1313"/>
      <c r="BG81" s="1318"/>
      <c r="BH81" s="1326">
        <f t="shared" si="162"/>
        <v>0</v>
      </c>
      <c r="BI81" s="1303">
        <f t="shared" si="163"/>
        <v>0</v>
      </c>
      <c r="BJ81" s="1326"/>
      <c r="BK81" s="1313"/>
      <c r="BL81" s="1318"/>
      <c r="BM81" s="1326">
        <f t="shared" si="164"/>
        <v>0</v>
      </c>
      <c r="BN81" s="1303">
        <f t="shared" si="165"/>
        <v>0</v>
      </c>
      <c r="BO81" s="1326"/>
      <c r="BP81" s="1313"/>
      <c r="BQ81" s="1318"/>
      <c r="BR81" s="1326">
        <f t="shared" si="166"/>
        <v>0</v>
      </c>
      <c r="BS81" s="1303">
        <f t="shared" si="167"/>
        <v>0</v>
      </c>
      <c r="BT81" s="1326"/>
      <c r="BU81" s="1313"/>
      <c r="BV81" s="1318"/>
      <c r="BW81" s="1326">
        <f t="shared" si="168"/>
        <v>0</v>
      </c>
      <c r="BX81" s="1303">
        <f t="shared" si="169"/>
        <v>0</v>
      </c>
      <c r="BY81" s="1326"/>
      <c r="BZ81" s="1313"/>
      <c r="CA81" s="1318"/>
      <c r="CB81" s="1326">
        <f t="shared" si="114"/>
        <v>0</v>
      </c>
      <c r="CC81" s="1303">
        <f t="shared" si="170"/>
        <v>0</v>
      </c>
      <c r="CD81" s="1330">
        <f t="shared" si="171"/>
        <v>0</v>
      </c>
      <c r="CE81" s="1308">
        <f t="shared" si="172"/>
        <v>0</v>
      </c>
      <c r="CF81" s="1309">
        <f t="shared" si="173"/>
        <v>0</v>
      </c>
      <c r="CG81" s="1327">
        <f t="shared" si="115"/>
        <v>0</v>
      </c>
      <c r="CH81" s="1330">
        <f t="shared" si="174"/>
        <v>0</v>
      </c>
    </row>
    <row r="82" spans="1:86" ht="16.5" customHeight="1">
      <c r="A82" s="1209" t="s">
        <v>557</v>
      </c>
      <c r="B82" s="1209"/>
      <c r="C82" s="1167"/>
      <c r="D82" s="1302"/>
      <c r="E82" s="1324">
        <f t="shared" si="99"/>
        <v>0</v>
      </c>
      <c r="F82" s="1303">
        <f t="shared" si="142"/>
        <v>0</v>
      </c>
      <c r="G82" s="1324"/>
      <c r="H82" s="1167"/>
      <c r="I82" s="1302"/>
      <c r="J82" s="1324">
        <f t="shared" si="143"/>
        <v>0</v>
      </c>
      <c r="K82" s="1303">
        <f t="shared" si="144"/>
        <v>0</v>
      </c>
      <c r="L82" s="1324"/>
      <c r="M82" s="1167"/>
      <c r="N82" s="1302"/>
      <c r="O82" s="1324">
        <f t="shared" si="101"/>
        <v>0</v>
      </c>
      <c r="P82" s="1303">
        <f t="shared" si="145"/>
        <v>0</v>
      </c>
      <c r="Q82" s="1324"/>
      <c r="R82" s="1233">
        <v>1200000</v>
      </c>
      <c r="S82" s="1310"/>
      <c r="T82" s="1324">
        <f t="shared" si="146"/>
        <v>1200000</v>
      </c>
      <c r="U82" s="1303">
        <f t="shared" si="147"/>
        <v>1200000</v>
      </c>
      <c r="V82" s="1324"/>
      <c r="W82" s="1311"/>
      <c r="X82" s="1312"/>
      <c r="Y82" s="1326">
        <f t="shared" si="148"/>
        <v>0</v>
      </c>
      <c r="Z82" s="1303">
        <f t="shared" si="149"/>
        <v>0</v>
      </c>
      <c r="AA82" s="1326"/>
      <c r="AB82" s="1311"/>
      <c r="AC82" s="1312"/>
      <c r="AD82" s="1326">
        <f t="shared" si="150"/>
        <v>0</v>
      </c>
      <c r="AE82" s="1303">
        <f t="shared" si="151"/>
        <v>0</v>
      </c>
      <c r="AF82" s="1326"/>
      <c r="AG82" s="1311"/>
      <c r="AH82" s="1312"/>
      <c r="AI82" s="1326">
        <f t="shared" si="152"/>
        <v>0</v>
      </c>
      <c r="AJ82" s="1303">
        <f t="shared" si="153"/>
        <v>0</v>
      </c>
      <c r="AK82" s="1326"/>
      <c r="AL82" s="1311"/>
      <c r="AM82" s="1312"/>
      <c r="AN82" s="1326">
        <f t="shared" si="154"/>
        <v>0</v>
      </c>
      <c r="AO82" s="1303">
        <f t="shared" si="155"/>
        <v>0</v>
      </c>
      <c r="AP82" s="1326"/>
      <c r="AQ82" s="1311"/>
      <c r="AR82" s="1312"/>
      <c r="AS82" s="1326">
        <f t="shared" si="156"/>
        <v>0</v>
      </c>
      <c r="AT82" s="1303">
        <f t="shared" si="157"/>
        <v>0</v>
      </c>
      <c r="AU82" s="1326"/>
      <c r="AV82" s="1311"/>
      <c r="AW82" s="1312"/>
      <c r="AX82" s="1326">
        <f t="shared" si="158"/>
        <v>0</v>
      </c>
      <c r="AY82" s="1303">
        <f t="shared" si="159"/>
        <v>0</v>
      </c>
      <c r="AZ82" s="1326"/>
      <c r="BA82" s="1311"/>
      <c r="BB82" s="1318"/>
      <c r="BC82" s="1326">
        <f t="shared" si="160"/>
        <v>0</v>
      </c>
      <c r="BD82" s="1303">
        <f t="shared" si="161"/>
        <v>0</v>
      </c>
      <c r="BE82" s="1326"/>
      <c r="BF82" s="1311"/>
      <c r="BG82" s="1312"/>
      <c r="BH82" s="1326">
        <f t="shared" si="162"/>
        <v>0</v>
      </c>
      <c r="BI82" s="1303">
        <f t="shared" si="163"/>
        <v>0</v>
      </c>
      <c r="BJ82" s="1326"/>
      <c r="BK82" s="1311"/>
      <c r="BL82" s="1312"/>
      <c r="BM82" s="1326">
        <f t="shared" si="164"/>
        <v>0</v>
      </c>
      <c r="BN82" s="1303">
        <f t="shared" si="165"/>
        <v>0</v>
      </c>
      <c r="BO82" s="1326"/>
      <c r="BP82" s="1311"/>
      <c r="BQ82" s="1312"/>
      <c r="BR82" s="1326">
        <f t="shared" si="166"/>
        <v>0</v>
      </c>
      <c r="BS82" s="1303">
        <f t="shared" si="167"/>
        <v>0</v>
      </c>
      <c r="BT82" s="1326"/>
      <c r="BU82" s="1311"/>
      <c r="BV82" s="1312"/>
      <c r="BW82" s="1326">
        <f t="shared" si="168"/>
        <v>0</v>
      </c>
      <c r="BX82" s="1303">
        <f t="shared" si="169"/>
        <v>0</v>
      </c>
      <c r="BY82" s="1326"/>
      <c r="BZ82" s="1311">
        <v>5895930</v>
      </c>
      <c r="CA82" s="1312">
        <v>-102596</v>
      </c>
      <c r="CB82" s="1326">
        <f t="shared" si="114"/>
        <v>5793334</v>
      </c>
      <c r="CC82" s="1303">
        <f t="shared" si="170"/>
        <v>5895930</v>
      </c>
      <c r="CD82" s="1330">
        <f t="shared" si="171"/>
        <v>0</v>
      </c>
      <c r="CE82" s="1308">
        <f t="shared" si="172"/>
        <v>7095930</v>
      </c>
      <c r="CF82" s="1309">
        <f t="shared" si="173"/>
        <v>-102596</v>
      </c>
      <c r="CG82" s="1327">
        <f>SUM(CE82+CF82)</f>
        <v>6993334</v>
      </c>
      <c r="CH82" s="1330">
        <f t="shared" si="174"/>
        <v>7095930</v>
      </c>
    </row>
    <row r="83" spans="1:86" ht="12.75" hidden="1" customHeight="1">
      <c r="A83" s="1209" t="s">
        <v>897</v>
      </c>
      <c r="B83" s="1209"/>
      <c r="C83" s="1319"/>
      <c r="D83" s="1320"/>
      <c r="E83" s="1324">
        <f t="shared" si="99"/>
        <v>0</v>
      </c>
      <c r="F83" s="1303">
        <f t="shared" si="142"/>
        <v>0</v>
      </c>
      <c r="G83" s="1324"/>
      <c r="H83" s="1319"/>
      <c r="I83" s="1320"/>
      <c r="J83" s="1324">
        <f t="shared" si="143"/>
        <v>0</v>
      </c>
      <c r="K83" s="1303">
        <f t="shared" si="144"/>
        <v>0</v>
      </c>
      <c r="L83" s="1324"/>
      <c r="M83" s="1167"/>
      <c r="N83" s="1302"/>
      <c r="O83" s="1324">
        <f t="shared" si="101"/>
        <v>0</v>
      </c>
      <c r="P83" s="1303">
        <f t="shared" si="145"/>
        <v>0</v>
      </c>
      <c r="Q83" s="1324"/>
      <c r="R83" s="1316"/>
      <c r="S83" s="1310"/>
      <c r="T83" s="1324">
        <f t="shared" si="146"/>
        <v>0</v>
      </c>
      <c r="U83" s="1303">
        <f t="shared" si="147"/>
        <v>0</v>
      </c>
      <c r="V83" s="1324"/>
      <c r="W83" s="1313"/>
      <c r="X83" s="1318"/>
      <c r="Y83" s="1326">
        <f t="shared" si="148"/>
        <v>0</v>
      </c>
      <c r="Z83" s="1303">
        <f t="shared" si="149"/>
        <v>0</v>
      </c>
      <c r="AA83" s="1326"/>
      <c r="AB83" s="1313"/>
      <c r="AC83" s="1318"/>
      <c r="AD83" s="1326">
        <f t="shared" si="150"/>
        <v>0</v>
      </c>
      <c r="AE83" s="1303">
        <f t="shared" si="151"/>
        <v>0</v>
      </c>
      <c r="AF83" s="1326"/>
      <c r="AG83" s="1313"/>
      <c r="AH83" s="1318"/>
      <c r="AI83" s="1326">
        <f t="shared" si="152"/>
        <v>0</v>
      </c>
      <c r="AJ83" s="1303">
        <f t="shared" si="153"/>
        <v>0</v>
      </c>
      <c r="AK83" s="1326"/>
      <c r="AL83" s="1313"/>
      <c r="AM83" s="1318"/>
      <c r="AN83" s="1326">
        <f t="shared" si="154"/>
        <v>0</v>
      </c>
      <c r="AO83" s="1303">
        <f t="shared" si="155"/>
        <v>0</v>
      </c>
      <c r="AP83" s="1326"/>
      <c r="AQ83" s="1313"/>
      <c r="AR83" s="1318"/>
      <c r="AS83" s="1326">
        <f t="shared" si="156"/>
        <v>0</v>
      </c>
      <c r="AT83" s="1303">
        <f t="shared" si="157"/>
        <v>0</v>
      </c>
      <c r="AU83" s="1326"/>
      <c r="AV83" s="1313"/>
      <c r="AW83" s="1318"/>
      <c r="AX83" s="1326">
        <f t="shared" si="158"/>
        <v>0</v>
      </c>
      <c r="AY83" s="1303">
        <f t="shared" si="159"/>
        <v>0</v>
      </c>
      <c r="AZ83" s="1326"/>
      <c r="BA83" s="1313"/>
      <c r="BB83" s="1318"/>
      <c r="BC83" s="1326">
        <f t="shared" si="160"/>
        <v>0</v>
      </c>
      <c r="BD83" s="1303">
        <f t="shared" si="161"/>
        <v>0</v>
      </c>
      <c r="BE83" s="1326"/>
      <c r="BF83" s="1313"/>
      <c r="BG83" s="1318"/>
      <c r="BH83" s="1326">
        <f t="shared" si="162"/>
        <v>0</v>
      </c>
      <c r="BI83" s="1303">
        <f t="shared" si="163"/>
        <v>0</v>
      </c>
      <c r="BJ83" s="1326"/>
      <c r="BK83" s="1313"/>
      <c r="BL83" s="1318"/>
      <c r="BM83" s="1326">
        <f t="shared" si="164"/>
        <v>0</v>
      </c>
      <c r="BN83" s="1303">
        <f t="shared" si="165"/>
        <v>0</v>
      </c>
      <c r="BO83" s="1326"/>
      <c r="BP83" s="1313"/>
      <c r="BQ83" s="1318"/>
      <c r="BR83" s="1326">
        <f t="shared" si="166"/>
        <v>0</v>
      </c>
      <c r="BS83" s="1303">
        <f t="shared" si="167"/>
        <v>0</v>
      </c>
      <c r="BT83" s="1326"/>
      <c r="BU83" s="1313"/>
      <c r="BV83" s="1318"/>
      <c r="BW83" s="1326">
        <f t="shared" si="168"/>
        <v>0</v>
      </c>
      <c r="BX83" s="1303">
        <f t="shared" si="169"/>
        <v>0</v>
      </c>
      <c r="BY83" s="1326"/>
      <c r="BZ83" s="1313"/>
      <c r="CA83" s="1318"/>
      <c r="CB83" s="1326">
        <f t="shared" si="114"/>
        <v>0</v>
      </c>
      <c r="CC83" s="1303">
        <f t="shared" si="170"/>
        <v>0</v>
      </c>
      <c r="CD83" s="1330">
        <f t="shared" si="171"/>
        <v>0</v>
      </c>
      <c r="CE83" s="1308">
        <f t="shared" si="172"/>
        <v>0</v>
      </c>
      <c r="CF83" s="1309">
        <f t="shared" si="173"/>
        <v>0</v>
      </c>
      <c r="CG83" s="1327">
        <f t="shared" si="115"/>
        <v>0</v>
      </c>
      <c r="CH83" s="1330">
        <f t="shared" si="174"/>
        <v>0</v>
      </c>
    </row>
    <row r="84" spans="1:86" ht="14.25" customHeight="1">
      <c r="A84" s="1209" t="s">
        <v>563</v>
      </c>
      <c r="B84" s="1209"/>
      <c r="C84" s="1319"/>
      <c r="D84" s="1320"/>
      <c r="E84" s="1324">
        <f t="shared" si="99"/>
        <v>0</v>
      </c>
      <c r="F84" s="1303">
        <f t="shared" si="142"/>
        <v>0</v>
      </c>
      <c r="G84" s="1324"/>
      <c r="H84" s="1319"/>
      <c r="I84" s="1320"/>
      <c r="J84" s="1324">
        <f t="shared" si="143"/>
        <v>0</v>
      </c>
      <c r="K84" s="1303">
        <f t="shared" si="144"/>
        <v>0</v>
      </c>
      <c r="L84" s="1324"/>
      <c r="M84" s="1167"/>
      <c r="N84" s="1302"/>
      <c r="O84" s="1324">
        <f t="shared" si="101"/>
        <v>0</v>
      </c>
      <c r="P84" s="1303">
        <f t="shared" si="145"/>
        <v>0</v>
      </c>
      <c r="Q84" s="1324"/>
      <c r="R84" s="1316"/>
      <c r="S84" s="1310"/>
      <c r="T84" s="1324">
        <f t="shared" si="146"/>
        <v>0</v>
      </c>
      <c r="U84" s="1303">
        <f t="shared" si="147"/>
        <v>0</v>
      </c>
      <c r="V84" s="1324"/>
      <c r="W84" s="1313"/>
      <c r="X84" s="1318"/>
      <c r="Y84" s="1326">
        <f t="shared" si="148"/>
        <v>0</v>
      </c>
      <c r="Z84" s="1303">
        <f t="shared" si="149"/>
        <v>0</v>
      </c>
      <c r="AA84" s="1326"/>
      <c r="AB84" s="1313"/>
      <c r="AC84" s="1318"/>
      <c r="AD84" s="1326">
        <f t="shared" si="150"/>
        <v>0</v>
      </c>
      <c r="AE84" s="1303">
        <f t="shared" si="151"/>
        <v>0</v>
      </c>
      <c r="AF84" s="1326"/>
      <c r="AG84" s="1313"/>
      <c r="AH84" s="1318"/>
      <c r="AI84" s="1326">
        <f t="shared" si="152"/>
        <v>0</v>
      </c>
      <c r="AJ84" s="1303">
        <f t="shared" si="153"/>
        <v>0</v>
      </c>
      <c r="AK84" s="1326"/>
      <c r="AL84" s="1313"/>
      <c r="AM84" s="1318"/>
      <c r="AN84" s="1326">
        <f t="shared" si="154"/>
        <v>0</v>
      </c>
      <c r="AO84" s="1303">
        <f t="shared" si="155"/>
        <v>0</v>
      </c>
      <c r="AP84" s="1326"/>
      <c r="AQ84" s="1313"/>
      <c r="AR84" s="1318"/>
      <c r="AS84" s="1326">
        <f t="shared" si="156"/>
        <v>0</v>
      </c>
      <c r="AT84" s="1303">
        <f t="shared" si="157"/>
        <v>0</v>
      </c>
      <c r="AU84" s="1326"/>
      <c r="AV84" s="1313"/>
      <c r="AW84" s="1318"/>
      <c r="AX84" s="1326">
        <f t="shared" si="158"/>
        <v>0</v>
      </c>
      <c r="AY84" s="1303">
        <f t="shared" si="159"/>
        <v>0</v>
      </c>
      <c r="AZ84" s="1326"/>
      <c r="BA84" s="1313"/>
      <c r="BB84" s="1318"/>
      <c r="BC84" s="1326">
        <f t="shared" si="160"/>
        <v>0</v>
      </c>
      <c r="BD84" s="1303">
        <f t="shared" si="161"/>
        <v>0</v>
      </c>
      <c r="BE84" s="1326"/>
      <c r="BF84" s="1313"/>
      <c r="BG84" s="1318"/>
      <c r="BH84" s="1326">
        <f t="shared" si="162"/>
        <v>0</v>
      </c>
      <c r="BI84" s="1303">
        <f t="shared" si="163"/>
        <v>0</v>
      </c>
      <c r="BJ84" s="1326"/>
      <c r="BK84" s="1313"/>
      <c r="BL84" s="1318"/>
      <c r="BM84" s="1326">
        <f t="shared" si="164"/>
        <v>0</v>
      </c>
      <c r="BN84" s="1303">
        <f t="shared" si="165"/>
        <v>0</v>
      </c>
      <c r="BO84" s="1326"/>
      <c r="BP84" s="1313"/>
      <c r="BQ84" s="1318"/>
      <c r="BR84" s="1326">
        <f t="shared" si="166"/>
        <v>0</v>
      </c>
      <c r="BS84" s="1303">
        <f t="shared" si="167"/>
        <v>0</v>
      </c>
      <c r="BT84" s="1326"/>
      <c r="BU84" s="1313"/>
      <c r="BV84" s="1318"/>
      <c r="BW84" s="1326">
        <f t="shared" si="168"/>
        <v>0</v>
      </c>
      <c r="BX84" s="1303">
        <f t="shared" si="169"/>
        <v>0</v>
      </c>
      <c r="BY84" s="1326"/>
      <c r="BZ84" s="1313"/>
      <c r="CA84" s="1318"/>
      <c r="CB84" s="1326">
        <f t="shared" si="114"/>
        <v>0</v>
      </c>
      <c r="CC84" s="1303">
        <f t="shared" si="170"/>
        <v>0</v>
      </c>
      <c r="CD84" s="1330">
        <f t="shared" si="171"/>
        <v>0</v>
      </c>
      <c r="CE84" s="1308">
        <f t="shared" si="172"/>
        <v>0</v>
      </c>
      <c r="CF84" s="1309">
        <f t="shared" si="173"/>
        <v>0</v>
      </c>
      <c r="CG84" s="1327">
        <f t="shared" si="115"/>
        <v>0</v>
      </c>
      <c r="CH84" s="1330">
        <f t="shared" si="174"/>
        <v>0</v>
      </c>
    </row>
    <row r="85" spans="1:86" ht="15" customHeight="1">
      <c r="A85" s="1209" t="s">
        <v>620</v>
      </c>
      <c r="B85" s="1209"/>
      <c r="C85" s="1167">
        <v>175260</v>
      </c>
      <c r="D85" s="1302"/>
      <c r="E85" s="1324">
        <f t="shared" si="99"/>
        <v>175260</v>
      </c>
      <c r="F85" s="1303">
        <f t="shared" si="142"/>
        <v>175260</v>
      </c>
      <c r="G85" s="1324"/>
      <c r="H85" s="1167"/>
      <c r="I85" s="1302"/>
      <c r="J85" s="1324">
        <f t="shared" si="143"/>
        <v>0</v>
      </c>
      <c r="K85" s="1303">
        <f t="shared" si="144"/>
        <v>0</v>
      </c>
      <c r="L85" s="1324"/>
      <c r="M85" s="1167"/>
      <c r="N85" s="1302"/>
      <c r="O85" s="1324">
        <f t="shared" si="101"/>
        <v>0</v>
      </c>
      <c r="P85" s="1303">
        <f t="shared" si="145"/>
        <v>0</v>
      </c>
      <c r="Q85" s="1324"/>
      <c r="R85" s="1233"/>
      <c r="S85" s="1310"/>
      <c r="T85" s="1324">
        <f t="shared" si="146"/>
        <v>0</v>
      </c>
      <c r="U85" s="1303">
        <f t="shared" si="147"/>
        <v>0</v>
      </c>
      <c r="V85" s="1324"/>
      <c r="W85" s="1311"/>
      <c r="X85" s="1312"/>
      <c r="Y85" s="1326">
        <f t="shared" si="148"/>
        <v>0</v>
      </c>
      <c r="Z85" s="1303">
        <f t="shared" si="149"/>
        <v>0</v>
      </c>
      <c r="AA85" s="1326"/>
      <c r="AB85" s="1311"/>
      <c r="AC85" s="1312"/>
      <c r="AD85" s="1326">
        <f t="shared" si="150"/>
        <v>0</v>
      </c>
      <c r="AE85" s="1303">
        <f t="shared" si="151"/>
        <v>0</v>
      </c>
      <c r="AF85" s="1326"/>
      <c r="AG85" s="1311"/>
      <c r="AH85" s="1312"/>
      <c r="AI85" s="1326">
        <f t="shared" si="152"/>
        <v>0</v>
      </c>
      <c r="AJ85" s="1303">
        <f t="shared" si="153"/>
        <v>0</v>
      </c>
      <c r="AK85" s="1326"/>
      <c r="AL85" s="1311"/>
      <c r="AM85" s="1312"/>
      <c r="AN85" s="1326">
        <f t="shared" si="154"/>
        <v>0</v>
      </c>
      <c r="AO85" s="1303">
        <f t="shared" si="155"/>
        <v>0</v>
      </c>
      <c r="AP85" s="1326"/>
      <c r="AQ85" s="1311"/>
      <c r="AR85" s="1312"/>
      <c r="AS85" s="1326">
        <f t="shared" si="156"/>
        <v>0</v>
      </c>
      <c r="AT85" s="1303">
        <f t="shared" si="157"/>
        <v>0</v>
      </c>
      <c r="AU85" s="1326"/>
      <c r="AV85" s="1311"/>
      <c r="AW85" s="1312"/>
      <c r="AX85" s="1326">
        <f t="shared" si="158"/>
        <v>0</v>
      </c>
      <c r="AY85" s="1303">
        <f t="shared" si="159"/>
        <v>0</v>
      </c>
      <c r="AZ85" s="1326"/>
      <c r="BA85" s="1311"/>
      <c r="BB85" s="1318"/>
      <c r="BC85" s="1326">
        <f t="shared" si="160"/>
        <v>0</v>
      </c>
      <c r="BD85" s="1303">
        <f t="shared" si="161"/>
        <v>0</v>
      </c>
      <c r="BE85" s="1326"/>
      <c r="BF85" s="1311"/>
      <c r="BG85" s="1312"/>
      <c r="BH85" s="1326">
        <f t="shared" si="162"/>
        <v>0</v>
      </c>
      <c r="BI85" s="1303">
        <f t="shared" si="163"/>
        <v>0</v>
      </c>
      <c r="BJ85" s="1326"/>
      <c r="BK85" s="1311"/>
      <c r="BL85" s="1312"/>
      <c r="BM85" s="1326">
        <f t="shared" si="164"/>
        <v>0</v>
      </c>
      <c r="BN85" s="1303">
        <f t="shared" si="165"/>
        <v>0</v>
      </c>
      <c r="BO85" s="1326"/>
      <c r="BP85" s="1311"/>
      <c r="BQ85" s="1312"/>
      <c r="BR85" s="1326">
        <f t="shared" si="166"/>
        <v>0</v>
      </c>
      <c r="BS85" s="1303">
        <f t="shared" si="167"/>
        <v>0</v>
      </c>
      <c r="BT85" s="1326"/>
      <c r="BU85" s="1311"/>
      <c r="BV85" s="1312"/>
      <c r="BW85" s="1326">
        <f t="shared" si="168"/>
        <v>0</v>
      </c>
      <c r="BX85" s="1303">
        <f t="shared" si="169"/>
        <v>0</v>
      </c>
      <c r="BY85" s="1326"/>
      <c r="BZ85" s="1311"/>
      <c r="CA85" s="1312"/>
      <c r="CB85" s="1326">
        <f t="shared" si="114"/>
        <v>0</v>
      </c>
      <c r="CC85" s="1303">
        <f t="shared" si="170"/>
        <v>0</v>
      </c>
      <c r="CD85" s="1330">
        <f t="shared" si="171"/>
        <v>0</v>
      </c>
      <c r="CE85" s="1308">
        <f t="shared" si="172"/>
        <v>175260</v>
      </c>
      <c r="CF85" s="1309">
        <f t="shared" si="173"/>
        <v>0</v>
      </c>
      <c r="CG85" s="1327">
        <f t="shared" si="115"/>
        <v>175260</v>
      </c>
      <c r="CH85" s="1330">
        <f t="shared" si="174"/>
        <v>175260</v>
      </c>
    </row>
    <row r="86" spans="1:86" s="1323" customFormat="1" ht="15" customHeight="1">
      <c r="A86" s="1234" t="s">
        <v>223</v>
      </c>
      <c r="B86" s="1234">
        <f t="shared" ref="B86:AC86" si="175">SUM(B78:B85)</f>
        <v>0</v>
      </c>
      <c r="C86" s="1234">
        <f t="shared" si="175"/>
        <v>175260</v>
      </c>
      <c r="D86" s="1234">
        <f t="shared" si="175"/>
        <v>252244</v>
      </c>
      <c r="E86" s="1234">
        <f t="shared" si="175"/>
        <v>427504</v>
      </c>
      <c r="F86" s="1234">
        <f t="shared" si="175"/>
        <v>175260</v>
      </c>
      <c r="G86" s="1234">
        <f t="shared" si="175"/>
        <v>0</v>
      </c>
      <c r="H86" s="1234">
        <f t="shared" si="175"/>
        <v>0</v>
      </c>
      <c r="I86" s="1234">
        <f t="shared" si="175"/>
        <v>0</v>
      </c>
      <c r="J86" s="1234">
        <f t="shared" si="175"/>
        <v>0</v>
      </c>
      <c r="K86" s="1234">
        <f t="shared" si="175"/>
        <v>0</v>
      </c>
      <c r="L86" s="1234">
        <f t="shared" si="175"/>
        <v>0</v>
      </c>
      <c r="M86" s="1234">
        <f t="shared" si="175"/>
        <v>0</v>
      </c>
      <c r="N86" s="1234">
        <f t="shared" si="175"/>
        <v>0</v>
      </c>
      <c r="O86" s="1234">
        <f t="shared" si="175"/>
        <v>0</v>
      </c>
      <c r="P86" s="1234">
        <f t="shared" si="175"/>
        <v>0</v>
      </c>
      <c r="Q86" s="1234">
        <f>SUM(Q78:Q85)</f>
        <v>0</v>
      </c>
      <c r="R86" s="1348">
        <f>SUM(R78:R85)</f>
        <v>1200000</v>
      </c>
      <c r="S86" s="1348">
        <f>SUM(S78:S85)</f>
        <v>507874</v>
      </c>
      <c r="T86" s="1234">
        <f>SUM(T78:T85)</f>
        <v>1707874</v>
      </c>
      <c r="U86" s="1234">
        <f>SUM(U78:U85)</f>
        <v>1200000</v>
      </c>
      <c r="V86" s="1234">
        <f t="shared" si="175"/>
        <v>0</v>
      </c>
      <c r="W86" s="1348">
        <f t="shared" si="175"/>
        <v>0</v>
      </c>
      <c r="X86" s="1348">
        <f t="shared" si="175"/>
        <v>0</v>
      </c>
      <c r="Y86" s="1234">
        <f t="shared" si="175"/>
        <v>0</v>
      </c>
      <c r="Z86" s="1234">
        <f t="shared" si="175"/>
        <v>0</v>
      </c>
      <c r="AA86" s="1234">
        <f t="shared" si="175"/>
        <v>0</v>
      </c>
      <c r="AB86" s="1348">
        <f t="shared" si="175"/>
        <v>0</v>
      </c>
      <c r="AC86" s="1348">
        <f t="shared" si="175"/>
        <v>0</v>
      </c>
      <c r="AD86" s="1234">
        <f t="shared" ref="AD86:BH86" si="176">SUM(AD78:AD85)</f>
        <v>0</v>
      </c>
      <c r="AE86" s="1234">
        <f t="shared" si="176"/>
        <v>0</v>
      </c>
      <c r="AF86" s="1234">
        <f t="shared" si="176"/>
        <v>0</v>
      </c>
      <c r="AG86" s="1348">
        <f t="shared" si="176"/>
        <v>0</v>
      </c>
      <c r="AH86" s="1348">
        <f t="shared" si="176"/>
        <v>0</v>
      </c>
      <c r="AI86" s="1234">
        <f t="shared" si="176"/>
        <v>0</v>
      </c>
      <c r="AJ86" s="1234">
        <f t="shared" si="176"/>
        <v>0</v>
      </c>
      <c r="AK86" s="1234">
        <f t="shared" si="176"/>
        <v>0</v>
      </c>
      <c r="AL86" s="1348">
        <f t="shared" si="176"/>
        <v>0</v>
      </c>
      <c r="AM86" s="1348">
        <f t="shared" si="176"/>
        <v>0</v>
      </c>
      <c r="AN86" s="1234">
        <f t="shared" si="176"/>
        <v>0</v>
      </c>
      <c r="AO86" s="1234">
        <f t="shared" si="176"/>
        <v>0</v>
      </c>
      <c r="AP86" s="1234">
        <f t="shared" si="176"/>
        <v>0</v>
      </c>
      <c r="AQ86" s="1348">
        <f t="shared" si="176"/>
        <v>0</v>
      </c>
      <c r="AR86" s="1348">
        <f t="shared" si="176"/>
        <v>0</v>
      </c>
      <c r="AS86" s="1234">
        <f t="shared" si="176"/>
        <v>0</v>
      </c>
      <c r="AT86" s="1234">
        <f t="shared" si="176"/>
        <v>0</v>
      </c>
      <c r="AU86" s="1234">
        <f t="shared" si="176"/>
        <v>0</v>
      </c>
      <c r="AV86" s="1348">
        <f t="shared" si="176"/>
        <v>0</v>
      </c>
      <c r="AW86" s="1348">
        <f t="shared" si="176"/>
        <v>0</v>
      </c>
      <c r="AX86" s="1234">
        <f t="shared" si="176"/>
        <v>0</v>
      </c>
      <c r="AY86" s="1234">
        <f t="shared" si="176"/>
        <v>0</v>
      </c>
      <c r="AZ86" s="1234">
        <f t="shared" si="176"/>
        <v>0</v>
      </c>
      <c r="BA86" s="1348">
        <f t="shared" si="176"/>
        <v>0</v>
      </c>
      <c r="BB86" s="1348">
        <f t="shared" si="176"/>
        <v>0</v>
      </c>
      <c r="BC86" s="1234">
        <f t="shared" si="176"/>
        <v>0</v>
      </c>
      <c r="BD86" s="1234">
        <f t="shared" si="176"/>
        <v>0</v>
      </c>
      <c r="BE86" s="1234">
        <f t="shared" si="176"/>
        <v>0</v>
      </c>
      <c r="BF86" s="1348">
        <f t="shared" si="176"/>
        <v>0</v>
      </c>
      <c r="BG86" s="1348">
        <f t="shared" si="176"/>
        <v>0</v>
      </c>
      <c r="BH86" s="1234">
        <f t="shared" si="176"/>
        <v>0</v>
      </c>
      <c r="BI86" s="1234">
        <f t="shared" ref="BI86:CH86" si="177">SUM(BI78:BI85)</f>
        <v>0</v>
      </c>
      <c r="BJ86" s="1234">
        <f t="shared" si="177"/>
        <v>0</v>
      </c>
      <c r="BK86" s="1348">
        <f t="shared" si="177"/>
        <v>0</v>
      </c>
      <c r="BL86" s="1348">
        <f t="shared" si="177"/>
        <v>0</v>
      </c>
      <c r="BM86" s="1234">
        <f t="shared" si="177"/>
        <v>0</v>
      </c>
      <c r="BN86" s="1234">
        <f t="shared" si="177"/>
        <v>0</v>
      </c>
      <c r="BO86" s="1234">
        <f t="shared" si="177"/>
        <v>0</v>
      </c>
      <c r="BP86" s="1348">
        <f t="shared" si="177"/>
        <v>0</v>
      </c>
      <c r="BQ86" s="1348">
        <f t="shared" si="177"/>
        <v>0</v>
      </c>
      <c r="BR86" s="1234">
        <f t="shared" si="177"/>
        <v>0</v>
      </c>
      <c r="BS86" s="1234">
        <f t="shared" si="177"/>
        <v>0</v>
      </c>
      <c r="BT86" s="1234">
        <f t="shared" si="177"/>
        <v>0</v>
      </c>
      <c r="BU86" s="1348">
        <f t="shared" si="177"/>
        <v>0</v>
      </c>
      <c r="BV86" s="1348">
        <f t="shared" si="177"/>
        <v>0</v>
      </c>
      <c r="BW86" s="1234">
        <f t="shared" si="177"/>
        <v>0</v>
      </c>
      <c r="BX86" s="1234">
        <f t="shared" si="177"/>
        <v>0</v>
      </c>
      <c r="BY86" s="1234">
        <f t="shared" si="177"/>
        <v>0</v>
      </c>
      <c r="BZ86" s="1348">
        <f t="shared" si="177"/>
        <v>5895930</v>
      </c>
      <c r="CA86" s="1348">
        <f t="shared" si="177"/>
        <v>-102596</v>
      </c>
      <c r="CB86" s="1234">
        <f t="shared" si="177"/>
        <v>5793334</v>
      </c>
      <c r="CC86" s="1234">
        <f t="shared" si="177"/>
        <v>5895930</v>
      </c>
      <c r="CD86" s="1234">
        <f t="shared" si="177"/>
        <v>0</v>
      </c>
      <c r="CE86" s="1234">
        <f t="shared" si="177"/>
        <v>7271190</v>
      </c>
      <c r="CF86" s="1234">
        <f t="shared" si="177"/>
        <v>657522</v>
      </c>
      <c r="CG86" s="1234">
        <f t="shared" si="177"/>
        <v>7928712</v>
      </c>
      <c r="CH86" s="1234">
        <f t="shared" si="177"/>
        <v>7271190</v>
      </c>
    </row>
    <row r="87" spans="1:86" s="1323" customFormat="1" ht="15" customHeight="1">
      <c r="A87" s="1210" t="s">
        <v>607</v>
      </c>
      <c r="B87" s="1210">
        <f t="shared" ref="B87:AC87" si="178">B86+B77</f>
        <v>1100746</v>
      </c>
      <c r="C87" s="1210">
        <f t="shared" si="178"/>
        <v>1175711581</v>
      </c>
      <c r="D87" s="1210">
        <f t="shared" si="178"/>
        <v>16197671</v>
      </c>
      <c r="E87" s="1628">
        <f t="shared" si="178"/>
        <v>1191909252</v>
      </c>
      <c r="F87" s="1210">
        <f t="shared" si="178"/>
        <v>1174610835</v>
      </c>
      <c r="G87" s="1210">
        <f t="shared" si="178"/>
        <v>12074</v>
      </c>
      <c r="H87" s="1210">
        <f t="shared" si="178"/>
        <v>15484460</v>
      </c>
      <c r="I87" s="1210">
        <f t="shared" si="178"/>
        <v>6823962</v>
      </c>
      <c r="J87" s="1210">
        <f t="shared" si="178"/>
        <v>22308422</v>
      </c>
      <c r="K87" s="1210">
        <f t="shared" si="178"/>
        <v>15472386</v>
      </c>
      <c r="L87" s="1210">
        <f t="shared" si="178"/>
        <v>87677</v>
      </c>
      <c r="M87" s="1210">
        <f t="shared" si="178"/>
        <v>102184197</v>
      </c>
      <c r="N87" s="1210">
        <f t="shared" si="178"/>
        <v>-23797416</v>
      </c>
      <c r="O87" s="1210">
        <f t="shared" si="178"/>
        <v>78386781</v>
      </c>
      <c r="P87" s="1210">
        <f t="shared" si="178"/>
        <v>102096520</v>
      </c>
      <c r="Q87" s="1210">
        <f>Q86+Q77</f>
        <v>120141</v>
      </c>
      <c r="R87" s="1322">
        <f>R86+R77</f>
        <v>127305525</v>
      </c>
      <c r="S87" s="1322">
        <f>S86+S77</f>
        <v>34659291</v>
      </c>
      <c r="T87" s="1210">
        <f>T86+T77</f>
        <v>161964816</v>
      </c>
      <c r="U87" s="1210">
        <f>U86+U77</f>
        <v>127185384</v>
      </c>
      <c r="V87" s="1210">
        <f t="shared" si="178"/>
        <v>13550</v>
      </c>
      <c r="W87" s="1322">
        <f t="shared" si="178"/>
        <v>4480358</v>
      </c>
      <c r="X87" s="1322">
        <f t="shared" si="178"/>
        <v>-303127</v>
      </c>
      <c r="Y87" s="1210">
        <f t="shared" si="178"/>
        <v>4177231</v>
      </c>
      <c r="Z87" s="1210">
        <f t="shared" si="178"/>
        <v>4466808</v>
      </c>
      <c r="AA87" s="1210">
        <f t="shared" si="178"/>
        <v>26070</v>
      </c>
      <c r="AB87" s="1322">
        <f t="shared" si="178"/>
        <v>13770053</v>
      </c>
      <c r="AC87" s="1322">
        <f t="shared" si="178"/>
        <v>591792</v>
      </c>
      <c r="AD87" s="1210">
        <f t="shared" ref="AD87:BH87" si="179">AD86+AD77</f>
        <v>14361845</v>
      </c>
      <c r="AE87" s="1210">
        <f t="shared" si="179"/>
        <v>13743983</v>
      </c>
      <c r="AF87" s="1210">
        <f t="shared" si="179"/>
        <v>35</v>
      </c>
      <c r="AG87" s="1322">
        <f t="shared" si="179"/>
        <v>547893</v>
      </c>
      <c r="AH87" s="1322">
        <f t="shared" si="179"/>
        <v>26300</v>
      </c>
      <c r="AI87" s="1210">
        <f t="shared" si="179"/>
        <v>574193</v>
      </c>
      <c r="AJ87" s="1210">
        <f t="shared" si="179"/>
        <v>547858</v>
      </c>
      <c r="AK87" s="1210">
        <f t="shared" si="179"/>
        <v>94</v>
      </c>
      <c r="AL87" s="1322">
        <f t="shared" si="179"/>
        <v>145400</v>
      </c>
      <c r="AM87" s="1322">
        <f t="shared" si="179"/>
        <v>79938</v>
      </c>
      <c r="AN87" s="1210">
        <f t="shared" si="179"/>
        <v>225338</v>
      </c>
      <c r="AO87" s="1210">
        <f t="shared" si="179"/>
        <v>145306</v>
      </c>
      <c r="AP87" s="1210">
        <f t="shared" si="179"/>
        <v>14052</v>
      </c>
      <c r="AQ87" s="1322">
        <f t="shared" si="179"/>
        <v>4899300</v>
      </c>
      <c r="AR87" s="1322">
        <f t="shared" si="179"/>
        <v>274820</v>
      </c>
      <c r="AS87" s="1210">
        <f t="shared" si="179"/>
        <v>5174120</v>
      </c>
      <c r="AT87" s="1210">
        <f t="shared" si="179"/>
        <v>4885248</v>
      </c>
      <c r="AU87" s="1210">
        <f t="shared" si="179"/>
        <v>14416</v>
      </c>
      <c r="AV87" s="1322">
        <f t="shared" si="179"/>
        <v>2918301</v>
      </c>
      <c r="AW87" s="1322">
        <f t="shared" si="179"/>
        <v>-198970</v>
      </c>
      <c r="AX87" s="1210">
        <f t="shared" si="179"/>
        <v>2719331</v>
      </c>
      <c r="AY87" s="1210">
        <f t="shared" si="179"/>
        <v>2903885</v>
      </c>
      <c r="AZ87" s="1210">
        <f t="shared" si="179"/>
        <v>1</v>
      </c>
      <c r="BA87" s="1322">
        <f t="shared" si="179"/>
        <v>35000</v>
      </c>
      <c r="BB87" s="1322">
        <f t="shared" si="179"/>
        <v>75090</v>
      </c>
      <c r="BC87" s="1210">
        <f t="shared" si="179"/>
        <v>110090</v>
      </c>
      <c r="BD87" s="1210">
        <f t="shared" si="179"/>
        <v>34999</v>
      </c>
      <c r="BE87" s="1210">
        <f t="shared" si="179"/>
        <v>13426</v>
      </c>
      <c r="BF87" s="1322">
        <f t="shared" si="179"/>
        <v>3208925</v>
      </c>
      <c r="BG87" s="1322">
        <f t="shared" si="179"/>
        <v>-431292</v>
      </c>
      <c r="BH87" s="1210">
        <f t="shared" si="179"/>
        <v>2777633</v>
      </c>
      <c r="BI87" s="1210">
        <f t="shared" ref="BI87:CH87" si="180">BI86+BI77</f>
        <v>3195499</v>
      </c>
      <c r="BJ87" s="1210">
        <f t="shared" si="180"/>
        <v>5063</v>
      </c>
      <c r="BK87" s="1322">
        <f t="shared" si="180"/>
        <v>5399000</v>
      </c>
      <c r="BL87" s="1322">
        <f t="shared" si="180"/>
        <v>-865876</v>
      </c>
      <c r="BM87" s="1210">
        <f t="shared" si="180"/>
        <v>4533124</v>
      </c>
      <c r="BN87" s="1210">
        <f t="shared" si="180"/>
        <v>5393937</v>
      </c>
      <c r="BO87" s="1210">
        <f t="shared" si="180"/>
        <v>13753</v>
      </c>
      <c r="BP87" s="1322">
        <f t="shared" si="180"/>
        <v>4046848</v>
      </c>
      <c r="BQ87" s="1322">
        <f t="shared" si="180"/>
        <v>-656102</v>
      </c>
      <c r="BR87" s="1210">
        <f t="shared" si="180"/>
        <v>3390746</v>
      </c>
      <c r="BS87" s="1210">
        <f t="shared" si="180"/>
        <v>4033095</v>
      </c>
      <c r="BT87" s="1210">
        <f t="shared" si="180"/>
        <v>15014</v>
      </c>
      <c r="BU87" s="1322">
        <f t="shared" si="180"/>
        <v>7294749</v>
      </c>
      <c r="BV87" s="1322">
        <f t="shared" si="180"/>
        <v>-942372</v>
      </c>
      <c r="BW87" s="1210">
        <f t="shared" si="180"/>
        <v>6352377</v>
      </c>
      <c r="BX87" s="1210">
        <f t="shared" si="180"/>
        <v>7279735</v>
      </c>
      <c r="BY87" s="1210">
        <f t="shared" si="180"/>
        <v>530541</v>
      </c>
      <c r="BZ87" s="1322">
        <f t="shared" si="180"/>
        <v>389237571</v>
      </c>
      <c r="CA87" s="1322">
        <f t="shared" si="180"/>
        <v>-1780192</v>
      </c>
      <c r="CB87" s="1210">
        <f t="shared" si="180"/>
        <v>387457379</v>
      </c>
      <c r="CC87" s="1210">
        <f t="shared" si="180"/>
        <v>388707030</v>
      </c>
      <c r="CD87" s="1210">
        <f t="shared" si="180"/>
        <v>1966653</v>
      </c>
      <c r="CE87" s="1210">
        <f t="shared" si="180"/>
        <v>1856669161</v>
      </c>
      <c r="CF87" s="1210">
        <f t="shared" si="180"/>
        <v>29753517</v>
      </c>
      <c r="CG87" s="1210">
        <f t="shared" si="180"/>
        <v>1886422678</v>
      </c>
      <c r="CH87" s="1210">
        <f t="shared" si="180"/>
        <v>1854702508</v>
      </c>
    </row>
    <row r="88" spans="1:86" ht="27.75" hidden="1" customHeight="1">
      <c r="A88" s="1209" t="s">
        <v>466</v>
      </c>
      <c r="B88" s="1209"/>
      <c r="C88" s="1319">
        <v>0</v>
      </c>
      <c r="D88" s="1320"/>
      <c r="E88" s="1324">
        <f t="shared" si="99"/>
        <v>0</v>
      </c>
      <c r="F88" s="1324"/>
      <c r="G88" s="1324"/>
      <c r="H88" s="1319">
        <v>0</v>
      </c>
      <c r="I88" s="1320"/>
      <c r="J88" s="1324">
        <f t="shared" ref="J88:J103" si="181">SUM(H88+I88)</f>
        <v>0</v>
      </c>
      <c r="K88" s="1324"/>
      <c r="L88" s="1324"/>
      <c r="M88" s="1167">
        <v>0</v>
      </c>
      <c r="N88" s="1302"/>
      <c r="O88" s="1324">
        <f t="shared" si="101"/>
        <v>0</v>
      </c>
      <c r="P88" s="1324"/>
      <c r="Q88" s="1324"/>
      <c r="R88" s="1316"/>
      <c r="S88" s="1310"/>
      <c r="T88" s="1324">
        <f t="shared" ref="T88:T103" si="182">SUM(R88+S88)</f>
        <v>0</v>
      </c>
      <c r="U88" s="1324"/>
      <c r="V88" s="1324"/>
      <c r="W88" s="1321">
        <v>0</v>
      </c>
      <c r="X88" s="1318"/>
      <c r="Y88" s="1326">
        <f t="shared" ref="Y88:Y103" si="183">SUM(W88+X88)</f>
        <v>0</v>
      </c>
      <c r="Z88" s="1326"/>
      <c r="AA88" s="1326"/>
      <c r="AB88" s="1321">
        <v>0</v>
      </c>
      <c r="AC88" s="1318"/>
      <c r="AD88" s="1326">
        <f t="shared" ref="AD88:AD103" si="184">SUM(AB88+AC88)</f>
        <v>0</v>
      </c>
      <c r="AE88" s="1326"/>
      <c r="AF88" s="1326"/>
      <c r="AG88" s="1321">
        <v>0</v>
      </c>
      <c r="AH88" s="1318"/>
      <c r="AI88" s="1326">
        <f t="shared" ref="AI88:AI103" si="185">SUM(AG88+AH88)</f>
        <v>0</v>
      </c>
      <c r="AJ88" s="1326"/>
      <c r="AK88" s="1326"/>
      <c r="AL88" s="1321">
        <v>0</v>
      </c>
      <c r="AM88" s="1318"/>
      <c r="AN88" s="1326">
        <f t="shared" ref="AN88:AN103" si="186">SUM(AL88+AM88)</f>
        <v>0</v>
      </c>
      <c r="AO88" s="1326"/>
      <c r="AP88" s="1326"/>
      <c r="AQ88" s="1321">
        <v>0</v>
      </c>
      <c r="AR88" s="1318"/>
      <c r="AS88" s="1326">
        <f t="shared" ref="AS88:AS103" si="187">SUM(AQ88+AR88)</f>
        <v>0</v>
      </c>
      <c r="AT88" s="1326"/>
      <c r="AU88" s="1326"/>
      <c r="AV88" s="1321">
        <v>0</v>
      </c>
      <c r="AW88" s="1318"/>
      <c r="AX88" s="1326">
        <f t="shared" ref="AX88:AX103" si="188">SUM(AV88+AW88)</f>
        <v>0</v>
      </c>
      <c r="AY88" s="1326"/>
      <c r="AZ88" s="1326"/>
      <c r="BA88" s="1321">
        <v>0</v>
      </c>
      <c r="BB88" s="1318"/>
      <c r="BC88" s="1326">
        <f t="shared" ref="BC88:BC103" si="189">SUM(BA88+BB88)</f>
        <v>0</v>
      </c>
      <c r="BD88" s="1326"/>
      <c r="BE88" s="1326"/>
      <c r="BF88" s="1321">
        <v>0</v>
      </c>
      <c r="BG88" s="1318"/>
      <c r="BH88" s="1326">
        <f t="shared" ref="BH88:BH103" si="190">SUM(BF88+BG88)</f>
        <v>0</v>
      </c>
      <c r="BI88" s="1326"/>
      <c r="BJ88" s="1326"/>
      <c r="BK88" s="1321">
        <v>0</v>
      </c>
      <c r="BL88" s="1318"/>
      <c r="BM88" s="1326">
        <f t="shared" ref="BM88:BM103" si="191">SUM(BK88+BL88)</f>
        <v>0</v>
      </c>
      <c r="BN88" s="1326"/>
      <c r="BO88" s="1326"/>
      <c r="BP88" s="1321">
        <v>0</v>
      </c>
      <c r="BQ88" s="1318"/>
      <c r="BR88" s="1326">
        <f t="shared" ref="BR88:BR103" si="192">SUM(BP88+BQ88)</f>
        <v>0</v>
      </c>
      <c r="BS88" s="1326"/>
      <c r="BT88" s="1326"/>
      <c r="BU88" s="1321">
        <v>0</v>
      </c>
      <c r="BV88" s="1318"/>
      <c r="BW88" s="1326">
        <f t="shared" ref="BW88:BW103" si="193">SUM(BU88+BV88)</f>
        <v>0</v>
      </c>
      <c r="BX88" s="1326"/>
      <c r="BY88" s="1326"/>
      <c r="BZ88" s="1321">
        <v>0</v>
      </c>
      <c r="CA88" s="1318"/>
      <c r="CB88" s="1326">
        <f t="shared" ref="CB88:CB103" si="194">SUM(BZ88+CA88)</f>
        <v>0</v>
      </c>
      <c r="CC88" s="1326"/>
      <c r="CD88" s="1330">
        <f t="shared" ref="CD88:CD95" si="195">SUM(B88+G88+L88+Q88+V88+AA88+AF88+AK88+AP88+AU88+AZ88+BE88+BJ88+BO88+BT88+BY88)</f>
        <v>0</v>
      </c>
      <c r="CE88" s="1308">
        <f t="shared" ref="CE88:CE95" si="196">SUM(C88+H88+M88+R88+W88+AB88+AG88+AL88+AQ88+AV88+BA88+BF88+BK88+BP88+BU88+BZ88)</f>
        <v>0</v>
      </c>
      <c r="CF88" s="1309">
        <f t="shared" ref="CF88:CF95" si="197">SUM(D88+I88+N88+S88+X88+AC88+AH88+AM88+AR88+AW88+BB88+BG88+BL88+BQ88+BV88+CA88)</f>
        <v>0</v>
      </c>
      <c r="CG88" s="1327">
        <f t="shared" si="115"/>
        <v>0</v>
      </c>
      <c r="CH88" s="1330"/>
    </row>
    <row r="89" spans="1:86" ht="27.75" hidden="1" customHeight="1">
      <c r="A89" s="806" t="s">
        <v>564</v>
      </c>
      <c r="B89" s="806"/>
      <c r="C89" s="1319">
        <v>0</v>
      </c>
      <c r="D89" s="1320"/>
      <c r="E89" s="1324">
        <f t="shared" si="99"/>
        <v>0</v>
      </c>
      <c r="F89" s="1324"/>
      <c r="G89" s="1324"/>
      <c r="H89" s="1319">
        <v>0</v>
      </c>
      <c r="I89" s="1320"/>
      <c r="J89" s="1324">
        <f t="shared" si="181"/>
        <v>0</v>
      </c>
      <c r="K89" s="1324"/>
      <c r="L89" s="1324"/>
      <c r="M89" s="1167">
        <v>0</v>
      </c>
      <c r="N89" s="1302"/>
      <c r="O89" s="1324">
        <f t="shared" si="101"/>
        <v>0</v>
      </c>
      <c r="P89" s="1324"/>
      <c r="Q89" s="1324"/>
      <c r="R89" s="1316"/>
      <c r="S89" s="1310"/>
      <c r="T89" s="1324">
        <f t="shared" si="182"/>
        <v>0</v>
      </c>
      <c r="U89" s="1324"/>
      <c r="V89" s="1324"/>
      <c r="W89" s="1321">
        <v>0</v>
      </c>
      <c r="X89" s="1318"/>
      <c r="Y89" s="1326">
        <f t="shared" si="183"/>
        <v>0</v>
      </c>
      <c r="Z89" s="1326"/>
      <c r="AA89" s="1326"/>
      <c r="AB89" s="1321">
        <v>0</v>
      </c>
      <c r="AC89" s="1318"/>
      <c r="AD89" s="1326">
        <f t="shared" si="184"/>
        <v>0</v>
      </c>
      <c r="AE89" s="1326"/>
      <c r="AF89" s="1326"/>
      <c r="AG89" s="1321">
        <v>0</v>
      </c>
      <c r="AH89" s="1318"/>
      <c r="AI89" s="1326">
        <f t="shared" si="185"/>
        <v>0</v>
      </c>
      <c r="AJ89" s="1326"/>
      <c r="AK89" s="1326"/>
      <c r="AL89" s="1321">
        <v>0</v>
      </c>
      <c r="AM89" s="1318"/>
      <c r="AN89" s="1326">
        <f t="shared" si="186"/>
        <v>0</v>
      </c>
      <c r="AO89" s="1326"/>
      <c r="AP89" s="1326"/>
      <c r="AQ89" s="1321">
        <v>0</v>
      </c>
      <c r="AR89" s="1318"/>
      <c r="AS89" s="1326">
        <f t="shared" si="187"/>
        <v>0</v>
      </c>
      <c r="AT89" s="1326"/>
      <c r="AU89" s="1326"/>
      <c r="AV89" s="1321">
        <v>0</v>
      </c>
      <c r="AW89" s="1318"/>
      <c r="AX89" s="1326">
        <f t="shared" si="188"/>
        <v>0</v>
      </c>
      <c r="AY89" s="1326"/>
      <c r="AZ89" s="1326"/>
      <c r="BA89" s="1321">
        <v>0</v>
      </c>
      <c r="BB89" s="1318"/>
      <c r="BC89" s="1326">
        <f t="shared" si="189"/>
        <v>0</v>
      </c>
      <c r="BD89" s="1326"/>
      <c r="BE89" s="1326"/>
      <c r="BF89" s="1321">
        <v>0</v>
      </c>
      <c r="BG89" s="1318"/>
      <c r="BH89" s="1326">
        <f t="shared" si="190"/>
        <v>0</v>
      </c>
      <c r="BI89" s="1326"/>
      <c r="BJ89" s="1326"/>
      <c r="BK89" s="1321">
        <v>0</v>
      </c>
      <c r="BL89" s="1318"/>
      <c r="BM89" s="1326">
        <f t="shared" si="191"/>
        <v>0</v>
      </c>
      <c r="BN89" s="1326"/>
      <c r="BO89" s="1326"/>
      <c r="BP89" s="1321">
        <v>0</v>
      </c>
      <c r="BQ89" s="1318"/>
      <c r="BR89" s="1326">
        <f t="shared" si="192"/>
        <v>0</v>
      </c>
      <c r="BS89" s="1326"/>
      <c r="BT89" s="1326"/>
      <c r="BU89" s="1321">
        <v>0</v>
      </c>
      <c r="BV89" s="1318"/>
      <c r="BW89" s="1326">
        <f t="shared" si="193"/>
        <v>0</v>
      </c>
      <c r="BX89" s="1326"/>
      <c r="BY89" s="1326"/>
      <c r="BZ89" s="1321">
        <v>0</v>
      </c>
      <c r="CA89" s="1318"/>
      <c r="CB89" s="1326">
        <f t="shared" si="194"/>
        <v>0</v>
      </c>
      <c r="CC89" s="1326"/>
      <c r="CD89" s="1330">
        <f t="shared" si="195"/>
        <v>0</v>
      </c>
      <c r="CE89" s="1308">
        <f t="shared" si="196"/>
        <v>0</v>
      </c>
      <c r="CF89" s="1309">
        <f t="shared" si="197"/>
        <v>0</v>
      </c>
      <c r="CG89" s="1327">
        <f t="shared" si="115"/>
        <v>0</v>
      </c>
      <c r="CH89" s="1330"/>
    </row>
    <row r="90" spans="1:86" ht="27.75" hidden="1" customHeight="1">
      <c r="A90" s="806" t="s">
        <v>467</v>
      </c>
      <c r="B90" s="806"/>
      <c r="C90" s="1319">
        <v>0</v>
      </c>
      <c r="D90" s="1320"/>
      <c r="E90" s="1324">
        <f t="shared" si="99"/>
        <v>0</v>
      </c>
      <c r="F90" s="1324"/>
      <c r="G90" s="1324"/>
      <c r="H90" s="1319">
        <v>0</v>
      </c>
      <c r="I90" s="1320"/>
      <c r="J90" s="1324">
        <f t="shared" si="181"/>
        <v>0</v>
      </c>
      <c r="K90" s="1324"/>
      <c r="L90" s="1324"/>
      <c r="M90" s="1167">
        <v>0</v>
      </c>
      <c r="N90" s="1302"/>
      <c r="O90" s="1324">
        <f t="shared" si="101"/>
        <v>0</v>
      </c>
      <c r="P90" s="1324"/>
      <c r="Q90" s="1324"/>
      <c r="R90" s="1316"/>
      <c r="S90" s="1310"/>
      <c r="T90" s="1324">
        <f t="shared" si="182"/>
        <v>0</v>
      </c>
      <c r="U90" s="1324"/>
      <c r="V90" s="1324"/>
      <c r="W90" s="1321">
        <v>0</v>
      </c>
      <c r="X90" s="1318"/>
      <c r="Y90" s="1326">
        <f t="shared" si="183"/>
        <v>0</v>
      </c>
      <c r="Z90" s="1326"/>
      <c r="AA90" s="1326"/>
      <c r="AB90" s="1321">
        <v>0</v>
      </c>
      <c r="AC90" s="1318"/>
      <c r="AD90" s="1326">
        <f t="shared" si="184"/>
        <v>0</v>
      </c>
      <c r="AE90" s="1326"/>
      <c r="AF90" s="1326"/>
      <c r="AG90" s="1321">
        <v>0</v>
      </c>
      <c r="AH90" s="1318"/>
      <c r="AI90" s="1326">
        <f t="shared" si="185"/>
        <v>0</v>
      </c>
      <c r="AJ90" s="1326"/>
      <c r="AK90" s="1326"/>
      <c r="AL90" s="1321">
        <v>0</v>
      </c>
      <c r="AM90" s="1318"/>
      <c r="AN90" s="1326">
        <f t="shared" si="186"/>
        <v>0</v>
      </c>
      <c r="AO90" s="1326"/>
      <c r="AP90" s="1326"/>
      <c r="AQ90" s="1321">
        <v>0</v>
      </c>
      <c r="AR90" s="1318"/>
      <c r="AS90" s="1326">
        <f t="shared" si="187"/>
        <v>0</v>
      </c>
      <c r="AT90" s="1326"/>
      <c r="AU90" s="1326"/>
      <c r="AV90" s="1321">
        <v>0</v>
      </c>
      <c r="AW90" s="1318"/>
      <c r="AX90" s="1326">
        <f t="shared" si="188"/>
        <v>0</v>
      </c>
      <c r="AY90" s="1326"/>
      <c r="AZ90" s="1326"/>
      <c r="BA90" s="1321">
        <v>0</v>
      </c>
      <c r="BB90" s="1318"/>
      <c r="BC90" s="1326">
        <f t="shared" si="189"/>
        <v>0</v>
      </c>
      <c r="BD90" s="1326"/>
      <c r="BE90" s="1326"/>
      <c r="BF90" s="1321">
        <v>0</v>
      </c>
      <c r="BG90" s="1318"/>
      <c r="BH90" s="1326">
        <f t="shared" si="190"/>
        <v>0</v>
      </c>
      <c r="BI90" s="1326"/>
      <c r="BJ90" s="1326"/>
      <c r="BK90" s="1321">
        <v>0</v>
      </c>
      <c r="BL90" s="1318"/>
      <c r="BM90" s="1326">
        <f t="shared" si="191"/>
        <v>0</v>
      </c>
      <c r="BN90" s="1326"/>
      <c r="BO90" s="1326"/>
      <c r="BP90" s="1321">
        <v>0</v>
      </c>
      <c r="BQ90" s="1318"/>
      <c r="BR90" s="1326">
        <f t="shared" si="192"/>
        <v>0</v>
      </c>
      <c r="BS90" s="1326"/>
      <c r="BT90" s="1326"/>
      <c r="BU90" s="1321">
        <v>0</v>
      </c>
      <c r="BV90" s="1318"/>
      <c r="BW90" s="1326">
        <f t="shared" si="193"/>
        <v>0</v>
      </c>
      <c r="BX90" s="1326"/>
      <c r="BY90" s="1326"/>
      <c r="BZ90" s="1321">
        <v>0</v>
      </c>
      <c r="CA90" s="1318"/>
      <c r="CB90" s="1326">
        <f t="shared" si="194"/>
        <v>0</v>
      </c>
      <c r="CC90" s="1326"/>
      <c r="CD90" s="1330">
        <f t="shared" si="195"/>
        <v>0</v>
      </c>
      <c r="CE90" s="1308">
        <f t="shared" si="196"/>
        <v>0</v>
      </c>
      <c r="CF90" s="1309">
        <f t="shared" si="197"/>
        <v>0</v>
      </c>
      <c r="CG90" s="1327">
        <f t="shared" si="115"/>
        <v>0</v>
      </c>
      <c r="CH90" s="1330"/>
    </row>
    <row r="91" spans="1:86" ht="27.75" hidden="1" customHeight="1">
      <c r="A91" s="806" t="s">
        <v>468</v>
      </c>
      <c r="B91" s="806"/>
      <c r="C91" s="1319">
        <v>0</v>
      </c>
      <c r="D91" s="1320"/>
      <c r="E91" s="1324">
        <f t="shared" si="99"/>
        <v>0</v>
      </c>
      <c r="F91" s="1324"/>
      <c r="G91" s="1324"/>
      <c r="H91" s="1319">
        <v>0</v>
      </c>
      <c r="I91" s="1320"/>
      <c r="J91" s="1324">
        <f t="shared" si="181"/>
        <v>0</v>
      </c>
      <c r="K91" s="1324"/>
      <c r="L91" s="1324"/>
      <c r="M91" s="1167">
        <v>0</v>
      </c>
      <c r="N91" s="1302"/>
      <c r="O91" s="1324">
        <f t="shared" si="101"/>
        <v>0</v>
      </c>
      <c r="P91" s="1324"/>
      <c r="Q91" s="1324"/>
      <c r="R91" s="1316"/>
      <c r="S91" s="1310"/>
      <c r="T91" s="1324">
        <f t="shared" si="182"/>
        <v>0</v>
      </c>
      <c r="U91" s="1324"/>
      <c r="V91" s="1324"/>
      <c r="W91" s="1321">
        <v>0</v>
      </c>
      <c r="X91" s="1318"/>
      <c r="Y91" s="1326">
        <f t="shared" si="183"/>
        <v>0</v>
      </c>
      <c r="Z91" s="1326"/>
      <c r="AA91" s="1326"/>
      <c r="AB91" s="1321">
        <v>0</v>
      </c>
      <c r="AC91" s="1318"/>
      <c r="AD91" s="1326">
        <f t="shared" si="184"/>
        <v>0</v>
      </c>
      <c r="AE91" s="1326"/>
      <c r="AF91" s="1326"/>
      <c r="AG91" s="1321">
        <v>0</v>
      </c>
      <c r="AH91" s="1318"/>
      <c r="AI91" s="1326">
        <f t="shared" si="185"/>
        <v>0</v>
      </c>
      <c r="AJ91" s="1326"/>
      <c r="AK91" s="1326"/>
      <c r="AL91" s="1321">
        <v>0</v>
      </c>
      <c r="AM91" s="1318"/>
      <c r="AN91" s="1326">
        <f t="shared" si="186"/>
        <v>0</v>
      </c>
      <c r="AO91" s="1326"/>
      <c r="AP91" s="1326"/>
      <c r="AQ91" s="1321">
        <v>0</v>
      </c>
      <c r="AR91" s="1318"/>
      <c r="AS91" s="1326">
        <f t="shared" si="187"/>
        <v>0</v>
      </c>
      <c r="AT91" s="1326"/>
      <c r="AU91" s="1326"/>
      <c r="AV91" s="1321">
        <v>0</v>
      </c>
      <c r="AW91" s="1318"/>
      <c r="AX91" s="1326">
        <f t="shared" si="188"/>
        <v>0</v>
      </c>
      <c r="AY91" s="1326"/>
      <c r="AZ91" s="1326"/>
      <c r="BA91" s="1321">
        <v>0</v>
      </c>
      <c r="BB91" s="1318"/>
      <c r="BC91" s="1326">
        <f t="shared" si="189"/>
        <v>0</v>
      </c>
      <c r="BD91" s="1326"/>
      <c r="BE91" s="1326"/>
      <c r="BF91" s="1321">
        <v>0</v>
      </c>
      <c r="BG91" s="1318"/>
      <c r="BH91" s="1326">
        <f t="shared" si="190"/>
        <v>0</v>
      </c>
      <c r="BI91" s="1326"/>
      <c r="BJ91" s="1326"/>
      <c r="BK91" s="1321">
        <v>0</v>
      </c>
      <c r="BL91" s="1318"/>
      <c r="BM91" s="1326">
        <f t="shared" si="191"/>
        <v>0</v>
      </c>
      <c r="BN91" s="1326"/>
      <c r="BO91" s="1326"/>
      <c r="BP91" s="1321">
        <v>0</v>
      </c>
      <c r="BQ91" s="1318"/>
      <c r="BR91" s="1326">
        <f t="shared" si="192"/>
        <v>0</v>
      </c>
      <c r="BS91" s="1326"/>
      <c r="BT91" s="1326"/>
      <c r="BU91" s="1321">
        <v>0</v>
      </c>
      <c r="BV91" s="1318"/>
      <c r="BW91" s="1326">
        <f t="shared" si="193"/>
        <v>0</v>
      </c>
      <c r="BX91" s="1326"/>
      <c r="BY91" s="1326"/>
      <c r="BZ91" s="1321">
        <v>0</v>
      </c>
      <c r="CA91" s="1318"/>
      <c r="CB91" s="1326">
        <f t="shared" si="194"/>
        <v>0</v>
      </c>
      <c r="CC91" s="1326"/>
      <c r="CD91" s="1330">
        <f t="shared" si="195"/>
        <v>0</v>
      </c>
      <c r="CE91" s="1308">
        <f t="shared" si="196"/>
        <v>0</v>
      </c>
      <c r="CF91" s="1309">
        <f t="shared" si="197"/>
        <v>0</v>
      </c>
      <c r="CG91" s="1327">
        <f t="shared" si="115"/>
        <v>0</v>
      </c>
      <c r="CH91" s="1330"/>
    </row>
    <row r="92" spans="1:86" ht="27.75" hidden="1" customHeight="1">
      <c r="A92" s="806" t="s">
        <v>469</v>
      </c>
      <c r="B92" s="806"/>
      <c r="C92" s="1319">
        <v>0</v>
      </c>
      <c r="D92" s="1320"/>
      <c r="E92" s="1324">
        <f t="shared" si="99"/>
        <v>0</v>
      </c>
      <c r="F92" s="1324"/>
      <c r="G92" s="1324"/>
      <c r="H92" s="1319">
        <v>0</v>
      </c>
      <c r="I92" s="1320"/>
      <c r="J92" s="1324">
        <f t="shared" si="181"/>
        <v>0</v>
      </c>
      <c r="K92" s="1324"/>
      <c r="L92" s="1324"/>
      <c r="M92" s="1167">
        <v>0</v>
      </c>
      <c r="N92" s="1302"/>
      <c r="O92" s="1324">
        <f t="shared" si="101"/>
        <v>0</v>
      </c>
      <c r="P92" s="1324"/>
      <c r="Q92" s="1324"/>
      <c r="R92" s="1316"/>
      <c r="S92" s="1310"/>
      <c r="T92" s="1324">
        <f t="shared" si="182"/>
        <v>0</v>
      </c>
      <c r="U92" s="1324"/>
      <c r="V92" s="1324"/>
      <c r="W92" s="1321">
        <v>0</v>
      </c>
      <c r="X92" s="1318"/>
      <c r="Y92" s="1326">
        <f t="shared" si="183"/>
        <v>0</v>
      </c>
      <c r="Z92" s="1326"/>
      <c r="AA92" s="1326"/>
      <c r="AB92" s="1321">
        <v>0</v>
      </c>
      <c r="AC92" s="1318"/>
      <c r="AD92" s="1326">
        <f t="shared" si="184"/>
        <v>0</v>
      </c>
      <c r="AE92" s="1326"/>
      <c r="AF92" s="1326"/>
      <c r="AG92" s="1321">
        <v>0</v>
      </c>
      <c r="AH92" s="1318"/>
      <c r="AI92" s="1326">
        <f t="shared" si="185"/>
        <v>0</v>
      </c>
      <c r="AJ92" s="1326"/>
      <c r="AK92" s="1326"/>
      <c r="AL92" s="1321">
        <v>0</v>
      </c>
      <c r="AM92" s="1318"/>
      <c r="AN92" s="1326">
        <f t="shared" si="186"/>
        <v>0</v>
      </c>
      <c r="AO92" s="1326"/>
      <c r="AP92" s="1326"/>
      <c r="AQ92" s="1321">
        <v>0</v>
      </c>
      <c r="AR92" s="1318"/>
      <c r="AS92" s="1326">
        <f t="shared" si="187"/>
        <v>0</v>
      </c>
      <c r="AT92" s="1326"/>
      <c r="AU92" s="1326"/>
      <c r="AV92" s="1321">
        <v>0</v>
      </c>
      <c r="AW92" s="1318"/>
      <c r="AX92" s="1326">
        <f t="shared" si="188"/>
        <v>0</v>
      </c>
      <c r="AY92" s="1326"/>
      <c r="AZ92" s="1326"/>
      <c r="BA92" s="1321">
        <v>0</v>
      </c>
      <c r="BB92" s="1318"/>
      <c r="BC92" s="1326">
        <f t="shared" si="189"/>
        <v>0</v>
      </c>
      <c r="BD92" s="1326"/>
      <c r="BE92" s="1326"/>
      <c r="BF92" s="1321">
        <v>0</v>
      </c>
      <c r="BG92" s="1318"/>
      <c r="BH92" s="1326">
        <f t="shared" si="190"/>
        <v>0</v>
      </c>
      <c r="BI92" s="1326"/>
      <c r="BJ92" s="1326"/>
      <c r="BK92" s="1321">
        <v>0</v>
      </c>
      <c r="BL92" s="1318"/>
      <c r="BM92" s="1326">
        <f t="shared" si="191"/>
        <v>0</v>
      </c>
      <c r="BN92" s="1326"/>
      <c r="BO92" s="1326"/>
      <c r="BP92" s="1321">
        <v>0</v>
      </c>
      <c r="BQ92" s="1318"/>
      <c r="BR92" s="1326">
        <f t="shared" si="192"/>
        <v>0</v>
      </c>
      <c r="BS92" s="1326"/>
      <c r="BT92" s="1326"/>
      <c r="BU92" s="1321">
        <v>0</v>
      </c>
      <c r="BV92" s="1318"/>
      <c r="BW92" s="1326">
        <f t="shared" si="193"/>
        <v>0</v>
      </c>
      <c r="BX92" s="1326"/>
      <c r="BY92" s="1326"/>
      <c r="BZ92" s="1321">
        <v>0</v>
      </c>
      <c r="CA92" s="1318"/>
      <c r="CB92" s="1326">
        <f t="shared" si="194"/>
        <v>0</v>
      </c>
      <c r="CC92" s="1326"/>
      <c r="CD92" s="1330">
        <f t="shared" si="195"/>
        <v>0</v>
      </c>
      <c r="CE92" s="1308">
        <f t="shared" si="196"/>
        <v>0</v>
      </c>
      <c r="CF92" s="1309">
        <f t="shared" si="197"/>
        <v>0</v>
      </c>
      <c r="CG92" s="1327">
        <f t="shared" si="115"/>
        <v>0</v>
      </c>
      <c r="CH92" s="1330"/>
    </row>
    <row r="93" spans="1:86" ht="27.75" hidden="1" customHeight="1">
      <c r="A93" s="806" t="s">
        <v>470</v>
      </c>
      <c r="B93" s="806"/>
      <c r="C93" s="1319">
        <v>0</v>
      </c>
      <c r="D93" s="1320"/>
      <c r="E93" s="1324">
        <f t="shared" si="99"/>
        <v>0</v>
      </c>
      <c r="F93" s="1324"/>
      <c r="G93" s="1324"/>
      <c r="H93" s="1319">
        <v>0</v>
      </c>
      <c r="I93" s="1320"/>
      <c r="J93" s="1324">
        <f t="shared" si="181"/>
        <v>0</v>
      </c>
      <c r="K93" s="1324"/>
      <c r="L93" s="1324"/>
      <c r="M93" s="1167">
        <v>0</v>
      </c>
      <c r="N93" s="1302"/>
      <c r="O93" s="1324">
        <f t="shared" si="101"/>
        <v>0</v>
      </c>
      <c r="P93" s="1324"/>
      <c r="Q93" s="1324"/>
      <c r="R93" s="1316"/>
      <c r="S93" s="1310"/>
      <c r="T93" s="1324">
        <f t="shared" si="182"/>
        <v>0</v>
      </c>
      <c r="U93" s="1324"/>
      <c r="V93" s="1324"/>
      <c r="W93" s="1321">
        <v>0</v>
      </c>
      <c r="X93" s="1318"/>
      <c r="Y93" s="1326">
        <f t="shared" si="183"/>
        <v>0</v>
      </c>
      <c r="Z93" s="1326"/>
      <c r="AA93" s="1326"/>
      <c r="AB93" s="1321">
        <v>0</v>
      </c>
      <c r="AC93" s="1318"/>
      <c r="AD93" s="1326">
        <f t="shared" si="184"/>
        <v>0</v>
      </c>
      <c r="AE93" s="1326"/>
      <c r="AF93" s="1326"/>
      <c r="AG93" s="1321">
        <v>0</v>
      </c>
      <c r="AH93" s="1318"/>
      <c r="AI93" s="1326">
        <f t="shared" si="185"/>
        <v>0</v>
      </c>
      <c r="AJ93" s="1326"/>
      <c r="AK93" s="1326"/>
      <c r="AL93" s="1321">
        <v>0</v>
      </c>
      <c r="AM93" s="1318"/>
      <c r="AN93" s="1326">
        <f t="shared" si="186"/>
        <v>0</v>
      </c>
      <c r="AO93" s="1326"/>
      <c r="AP93" s="1326"/>
      <c r="AQ93" s="1321">
        <v>0</v>
      </c>
      <c r="AR93" s="1318"/>
      <c r="AS93" s="1326">
        <f t="shared" si="187"/>
        <v>0</v>
      </c>
      <c r="AT93" s="1326"/>
      <c r="AU93" s="1326"/>
      <c r="AV93" s="1321">
        <v>0</v>
      </c>
      <c r="AW93" s="1318"/>
      <c r="AX93" s="1326">
        <f t="shared" si="188"/>
        <v>0</v>
      </c>
      <c r="AY93" s="1326"/>
      <c r="AZ93" s="1326"/>
      <c r="BA93" s="1321">
        <v>0</v>
      </c>
      <c r="BB93" s="1318"/>
      <c r="BC93" s="1326">
        <f t="shared" si="189"/>
        <v>0</v>
      </c>
      <c r="BD93" s="1326"/>
      <c r="BE93" s="1326"/>
      <c r="BF93" s="1321">
        <v>0</v>
      </c>
      <c r="BG93" s="1318"/>
      <c r="BH93" s="1326">
        <f t="shared" si="190"/>
        <v>0</v>
      </c>
      <c r="BI93" s="1326"/>
      <c r="BJ93" s="1326"/>
      <c r="BK93" s="1321">
        <v>0</v>
      </c>
      <c r="BL93" s="1318"/>
      <c r="BM93" s="1326">
        <f t="shared" si="191"/>
        <v>0</v>
      </c>
      <c r="BN93" s="1326"/>
      <c r="BO93" s="1326"/>
      <c r="BP93" s="1321">
        <v>0</v>
      </c>
      <c r="BQ93" s="1318"/>
      <c r="BR93" s="1326">
        <f t="shared" si="192"/>
        <v>0</v>
      </c>
      <c r="BS93" s="1326"/>
      <c r="BT93" s="1326"/>
      <c r="BU93" s="1321">
        <v>0</v>
      </c>
      <c r="BV93" s="1318"/>
      <c r="BW93" s="1326">
        <f t="shared" si="193"/>
        <v>0</v>
      </c>
      <c r="BX93" s="1326"/>
      <c r="BY93" s="1326"/>
      <c r="BZ93" s="1321">
        <v>0</v>
      </c>
      <c r="CA93" s="1318"/>
      <c r="CB93" s="1326">
        <f t="shared" si="194"/>
        <v>0</v>
      </c>
      <c r="CC93" s="1326"/>
      <c r="CD93" s="1330">
        <f t="shared" si="195"/>
        <v>0</v>
      </c>
      <c r="CE93" s="1308">
        <f t="shared" si="196"/>
        <v>0</v>
      </c>
      <c r="CF93" s="1309">
        <f t="shared" si="197"/>
        <v>0</v>
      </c>
      <c r="CG93" s="1327">
        <f t="shared" ref="CG93:CG102" si="198">SUM(CE93+CF93)</f>
        <v>0</v>
      </c>
      <c r="CH93" s="1330"/>
    </row>
    <row r="94" spans="1:86" ht="27.75" hidden="1" customHeight="1">
      <c r="A94" s="806" t="s">
        <v>471</v>
      </c>
      <c r="B94" s="806"/>
      <c r="C94" s="1319">
        <v>0</v>
      </c>
      <c r="D94" s="1320"/>
      <c r="E94" s="1324">
        <f t="shared" si="99"/>
        <v>0</v>
      </c>
      <c r="F94" s="1324"/>
      <c r="G94" s="1324"/>
      <c r="H94" s="1319">
        <v>0</v>
      </c>
      <c r="I94" s="1320"/>
      <c r="J94" s="1324">
        <f t="shared" si="181"/>
        <v>0</v>
      </c>
      <c r="K94" s="1324"/>
      <c r="L94" s="1324"/>
      <c r="M94" s="1167">
        <v>0</v>
      </c>
      <c r="N94" s="1302"/>
      <c r="O94" s="1324">
        <f t="shared" si="101"/>
        <v>0</v>
      </c>
      <c r="P94" s="1324"/>
      <c r="Q94" s="1324"/>
      <c r="R94" s="1316"/>
      <c r="S94" s="1310"/>
      <c r="T94" s="1324">
        <f t="shared" si="182"/>
        <v>0</v>
      </c>
      <c r="U94" s="1324"/>
      <c r="V94" s="1324"/>
      <c r="W94" s="1321">
        <v>0</v>
      </c>
      <c r="X94" s="1318"/>
      <c r="Y94" s="1326">
        <f t="shared" si="183"/>
        <v>0</v>
      </c>
      <c r="Z94" s="1326"/>
      <c r="AA94" s="1326"/>
      <c r="AB94" s="1321">
        <v>0</v>
      </c>
      <c r="AC94" s="1318"/>
      <c r="AD94" s="1326">
        <f t="shared" si="184"/>
        <v>0</v>
      </c>
      <c r="AE94" s="1326"/>
      <c r="AF94" s="1326"/>
      <c r="AG94" s="1321">
        <v>0</v>
      </c>
      <c r="AH94" s="1318"/>
      <c r="AI94" s="1326">
        <f t="shared" si="185"/>
        <v>0</v>
      </c>
      <c r="AJ94" s="1326"/>
      <c r="AK94" s="1326"/>
      <c r="AL94" s="1321">
        <v>0</v>
      </c>
      <c r="AM94" s="1318"/>
      <c r="AN94" s="1326">
        <f t="shared" si="186"/>
        <v>0</v>
      </c>
      <c r="AO94" s="1326"/>
      <c r="AP94" s="1326"/>
      <c r="AQ94" s="1321">
        <v>0</v>
      </c>
      <c r="AR94" s="1318"/>
      <c r="AS94" s="1326">
        <f t="shared" si="187"/>
        <v>0</v>
      </c>
      <c r="AT94" s="1326"/>
      <c r="AU94" s="1326"/>
      <c r="AV94" s="1321">
        <v>0</v>
      </c>
      <c r="AW94" s="1318"/>
      <c r="AX94" s="1326">
        <f t="shared" si="188"/>
        <v>0</v>
      </c>
      <c r="AY94" s="1326"/>
      <c r="AZ94" s="1326"/>
      <c r="BA94" s="1321">
        <v>0</v>
      </c>
      <c r="BB94" s="1318"/>
      <c r="BC94" s="1326">
        <f t="shared" si="189"/>
        <v>0</v>
      </c>
      <c r="BD94" s="1326"/>
      <c r="BE94" s="1326"/>
      <c r="BF94" s="1321">
        <v>0</v>
      </c>
      <c r="BG94" s="1318"/>
      <c r="BH94" s="1326">
        <f t="shared" si="190"/>
        <v>0</v>
      </c>
      <c r="BI94" s="1326"/>
      <c r="BJ94" s="1326"/>
      <c r="BK94" s="1321">
        <v>0</v>
      </c>
      <c r="BL94" s="1318"/>
      <c r="BM94" s="1326">
        <f t="shared" si="191"/>
        <v>0</v>
      </c>
      <c r="BN94" s="1326"/>
      <c r="BO94" s="1326"/>
      <c r="BP94" s="1321">
        <v>0</v>
      </c>
      <c r="BQ94" s="1318"/>
      <c r="BR94" s="1326">
        <f t="shared" si="192"/>
        <v>0</v>
      </c>
      <c r="BS94" s="1326"/>
      <c r="BT94" s="1326"/>
      <c r="BU94" s="1321">
        <v>0</v>
      </c>
      <c r="BV94" s="1318"/>
      <c r="BW94" s="1326">
        <f t="shared" si="193"/>
        <v>0</v>
      </c>
      <c r="BX94" s="1326"/>
      <c r="BY94" s="1326"/>
      <c r="BZ94" s="1321">
        <v>0</v>
      </c>
      <c r="CA94" s="1318"/>
      <c r="CB94" s="1326">
        <f t="shared" si="194"/>
        <v>0</v>
      </c>
      <c r="CC94" s="1326"/>
      <c r="CD94" s="1330">
        <f t="shared" si="195"/>
        <v>0</v>
      </c>
      <c r="CE94" s="1308">
        <f t="shared" si="196"/>
        <v>0</v>
      </c>
      <c r="CF94" s="1309">
        <f t="shared" si="197"/>
        <v>0</v>
      </c>
      <c r="CG94" s="1327">
        <f t="shared" si="198"/>
        <v>0</v>
      </c>
      <c r="CH94" s="1330"/>
    </row>
    <row r="95" spans="1:86" ht="27.75" hidden="1" customHeight="1">
      <c r="A95" s="1209" t="s">
        <v>472</v>
      </c>
      <c r="B95" s="1209"/>
      <c r="C95" s="1319"/>
      <c r="D95" s="1320"/>
      <c r="E95" s="1324">
        <f t="shared" si="99"/>
        <v>0</v>
      </c>
      <c r="F95" s="1324"/>
      <c r="G95" s="1324"/>
      <c r="H95" s="1319"/>
      <c r="I95" s="1320"/>
      <c r="J95" s="1324">
        <f t="shared" si="181"/>
        <v>0</v>
      </c>
      <c r="K95" s="1324"/>
      <c r="L95" s="1324"/>
      <c r="M95" s="1167"/>
      <c r="N95" s="1302"/>
      <c r="O95" s="1324">
        <f t="shared" si="101"/>
        <v>0</v>
      </c>
      <c r="P95" s="1324"/>
      <c r="Q95" s="1324"/>
      <c r="R95" s="1316"/>
      <c r="S95" s="1310"/>
      <c r="T95" s="1324">
        <f t="shared" si="182"/>
        <v>0</v>
      </c>
      <c r="U95" s="1324"/>
      <c r="V95" s="1324"/>
      <c r="W95" s="1313"/>
      <c r="X95" s="1318"/>
      <c r="Y95" s="1326">
        <f t="shared" si="183"/>
        <v>0</v>
      </c>
      <c r="Z95" s="1326"/>
      <c r="AA95" s="1326"/>
      <c r="AB95" s="1313"/>
      <c r="AC95" s="1318"/>
      <c r="AD95" s="1326">
        <f t="shared" si="184"/>
        <v>0</v>
      </c>
      <c r="AE95" s="1326"/>
      <c r="AF95" s="1326"/>
      <c r="AG95" s="1313"/>
      <c r="AH95" s="1318"/>
      <c r="AI95" s="1326">
        <f t="shared" si="185"/>
        <v>0</v>
      </c>
      <c r="AJ95" s="1326"/>
      <c r="AK95" s="1326"/>
      <c r="AL95" s="1313"/>
      <c r="AM95" s="1318"/>
      <c r="AN95" s="1326">
        <f t="shared" si="186"/>
        <v>0</v>
      </c>
      <c r="AO95" s="1326"/>
      <c r="AP95" s="1326"/>
      <c r="AQ95" s="1313"/>
      <c r="AR95" s="1318"/>
      <c r="AS95" s="1326">
        <f t="shared" si="187"/>
        <v>0</v>
      </c>
      <c r="AT95" s="1326"/>
      <c r="AU95" s="1326"/>
      <c r="AV95" s="1313"/>
      <c r="AW95" s="1318"/>
      <c r="AX95" s="1326">
        <f t="shared" si="188"/>
        <v>0</v>
      </c>
      <c r="AY95" s="1326"/>
      <c r="AZ95" s="1326"/>
      <c r="BA95" s="1313"/>
      <c r="BB95" s="1318"/>
      <c r="BC95" s="1326">
        <f t="shared" si="189"/>
        <v>0</v>
      </c>
      <c r="BD95" s="1326"/>
      <c r="BE95" s="1326"/>
      <c r="BF95" s="1313"/>
      <c r="BG95" s="1318"/>
      <c r="BH95" s="1326">
        <f t="shared" si="190"/>
        <v>0</v>
      </c>
      <c r="BI95" s="1326"/>
      <c r="BJ95" s="1326"/>
      <c r="BK95" s="1313"/>
      <c r="BL95" s="1318"/>
      <c r="BM95" s="1326">
        <f t="shared" si="191"/>
        <v>0</v>
      </c>
      <c r="BN95" s="1326"/>
      <c r="BO95" s="1326"/>
      <c r="BP95" s="1313"/>
      <c r="BQ95" s="1318"/>
      <c r="BR95" s="1326">
        <f t="shared" si="192"/>
        <v>0</v>
      </c>
      <c r="BS95" s="1326"/>
      <c r="BT95" s="1326"/>
      <c r="BU95" s="1313"/>
      <c r="BV95" s="1318"/>
      <c r="BW95" s="1326">
        <f t="shared" si="193"/>
        <v>0</v>
      </c>
      <c r="BX95" s="1326"/>
      <c r="BY95" s="1326"/>
      <c r="BZ95" s="1313"/>
      <c r="CA95" s="1318"/>
      <c r="CB95" s="1326">
        <f t="shared" si="194"/>
        <v>0</v>
      </c>
      <c r="CC95" s="1326"/>
      <c r="CD95" s="1330">
        <f t="shared" si="195"/>
        <v>0</v>
      </c>
      <c r="CE95" s="1308">
        <f t="shared" si="196"/>
        <v>0</v>
      </c>
      <c r="CF95" s="1309">
        <f t="shared" si="197"/>
        <v>0</v>
      </c>
      <c r="CG95" s="1327">
        <f t="shared" si="198"/>
        <v>0</v>
      </c>
      <c r="CH95" s="1330"/>
    </row>
    <row r="96" spans="1:86" s="1209" customFormat="1" ht="15" customHeight="1">
      <c r="A96" s="1209" t="s">
        <v>473</v>
      </c>
      <c r="C96" s="1233">
        <v>82488897</v>
      </c>
      <c r="D96" s="1310"/>
      <c r="E96" s="1303">
        <f t="shared" si="99"/>
        <v>82488897</v>
      </c>
      <c r="F96" s="1303">
        <f t="shared" ref="F96:F102" si="199">C96-B96</f>
        <v>82488897</v>
      </c>
      <c r="G96" s="1303"/>
      <c r="H96" s="1233">
        <v>16236047</v>
      </c>
      <c r="I96" s="1310"/>
      <c r="J96" s="1303">
        <f t="shared" si="181"/>
        <v>16236047</v>
      </c>
      <c r="K96" s="1303">
        <f t="shared" ref="K96:K102" si="200">H96-G96</f>
        <v>16236047</v>
      </c>
      <c r="L96" s="1303"/>
      <c r="M96" s="1233">
        <v>18095398</v>
      </c>
      <c r="N96" s="1310"/>
      <c r="O96" s="1303">
        <f t="shared" si="101"/>
        <v>18095398</v>
      </c>
      <c r="P96" s="1303">
        <f t="shared" ref="P96:P102" si="201">M96-L96</f>
        <v>18095398</v>
      </c>
      <c r="Q96" s="1303"/>
      <c r="R96" s="1233">
        <v>18260000</v>
      </c>
      <c r="S96" s="1310"/>
      <c r="T96" s="1303">
        <f t="shared" si="182"/>
        <v>18260000</v>
      </c>
      <c r="U96" s="1303">
        <f t="shared" ref="U96:U102" si="202">R96-Q96</f>
        <v>18260000</v>
      </c>
      <c r="V96" s="1303"/>
      <c r="W96" s="1311">
        <v>4242352</v>
      </c>
      <c r="X96" s="1312"/>
      <c r="Y96" s="1306">
        <f t="shared" si="183"/>
        <v>4242352</v>
      </c>
      <c r="Z96" s="1303">
        <f t="shared" ref="Z96:Z102" si="203">W96-V96</f>
        <v>4242352</v>
      </c>
      <c r="AA96" s="1306"/>
      <c r="AB96" s="1311">
        <v>6536125</v>
      </c>
      <c r="AC96" s="1312"/>
      <c r="AD96" s="1306">
        <f t="shared" si="184"/>
        <v>6536125</v>
      </c>
      <c r="AE96" s="1303">
        <f t="shared" ref="AE96:AE102" si="204">AB96-AA96</f>
        <v>6536125</v>
      </c>
      <c r="AF96" s="1306"/>
      <c r="AG96" s="1311">
        <v>6050970</v>
      </c>
      <c r="AH96" s="1312"/>
      <c r="AI96" s="1306">
        <f t="shared" si="185"/>
        <v>6050970</v>
      </c>
      <c r="AJ96" s="1303">
        <f t="shared" ref="AJ96:AJ102" si="205">AG96-AF96</f>
        <v>6050970</v>
      </c>
      <c r="AK96" s="1306"/>
      <c r="AL96" s="1311">
        <v>8627410</v>
      </c>
      <c r="AM96" s="1312"/>
      <c r="AN96" s="1306">
        <f t="shared" si="186"/>
        <v>8627410</v>
      </c>
      <c r="AO96" s="1303">
        <f t="shared" ref="AO96:AO102" si="206">AL96-AK96</f>
        <v>8627410</v>
      </c>
      <c r="AP96" s="1306"/>
      <c r="AQ96" s="1311">
        <v>5014967</v>
      </c>
      <c r="AR96" s="1312"/>
      <c r="AS96" s="1306">
        <f t="shared" si="187"/>
        <v>5014967</v>
      </c>
      <c r="AT96" s="1303">
        <f t="shared" ref="AT96:AT102" si="207">AQ96-AP96</f>
        <v>5014967</v>
      </c>
      <c r="AU96" s="1306"/>
      <c r="AV96" s="1311">
        <v>4885618</v>
      </c>
      <c r="AW96" s="1312"/>
      <c r="AX96" s="1306">
        <f t="shared" si="188"/>
        <v>4885618</v>
      </c>
      <c r="AY96" s="1303">
        <f t="shared" ref="AY96:AY102" si="208">AV96-AU96</f>
        <v>4885618</v>
      </c>
      <c r="AZ96" s="1306"/>
      <c r="BA96" s="1311">
        <v>6179515</v>
      </c>
      <c r="BB96" s="1312"/>
      <c r="BC96" s="1306">
        <f t="shared" si="189"/>
        <v>6179515</v>
      </c>
      <c r="BD96" s="1303">
        <f t="shared" ref="BD96:BD102" si="209">BA96-AZ96</f>
        <v>6179515</v>
      </c>
      <c r="BE96" s="1306"/>
      <c r="BF96" s="1311">
        <v>4649239</v>
      </c>
      <c r="BG96" s="1312"/>
      <c r="BH96" s="1306">
        <f t="shared" si="190"/>
        <v>4649239</v>
      </c>
      <c r="BI96" s="1303">
        <f t="shared" ref="BI96:BI102" si="210">BF96-BE96</f>
        <v>4649239</v>
      </c>
      <c r="BJ96" s="1306"/>
      <c r="BK96" s="1311">
        <v>4691229</v>
      </c>
      <c r="BL96" s="1312"/>
      <c r="BM96" s="1306">
        <f t="shared" si="191"/>
        <v>4691229</v>
      </c>
      <c r="BN96" s="1303">
        <f t="shared" ref="BN96:BN102" si="211">BK96-BJ96</f>
        <v>4691229</v>
      </c>
      <c r="BO96" s="1306"/>
      <c r="BP96" s="1311">
        <v>4771534</v>
      </c>
      <c r="BQ96" s="1312"/>
      <c r="BR96" s="1306">
        <f t="shared" si="192"/>
        <v>4771534</v>
      </c>
      <c r="BS96" s="1303">
        <f t="shared" ref="BS96:BS102" si="212">BP96-BO96</f>
        <v>4771534</v>
      </c>
      <c r="BT96" s="1306"/>
      <c r="BU96" s="1311">
        <v>3934769</v>
      </c>
      <c r="BV96" s="1312"/>
      <c r="BW96" s="1306">
        <f t="shared" si="193"/>
        <v>3934769</v>
      </c>
      <c r="BX96" s="1303">
        <f t="shared" ref="BX96:BX102" si="213">BU96-BT96</f>
        <v>3934769</v>
      </c>
      <c r="BY96" s="1306"/>
      <c r="BZ96" s="1311">
        <v>37400516</v>
      </c>
      <c r="CA96" s="1312"/>
      <c r="CB96" s="1306">
        <f t="shared" si="194"/>
        <v>37400516</v>
      </c>
      <c r="CC96" s="1303">
        <f t="shared" ref="CC96:CC102" si="214">BZ96-BY96</f>
        <v>37400516</v>
      </c>
      <c r="CD96" s="1330">
        <f t="shared" ref="CD96:CD102" si="215">SUM(B96+G96+L96+Q96+V96+AA96+AF96+AK96+AP96+AU96+AZ96+BE96+BJ96+BO96+BT96+BY96)</f>
        <v>0</v>
      </c>
      <c r="CE96" s="1308">
        <f t="shared" ref="CE96:CE102" si="216">SUM(C96+H96+M96+R96+W96+AB96+AG96+AL96+AQ96+AV96+BA96+BF96+BK96+BP96+BU96+BZ96)</f>
        <v>232064586</v>
      </c>
      <c r="CF96" s="1309">
        <f t="shared" ref="CF96:CF102" si="217">SUM(D96+I96+N96+S96+X96+AC96+AH96+AM96+AR96+AW96+BB96+BG96+BL96+BQ96+BV96+CA96)</f>
        <v>0</v>
      </c>
      <c r="CG96" s="1308">
        <f t="shared" si="198"/>
        <v>232064586</v>
      </c>
      <c r="CH96" s="1307">
        <f t="shared" ref="CH96:CH103" si="218">CE96-CD96</f>
        <v>232064586</v>
      </c>
    </row>
    <row r="97" spans="1:171" ht="15.75" customHeight="1">
      <c r="A97" s="1209" t="s">
        <v>474</v>
      </c>
      <c r="B97" s="1209"/>
      <c r="C97" s="1233">
        <v>15714000</v>
      </c>
      <c r="D97" s="1310"/>
      <c r="E97" s="1324">
        <f t="shared" si="99"/>
        <v>15714000</v>
      </c>
      <c r="F97" s="1303">
        <f t="shared" si="199"/>
        <v>15714000</v>
      </c>
      <c r="G97" s="1324"/>
      <c r="H97" s="1233">
        <v>0</v>
      </c>
      <c r="I97" s="1310"/>
      <c r="J97" s="1324">
        <f t="shared" si="181"/>
        <v>0</v>
      </c>
      <c r="K97" s="1303">
        <f t="shared" si="200"/>
        <v>0</v>
      </c>
      <c r="L97" s="1324"/>
      <c r="M97" s="1233"/>
      <c r="N97" s="1310"/>
      <c r="O97" s="1324">
        <f t="shared" si="101"/>
        <v>0</v>
      </c>
      <c r="P97" s="1303">
        <f t="shared" si="201"/>
        <v>0</v>
      </c>
      <c r="Q97" s="1324"/>
      <c r="R97" s="1233"/>
      <c r="S97" s="1310"/>
      <c r="T97" s="1324">
        <f t="shared" si="182"/>
        <v>0</v>
      </c>
      <c r="U97" s="1303">
        <f t="shared" si="202"/>
        <v>0</v>
      </c>
      <c r="V97" s="1324"/>
      <c r="W97" s="1311"/>
      <c r="X97" s="1312"/>
      <c r="Y97" s="1326">
        <f t="shared" si="183"/>
        <v>0</v>
      </c>
      <c r="Z97" s="1303">
        <f t="shared" si="203"/>
        <v>0</v>
      </c>
      <c r="AA97" s="1326"/>
      <c r="AB97" s="1311"/>
      <c r="AC97" s="1312"/>
      <c r="AD97" s="1326">
        <f t="shared" si="184"/>
        <v>0</v>
      </c>
      <c r="AE97" s="1303">
        <f t="shared" si="204"/>
        <v>0</v>
      </c>
      <c r="AF97" s="1326"/>
      <c r="AG97" s="1311"/>
      <c r="AH97" s="1312"/>
      <c r="AI97" s="1326">
        <f t="shared" si="185"/>
        <v>0</v>
      </c>
      <c r="AJ97" s="1303">
        <f t="shared" si="205"/>
        <v>0</v>
      </c>
      <c r="AK97" s="1326"/>
      <c r="AL97" s="1311"/>
      <c r="AM97" s="1312"/>
      <c r="AN97" s="1326">
        <f t="shared" si="186"/>
        <v>0</v>
      </c>
      <c r="AO97" s="1303">
        <f t="shared" si="206"/>
        <v>0</v>
      </c>
      <c r="AP97" s="1326"/>
      <c r="AQ97" s="1311"/>
      <c r="AR97" s="1312"/>
      <c r="AS97" s="1326">
        <f t="shared" si="187"/>
        <v>0</v>
      </c>
      <c r="AT97" s="1303">
        <f t="shared" si="207"/>
        <v>0</v>
      </c>
      <c r="AU97" s="1326"/>
      <c r="AV97" s="1313"/>
      <c r="AW97" s="1312"/>
      <c r="AX97" s="1326">
        <f t="shared" si="188"/>
        <v>0</v>
      </c>
      <c r="AY97" s="1303">
        <f t="shared" si="208"/>
        <v>0</v>
      </c>
      <c r="AZ97" s="1326"/>
      <c r="BA97" s="1311"/>
      <c r="BB97" s="1318"/>
      <c r="BC97" s="1326">
        <f t="shared" si="189"/>
        <v>0</v>
      </c>
      <c r="BD97" s="1303">
        <f t="shared" si="209"/>
        <v>0</v>
      </c>
      <c r="BE97" s="1326"/>
      <c r="BF97" s="1311"/>
      <c r="BG97" s="1312"/>
      <c r="BH97" s="1326">
        <f t="shared" si="190"/>
        <v>0</v>
      </c>
      <c r="BI97" s="1303">
        <f t="shared" si="210"/>
        <v>0</v>
      </c>
      <c r="BJ97" s="1326"/>
      <c r="BK97" s="1311"/>
      <c r="BL97" s="1312"/>
      <c r="BM97" s="1326">
        <f t="shared" si="191"/>
        <v>0</v>
      </c>
      <c r="BN97" s="1303">
        <f t="shared" si="211"/>
        <v>0</v>
      </c>
      <c r="BO97" s="1326"/>
      <c r="BP97" s="1311"/>
      <c r="BQ97" s="1312"/>
      <c r="BR97" s="1326">
        <f t="shared" si="192"/>
        <v>0</v>
      </c>
      <c r="BS97" s="1303">
        <f t="shared" si="212"/>
        <v>0</v>
      </c>
      <c r="BT97" s="1326"/>
      <c r="BU97" s="1311"/>
      <c r="BV97" s="1312"/>
      <c r="BW97" s="1326">
        <f t="shared" si="193"/>
        <v>0</v>
      </c>
      <c r="BX97" s="1303">
        <f t="shared" si="213"/>
        <v>0</v>
      </c>
      <c r="BY97" s="1326"/>
      <c r="BZ97" s="1311"/>
      <c r="CA97" s="1312"/>
      <c r="CB97" s="1326">
        <f t="shared" si="194"/>
        <v>0</v>
      </c>
      <c r="CC97" s="1303">
        <f t="shared" si="214"/>
        <v>0</v>
      </c>
      <c r="CD97" s="1330">
        <f t="shared" si="215"/>
        <v>0</v>
      </c>
      <c r="CE97" s="1308">
        <f t="shared" si="216"/>
        <v>15714000</v>
      </c>
      <c r="CF97" s="1309">
        <f t="shared" si="217"/>
        <v>0</v>
      </c>
      <c r="CG97" s="1327">
        <f t="shared" si="198"/>
        <v>15714000</v>
      </c>
      <c r="CH97" s="1330">
        <f t="shared" si="218"/>
        <v>15714000</v>
      </c>
    </row>
    <row r="98" spans="1:171" ht="15.75" customHeight="1">
      <c r="A98" s="806" t="s">
        <v>912</v>
      </c>
      <c r="B98" s="806"/>
      <c r="C98" s="1316">
        <v>0</v>
      </c>
      <c r="D98" s="1317"/>
      <c r="E98" s="1324">
        <f t="shared" si="99"/>
        <v>0</v>
      </c>
      <c r="F98" s="1303">
        <f t="shared" si="199"/>
        <v>0</v>
      </c>
      <c r="G98" s="1324"/>
      <c r="H98" s="1316">
        <v>0</v>
      </c>
      <c r="I98" s="1317"/>
      <c r="J98" s="1324">
        <f t="shared" si="181"/>
        <v>0</v>
      </c>
      <c r="K98" s="1303">
        <f t="shared" si="200"/>
        <v>0</v>
      </c>
      <c r="L98" s="1324"/>
      <c r="M98" s="1233"/>
      <c r="N98" s="1310"/>
      <c r="O98" s="1324">
        <f t="shared" si="101"/>
        <v>0</v>
      </c>
      <c r="P98" s="1303">
        <f t="shared" si="201"/>
        <v>0</v>
      </c>
      <c r="Q98" s="1324"/>
      <c r="R98" s="1316"/>
      <c r="S98" s="1310"/>
      <c r="T98" s="1324">
        <f t="shared" si="182"/>
        <v>0</v>
      </c>
      <c r="U98" s="1303">
        <f t="shared" si="202"/>
        <v>0</v>
      </c>
      <c r="V98" s="1324"/>
      <c r="W98" s="1313"/>
      <c r="X98" s="1318"/>
      <c r="Y98" s="1326">
        <f t="shared" si="183"/>
        <v>0</v>
      </c>
      <c r="Z98" s="1303">
        <f t="shared" si="203"/>
        <v>0</v>
      </c>
      <c r="AA98" s="1326"/>
      <c r="AB98" s="1313"/>
      <c r="AC98" s="1318"/>
      <c r="AD98" s="1326">
        <f t="shared" si="184"/>
        <v>0</v>
      </c>
      <c r="AE98" s="1303">
        <f t="shared" si="204"/>
        <v>0</v>
      </c>
      <c r="AF98" s="1326"/>
      <c r="AG98" s="1313"/>
      <c r="AH98" s="1318"/>
      <c r="AI98" s="1326">
        <f t="shared" si="185"/>
        <v>0</v>
      </c>
      <c r="AJ98" s="1303">
        <f t="shared" si="205"/>
        <v>0</v>
      </c>
      <c r="AK98" s="1326"/>
      <c r="AL98" s="1313"/>
      <c r="AM98" s="1318"/>
      <c r="AN98" s="1326">
        <f t="shared" si="186"/>
        <v>0</v>
      </c>
      <c r="AO98" s="1303">
        <f t="shared" si="206"/>
        <v>0</v>
      </c>
      <c r="AP98" s="1326"/>
      <c r="AQ98" s="1313"/>
      <c r="AR98" s="1318"/>
      <c r="AS98" s="1326">
        <f t="shared" si="187"/>
        <v>0</v>
      </c>
      <c r="AT98" s="1303">
        <f t="shared" si="207"/>
        <v>0</v>
      </c>
      <c r="AU98" s="1326"/>
      <c r="AV98" s="1313"/>
      <c r="AW98" s="1318"/>
      <c r="AX98" s="1326">
        <f t="shared" si="188"/>
        <v>0</v>
      </c>
      <c r="AY98" s="1303">
        <f t="shared" si="208"/>
        <v>0</v>
      </c>
      <c r="AZ98" s="1326"/>
      <c r="BA98" s="1313"/>
      <c r="BB98" s="1318"/>
      <c r="BC98" s="1326">
        <f t="shared" si="189"/>
        <v>0</v>
      </c>
      <c r="BD98" s="1303">
        <f t="shared" si="209"/>
        <v>0</v>
      </c>
      <c r="BE98" s="1326"/>
      <c r="BF98" s="1313"/>
      <c r="BG98" s="1318"/>
      <c r="BH98" s="1326">
        <f t="shared" si="190"/>
        <v>0</v>
      </c>
      <c r="BI98" s="1303">
        <f t="shared" si="210"/>
        <v>0</v>
      </c>
      <c r="BJ98" s="1326"/>
      <c r="BK98" s="1313"/>
      <c r="BL98" s="1318"/>
      <c r="BM98" s="1326">
        <f t="shared" si="191"/>
        <v>0</v>
      </c>
      <c r="BN98" s="1303">
        <f t="shared" si="211"/>
        <v>0</v>
      </c>
      <c r="BO98" s="1326"/>
      <c r="BP98" s="1313"/>
      <c r="BQ98" s="1318"/>
      <c r="BR98" s="1326">
        <f t="shared" si="192"/>
        <v>0</v>
      </c>
      <c r="BS98" s="1303">
        <f t="shared" si="212"/>
        <v>0</v>
      </c>
      <c r="BT98" s="1326"/>
      <c r="BU98" s="1313"/>
      <c r="BV98" s="1318"/>
      <c r="BW98" s="1326">
        <f t="shared" si="193"/>
        <v>0</v>
      </c>
      <c r="BX98" s="1303">
        <f t="shared" si="213"/>
        <v>0</v>
      </c>
      <c r="BY98" s="1326"/>
      <c r="BZ98" s="1313"/>
      <c r="CA98" s="1318"/>
      <c r="CB98" s="1326">
        <f t="shared" si="194"/>
        <v>0</v>
      </c>
      <c r="CC98" s="1303">
        <f t="shared" si="214"/>
        <v>0</v>
      </c>
      <c r="CD98" s="1330">
        <f t="shared" si="215"/>
        <v>0</v>
      </c>
      <c r="CE98" s="1308">
        <f t="shared" si="216"/>
        <v>0</v>
      </c>
      <c r="CF98" s="1309">
        <f t="shared" si="217"/>
        <v>0</v>
      </c>
      <c r="CG98" s="1327">
        <f t="shared" si="198"/>
        <v>0</v>
      </c>
      <c r="CH98" s="1330">
        <f t="shared" si="218"/>
        <v>0</v>
      </c>
    </row>
    <row r="99" spans="1:171" ht="15.75" customHeight="1">
      <c r="A99" s="806" t="s">
        <v>913</v>
      </c>
      <c r="B99" s="806"/>
      <c r="C99" s="1233">
        <v>12346607</v>
      </c>
      <c r="D99" s="1310">
        <v>2400603</v>
      </c>
      <c r="E99" s="1303">
        <f t="shared" si="99"/>
        <v>14747210</v>
      </c>
      <c r="F99" s="1303">
        <f t="shared" si="199"/>
        <v>12346607</v>
      </c>
      <c r="G99" s="1167">
        <v>173355</v>
      </c>
      <c r="H99" s="1233">
        <v>264770296</v>
      </c>
      <c r="I99" s="1310">
        <v>11460458</v>
      </c>
      <c r="J99" s="1303">
        <f t="shared" si="181"/>
        <v>276230754</v>
      </c>
      <c r="K99" s="1303">
        <f t="shared" si="200"/>
        <v>264596941</v>
      </c>
      <c r="L99" s="1167">
        <v>155624</v>
      </c>
      <c r="M99" s="1233">
        <v>198986200</v>
      </c>
      <c r="N99" s="1310">
        <v>3331494</v>
      </c>
      <c r="O99" s="1303">
        <f t="shared" si="101"/>
        <v>202317694</v>
      </c>
      <c r="P99" s="1303">
        <f t="shared" si="201"/>
        <v>198830576</v>
      </c>
      <c r="Q99" s="1303">
        <v>32107</v>
      </c>
      <c r="R99" s="1233">
        <v>33616330</v>
      </c>
      <c r="S99" s="1310">
        <v>240411</v>
      </c>
      <c r="T99" s="1303">
        <f t="shared" si="182"/>
        <v>33856741</v>
      </c>
      <c r="U99" s="1303">
        <f t="shared" si="202"/>
        <v>33584223</v>
      </c>
      <c r="V99" s="1304">
        <v>92662</v>
      </c>
      <c r="W99" s="1311">
        <v>104838228</v>
      </c>
      <c r="X99" s="1312">
        <v>-2173303</v>
      </c>
      <c r="Y99" s="1306">
        <f t="shared" si="183"/>
        <v>102664925</v>
      </c>
      <c r="Z99" s="1303">
        <f t="shared" si="203"/>
        <v>104745566</v>
      </c>
      <c r="AA99" s="1304">
        <v>143232</v>
      </c>
      <c r="AB99" s="1311">
        <v>151479040</v>
      </c>
      <c r="AC99" s="1312">
        <v>1068588</v>
      </c>
      <c r="AD99" s="1306">
        <f t="shared" si="184"/>
        <v>152547628</v>
      </c>
      <c r="AE99" s="1303">
        <f t="shared" si="204"/>
        <v>151335808</v>
      </c>
      <c r="AF99" s="1304">
        <v>140984</v>
      </c>
      <c r="AG99" s="1311">
        <v>151562051</v>
      </c>
      <c r="AH99" s="1312">
        <v>-2601177</v>
      </c>
      <c r="AI99" s="1306">
        <f t="shared" si="185"/>
        <v>148960874</v>
      </c>
      <c r="AJ99" s="1303">
        <f t="shared" si="205"/>
        <v>151421067</v>
      </c>
      <c r="AK99" s="1304">
        <v>185595</v>
      </c>
      <c r="AL99" s="1311">
        <v>207339351</v>
      </c>
      <c r="AM99" s="1312">
        <v>-189751</v>
      </c>
      <c r="AN99" s="1306">
        <f t="shared" si="186"/>
        <v>207149600</v>
      </c>
      <c r="AO99" s="1303">
        <f t="shared" si="206"/>
        <v>207153756</v>
      </c>
      <c r="AP99" s="1304">
        <v>110492</v>
      </c>
      <c r="AQ99" s="1311">
        <v>117248114</v>
      </c>
      <c r="AR99" s="1312">
        <v>-1107117</v>
      </c>
      <c r="AS99" s="1306">
        <f t="shared" si="187"/>
        <v>116140997</v>
      </c>
      <c r="AT99" s="1303">
        <f t="shared" si="207"/>
        <v>117137622</v>
      </c>
      <c r="AU99" s="1304">
        <v>101784</v>
      </c>
      <c r="AV99" s="1311">
        <v>107831791</v>
      </c>
      <c r="AW99" s="1312">
        <v>-361461</v>
      </c>
      <c r="AX99" s="1306">
        <f t="shared" si="188"/>
        <v>107470330</v>
      </c>
      <c r="AY99" s="1303">
        <f t="shared" si="208"/>
        <v>107730007</v>
      </c>
      <c r="AZ99" s="1304">
        <v>144255</v>
      </c>
      <c r="BA99" s="1311">
        <v>153138466</v>
      </c>
      <c r="BB99" s="1312">
        <v>-2483117</v>
      </c>
      <c r="BC99" s="1306">
        <f t="shared" si="189"/>
        <v>150655349</v>
      </c>
      <c r="BD99" s="1303">
        <f t="shared" si="209"/>
        <v>152994211</v>
      </c>
      <c r="BE99" s="1304">
        <v>99836</v>
      </c>
      <c r="BF99" s="1311">
        <v>102641127</v>
      </c>
      <c r="BG99" s="1312">
        <v>1647838</v>
      </c>
      <c r="BH99" s="1306">
        <f t="shared" si="190"/>
        <v>104288965</v>
      </c>
      <c r="BI99" s="1303">
        <f t="shared" si="210"/>
        <v>102541291</v>
      </c>
      <c r="BJ99" s="1304">
        <v>99751</v>
      </c>
      <c r="BK99" s="1311">
        <v>104733107</v>
      </c>
      <c r="BL99" s="1312">
        <v>-2730216</v>
      </c>
      <c r="BM99" s="1306">
        <f t="shared" si="191"/>
        <v>102002891</v>
      </c>
      <c r="BN99" s="1303">
        <f t="shared" si="211"/>
        <v>104633356</v>
      </c>
      <c r="BO99" s="1304">
        <v>95308</v>
      </c>
      <c r="BP99" s="1311">
        <v>112188263</v>
      </c>
      <c r="BQ99" s="1312">
        <v>790911</v>
      </c>
      <c r="BR99" s="1306">
        <f t="shared" si="192"/>
        <v>112979174</v>
      </c>
      <c r="BS99" s="1303">
        <f t="shared" si="212"/>
        <v>112092955</v>
      </c>
      <c r="BT99" s="1304">
        <v>99700</v>
      </c>
      <c r="BU99" s="1311">
        <v>106500252</v>
      </c>
      <c r="BV99" s="1312">
        <v>-14940</v>
      </c>
      <c r="BW99" s="1306">
        <f t="shared" si="193"/>
        <v>106485312</v>
      </c>
      <c r="BX99" s="1303">
        <f t="shared" si="213"/>
        <v>106400552</v>
      </c>
      <c r="BY99" s="1304">
        <v>182046</v>
      </c>
      <c r="BZ99" s="1311">
        <v>256439979</v>
      </c>
      <c r="CA99" s="1312">
        <v>-5367403</v>
      </c>
      <c r="CB99" s="1306">
        <f t="shared" si="194"/>
        <v>251072576</v>
      </c>
      <c r="CC99" s="1303">
        <f t="shared" si="214"/>
        <v>256257933</v>
      </c>
      <c r="CD99" s="1330">
        <f t="shared" si="215"/>
        <v>1856731</v>
      </c>
      <c r="CE99" s="1308">
        <f t="shared" si="216"/>
        <v>2185659202</v>
      </c>
      <c r="CF99" s="1309">
        <f t="shared" si="217"/>
        <v>3911818</v>
      </c>
      <c r="CG99" s="1308">
        <f t="shared" si="198"/>
        <v>2189571020</v>
      </c>
      <c r="CH99" s="1307">
        <f t="shared" si="218"/>
        <v>2183802471</v>
      </c>
    </row>
    <row r="100" spans="1:171" ht="15" customHeight="1">
      <c r="A100" s="809" t="s">
        <v>914</v>
      </c>
      <c r="B100" s="1167">
        <v>212202</v>
      </c>
      <c r="C100" s="1233">
        <v>221818286</v>
      </c>
      <c r="D100" s="1310">
        <v>-16203448</v>
      </c>
      <c r="E100" s="1303">
        <f t="shared" si="99"/>
        <v>205614838</v>
      </c>
      <c r="F100" s="1303">
        <f t="shared" si="199"/>
        <v>221606084</v>
      </c>
      <c r="G100" s="1167">
        <v>299352</v>
      </c>
      <c r="H100" s="1233">
        <v>228554067</v>
      </c>
      <c r="I100" s="1310">
        <v>-7905243</v>
      </c>
      <c r="J100" s="1303">
        <f t="shared" si="181"/>
        <v>220648824</v>
      </c>
      <c r="K100" s="1303">
        <f t="shared" si="200"/>
        <v>228254715</v>
      </c>
      <c r="L100" s="1167">
        <v>396583</v>
      </c>
      <c r="M100" s="1233">
        <v>438401889</v>
      </c>
      <c r="N100" s="1310">
        <v>-1836102</v>
      </c>
      <c r="O100" s="1303">
        <f t="shared" si="101"/>
        <v>436565787</v>
      </c>
      <c r="P100" s="1303">
        <f t="shared" si="201"/>
        <v>438005306</v>
      </c>
      <c r="Q100" s="1167">
        <f>196406+217170</f>
        <v>413576</v>
      </c>
      <c r="R100" s="1233">
        <v>635404504</v>
      </c>
      <c r="S100" s="1310">
        <v>-39888224</v>
      </c>
      <c r="T100" s="1303">
        <f t="shared" si="182"/>
        <v>595516280</v>
      </c>
      <c r="U100" s="1303">
        <f t="shared" si="202"/>
        <v>634990928</v>
      </c>
      <c r="V100" s="1304">
        <v>22503</v>
      </c>
      <c r="W100" s="1311">
        <v>23603958</v>
      </c>
      <c r="X100" s="1312">
        <v>2484567</v>
      </c>
      <c r="Y100" s="1306">
        <f t="shared" si="183"/>
        <v>26088525</v>
      </c>
      <c r="Z100" s="1303">
        <f t="shared" si="203"/>
        <v>23581455</v>
      </c>
      <c r="AA100" s="1304">
        <v>68141</v>
      </c>
      <c r="AB100" s="1311">
        <v>56015991</v>
      </c>
      <c r="AC100" s="1312">
        <v>-815832</v>
      </c>
      <c r="AD100" s="1306">
        <f t="shared" si="184"/>
        <v>55200159</v>
      </c>
      <c r="AE100" s="1303">
        <f t="shared" si="204"/>
        <v>55947850</v>
      </c>
      <c r="AF100" s="1304">
        <v>23759</v>
      </c>
      <c r="AG100" s="1311">
        <v>10964882</v>
      </c>
      <c r="AH100" s="1312">
        <v>3199826</v>
      </c>
      <c r="AI100" s="1306">
        <f t="shared" si="185"/>
        <v>14164708</v>
      </c>
      <c r="AJ100" s="1303">
        <f t="shared" si="205"/>
        <v>10941123</v>
      </c>
      <c r="AK100" s="1304">
        <v>34661</v>
      </c>
      <c r="AL100" s="1311">
        <v>19292431</v>
      </c>
      <c r="AM100" s="1312">
        <v>1992047</v>
      </c>
      <c r="AN100" s="1306">
        <f t="shared" si="186"/>
        <v>21284478</v>
      </c>
      <c r="AO100" s="1303">
        <f t="shared" si="206"/>
        <v>19257770</v>
      </c>
      <c r="AP100" s="1304">
        <v>19954</v>
      </c>
      <c r="AQ100" s="1311">
        <v>26426583</v>
      </c>
      <c r="AR100" s="1312">
        <v>545696</v>
      </c>
      <c r="AS100" s="1306">
        <f t="shared" si="187"/>
        <v>26972279</v>
      </c>
      <c r="AT100" s="1303">
        <f t="shared" si="207"/>
        <v>26406629</v>
      </c>
      <c r="AU100" s="1304">
        <v>28904</v>
      </c>
      <c r="AV100" s="1311">
        <v>39703506</v>
      </c>
      <c r="AW100" s="1312">
        <v>1985071</v>
      </c>
      <c r="AX100" s="1306">
        <f t="shared" si="188"/>
        <v>41688577</v>
      </c>
      <c r="AY100" s="1303">
        <f t="shared" si="208"/>
        <v>39674602</v>
      </c>
      <c r="AZ100" s="1304">
        <v>44587</v>
      </c>
      <c r="BA100" s="1311">
        <v>29815962</v>
      </c>
      <c r="BB100" s="1312">
        <v>3931201</v>
      </c>
      <c r="BC100" s="1306">
        <f t="shared" si="189"/>
        <v>33747163</v>
      </c>
      <c r="BD100" s="1303">
        <f t="shared" si="209"/>
        <v>29771375</v>
      </c>
      <c r="BE100" s="1304">
        <v>26994</v>
      </c>
      <c r="BF100" s="1311">
        <v>51014107</v>
      </c>
      <c r="BG100" s="1312">
        <v>-3072475</v>
      </c>
      <c r="BH100" s="1306">
        <f t="shared" si="190"/>
        <v>47941632</v>
      </c>
      <c r="BI100" s="1303">
        <f t="shared" si="210"/>
        <v>50987113</v>
      </c>
      <c r="BJ100" s="1304">
        <v>31000</v>
      </c>
      <c r="BK100" s="1311">
        <v>42966913</v>
      </c>
      <c r="BL100" s="1312">
        <v>5278334</v>
      </c>
      <c r="BM100" s="1306">
        <f t="shared" si="191"/>
        <v>48245247</v>
      </c>
      <c r="BN100" s="1303">
        <f t="shared" si="211"/>
        <v>42935913</v>
      </c>
      <c r="BO100" s="1304">
        <v>44943</v>
      </c>
      <c r="BP100" s="1311">
        <v>39910688</v>
      </c>
      <c r="BQ100" s="1312">
        <v>339267</v>
      </c>
      <c r="BR100" s="1306">
        <f t="shared" si="192"/>
        <v>40249955</v>
      </c>
      <c r="BS100" s="1303">
        <f t="shared" si="212"/>
        <v>39865745</v>
      </c>
      <c r="BT100" s="1304">
        <v>10005</v>
      </c>
      <c r="BU100" s="1311">
        <v>17069927</v>
      </c>
      <c r="BV100" s="1312">
        <v>827712</v>
      </c>
      <c r="BW100" s="1306">
        <f t="shared" si="193"/>
        <v>17897639</v>
      </c>
      <c r="BX100" s="1303">
        <f t="shared" si="213"/>
        <v>17059922</v>
      </c>
      <c r="BY100" s="1304">
        <v>1641051</v>
      </c>
      <c r="BZ100" s="1311">
        <v>1519912692</v>
      </c>
      <c r="CA100" s="1312">
        <v>-21337029</v>
      </c>
      <c r="CB100" s="1306">
        <f t="shared" si="194"/>
        <v>1498575663</v>
      </c>
      <c r="CC100" s="1303">
        <f t="shared" si="214"/>
        <v>1518271641</v>
      </c>
      <c r="CD100" s="1330">
        <f t="shared" si="215"/>
        <v>3318215</v>
      </c>
      <c r="CE100" s="1308">
        <f t="shared" si="216"/>
        <v>3400876386</v>
      </c>
      <c r="CF100" s="1309">
        <f t="shared" si="217"/>
        <v>-70474632</v>
      </c>
      <c r="CG100" s="1308">
        <f t="shared" si="198"/>
        <v>3330401754</v>
      </c>
      <c r="CH100" s="1307">
        <f t="shared" si="218"/>
        <v>3397558171</v>
      </c>
    </row>
    <row r="101" spans="1:171" ht="15" customHeight="1">
      <c r="A101" s="806" t="s">
        <v>915</v>
      </c>
      <c r="B101" s="1319"/>
      <c r="C101" s="1316">
        <v>0</v>
      </c>
      <c r="D101" s="1317"/>
      <c r="E101" s="1324">
        <f t="shared" si="99"/>
        <v>0</v>
      </c>
      <c r="F101" s="1303">
        <f t="shared" si="199"/>
        <v>0</v>
      </c>
      <c r="G101" s="1324"/>
      <c r="H101" s="1316">
        <v>0</v>
      </c>
      <c r="I101" s="1317"/>
      <c r="J101" s="1324">
        <f t="shared" si="181"/>
        <v>0</v>
      </c>
      <c r="K101" s="1303">
        <f t="shared" si="200"/>
        <v>0</v>
      </c>
      <c r="L101" s="1324"/>
      <c r="M101" s="1233">
        <v>0</v>
      </c>
      <c r="N101" s="1310"/>
      <c r="O101" s="1324">
        <f t="shared" si="101"/>
        <v>0</v>
      </c>
      <c r="P101" s="1303">
        <f t="shared" si="201"/>
        <v>0</v>
      </c>
      <c r="Q101" s="1319"/>
      <c r="R101" s="1316">
        <v>3517000</v>
      </c>
      <c r="S101" s="1310"/>
      <c r="T101" s="1324">
        <f t="shared" si="182"/>
        <v>3517000</v>
      </c>
      <c r="U101" s="1303">
        <f t="shared" si="202"/>
        <v>3517000</v>
      </c>
      <c r="V101" s="1324"/>
      <c r="W101" s="1311">
        <v>0</v>
      </c>
      <c r="X101" s="1312"/>
      <c r="Y101" s="1326">
        <f t="shared" si="183"/>
        <v>0</v>
      </c>
      <c r="Z101" s="1303">
        <f t="shared" si="203"/>
        <v>0</v>
      </c>
      <c r="AA101" s="1326"/>
      <c r="AB101" s="1311">
        <v>0</v>
      </c>
      <c r="AC101" s="1312"/>
      <c r="AD101" s="1326">
        <f t="shared" si="184"/>
        <v>0</v>
      </c>
      <c r="AE101" s="1303">
        <f t="shared" si="204"/>
        <v>0</v>
      </c>
      <c r="AF101" s="1326"/>
      <c r="AG101" s="1311">
        <v>0</v>
      </c>
      <c r="AH101" s="1312"/>
      <c r="AI101" s="1326">
        <f t="shared" si="185"/>
        <v>0</v>
      </c>
      <c r="AJ101" s="1303">
        <f t="shared" si="205"/>
        <v>0</v>
      </c>
      <c r="AK101" s="1326"/>
      <c r="AL101" s="1311">
        <v>0</v>
      </c>
      <c r="AM101" s="1312"/>
      <c r="AN101" s="1326">
        <f t="shared" si="186"/>
        <v>0</v>
      </c>
      <c r="AO101" s="1303">
        <f t="shared" si="206"/>
        <v>0</v>
      </c>
      <c r="AP101" s="1326"/>
      <c r="AQ101" s="1311">
        <v>0</v>
      </c>
      <c r="AR101" s="1312"/>
      <c r="AS101" s="1326">
        <f t="shared" si="187"/>
        <v>0</v>
      </c>
      <c r="AT101" s="1303">
        <f t="shared" si="207"/>
        <v>0</v>
      </c>
      <c r="AU101" s="1326"/>
      <c r="AV101" s="1311">
        <v>0</v>
      </c>
      <c r="AW101" s="1312"/>
      <c r="AX101" s="1326">
        <f t="shared" si="188"/>
        <v>0</v>
      </c>
      <c r="AY101" s="1303">
        <f t="shared" si="208"/>
        <v>0</v>
      </c>
      <c r="AZ101" s="1326"/>
      <c r="BA101" s="1311">
        <v>0</v>
      </c>
      <c r="BB101" s="1318"/>
      <c r="BC101" s="1326">
        <f t="shared" si="189"/>
        <v>0</v>
      </c>
      <c r="BD101" s="1303">
        <f t="shared" si="209"/>
        <v>0</v>
      </c>
      <c r="BE101" s="1326"/>
      <c r="BF101" s="1311">
        <v>0</v>
      </c>
      <c r="BG101" s="1312"/>
      <c r="BH101" s="1326">
        <f t="shared" si="190"/>
        <v>0</v>
      </c>
      <c r="BI101" s="1303">
        <f t="shared" si="210"/>
        <v>0</v>
      </c>
      <c r="BJ101" s="1326"/>
      <c r="BK101" s="1311">
        <v>0</v>
      </c>
      <c r="BL101" s="1312"/>
      <c r="BM101" s="1326">
        <f t="shared" si="191"/>
        <v>0</v>
      </c>
      <c r="BN101" s="1303">
        <f t="shared" si="211"/>
        <v>0</v>
      </c>
      <c r="BO101" s="1326"/>
      <c r="BP101" s="1311">
        <v>0</v>
      </c>
      <c r="BQ101" s="1312"/>
      <c r="BR101" s="1326">
        <f t="shared" si="192"/>
        <v>0</v>
      </c>
      <c r="BS101" s="1303">
        <f t="shared" si="212"/>
        <v>0</v>
      </c>
      <c r="BT101" s="1326"/>
      <c r="BU101" s="1311">
        <v>0</v>
      </c>
      <c r="BV101" s="1312"/>
      <c r="BW101" s="1326">
        <f t="shared" si="193"/>
        <v>0</v>
      </c>
      <c r="BX101" s="1303">
        <f t="shared" si="213"/>
        <v>0</v>
      </c>
      <c r="BY101" s="1304"/>
      <c r="BZ101" s="1311">
        <v>0</v>
      </c>
      <c r="CA101" s="1312"/>
      <c r="CB101" s="1326">
        <f t="shared" si="194"/>
        <v>0</v>
      </c>
      <c r="CC101" s="1303">
        <f t="shared" si="214"/>
        <v>0</v>
      </c>
      <c r="CD101" s="1330">
        <f t="shared" si="215"/>
        <v>0</v>
      </c>
      <c r="CE101" s="1308">
        <f t="shared" si="216"/>
        <v>3517000</v>
      </c>
      <c r="CF101" s="1309">
        <f t="shared" si="217"/>
        <v>0</v>
      </c>
      <c r="CG101" s="1327">
        <f t="shared" si="198"/>
        <v>3517000</v>
      </c>
      <c r="CH101" s="1330">
        <f t="shared" si="218"/>
        <v>3517000</v>
      </c>
    </row>
    <row r="102" spans="1:171" ht="15" customHeight="1">
      <c r="A102" s="806" t="s">
        <v>916</v>
      </c>
      <c r="B102" s="1167">
        <v>65796</v>
      </c>
      <c r="C102" s="1233">
        <v>65343000</v>
      </c>
      <c r="D102" s="1310">
        <v>-6873</v>
      </c>
      <c r="E102" s="1324">
        <f t="shared" si="99"/>
        <v>65336127</v>
      </c>
      <c r="F102" s="1303">
        <f t="shared" si="199"/>
        <v>65277204</v>
      </c>
      <c r="G102" s="1324">
        <v>7493</v>
      </c>
      <c r="H102" s="1233">
        <v>127444955</v>
      </c>
      <c r="I102" s="1310">
        <v>495300</v>
      </c>
      <c r="J102" s="1324">
        <f t="shared" si="181"/>
        <v>127940255</v>
      </c>
      <c r="K102" s="1303">
        <f t="shared" si="200"/>
        <v>127437462</v>
      </c>
      <c r="L102" s="1324">
        <v>12496</v>
      </c>
      <c r="M102" s="1233">
        <v>54652770</v>
      </c>
      <c r="N102" s="1310">
        <v>2188868</v>
      </c>
      <c r="O102" s="1324">
        <f t="shared" si="101"/>
        <v>56841638</v>
      </c>
      <c r="P102" s="1303">
        <f t="shared" si="201"/>
        <v>54640274</v>
      </c>
      <c r="Q102" s="1167">
        <v>17765</v>
      </c>
      <c r="R102" s="1233">
        <v>118546794</v>
      </c>
      <c r="S102" s="1310">
        <v>-507874</v>
      </c>
      <c r="T102" s="1324">
        <f t="shared" si="182"/>
        <v>118038920</v>
      </c>
      <c r="U102" s="1303">
        <f t="shared" si="202"/>
        <v>118529029</v>
      </c>
      <c r="V102" s="1324">
        <v>396</v>
      </c>
      <c r="W102" s="1311">
        <v>22091391</v>
      </c>
      <c r="X102" s="1312"/>
      <c r="Y102" s="1326">
        <f t="shared" si="183"/>
        <v>22091391</v>
      </c>
      <c r="Z102" s="1303">
        <f t="shared" si="203"/>
        <v>22090995</v>
      </c>
      <c r="AA102" s="1326">
        <v>579</v>
      </c>
      <c r="AB102" s="1311">
        <v>37239076</v>
      </c>
      <c r="AC102" s="1312">
        <v>466511</v>
      </c>
      <c r="AD102" s="1326">
        <f t="shared" si="184"/>
        <v>37705587</v>
      </c>
      <c r="AE102" s="1303">
        <f t="shared" si="204"/>
        <v>37238497</v>
      </c>
      <c r="AF102" s="1326">
        <v>4417</v>
      </c>
      <c r="AG102" s="1311">
        <v>33261600</v>
      </c>
      <c r="AH102" s="1312">
        <v>27952</v>
      </c>
      <c r="AI102" s="1326">
        <f t="shared" si="185"/>
        <v>33289552</v>
      </c>
      <c r="AJ102" s="1303">
        <f t="shared" si="205"/>
        <v>33257183</v>
      </c>
      <c r="AK102" s="1326">
        <v>1059</v>
      </c>
      <c r="AL102" s="1311">
        <v>36074422</v>
      </c>
      <c r="AM102" s="1312">
        <v>205835</v>
      </c>
      <c r="AN102" s="1326">
        <f t="shared" si="186"/>
        <v>36280257</v>
      </c>
      <c r="AO102" s="1303">
        <f t="shared" si="206"/>
        <v>36073363</v>
      </c>
      <c r="AP102" s="1326">
        <v>706</v>
      </c>
      <c r="AQ102" s="1311">
        <v>4263045</v>
      </c>
      <c r="AR102" s="1312">
        <v>135335</v>
      </c>
      <c r="AS102" s="1326">
        <f t="shared" si="187"/>
        <v>4398380</v>
      </c>
      <c r="AT102" s="1303">
        <f t="shared" si="207"/>
        <v>4262339</v>
      </c>
      <c r="AU102" s="1326">
        <v>432</v>
      </c>
      <c r="AV102" s="1313">
        <v>1162129</v>
      </c>
      <c r="AW102" s="1312">
        <v>309165</v>
      </c>
      <c r="AX102" s="1326">
        <f t="shared" si="188"/>
        <v>1471294</v>
      </c>
      <c r="AY102" s="1303">
        <f t="shared" si="208"/>
        <v>1161697</v>
      </c>
      <c r="AZ102" s="1326">
        <v>584</v>
      </c>
      <c r="BA102" s="1311">
        <v>12994458</v>
      </c>
      <c r="BB102" s="1318">
        <v>397409</v>
      </c>
      <c r="BC102" s="1326">
        <f t="shared" si="189"/>
        <v>13391867</v>
      </c>
      <c r="BD102" s="1303">
        <f t="shared" si="209"/>
        <v>12993874</v>
      </c>
      <c r="BE102" s="1326">
        <v>394</v>
      </c>
      <c r="BF102" s="1311">
        <v>20763794</v>
      </c>
      <c r="BG102" s="1312">
        <v>231989</v>
      </c>
      <c r="BH102" s="1326">
        <f t="shared" si="190"/>
        <v>20995783</v>
      </c>
      <c r="BI102" s="1303">
        <f t="shared" si="210"/>
        <v>20763400</v>
      </c>
      <c r="BJ102" s="1326">
        <v>3198</v>
      </c>
      <c r="BK102" s="1311">
        <v>45626679</v>
      </c>
      <c r="BL102" s="1312">
        <v>46125</v>
      </c>
      <c r="BM102" s="1326">
        <f t="shared" si="191"/>
        <v>45672804</v>
      </c>
      <c r="BN102" s="1303">
        <f t="shared" si="211"/>
        <v>45623481</v>
      </c>
      <c r="BO102" s="1326">
        <v>945</v>
      </c>
      <c r="BP102" s="1311">
        <v>74356170</v>
      </c>
      <c r="BQ102" s="1312">
        <v>307686</v>
      </c>
      <c r="BR102" s="1326">
        <f t="shared" si="192"/>
        <v>74663856</v>
      </c>
      <c r="BS102" s="1303">
        <f t="shared" si="212"/>
        <v>74355225</v>
      </c>
      <c r="BT102" s="1326">
        <v>417</v>
      </c>
      <c r="BU102" s="1311">
        <v>4065356</v>
      </c>
      <c r="BV102" s="1312">
        <v>343265</v>
      </c>
      <c r="BW102" s="1326">
        <f t="shared" si="193"/>
        <v>4408621</v>
      </c>
      <c r="BX102" s="1303">
        <f t="shared" si="213"/>
        <v>4064939</v>
      </c>
      <c r="BY102" s="1304">
        <v>69021</v>
      </c>
      <c r="BZ102" s="1311">
        <v>147590264</v>
      </c>
      <c r="CA102" s="1312">
        <v>1492250</v>
      </c>
      <c r="CB102" s="1326">
        <f t="shared" si="194"/>
        <v>149082514</v>
      </c>
      <c r="CC102" s="1303">
        <f t="shared" si="214"/>
        <v>147521243</v>
      </c>
      <c r="CD102" s="1330">
        <f t="shared" si="215"/>
        <v>185698</v>
      </c>
      <c r="CE102" s="1308">
        <f t="shared" si="216"/>
        <v>805475903</v>
      </c>
      <c r="CF102" s="1309">
        <f t="shared" si="217"/>
        <v>6132943</v>
      </c>
      <c r="CG102" s="1327">
        <f t="shared" si="198"/>
        <v>811608846</v>
      </c>
      <c r="CH102" s="1330">
        <f t="shared" si="218"/>
        <v>805290205</v>
      </c>
    </row>
    <row r="103" spans="1:171" ht="27.75" hidden="1" customHeight="1">
      <c r="A103" s="806" t="s">
        <v>475</v>
      </c>
      <c r="B103" s="806"/>
      <c r="C103" s="1319">
        <v>0</v>
      </c>
      <c r="D103" s="1320"/>
      <c r="E103" s="1324">
        <f t="shared" si="99"/>
        <v>0</v>
      </c>
      <c r="F103" s="1324"/>
      <c r="G103" s="1324"/>
      <c r="H103" s="1319">
        <v>0</v>
      </c>
      <c r="I103" s="1320"/>
      <c r="J103" s="1324">
        <f t="shared" si="181"/>
        <v>0</v>
      </c>
      <c r="K103" s="1324"/>
      <c r="L103" s="1324"/>
      <c r="M103" s="1167">
        <v>0</v>
      </c>
      <c r="N103" s="1302"/>
      <c r="O103" s="1324">
        <f t="shared" si="101"/>
        <v>0</v>
      </c>
      <c r="P103" s="1324"/>
      <c r="Q103" s="1324"/>
      <c r="R103" s="1319"/>
      <c r="S103" s="1302"/>
      <c r="T103" s="1324">
        <f t="shared" si="182"/>
        <v>0</v>
      </c>
      <c r="U103" s="1324"/>
      <c r="V103" s="1324"/>
      <c r="W103" s="1306">
        <v>0</v>
      </c>
      <c r="X103" s="1349"/>
      <c r="Y103" s="1326">
        <f t="shared" si="183"/>
        <v>0</v>
      </c>
      <c r="Z103" s="1326"/>
      <c r="AA103" s="1326"/>
      <c r="AB103" s="1306">
        <v>0</v>
      </c>
      <c r="AC103" s="1349"/>
      <c r="AD103" s="1326">
        <f t="shared" si="184"/>
        <v>0</v>
      </c>
      <c r="AE103" s="1326"/>
      <c r="AF103" s="1326"/>
      <c r="AG103" s="1306">
        <v>0</v>
      </c>
      <c r="AH103" s="1349"/>
      <c r="AI103" s="1326">
        <f t="shared" si="185"/>
        <v>0</v>
      </c>
      <c r="AJ103" s="1326"/>
      <c r="AK103" s="1326"/>
      <c r="AL103" s="1306">
        <v>0</v>
      </c>
      <c r="AM103" s="1349"/>
      <c r="AN103" s="1326">
        <f t="shared" si="186"/>
        <v>0</v>
      </c>
      <c r="AO103" s="1326"/>
      <c r="AP103" s="1326"/>
      <c r="AQ103" s="1306">
        <v>0</v>
      </c>
      <c r="AR103" s="1349"/>
      <c r="AS103" s="1326">
        <f t="shared" si="187"/>
        <v>0</v>
      </c>
      <c r="AT103" s="1326"/>
      <c r="AU103" s="1326"/>
      <c r="AV103" s="1306">
        <v>0</v>
      </c>
      <c r="AW103" s="1349"/>
      <c r="AX103" s="1326">
        <f t="shared" si="188"/>
        <v>0</v>
      </c>
      <c r="AY103" s="1326"/>
      <c r="AZ103" s="1326"/>
      <c r="BA103" s="1306">
        <v>0</v>
      </c>
      <c r="BB103" s="1349"/>
      <c r="BC103" s="1326">
        <f t="shared" si="189"/>
        <v>0</v>
      </c>
      <c r="BD103" s="1326"/>
      <c r="BE103" s="1326"/>
      <c r="BF103" s="1306">
        <v>0</v>
      </c>
      <c r="BG103" s="1349"/>
      <c r="BH103" s="1326">
        <f t="shared" si="190"/>
        <v>0</v>
      </c>
      <c r="BI103" s="1326"/>
      <c r="BJ103" s="1326"/>
      <c r="BK103" s="1306">
        <v>0</v>
      </c>
      <c r="BL103" s="1349"/>
      <c r="BM103" s="1326">
        <f t="shared" si="191"/>
        <v>0</v>
      </c>
      <c r="BN103" s="1326"/>
      <c r="BO103" s="1326"/>
      <c r="BP103" s="1306">
        <v>0</v>
      </c>
      <c r="BQ103" s="1349"/>
      <c r="BR103" s="1326">
        <f t="shared" si="192"/>
        <v>0</v>
      </c>
      <c r="BS103" s="1326"/>
      <c r="BT103" s="1326"/>
      <c r="BU103" s="1306">
        <v>0</v>
      </c>
      <c r="BV103" s="1349"/>
      <c r="BW103" s="1326">
        <f t="shared" si="193"/>
        <v>0</v>
      </c>
      <c r="BX103" s="1326"/>
      <c r="BY103" s="1326"/>
      <c r="BZ103" s="1306">
        <v>0</v>
      </c>
      <c r="CA103" s="1349"/>
      <c r="CB103" s="1326">
        <f t="shared" si="194"/>
        <v>0</v>
      </c>
      <c r="CC103" s="1326"/>
      <c r="CD103" s="1330">
        <f>SUM(B103+G103+L103+Q103+V103+AA103+AF103+AK103+AP103+AU103+AZ103+BE103+BJ103+BO103+BT103+BY103)</f>
        <v>0</v>
      </c>
      <c r="CE103" s="1308">
        <f>SUM(C103+H103+M103+R103+W103+AB103+AG103+AL103+AQ103+AV103+BA103+BF103+BK103+BP103+BU103+BZ103)</f>
        <v>0</v>
      </c>
      <c r="CF103" s="1309">
        <f>SUM(D103+I103+N103+S103+X103+AC103+AH103+AM103+AR103+AW103+BB103+BG103+BL103+BQ103+BV103+CA103)</f>
        <v>0</v>
      </c>
      <c r="CG103" s="1327">
        <f>SUM(CE103+CF103)</f>
        <v>0</v>
      </c>
      <c r="CH103" s="1330">
        <f t="shared" si="218"/>
        <v>0</v>
      </c>
    </row>
    <row r="104" spans="1:171" s="1323" customFormat="1" ht="15" customHeight="1" thickBot="1">
      <c r="A104" s="1234" t="s">
        <v>476</v>
      </c>
      <c r="B104" s="1234">
        <f t="shared" ref="B104:AB104" si="219">SUM(B88:B103)</f>
        <v>277998</v>
      </c>
      <c r="C104" s="1234">
        <f t="shared" si="219"/>
        <v>397710790</v>
      </c>
      <c r="D104" s="1234">
        <f t="shared" si="219"/>
        <v>-13809718</v>
      </c>
      <c r="E104" s="1234">
        <f t="shared" si="219"/>
        <v>383901072</v>
      </c>
      <c r="F104" s="1234">
        <f t="shared" si="219"/>
        <v>397432792</v>
      </c>
      <c r="G104" s="1234">
        <f t="shared" si="219"/>
        <v>480200</v>
      </c>
      <c r="H104" s="1234">
        <f t="shared" si="219"/>
        <v>637005365</v>
      </c>
      <c r="I104" s="1234">
        <f t="shared" si="219"/>
        <v>4050515</v>
      </c>
      <c r="J104" s="1234">
        <f t="shared" si="219"/>
        <v>641055880</v>
      </c>
      <c r="K104" s="1234">
        <f t="shared" si="219"/>
        <v>636525165</v>
      </c>
      <c r="L104" s="1234">
        <f t="shared" si="219"/>
        <v>564703</v>
      </c>
      <c r="M104" s="1234">
        <f t="shared" si="219"/>
        <v>710136257</v>
      </c>
      <c r="N104" s="1234">
        <f t="shared" si="219"/>
        <v>3684260</v>
      </c>
      <c r="O104" s="1234">
        <f t="shared" si="219"/>
        <v>713820517</v>
      </c>
      <c r="P104" s="1234">
        <f t="shared" si="219"/>
        <v>709571554</v>
      </c>
      <c r="Q104" s="1234">
        <f>SUM(Q88:Q103)</f>
        <v>463448</v>
      </c>
      <c r="R104" s="1234">
        <f>SUM(R88:R103)</f>
        <v>809344628</v>
      </c>
      <c r="S104" s="1234">
        <f>SUM(S88:S103)</f>
        <v>-40155687</v>
      </c>
      <c r="T104" s="1234">
        <f>SUM(T88:T103)</f>
        <v>769188941</v>
      </c>
      <c r="U104" s="1234">
        <f>SUM(U88:U103)</f>
        <v>808881180</v>
      </c>
      <c r="V104" s="1234">
        <f t="shared" si="219"/>
        <v>115561</v>
      </c>
      <c r="W104" s="1234">
        <f t="shared" si="219"/>
        <v>154775929</v>
      </c>
      <c r="X104" s="1234">
        <f t="shared" si="219"/>
        <v>311264</v>
      </c>
      <c r="Y104" s="1234">
        <f t="shared" si="219"/>
        <v>155087193</v>
      </c>
      <c r="Z104" s="1234">
        <f t="shared" si="219"/>
        <v>154660368</v>
      </c>
      <c r="AA104" s="1234">
        <f t="shared" si="219"/>
        <v>211952</v>
      </c>
      <c r="AB104" s="1234">
        <f t="shared" si="219"/>
        <v>251270232</v>
      </c>
      <c r="AC104" s="1234">
        <f t="shared" ref="AC104:BH104" si="220">SUM(AC88:AC103)</f>
        <v>719267</v>
      </c>
      <c r="AD104" s="1234">
        <f t="shared" si="220"/>
        <v>251989499</v>
      </c>
      <c r="AE104" s="1234">
        <f t="shared" si="220"/>
        <v>251058280</v>
      </c>
      <c r="AF104" s="1234">
        <f t="shared" si="220"/>
        <v>169160</v>
      </c>
      <c r="AG104" s="1234">
        <f t="shared" si="220"/>
        <v>201839503</v>
      </c>
      <c r="AH104" s="1234">
        <f t="shared" si="220"/>
        <v>626601</v>
      </c>
      <c r="AI104" s="1234">
        <f t="shared" si="220"/>
        <v>202466104</v>
      </c>
      <c r="AJ104" s="1234">
        <f t="shared" si="220"/>
        <v>201670343</v>
      </c>
      <c r="AK104" s="1234">
        <f t="shared" si="220"/>
        <v>221315</v>
      </c>
      <c r="AL104" s="1234">
        <f t="shared" si="220"/>
        <v>271333614</v>
      </c>
      <c r="AM104" s="1234">
        <f t="shared" si="220"/>
        <v>2008131</v>
      </c>
      <c r="AN104" s="1234">
        <f t="shared" si="220"/>
        <v>273341745</v>
      </c>
      <c r="AO104" s="1234">
        <f t="shared" si="220"/>
        <v>271112299</v>
      </c>
      <c r="AP104" s="1234">
        <f t="shared" si="220"/>
        <v>131152</v>
      </c>
      <c r="AQ104" s="1234">
        <f t="shared" si="220"/>
        <v>152952709</v>
      </c>
      <c r="AR104" s="1234">
        <f t="shared" si="220"/>
        <v>-426086</v>
      </c>
      <c r="AS104" s="1234">
        <f t="shared" si="220"/>
        <v>152526623</v>
      </c>
      <c r="AT104" s="1234">
        <f t="shared" si="220"/>
        <v>152821557</v>
      </c>
      <c r="AU104" s="1234">
        <f t="shared" si="220"/>
        <v>131120</v>
      </c>
      <c r="AV104" s="1234">
        <f t="shared" si="220"/>
        <v>153583044</v>
      </c>
      <c r="AW104" s="1234">
        <f t="shared" si="220"/>
        <v>1932775</v>
      </c>
      <c r="AX104" s="1234">
        <f t="shared" si="220"/>
        <v>155515819</v>
      </c>
      <c r="AY104" s="1234">
        <f t="shared" si="220"/>
        <v>153451924</v>
      </c>
      <c r="AZ104" s="1234">
        <f t="shared" si="220"/>
        <v>189426</v>
      </c>
      <c r="BA104" s="1234">
        <f t="shared" si="220"/>
        <v>202128401</v>
      </c>
      <c r="BB104" s="1234">
        <f t="shared" si="220"/>
        <v>1845493</v>
      </c>
      <c r="BC104" s="1234">
        <f t="shared" si="220"/>
        <v>203973894</v>
      </c>
      <c r="BD104" s="1234">
        <f t="shared" si="220"/>
        <v>201938975</v>
      </c>
      <c r="BE104" s="1234">
        <f t="shared" si="220"/>
        <v>127224</v>
      </c>
      <c r="BF104" s="1234">
        <f t="shared" si="220"/>
        <v>179068267</v>
      </c>
      <c r="BG104" s="1234">
        <f t="shared" si="220"/>
        <v>-1192648</v>
      </c>
      <c r="BH104" s="1234">
        <f t="shared" si="220"/>
        <v>177875619</v>
      </c>
      <c r="BI104" s="1234">
        <f t="shared" ref="BI104:CH104" si="221">SUM(BI88:BI103)</f>
        <v>178941043</v>
      </c>
      <c r="BJ104" s="1234">
        <f t="shared" si="221"/>
        <v>133949</v>
      </c>
      <c r="BK104" s="1234">
        <f t="shared" si="221"/>
        <v>198017928</v>
      </c>
      <c r="BL104" s="1234">
        <f t="shared" si="221"/>
        <v>2594243</v>
      </c>
      <c r="BM104" s="1234">
        <f t="shared" si="221"/>
        <v>200612171</v>
      </c>
      <c r="BN104" s="1234">
        <f t="shared" si="221"/>
        <v>197883979</v>
      </c>
      <c r="BO104" s="1234">
        <f t="shared" si="221"/>
        <v>141196</v>
      </c>
      <c r="BP104" s="1234">
        <f t="shared" si="221"/>
        <v>231226655</v>
      </c>
      <c r="BQ104" s="1234">
        <f t="shared" si="221"/>
        <v>1437864</v>
      </c>
      <c r="BR104" s="1234">
        <f t="shared" si="221"/>
        <v>232664519</v>
      </c>
      <c r="BS104" s="1234">
        <f t="shared" si="221"/>
        <v>231085459</v>
      </c>
      <c r="BT104" s="1234">
        <f t="shared" si="221"/>
        <v>110122</v>
      </c>
      <c r="BU104" s="1234">
        <f t="shared" si="221"/>
        <v>131570304</v>
      </c>
      <c r="BV104" s="1234">
        <f t="shared" si="221"/>
        <v>1156037</v>
      </c>
      <c r="BW104" s="1234">
        <f t="shared" si="221"/>
        <v>132726341</v>
      </c>
      <c r="BX104" s="1234">
        <f t="shared" si="221"/>
        <v>131460182</v>
      </c>
      <c r="BY104" s="1234">
        <f t="shared" si="221"/>
        <v>1892118</v>
      </c>
      <c r="BZ104" s="1234">
        <f t="shared" si="221"/>
        <v>1961343451</v>
      </c>
      <c r="CA104" s="1234">
        <f t="shared" si="221"/>
        <v>-25212182</v>
      </c>
      <c r="CB104" s="1234">
        <f t="shared" si="221"/>
        <v>1936131269</v>
      </c>
      <c r="CC104" s="1234">
        <f t="shared" si="221"/>
        <v>1959451333</v>
      </c>
      <c r="CD104" s="1234">
        <f t="shared" si="221"/>
        <v>5360644</v>
      </c>
      <c r="CE104" s="1234">
        <f t="shared" si="221"/>
        <v>6643307077</v>
      </c>
      <c r="CF104" s="1234">
        <f t="shared" si="221"/>
        <v>-60429871</v>
      </c>
      <c r="CG104" s="1234">
        <f t="shared" si="221"/>
        <v>6582877206</v>
      </c>
      <c r="CH104" s="1234">
        <f t="shared" si="221"/>
        <v>6637946433</v>
      </c>
    </row>
    <row r="105" spans="1:171" s="1323" customFormat="1" ht="15" customHeight="1" thickBot="1">
      <c r="A105" s="1350" t="s">
        <v>224</v>
      </c>
      <c r="B105" s="284">
        <f t="shared" ref="B105:AB105" si="222">SUM(B87+B104)</f>
        <v>1378744</v>
      </c>
      <c r="C105" s="284">
        <f t="shared" si="222"/>
        <v>1573422371</v>
      </c>
      <c r="D105" s="284">
        <f t="shared" si="222"/>
        <v>2387953</v>
      </c>
      <c r="E105" s="1631">
        <f t="shared" si="222"/>
        <v>1575810324</v>
      </c>
      <c r="F105" s="284">
        <f t="shared" si="222"/>
        <v>1572043627</v>
      </c>
      <c r="G105" s="284">
        <f t="shared" si="222"/>
        <v>492274</v>
      </c>
      <c r="H105" s="284">
        <f t="shared" si="222"/>
        <v>652489825</v>
      </c>
      <c r="I105" s="284">
        <f t="shared" si="222"/>
        <v>10874477</v>
      </c>
      <c r="J105" s="284">
        <f t="shared" si="222"/>
        <v>663364302</v>
      </c>
      <c r="K105" s="284">
        <f t="shared" si="222"/>
        <v>651997551</v>
      </c>
      <c r="L105" s="284">
        <f t="shared" si="222"/>
        <v>652380</v>
      </c>
      <c r="M105" s="284">
        <f t="shared" si="222"/>
        <v>812320454</v>
      </c>
      <c r="N105" s="284">
        <f t="shared" si="222"/>
        <v>-20113156</v>
      </c>
      <c r="O105" s="284">
        <f t="shared" si="222"/>
        <v>792207298</v>
      </c>
      <c r="P105" s="284">
        <f t="shared" si="222"/>
        <v>811668074</v>
      </c>
      <c r="Q105" s="284">
        <f>SUM(Q87+Q104)</f>
        <v>583589</v>
      </c>
      <c r="R105" s="284">
        <f>SUM(R87+R104)</f>
        <v>936650153</v>
      </c>
      <c r="S105" s="284">
        <f>SUM(S87+S104)</f>
        <v>-5496396</v>
      </c>
      <c r="T105" s="284">
        <f>SUM(T87+T104)</f>
        <v>931153757</v>
      </c>
      <c r="U105" s="284">
        <f>SUM(U87+U104)</f>
        <v>936066564</v>
      </c>
      <c r="V105" s="284">
        <f t="shared" si="222"/>
        <v>129111</v>
      </c>
      <c r="W105" s="284">
        <f t="shared" si="222"/>
        <v>159256287</v>
      </c>
      <c r="X105" s="284">
        <f t="shared" si="222"/>
        <v>8137</v>
      </c>
      <c r="Y105" s="284">
        <f t="shared" si="222"/>
        <v>159264424</v>
      </c>
      <c r="Z105" s="284">
        <f t="shared" si="222"/>
        <v>159127176</v>
      </c>
      <c r="AA105" s="284">
        <f t="shared" si="222"/>
        <v>238022</v>
      </c>
      <c r="AB105" s="284">
        <f t="shared" si="222"/>
        <v>265040285</v>
      </c>
      <c r="AC105" s="284">
        <f t="shared" ref="AC105:BH105" si="223">SUM(AC87+AC104)</f>
        <v>1311059</v>
      </c>
      <c r="AD105" s="284">
        <f t="shared" si="223"/>
        <v>266351344</v>
      </c>
      <c r="AE105" s="284">
        <f t="shared" si="223"/>
        <v>264802263</v>
      </c>
      <c r="AF105" s="284">
        <f t="shared" si="223"/>
        <v>169195</v>
      </c>
      <c r="AG105" s="284">
        <f t="shared" si="223"/>
        <v>202387396</v>
      </c>
      <c r="AH105" s="284">
        <f t="shared" si="223"/>
        <v>652901</v>
      </c>
      <c r="AI105" s="284">
        <f t="shared" si="223"/>
        <v>203040297</v>
      </c>
      <c r="AJ105" s="284">
        <f t="shared" si="223"/>
        <v>202218201</v>
      </c>
      <c r="AK105" s="284">
        <f t="shared" si="223"/>
        <v>221409</v>
      </c>
      <c r="AL105" s="284">
        <f t="shared" si="223"/>
        <v>271479014</v>
      </c>
      <c r="AM105" s="284">
        <f t="shared" si="223"/>
        <v>2088069</v>
      </c>
      <c r="AN105" s="284">
        <f t="shared" si="223"/>
        <v>273567083</v>
      </c>
      <c r="AO105" s="284">
        <f t="shared" si="223"/>
        <v>271257605</v>
      </c>
      <c r="AP105" s="284">
        <f t="shared" si="223"/>
        <v>145204</v>
      </c>
      <c r="AQ105" s="284">
        <f t="shared" si="223"/>
        <v>157852009</v>
      </c>
      <c r="AR105" s="284">
        <f t="shared" si="223"/>
        <v>-151266</v>
      </c>
      <c r="AS105" s="284">
        <f t="shared" si="223"/>
        <v>157700743</v>
      </c>
      <c r="AT105" s="284">
        <f t="shared" si="223"/>
        <v>157706805</v>
      </c>
      <c r="AU105" s="284">
        <f t="shared" si="223"/>
        <v>145536</v>
      </c>
      <c r="AV105" s="284">
        <f t="shared" si="223"/>
        <v>156501345</v>
      </c>
      <c r="AW105" s="284">
        <f t="shared" si="223"/>
        <v>1733805</v>
      </c>
      <c r="AX105" s="284">
        <f t="shared" si="223"/>
        <v>158235150</v>
      </c>
      <c r="AY105" s="284">
        <f t="shared" si="223"/>
        <v>156355809</v>
      </c>
      <c r="AZ105" s="284">
        <f t="shared" si="223"/>
        <v>189427</v>
      </c>
      <c r="BA105" s="284">
        <f t="shared" si="223"/>
        <v>202163401</v>
      </c>
      <c r="BB105" s="284">
        <f t="shared" si="223"/>
        <v>1920583</v>
      </c>
      <c r="BC105" s="284">
        <f t="shared" si="223"/>
        <v>204083984</v>
      </c>
      <c r="BD105" s="284">
        <f t="shared" si="223"/>
        <v>201973974</v>
      </c>
      <c r="BE105" s="284">
        <f t="shared" si="223"/>
        <v>140650</v>
      </c>
      <c r="BF105" s="284">
        <f t="shared" si="223"/>
        <v>182277192</v>
      </c>
      <c r="BG105" s="284">
        <f t="shared" si="223"/>
        <v>-1623940</v>
      </c>
      <c r="BH105" s="284">
        <f t="shared" si="223"/>
        <v>180653252</v>
      </c>
      <c r="BI105" s="284">
        <f t="shared" ref="BI105:CH105" si="224">SUM(BI87+BI104)</f>
        <v>182136542</v>
      </c>
      <c r="BJ105" s="284">
        <f t="shared" si="224"/>
        <v>139012</v>
      </c>
      <c r="BK105" s="284">
        <f t="shared" si="224"/>
        <v>203416928</v>
      </c>
      <c r="BL105" s="284">
        <f t="shared" si="224"/>
        <v>1728367</v>
      </c>
      <c r="BM105" s="284">
        <f t="shared" si="224"/>
        <v>205145295</v>
      </c>
      <c r="BN105" s="284">
        <f t="shared" si="224"/>
        <v>203277916</v>
      </c>
      <c r="BO105" s="284">
        <f t="shared" si="224"/>
        <v>154949</v>
      </c>
      <c r="BP105" s="284">
        <f t="shared" si="224"/>
        <v>235273503</v>
      </c>
      <c r="BQ105" s="284">
        <f t="shared" si="224"/>
        <v>781762</v>
      </c>
      <c r="BR105" s="284">
        <f t="shared" si="224"/>
        <v>236055265</v>
      </c>
      <c r="BS105" s="284">
        <f t="shared" si="224"/>
        <v>235118554</v>
      </c>
      <c r="BT105" s="284">
        <f t="shared" si="224"/>
        <v>125136</v>
      </c>
      <c r="BU105" s="284">
        <f t="shared" si="224"/>
        <v>138865053</v>
      </c>
      <c r="BV105" s="284">
        <f t="shared" si="224"/>
        <v>213665</v>
      </c>
      <c r="BW105" s="284">
        <f t="shared" si="224"/>
        <v>139078718</v>
      </c>
      <c r="BX105" s="284">
        <f t="shared" si="224"/>
        <v>138739917</v>
      </c>
      <c r="BY105" s="284">
        <f t="shared" si="224"/>
        <v>2422659</v>
      </c>
      <c r="BZ105" s="284">
        <f t="shared" si="224"/>
        <v>2350581022</v>
      </c>
      <c r="CA105" s="284">
        <f t="shared" si="224"/>
        <v>-26992374</v>
      </c>
      <c r="CB105" s="284">
        <f t="shared" si="224"/>
        <v>2323588648</v>
      </c>
      <c r="CC105" s="284">
        <f t="shared" si="224"/>
        <v>2348158363</v>
      </c>
      <c r="CD105" s="284">
        <f t="shared" si="224"/>
        <v>7327297</v>
      </c>
      <c r="CE105" s="284">
        <f t="shared" si="224"/>
        <v>8499976238</v>
      </c>
      <c r="CF105" s="284">
        <f t="shared" si="224"/>
        <v>-30676354</v>
      </c>
      <c r="CG105" s="284">
        <f t="shared" si="224"/>
        <v>8469299884</v>
      </c>
      <c r="CH105" s="284">
        <f t="shared" si="224"/>
        <v>8492648941</v>
      </c>
    </row>
    <row r="106" spans="1:171" ht="15" customHeight="1">
      <c r="A106" s="1209" t="s">
        <v>395</v>
      </c>
      <c r="B106" s="1351">
        <f>SUM(B61-B105)</f>
        <v>0</v>
      </c>
      <c r="C106" s="1351">
        <f t="shared" ref="C106:BI106" si="225">SUM(C61-C105)</f>
        <v>0</v>
      </c>
      <c r="D106" s="1351">
        <f t="shared" si="225"/>
        <v>0</v>
      </c>
      <c r="E106" s="1351">
        <f t="shared" si="225"/>
        <v>0</v>
      </c>
      <c r="F106" s="1351">
        <f t="shared" si="225"/>
        <v>0</v>
      </c>
      <c r="G106" s="1351">
        <f t="shared" si="225"/>
        <v>0</v>
      </c>
      <c r="H106" s="1351">
        <f t="shared" si="225"/>
        <v>0</v>
      </c>
      <c r="I106" s="1351">
        <f t="shared" si="225"/>
        <v>0</v>
      </c>
      <c r="J106" s="1351">
        <f t="shared" si="225"/>
        <v>0</v>
      </c>
      <c r="K106" s="1351">
        <f t="shared" si="225"/>
        <v>0</v>
      </c>
      <c r="L106" s="1351">
        <f t="shared" si="225"/>
        <v>0</v>
      </c>
      <c r="M106" s="1351">
        <f t="shared" si="225"/>
        <v>0</v>
      </c>
      <c r="N106" s="1351">
        <f t="shared" si="225"/>
        <v>0</v>
      </c>
      <c r="O106" s="1351">
        <f t="shared" si="225"/>
        <v>0</v>
      </c>
      <c r="P106" s="1351">
        <f t="shared" si="225"/>
        <v>0</v>
      </c>
      <c r="Q106" s="1351">
        <f>SUM(Q61-Q105)</f>
        <v>0</v>
      </c>
      <c r="R106" s="1351">
        <f>SUM(R61-R105)</f>
        <v>0</v>
      </c>
      <c r="S106" s="1351">
        <f>SUM(S61-S105)</f>
        <v>0</v>
      </c>
      <c r="T106" s="1351">
        <f>SUM(T61-T105)</f>
        <v>0</v>
      </c>
      <c r="U106" s="1351">
        <f>SUM(U61-U105)</f>
        <v>0</v>
      </c>
      <c r="V106" s="1351">
        <f t="shared" si="225"/>
        <v>0</v>
      </c>
      <c r="W106" s="1351">
        <f t="shared" si="225"/>
        <v>0</v>
      </c>
      <c r="X106" s="1351">
        <f t="shared" si="225"/>
        <v>0</v>
      </c>
      <c r="Y106" s="1351">
        <f t="shared" si="225"/>
        <v>0</v>
      </c>
      <c r="Z106" s="1351">
        <f t="shared" si="225"/>
        <v>0</v>
      </c>
      <c r="AA106" s="1351">
        <f t="shared" si="225"/>
        <v>0</v>
      </c>
      <c r="AB106" s="1351">
        <f t="shared" si="225"/>
        <v>0</v>
      </c>
      <c r="AC106" s="1351">
        <f t="shared" si="225"/>
        <v>0</v>
      </c>
      <c r="AD106" s="1351">
        <f t="shared" si="225"/>
        <v>0</v>
      </c>
      <c r="AE106" s="1351">
        <f t="shared" si="225"/>
        <v>0</v>
      </c>
      <c r="AF106" s="1351">
        <f t="shared" si="225"/>
        <v>0</v>
      </c>
      <c r="AG106" s="1351">
        <f t="shared" si="225"/>
        <v>0</v>
      </c>
      <c r="AH106" s="1351">
        <f t="shared" si="225"/>
        <v>0</v>
      </c>
      <c r="AI106" s="1351">
        <f t="shared" si="225"/>
        <v>0</v>
      </c>
      <c r="AJ106" s="1351">
        <f t="shared" si="225"/>
        <v>0</v>
      </c>
      <c r="AK106" s="1351">
        <f t="shared" si="225"/>
        <v>0</v>
      </c>
      <c r="AL106" s="1351">
        <f t="shared" si="225"/>
        <v>0</v>
      </c>
      <c r="AM106" s="1351">
        <f t="shared" si="225"/>
        <v>0</v>
      </c>
      <c r="AN106" s="1351">
        <f t="shared" si="225"/>
        <v>0</v>
      </c>
      <c r="AO106" s="1351">
        <f t="shared" si="225"/>
        <v>0</v>
      </c>
      <c r="AP106" s="1351">
        <f t="shared" si="225"/>
        <v>0</v>
      </c>
      <c r="AQ106" s="1351">
        <f t="shared" si="225"/>
        <v>0</v>
      </c>
      <c r="AR106" s="1351">
        <f t="shared" si="225"/>
        <v>0</v>
      </c>
      <c r="AS106" s="1351">
        <f t="shared" si="225"/>
        <v>0</v>
      </c>
      <c r="AT106" s="1351">
        <f t="shared" si="225"/>
        <v>0</v>
      </c>
      <c r="AU106" s="1351">
        <f t="shared" si="225"/>
        <v>0</v>
      </c>
      <c r="AV106" s="1351">
        <f t="shared" si="225"/>
        <v>0</v>
      </c>
      <c r="AW106" s="1351">
        <f t="shared" si="225"/>
        <v>0</v>
      </c>
      <c r="AX106" s="1351">
        <f t="shared" si="225"/>
        <v>0</v>
      </c>
      <c r="AY106" s="1351">
        <f t="shared" si="225"/>
        <v>0</v>
      </c>
      <c r="AZ106" s="1351">
        <f t="shared" si="225"/>
        <v>0</v>
      </c>
      <c r="BA106" s="1351">
        <f t="shared" si="225"/>
        <v>0</v>
      </c>
      <c r="BB106" s="1351">
        <f t="shared" si="225"/>
        <v>0</v>
      </c>
      <c r="BC106" s="1351">
        <f t="shared" si="225"/>
        <v>0</v>
      </c>
      <c r="BD106" s="1351">
        <f t="shared" si="225"/>
        <v>0</v>
      </c>
      <c r="BE106" s="1351">
        <f t="shared" si="225"/>
        <v>0</v>
      </c>
      <c r="BF106" s="1351">
        <f t="shared" si="225"/>
        <v>0</v>
      </c>
      <c r="BG106" s="1351">
        <f t="shared" si="225"/>
        <v>0</v>
      </c>
      <c r="BH106" s="1351">
        <f t="shared" si="225"/>
        <v>0</v>
      </c>
      <c r="BI106" s="1351">
        <f t="shared" si="225"/>
        <v>0</v>
      </c>
      <c r="BJ106" s="1351">
        <f t="shared" ref="BJ106:CH106" si="226">SUM(BJ61-BJ105)</f>
        <v>0</v>
      </c>
      <c r="BK106" s="1351">
        <f t="shared" si="226"/>
        <v>0</v>
      </c>
      <c r="BL106" s="1351">
        <f t="shared" si="226"/>
        <v>0</v>
      </c>
      <c r="BM106" s="1351">
        <f t="shared" si="226"/>
        <v>0</v>
      </c>
      <c r="BN106" s="1351">
        <f t="shared" si="226"/>
        <v>0</v>
      </c>
      <c r="BO106" s="1351">
        <f t="shared" si="226"/>
        <v>0</v>
      </c>
      <c r="BP106" s="1351">
        <f t="shared" si="226"/>
        <v>0</v>
      </c>
      <c r="BQ106" s="1351">
        <f t="shared" si="226"/>
        <v>0</v>
      </c>
      <c r="BR106" s="1351">
        <f t="shared" si="226"/>
        <v>0</v>
      </c>
      <c r="BS106" s="1351">
        <f t="shared" si="226"/>
        <v>0</v>
      </c>
      <c r="BT106" s="1351">
        <f t="shared" si="226"/>
        <v>0</v>
      </c>
      <c r="BU106" s="1351">
        <f t="shared" si="226"/>
        <v>0</v>
      </c>
      <c r="BV106" s="1351">
        <f t="shared" si="226"/>
        <v>0</v>
      </c>
      <c r="BW106" s="1351">
        <f t="shared" si="226"/>
        <v>0</v>
      </c>
      <c r="BX106" s="1351">
        <f t="shared" si="226"/>
        <v>0</v>
      </c>
      <c r="BY106" s="1351">
        <f t="shared" si="226"/>
        <v>0</v>
      </c>
      <c r="BZ106" s="1351">
        <f t="shared" si="226"/>
        <v>0</v>
      </c>
      <c r="CA106" s="1351">
        <f t="shared" si="226"/>
        <v>0</v>
      </c>
      <c r="CB106" s="1351">
        <f t="shared" si="226"/>
        <v>0</v>
      </c>
      <c r="CC106" s="1351">
        <f t="shared" si="226"/>
        <v>0</v>
      </c>
      <c r="CD106" s="1351">
        <f t="shared" si="226"/>
        <v>0</v>
      </c>
      <c r="CE106" s="1351">
        <f t="shared" si="226"/>
        <v>0</v>
      </c>
      <c r="CF106" s="1351">
        <f t="shared" si="226"/>
        <v>0</v>
      </c>
      <c r="CG106" s="1351">
        <f t="shared" si="226"/>
        <v>0</v>
      </c>
      <c r="CH106" s="1352">
        <f t="shared" si="226"/>
        <v>0</v>
      </c>
      <c r="CI106" s="1209"/>
      <c r="CJ106" s="1209"/>
      <c r="CK106" s="1209"/>
      <c r="CL106" s="1209"/>
      <c r="CM106" s="1209"/>
      <c r="CN106" s="1209"/>
      <c r="CO106" s="1209"/>
      <c r="CP106" s="1209"/>
      <c r="CQ106" s="1209"/>
      <c r="CR106" s="1209"/>
      <c r="CS106" s="1209"/>
      <c r="CT106" s="1209"/>
      <c r="CU106" s="1209"/>
      <c r="CV106" s="1209"/>
      <c r="CW106" s="1209"/>
      <c r="CX106" s="1209"/>
      <c r="CY106" s="1209"/>
      <c r="CZ106" s="1209"/>
      <c r="FO106" s="946">
        <f>FO61-FO105</f>
        <v>0</v>
      </c>
    </row>
    <row r="107" spans="1:171" ht="15" customHeight="1">
      <c r="C107" s="1353"/>
      <c r="D107" s="1353"/>
      <c r="E107" s="1353"/>
      <c r="F107" s="1353"/>
      <c r="G107" s="1353"/>
      <c r="H107" s="1209"/>
      <c r="I107" s="1209"/>
      <c r="J107" s="1209"/>
      <c r="K107" s="1209"/>
      <c r="L107" s="1209"/>
      <c r="M107" s="1209"/>
      <c r="N107" s="1209"/>
      <c r="O107" s="1209"/>
      <c r="P107" s="1209"/>
      <c r="Q107" s="1209"/>
      <c r="R107" s="1209"/>
      <c r="S107" s="1209"/>
      <c r="T107" s="1209"/>
      <c r="U107" s="1209"/>
      <c r="V107" s="1209"/>
      <c r="W107" s="1192"/>
      <c r="X107" s="15"/>
      <c r="Y107" s="15"/>
      <c r="Z107" s="15"/>
      <c r="AA107" s="15"/>
      <c r="AB107" s="1192"/>
      <c r="AC107" s="15"/>
      <c r="AD107" s="15"/>
      <c r="AE107" s="15"/>
      <c r="AF107" s="15"/>
      <c r="AG107" s="1192"/>
      <c r="AH107" s="15"/>
      <c r="AI107" s="15"/>
      <c r="AJ107" s="15"/>
      <c r="AK107" s="15"/>
      <c r="AL107" s="1192"/>
      <c r="AM107" s="15"/>
      <c r="AN107" s="15"/>
      <c r="AO107" s="15"/>
      <c r="AP107" s="15"/>
      <c r="AQ107" s="1192"/>
      <c r="AR107" s="15"/>
      <c r="AS107" s="15"/>
      <c r="AT107" s="15"/>
      <c r="AU107" s="15"/>
      <c r="AV107" s="1192"/>
      <c r="AW107" s="15"/>
      <c r="AX107" s="15"/>
      <c r="AY107" s="15"/>
      <c r="AZ107" s="15"/>
      <c r="BA107" s="1192"/>
      <c r="BB107" s="15"/>
      <c r="BC107" s="15"/>
      <c r="BD107" s="15"/>
      <c r="BE107" s="15"/>
      <c r="BF107" s="1192"/>
      <c r="BG107" s="15"/>
      <c r="BH107" s="15"/>
      <c r="BI107" s="15"/>
      <c r="BJ107" s="15"/>
      <c r="BK107" s="1192"/>
      <c r="BL107" s="15"/>
      <c r="BM107" s="15"/>
      <c r="BN107" s="15"/>
      <c r="BO107" s="15"/>
      <c r="BP107" s="1192"/>
      <c r="BQ107" s="15"/>
      <c r="BR107" s="15"/>
      <c r="BS107" s="15"/>
      <c r="BT107" s="15"/>
      <c r="BU107" s="1192"/>
      <c r="BV107" s="15"/>
      <c r="BW107" s="15"/>
      <c r="BX107" s="15"/>
      <c r="BY107" s="15"/>
      <c r="BZ107" s="1192"/>
      <c r="CA107" s="15"/>
      <c r="CB107" s="15"/>
      <c r="CC107" s="15"/>
      <c r="CD107" s="1354"/>
      <c r="CE107" s="1355"/>
      <c r="CF107" s="1355"/>
      <c r="CG107" s="1355"/>
      <c r="CH107" s="1354"/>
      <c r="CI107" s="1209"/>
      <c r="CJ107" s="1209"/>
      <c r="CK107" s="1209"/>
      <c r="CL107" s="1209"/>
      <c r="CM107" s="1209"/>
      <c r="CN107" s="1209"/>
      <c r="CO107" s="1209"/>
      <c r="CP107" s="1209"/>
      <c r="CQ107" s="1209"/>
      <c r="CR107" s="1209"/>
      <c r="CS107" s="1209"/>
      <c r="CT107" s="1209"/>
      <c r="CU107" s="1209"/>
      <c r="CV107" s="1209"/>
      <c r="CW107" s="1209"/>
      <c r="CX107" s="1209"/>
      <c r="CY107" s="1209"/>
      <c r="CZ107" s="1209"/>
    </row>
    <row r="108" spans="1:171" ht="15" customHeight="1"/>
    <row r="109" spans="1:171" ht="15" customHeight="1">
      <c r="CE109" s="1354"/>
    </row>
    <row r="110" spans="1:171" ht="15" customHeight="1">
      <c r="N110" s="1192"/>
    </row>
    <row r="111" spans="1:171" ht="15" customHeight="1"/>
    <row r="112" spans="1:171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</sheetData>
  <mergeCells count="51">
    <mergeCell ref="AQ1:AS1"/>
    <mergeCell ref="AV1:AX1"/>
    <mergeCell ref="C3:E3"/>
    <mergeCell ref="M3:O3"/>
    <mergeCell ref="H3:J3"/>
    <mergeCell ref="AL3:AN3"/>
    <mergeCell ref="AB3:AD3"/>
    <mergeCell ref="AG2:AI2"/>
    <mergeCell ref="AQ2:AS2"/>
    <mergeCell ref="AV2:AX2"/>
    <mergeCell ref="C1:E1"/>
    <mergeCell ref="H1:J1"/>
    <mergeCell ref="M1:O1"/>
    <mergeCell ref="C2:E2"/>
    <mergeCell ref="R1:T1"/>
    <mergeCell ref="W1:Y1"/>
    <mergeCell ref="CE1:CG1"/>
    <mergeCell ref="BA1:BC1"/>
    <mergeCell ref="BF1:BH1"/>
    <mergeCell ref="BK1:BM1"/>
    <mergeCell ref="BU1:BW1"/>
    <mergeCell ref="CE2:CG2"/>
    <mergeCell ref="BU3:BW3"/>
    <mergeCell ref="AV3:AX3"/>
    <mergeCell ref="CE3:CG3"/>
    <mergeCell ref="BF3:BH3"/>
    <mergeCell ref="BF2:BH2"/>
    <mergeCell ref="BU2:BW2"/>
    <mergeCell ref="BK2:BM2"/>
    <mergeCell ref="BP2:BR2"/>
    <mergeCell ref="H2:J2"/>
    <mergeCell ref="M2:O2"/>
    <mergeCell ref="R2:T2"/>
    <mergeCell ref="W2:Y2"/>
    <mergeCell ref="AB2:AD2"/>
    <mergeCell ref="BZ2:CB2"/>
    <mergeCell ref="R3:T3"/>
    <mergeCell ref="W3:Y3"/>
    <mergeCell ref="AG1:AI1"/>
    <mergeCell ref="AB1:AD1"/>
    <mergeCell ref="AG3:AI3"/>
    <mergeCell ref="BZ1:CB1"/>
    <mergeCell ref="BP1:BR1"/>
    <mergeCell ref="AL1:AN1"/>
    <mergeCell ref="AQ3:AS3"/>
    <mergeCell ref="BA3:BC3"/>
    <mergeCell ref="AL2:AN2"/>
    <mergeCell ref="BA2:BC2"/>
    <mergeCell ref="BZ3:CB3"/>
    <mergeCell ref="BK3:BM3"/>
    <mergeCell ref="BP3:BR3"/>
  </mergeCells>
  <phoneticPr fontId="4" type="noConversion"/>
  <printOptions horizontalCentered="1"/>
  <pageMargins left="0.43307086614173229" right="0.39370078740157483" top="0.98425196850393704" bottom="0.39370078740157483" header="7.874015748031496E-2" footer="0.19685039370078741"/>
  <pageSetup paperSize="9" scale="71" orientation="portrait" r:id="rId1"/>
  <headerFooter alignWithMargins="0">
    <oddHeader xml:space="preserve">&amp;L&amp;"Times New Roman,Normál"4.1.m.a 4/2017. (III.1.) ök.rendelethez&amp;C&amp;"Arial CE,Félkövér"&amp;11
Budapest Főváros XV.ker Önkormányzata költségvetési intézményei  2016.évi ktv. V. számú módosítás előirányzata (Ft)&amp;R&amp;8 4.1.m.a 5/2016.(II.29.) önk.rendelethez
</oddHeader>
    <oddFooter>&amp;C&amp;P. oldal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9"/>
  <dimension ref="A1:BH167"/>
  <sheetViews>
    <sheetView view="pageBreakPreview" topLeftCell="A2" zoomScaleNormal="100" zoomScaleSheetLayoutView="100" workbookViewId="0">
      <pane xSplit="2" ySplit="6" topLeftCell="AL21" activePane="bottomRight" state="frozen"/>
      <selection activeCell="A2" sqref="A2"/>
      <selection pane="topRight" activeCell="C2" sqref="C2"/>
      <selection pane="bottomLeft" activeCell="A8" sqref="A8"/>
      <selection pane="bottomRight" activeCell="A56" sqref="A56:IV56"/>
    </sheetView>
  </sheetViews>
  <sheetFormatPr defaultRowHeight="15"/>
  <cols>
    <col min="1" max="1" width="53.140625" style="33" customWidth="1"/>
    <col min="2" max="2" width="15.7109375" style="33" hidden="1" customWidth="1"/>
    <col min="3" max="3" width="14.85546875" style="33" customWidth="1"/>
    <col min="4" max="4" width="14" style="33" customWidth="1"/>
    <col min="5" max="5" width="15.7109375" style="33" customWidth="1"/>
    <col min="6" max="6" width="15.7109375" style="33" hidden="1" customWidth="1"/>
    <col min="7" max="12" width="13.7109375" style="33" hidden="1" customWidth="1"/>
    <col min="13" max="15" width="13.7109375" style="33" customWidth="1"/>
    <col min="16" max="27" width="13.7109375" style="33" hidden="1" customWidth="1"/>
    <col min="28" max="30" width="13.7109375" style="33" customWidth="1"/>
    <col min="31" max="32" width="13.7109375" style="33" hidden="1" customWidth="1"/>
    <col min="33" max="33" width="13.7109375" style="33" customWidth="1"/>
    <col min="34" max="34" width="13" style="33" customWidth="1"/>
    <col min="35" max="35" width="13.7109375" style="33" customWidth="1"/>
    <col min="36" max="37" width="13.7109375" style="33" hidden="1" customWidth="1"/>
    <col min="38" max="38" width="15.28515625" style="33" customWidth="1"/>
    <col min="39" max="39" width="12.5703125" style="33" customWidth="1"/>
    <col min="40" max="40" width="15.42578125" style="33" customWidth="1"/>
    <col min="41" max="41" width="15.5703125" style="33" hidden="1" customWidth="1"/>
    <col min="42" max="42" width="13.7109375" style="33" hidden="1" customWidth="1"/>
    <col min="43" max="45" width="13.7109375" style="33" customWidth="1"/>
    <col min="46" max="51" width="13.7109375" style="33" hidden="1" customWidth="1"/>
    <col min="52" max="52" width="13.7109375" style="24" hidden="1" customWidth="1"/>
    <col min="53" max="53" width="15" style="119" customWidth="1"/>
    <col min="54" max="54" width="13.7109375" style="119" customWidth="1"/>
    <col min="55" max="55" width="16.140625" style="24" customWidth="1"/>
    <col min="56" max="56" width="15.140625" style="1025" hidden="1" customWidth="1"/>
    <col min="57" max="57" width="11.140625" style="36" customWidth="1"/>
    <col min="58" max="58" width="14.140625" style="33" customWidth="1"/>
    <col min="59" max="59" width="17.85546875" style="33" customWidth="1"/>
    <col min="60" max="16384" width="9.140625" style="33"/>
  </cols>
  <sheetData>
    <row r="1" spans="1:57" ht="15.75" hidden="1" customHeight="1">
      <c r="A1" s="1008" t="s">
        <v>232</v>
      </c>
      <c r="B1" s="1013"/>
      <c r="C1" s="1085"/>
      <c r="D1" s="1011">
        <v>1</v>
      </c>
      <c r="E1" s="1086"/>
      <c r="F1" s="1087"/>
      <c r="G1" s="1087"/>
      <c r="H1" s="1085"/>
      <c r="I1" s="1011">
        <v>2</v>
      </c>
      <c r="J1" s="1086"/>
      <c r="K1" s="1087"/>
      <c r="L1" s="1087"/>
      <c r="M1" s="1085"/>
      <c r="N1" s="1011">
        <v>3</v>
      </c>
      <c r="O1" s="1086"/>
      <c r="P1" s="1087"/>
      <c r="Q1" s="1087"/>
      <c r="R1" s="1085"/>
      <c r="S1" s="1011">
        <v>4</v>
      </c>
      <c r="T1" s="1086"/>
      <c r="U1" s="1087"/>
      <c r="V1" s="1087"/>
      <c r="W1" s="1085"/>
      <c r="X1" s="1011">
        <v>5</v>
      </c>
      <c r="Y1" s="1086"/>
      <c r="Z1" s="1087"/>
      <c r="AA1" s="1087"/>
      <c r="AB1" s="1085"/>
      <c r="AC1" s="1011">
        <v>6</v>
      </c>
      <c r="AD1" s="1086"/>
      <c r="AE1" s="1087"/>
      <c r="AF1" s="1087"/>
      <c r="AG1" s="1085"/>
      <c r="AH1" s="1011">
        <v>7</v>
      </c>
      <c r="AI1" s="1086"/>
      <c r="AJ1" s="1087"/>
      <c r="AK1" s="1087"/>
      <c r="AL1" s="1085"/>
      <c r="AM1" s="1011">
        <v>8</v>
      </c>
      <c r="AN1" s="1086"/>
      <c r="AO1" s="1087"/>
      <c r="AP1" s="1087"/>
      <c r="AQ1" s="1085"/>
      <c r="AR1" s="1011">
        <v>9</v>
      </c>
      <c r="AS1" s="1086"/>
      <c r="AT1" s="1087"/>
      <c r="AU1" s="1087"/>
      <c r="AV1" s="1085"/>
      <c r="AW1" s="1011">
        <v>10</v>
      </c>
      <c r="AX1" s="1086"/>
      <c r="AY1" s="1087"/>
      <c r="AZ1" s="1426"/>
      <c r="BA1" s="1427"/>
      <c r="BB1" s="1428">
        <v>11</v>
      </c>
      <c r="BC1" s="1429"/>
    </row>
    <row r="2" spans="1:57" s="38" customFormat="1" ht="48.75" customHeight="1">
      <c r="A2" s="1017" t="s">
        <v>233</v>
      </c>
      <c r="B2" s="1013" t="s">
        <v>833</v>
      </c>
      <c r="C2" s="1893" t="s">
        <v>833</v>
      </c>
      <c r="D2" s="1894"/>
      <c r="E2" s="1894"/>
      <c r="F2" s="1664"/>
      <c r="G2" s="1008" t="s">
        <v>834</v>
      </c>
      <c r="H2" s="1893" t="s">
        <v>834</v>
      </c>
      <c r="I2" s="1895"/>
      <c r="J2" s="1895"/>
      <c r="K2" s="1671"/>
      <c r="L2" s="1008" t="s">
        <v>835</v>
      </c>
      <c r="M2" s="1893" t="s">
        <v>835</v>
      </c>
      <c r="N2" s="1895"/>
      <c r="O2" s="1895"/>
      <c r="P2" s="1670"/>
      <c r="Q2" s="1008" t="s">
        <v>836</v>
      </c>
      <c r="R2" s="1893" t="s">
        <v>836</v>
      </c>
      <c r="S2" s="1895"/>
      <c r="T2" s="1895"/>
      <c r="U2" s="1671"/>
      <c r="V2" s="1008" t="s">
        <v>843</v>
      </c>
      <c r="W2" s="1893" t="s">
        <v>843</v>
      </c>
      <c r="X2" s="1894"/>
      <c r="Y2" s="1894"/>
      <c r="Z2" s="1672"/>
      <c r="AA2" s="1008" t="s">
        <v>837</v>
      </c>
      <c r="AB2" s="1893" t="s">
        <v>837</v>
      </c>
      <c r="AC2" s="1894"/>
      <c r="AD2" s="1894"/>
      <c r="AE2" s="1664"/>
      <c r="AF2" s="1008" t="s">
        <v>838</v>
      </c>
      <c r="AG2" s="1893" t="s">
        <v>838</v>
      </c>
      <c r="AH2" s="1894"/>
      <c r="AI2" s="1894"/>
      <c r="AJ2" s="1664"/>
      <c r="AK2" s="1008" t="s">
        <v>839</v>
      </c>
      <c r="AL2" s="1893" t="s">
        <v>839</v>
      </c>
      <c r="AM2" s="1886"/>
      <c r="AN2" s="1886"/>
      <c r="AO2" s="1673"/>
      <c r="AP2" s="1905" t="s">
        <v>1251</v>
      </c>
      <c r="AQ2" s="1884"/>
      <c r="AR2" s="1884"/>
      <c r="AS2" s="1884"/>
      <c r="AT2" s="1885"/>
      <c r="AU2" s="1008"/>
      <c r="AV2" s="1893"/>
      <c r="AW2" s="1904"/>
      <c r="AX2" s="1904"/>
      <c r="AY2" s="1089"/>
      <c r="AZ2" s="1007" t="s">
        <v>361</v>
      </c>
      <c r="BA2" s="1902" t="s">
        <v>361</v>
      </c>
      <c r="BB2" s="1894"/>
      <c r="BC2" s="1894"/>
      <c r="BD2" s="1612"/>
      <c r="BE2" s="37"/>
    </row>
    <row r="3" spans="1:57" s="703" customFormat="1" ht="14.25" customHeight="1">
      <c r="A3" s="1017" t="s">
        <v>1047</v>
      </c>
      <c r="B3" s="1017"/>
      <c r="C3" s="1896" t="s">
        <v>840</v>
      </c>
      <c r="D3" s="1893"/>
      <c r="E3" s="1893"/>
      <c r="F3" s="1008"/>
      <c r="G3" s="1008"/>
      <c r="H3" s="1896" t="s">
        <v>841</v>
      </c>
      <c r="I3" s="1893"/>
      <c r="J3" s="1893"/>
      <c r="K3" s="1008"/>
      <c r="L3" s="1008"/>
      <c r="M3" s="1896" t="s">
        <v>878</v>
      </c>
      <c r="N3" s="1893"/>
      <c r="O3" s="1893"/>
      <c r="P3" s="1008"/>
      <c r="Q3" s="1008"/>
      <c r="R3" s="1896" t="s">
        <v>842</v>
      </c>
      <c r="S3" s="1893"/>
      <c r="T3" s="1893"/>
      <c r="U3" s="1008"/>
      <c r="V3" s="1008"/>
      <c r="W3" s="1896" t="s">
        <v>844</v>
      </c>
      <c r="X3" s="1893"/>
      <c r="Y3" s="1893"/>
      <c r="Z3" s="1008"/>
      <c r="AA3" s="1008"/>
      <c r="AB3" s="1896" t="s">
        <v>845</v>
      </c>
      <c r="AC3" s="1897"/>
      <c r="AD3" s="1897"/>
      <c r="AE3" s="1111"/>
      <c r="AF3" s="1111"/>
      <c r="AG3" s="1893" t="s">
        <v>846</v>
      </c>
      <c r="AH3" s="1901"/>
      <c r="AI3" s="1901"/>
      <c r="AJ3" s="1016"/>
      <c r="AK3" s="1016"/>
      <c r="AL3" s="1896" t="s">
        <v>847</v>
      </c>
      <c r="AM3" s="1897"/>
      <c r="AN3" s="1897"/>
      <c r="AO3" s="1111"/>
      <c r="AP3" s="1008"/>
      <c r="AQ3" s="1896" t="s">
        <v>1252</v>
      </c>
      <c r="AR3" s="1893"/>
      <c r="AS3" s="1893"/>
      <c r="AT3" s="1008"/>
      <c r="AU3" s="1111"/>
      <c r="AV3" s="1896" t="s">
        <v>360</v>
      </c>
      <c r="AW3" s="1903"/>
      <c r="AX3" s="1903"/>
      <c r="AY3" s="1017"/>
      <c r="AZ3" s="1169"/>
      <c r="BA3" s="1027"/>
      <c r="BB3" s="1430"/>
      <c r="BC3" s="1012"/>
      <c r="BD3" s="1020"/>
      <c r="BE3" s="795"/>
    </row>
    <row r="4" spans="1:57" s="38" customFormat="1" ht="16.5" hidden="1" customHeight="1">
      <c r="A4" s="1112" t="s">
        <v>167</v>
      </c>
      <c r="B4" s="1112"/>
      <c r="C4" s="1898"/>
      <c r="D4" s="1898"/>
      <c r="E4" s="1898"/>
      <c r="F4" s="1113"/>
      <c r="G4" s="1113"/>
      <c r="H4" s="1898"/>
      <c r="I4" s="1899"/>
      <c r="J4" s="1899"/>
      <c r="K4" s="1114"/>
      <c r="L4" s="1114"/>
      <c r="M4" s="1898"/>
      <c r="N4" s="1899"/>
      <c r="O4" s="1899"/>
      <c r="P4" s="1114"/>
      <c r="Q4" s="1114"/>
      <c r="R4" s="1898"/>
      <c r="S4" s="1899"/>
      <c r="T4" s="1899"/>
      <c r="U4" s="1114"/>
      <c r="V4" s="1114"/>
      <c r="W4" s="1898"/>
      <c r="X4" s="1899"/>
      <c r="Y4" s="1899"/>
      <c r="Z4" s="1114"/>
      <c r="AA4" s="1114"/>
      <c r="AB4" s="1898"/>
      <c r="AC4" s="1898"/>
      <c r="AD4" s="1898"/>
      <c r="AE4" s="1113"/>
      <c r="AF4" s="1113"/>
      <c r="AG4" s="1898"/>
      <c r="AH4" s="1898"/>
      <c r="AI4" s="1898"/>
      <c r="AJ4" s="1113"/>
      <c r="AK4" s="1113"/>
      <c r="AL4" s="1898"/>
      <c r="AM4" s="1898"/>
      <c r="AN4" s="1898"/>
      <c r="AO4" s="1113"/>
      <c r="AP4" s="1113"/>
      <c r="AQ4" s="1898"/>
      <c r="AR4" s="1898"/>
      <c r="AS4" s="1898"/>
      <c r="AT4" s="1113"/>
      <c r="AU4" s="1113"/>
      <c r="AV4" s="1898"/>
      <c r="AW4" s="1898"/>
      <c r="AX4" s="1898"/>
      <c r="AY4" s="1113"/>
      <c r="AZ4" s="1431"/>
      <c r="BA4" s="1900"/>
      <c r="BB4" s="1900"/>
      <c r="BC4" s="1900"/>
      <c r="BD4" s="1432"/>
      <c r="BE4" s="37"/>
    </row>
    <row r="5" spans="1:57" s="38" customFormat="1" ht="30" customHeight="1">
      <c r="A5" s="1017" t="s">
        <v>169</v>
      </c>
      <c r="B5" s="1026" t="s">
        <v>624</v>
      </c>
      <c r="C5" s="1026" t="s">
        <v>1246</v>
      </c>
      <c r="D5" s="1008" t="s">
        <v>15</v>
      </c>
      <c r="E5" s="1026" t="s">
        <v>1307</v>
      </c>
      <c r="F5" s="1008" t="s">
        <v>881</v>
      </c>
      <c r="G5" s="1026" t="s">
        <v>624</v>
      </c>
      <c r="H5" s="1026" t="s">
        <v>879</v>
      </c>
      <c r="I5" s="1008" t="s">
        <v>15</v>
      </c>
      <c r="J5" s="1026" t="s">
        <v>880</v>
      </c>
      <c r="K5" s="1008" t="s">
        <v>881</v>
      </c>
      <c r="L5" s="1026" t="s">
        <v>624</v>
      </c>
      <c r="M5" s="1026" t="s">
        <v>1246</v>
      </c>
      <c r="N5" s="1008" t="s">
        <v>15</v>
      </c>
      <c r="O5" s="1026" t="s">
        <v>1307</v>
      </c>
      <c r="P5" s="1008" t="s">
        <v>881</v>
      </c>
      <c r="Q5" s="1026" t="s">
        <v>624</v>
      </c>
      <c r="R5" s="1026" t="s">
        <v>879</v>
      </c>
      <c r="S5" s="1008" t="s">
        <v>15</v>
      </c>
      <c r="T5" s="1026" t="s">
        <v>880</v>
      </c>
      <c r="U5" s="1008" t="s">
        <v>881</v>
      </c>
      <c r="V5" s="1026" t="s">
        <v>624</v>
      </c>
      <c r="W5" s="1026" t="s">
        <v>879</v>
      </c>
      <c r="X5" s="1008" t="s">
        <v>15</v>
      </c>
      <c r="Y5" s="1026" t="s">
        <v>880</v>
      </c>
      <c r="Z5" s="1008" t="s">
        <v>881</v>
      </c>
      <c r="AA5" s="1026" t="s">
        <v>624</v>
      </c>
      <c r="AB5" s="1026" t="s">
        <v>1246</v>
      </c>
      <c r="AC5" s="1008" t="s">
        <v>15</v>
      </c>
      <c r="AD5" s="1026" t="s">
        <v>1307</v>
      </c>
      <c r="AE5" s="1008" t="s">
        <v>881</v>
      </c>
      <c r="AF5" s="1026" t="s">
        <v>624</v>
      </c>
      <c r="AG5" s="1026" t="s">
        <v>1246</v>
      </c>
      <c r="AH5" s="1008" t="s">
        <v>15</v>
      </c>
      <c r="AI5" s="1026" t="s">
        <v>1307</v>
      </c>
      <c r="AJ5" s="1008" t="s">
        <v>881</v>
      </c>
      <c r="AK5" s="1026" t="s">
        <v>624</v>
      </c>
      <c r="AL5" s="1026" t="s">
        <v>1246</v>
      </c>
      <c r="AM5" s="1008" t="s">
        <v>15</v>
      </c>
      <c r="AN5" s="1026" t="s">
        <v>1307</v>
      </c>
      <c r="AO5" s="1008" t="s">
        <v>881</v>
      </c>
      <c r="AP5" s="1026" t="s">
        <v>624</v>
      </c>
      <c r="AQ5" s="1026" t="s">
        <v>1246</v>
      </c>
      <c r="AR5" s="1008" t="s">
        <v>15</v>
      </c>
      <c r="AS5" s="1026" t="s">
        <v>1307</v>
      </c>
      <c r="AT5" s="1008" t="s">
        <v>881</v>
      </c>
      <c r="AU5" s="1026" t="s">
        <v>624</v>
      </c>
      <c r="AV5" s="1026" t="s">
        <v>879</v>
      </c>
      <c r="AW5" s="1008" t="s">
        <v>15</v>
      </c>
      <c r="AX5" s="1026" t="s">
        <v>880</v>
      </c>
      <c r="AY5" s="1008" t="s">
        <v>881</v>
      </c>
      <c r="AZ5" s="1027" t="s">
        <v>624</v>
      </c>
      <c r="BA5" s="1027" t="s">
        <v>1246</v>
      </c>
      <c r="BB5" s="1007" t="s">
        <v>15</v>
      </c>
      <c r="BC5" s="1027" t="s">
        <v>1307</v>
      </c>
      <c r="BD5" s="1007" t="s">
        <v>881</v>
      </c>
      <c r="BE5" s="37"/>
    </row>
    <row r="6" spans="1:57" s="1510" customFormat="1" ht="10.5" customHeight="1">
      <c r="A6" s="1507"/>
      <c r="B6" s="1507" t="s">
        <v>342</v>
      </c>
      <c r="C6" s="1507" t="s">
        <v>230</v>
      </c>
      <c r="D6" s="1507" t="s">
        <v>227</v>
      </c>
      <c r="E6" s="1507" t="s">
        <v>228</v>
      </c>
      <c r="F6" s="1507" t="s">
        <v>116</v>
      </c>
      <c r="G6" s="1507" t="s">
        <v>117</v>
      </c>
      <c r="H6" s="1507" t="s">
        <v>118</v>
      </c>
      <c r="I6" s="1507" t="s">
        <v>128</v>
      </c>
      <c r="J6" s="1507" t="s">
        <v>129</v>
      </c>
      <c r="K6" s="1507" t="s">
        <v>262</v>
      </c>
      <c r="L6" s="1507" t="s">
        <v>130</v>
      </c>
      <c r="M6" s="1507" t="s">
        <v>34</v>
      </c>
      <c r="N6" s="1507" t="s">
        <v>35</v>
      </c>
      <c r="O6" s="1507" t="s">
        <v>36</v>
      </c>
      <c r="P6" s="1507" t="s">
        <v>37</v>
      </c>
      <c r="Q6" s="1507" t="s">
        <v>38</v>
      </c>
      <c r="R6" s="1507" t="s">
        <v>396</v>
      </c>
      <c r="S6" s="1507" t="s">
        <v>39</v>
      </c>
      <c r="T6" s="1507" t="s">
        <v>40</v>
      </c>
      <c r="U6" s="1507" t="s">
        <v>399</v>
      </c>
      <c r="V6" s="1507" t="s">
        <v>126</v>
      </c>
      <c r="W6" s="1507" t="s">
        <v>127</v>
      </c>
      <c r="X6" s="1507" t="s">
        <v>350</v>
      </c>
      <c r="Y6" s="1507" t="s">
        <v>351</v>
      </c>
      <c r="Z6" s="1507" t="s">
        <v>352</v>
      </c>
      <c r="AA6" s="1507" t="s">
        <v>353</v>
      </c>
      <c r="AB6" s="1507" t="s">
        <v>354</v>
      </c>
      <c r="AC6" s="1507" t="s">
        <v>403</v>
      </c>
      <c r="AD6" s="1507" t="s">
        <v>404</v>
      </c>
      <c r="AE6" s="1507" t="s">
        <v>105</v>
      </c>
      <c r="AF6" s="1507" t="s">
        <v>106</v>
      </c>
      <c r="AG6" s="1507" t="s">
        <v>107</v>
      </c>
      <c r="AH6" s="1507" t="s">
        <v>108</v>
      </c>
      <c r="AI6" s="1507" t="s">
        <v>109</v>
      </c>
      <c r="AJ6" s="1507" t="s">
        <v>110</v>
      </c>
      <c r="AK6" s="1507" t="s">
        <v>111</v>
      </c>
      <c r="AL6" s="1507" t="s">
        <v>112</v>
      </c>
      <c r="AM6" s="1507" t="s">
        <v>113</v>
      </c>
      <c r="AN6" s="1507" t="s">
        <v>114</v>
      </c>
      <c r="AO6" s="1507" t="s">
        <v>115</v>
      </c>
      <c r="AP6" s="1507" t="s">
        <v>390</v>
      </c>
      <c r="AQ6" s="1507" t="s">
        <v>391</v>
      </c>
      <c r="AR6" s="1507" t="s">
        <v>392</v>
      </c>
      <c r="AS6" s="1507" t="s">
        <v>393</v>
      </c>
      <c r="AT6" s="1507" t="s">
        <v>405</v>
      </c>
      <c r="AU6" s="1507" t="s">
        <v>406</v>
      </c>
      <c r="AV6" s="1507" t="s">
        <v>407</v>
      </c>
      <c r="AW6" s="1507" t="s">
        <v>408</v>
      </c>
      <c r="AX6" s="1507" t="s">
        <v>409</v>
      </c>
      <c r="AY6" s="1507" t="s">
        <v>410</v>
      </c>
      <c r="AZ6" s="1508" t="s">
        <v>411</v>
      </c>
      <c r="BA6" s="1508" t="s">
        <v>412</v>
      </c>
      <c r="BB6" s="1508" t="s">
        <v>413</v>
      </c>
      <c r="BC6" s="1508" t="s">
        <v>414</v>
      </c>
      <c r="BD6" s="1508" t="s">
        <v>415</v>
      </c>
      <c r="BE6" s="1509"/>
    </row>
    <row r="7" spans="1:57" s="1033" customFormat="1" ht="9" hidden="1" customHeight="1">
      <c r="A7" s="1030"/>
      <c r="B7" s="1030"/>
      <c r="C7" s="1034"/>
      <c r="D7" s="1034"/>
      <c r="H7" s="1034"/>
      <c r="I7" s="1034"/>
      <c r="M7" s="1034"/>
      <c r="N7" s="1034"/>
      <c r="R7" s="1034"/>
      <c r="S7" s="1034"/>
      <c r="W7" s="1034"/>
      <c r="X7" s="1034"/>
      <c r="AB7" s="1034"/>
      <c r="AC7" s="1034"/>
      <c r="AG7" s="1034"/>
      <c r="AH7" s="1034"/>
      <c r="AL7" s="1034"/>
      <c r="AM7" s="1034"/>
      <c r="AQ7" s="1034"/>
      <c r="AR7" s="1034"/>
      <c r="AV7" s="1034"/>
      <c r="AW7" s="1034"/>
      <c r="AZ7" s="1035"/>
      <c r="BA7" s="1105"/>
      <c r="BB7" s="1105"/>
      <c r="BC7" s="1035"/>
      <c r="BD7" s="1035"/>
      <c r="BE7" s="37"/>
    </row>
    <row r="8" spans="1:57" s="1099" customFormat="1" ht="15" customHeight="1">
      <c r="A8" s="1096" t="s">
        <v>917</v>
      </c>
      <c r="B8" s="1038">
        <v>4</v>
      </c>
      <c r="C8" s="1097">
        <v>5</v>
      </c>
      <c r="D8" s="1098"/>
      <c r="E8" s="1099">
        <f t="shared" ref="E8:E15" si="0">SUM(C8+D8)</f>
        <v>5</v>
      </c>
      <c r="F8" s="1099">
        <f>C8-B8</f>
        <v>1</v>
      </c>
      <c r="G8" s="1099">
        <v>6</v>
      </c>
      <c r="H8" s="1099">
        <v>6</v>
      </c>
      <c r="I8" s="1101"/>
      <c r="J8" s="1099">
        <f t="shared" ref="J8:J14" si="1">SUM(H8+I8)</f>
        <v>6</v>
      </c>
      <c r="K8" s="1116">
        <f>H8-G8</f>
        <v>0</v>
      </c>
      <c r="L8" s="1099">
        <v>35</v>
      </c>
      <c r="M8" s="1116">
        <v>50</v>
      </c>
      <c r="N8" s="1101"/>
      <c r="O8" s="1099">
        <f t="shared" ref="O8:O15" si="2">SUM(M8+N8)</f>
        <v>50</v>
      </c>
      <c r="P8" s="1116">
        <f>M8-L8</f>
        <v>15</v>
      </c>
      <c r="Q8" s="1099">
        <v>28</v>
      </c>
      <c r="R8" s="1116">
        <v>13</v>
      </c>
      <c r="S8" s="1101"/>
      <c r="T8" s="1031">
        <f t="shared" ref="T8:T14" si="3">SUM(R8+S8)</f>
        <v>13</v>
      </c>
      <c r="U8" s="1100">
        <f>R8-Q8</f>
        <v>-15</v>
      </c>
      <c r="V8" s="1099">
        <v>13</v>
      </c>
      <c r="W8" s="1097">
        <v>13</v>
      </c>
      <c r="X8" s="1098"/>
      <c r="Y8" s="1099">
        <f>SUM(W8+X8)</f>
        <v>13</v>
      </c>
      <c r="Z8" s="1099">
        <f>W8-V8</f>
        <v>0</v>
      </c>
      <c r="AA8" s="1099">
        <v>59</v>
      </c>
      <c r="AB8" s="1117">
        <v>54</v>
      </c>
      <c r="AC8" s="1098"/>
      <c r="AD8" s="1099">
        <f>SUM(AB8+AC8)</f>
        <v>54</v>
      </c>
      <c r="AE8" s="1116">
        <f>AB8-AA8</f>
        <v>-5</v>
      </c>
      <c r="AF8" s="1099">
        <v>30</v>
      </c>
      <c r="AG8" s="1097">
        <v>35</v>
      </c>
      <c r="AH8" s="1098"/>
      <c r="AI8" s="1099">
        <f>SUM(AG8+AH8)</f>
        <v>35</v>
      </c>
      <c r="AJ8" s="1116">
        <f>AG8-AF8</f>
        <v>5</v>
      </c>
      <c r="AK8" s="1099">
        <v>42</v>
      </c>
      <c r="AL8" s="1097">
        <v>41</v>
      </c>
      <c r="AM8" s="1098"/>
      <c r="AN8" s="1099">
        <f t="shared" ref="AN8:AN15" si="4">SUM(AL8+AM8)</f>
        <v>41</v>
      </c>
      <c r="AO8" s="1116">
        <f>AL8-AK8</f>
        <v>-1</v>
      </c>
      <c r="AQ8" s="1097"/>
      <c r="AR8" s="1098"/>
      <c r="AS8" s="1099">
        <f t="shared" ref="AS8:AS14" si="5">SUM(AQ8+AR8)</f>
        <v>0</v>
      </c>
      <c r="AT8" s="1116">
        <f>AQ8-AP8</f>
        <v>0</v>
      </c>
      <c r="AV8" s="1097"/>
      <c r="AW8" s="1098"/>
      <c r="AX8" s="1099">
        <f t="shared" ref="AX8:AX14" si="6">SUM(AV8+AW8)</f>
        <v>0</v>
      </c>
      <c r="AY8" s="1116">
        <f>AS8-AR8</f>
        <v>0</v>
      </c>
      <c r="AZ8" s="1433">
        <f>B8+G8+L8+Q8+V8+AA8+AF8+AK8+AP8+AU8</f>
        <v>217</v>
      </c>
      <c r="BA8" s="1433">
        <f>C8+H8+M8+R8+W8+AB8+AG8+AL8+AQ8+AV8</f>
        <v>217</v>
      </c>
      <c r="BB8" s="1102">
        <f>D8+I8+N8+S8+X8+AC8+AH8+AM8+AR8+AW8</f>
        <v>0</v>
      </c>
      <c r="BC8" s="1103">
        <f t="shared" ref="BC8:BC14" si="7">SUM(BA8+BB8)</f>
        <v>217</v>
      </c>
      <c r="BD8" s="1104">
        <f>BA8-AZ8</f>
        <v>0</v>
      </c>
    </row>
    <row r="9" spans="1:57" s="1031" customFormat="1" ht="12" customHeight="1">
      <c r="A9" s="1037" t="s">
        <v>1050</v>
      </c>
      <c r="B9" s="1037"/>
      <c r="C9" s="1097">
        <v>5</v>
      </c>
      <c r="D9" s="1039"/>
      <c r="E9" s="1031">
        <f t="shared" si="0"/>
        <v>5</v>
      </c>
      <c r="H9" s="1099">
        <v>6</v>
      </c>
      <c r="I9" s="1032"/>
      <c r="J9" s="1031">
        <f t="shared" si="1"/>
        <v>6</v>
      </c>
      <c r="M9" s="1116">
        <v>50</v>
      </c>
      <c r="N9" s="1032"/>
      <c r="O9" s="1031">
        <f t="shared" si="2"/>
        <v>50</v>
      </c>
      <c r="R9" s="1116">
        <v>13</v>
      </c>
      <c r="S9" s="1032"/>
      <c r="T9" s="1031">
        <f t="shared" si="3"/>
        <v>13</v>
      </c>
      <c r="W9" s="1097">
        <v>13</v>
      </c>
      <c r="X9" s="1039"/>
      <c r="Y9" s="1031">
        <f>SUM(W9+X9)</f>
        <v>13</v>
      </c>
      <c r="AB9" s="1117">
        <v>69</v>
      </c>
      <c r="AC9" s="1039"/>
      <c r="AD9" s="1031">
        <f>SUM(AB9+AC9)</f>
        <v>69</v>
      </c>
      <c r="AG9" s="1097">
        <v>35</v>
      </c>
      <c r="AH9" s="1039"/>
      <c r="AI9" s="1031">
        <f>SUM(AG9+AH9)</f>
        <v>35</v>
      </c>
      <c r="AL9" s="1097">
        <v>41</v>
      </c>
      <c r="AM9" s="1039"/>
      <c r="AN9" s="1031">
        <f t="shared" si="4"/>
        <v>41</v>
      </c>
      <c r="AQ9" s="1038"/>
      <c r="AR9" s="1039"/>
      <c r="AS9" s="1031">
        <f t="shared" si="5"/>
        <v>0</v>
      </c>
      <c r="AT9" s="1031">
        <f>AQ9-AP9</f>
        <v>0</v>
      </c>
      <c r="AV9" s="1038"/>
      <c r="AW9" s="1039"/>
      <c r="AX9" s="1031">
        <f t="shared" si="6"/>
        <v>0</v>
      </c>
      <c r="AZ9" s="1040"/>
      <c r="BA9" s="1433">
        <f t="shared" ref="BA9:BB12" si="8">C9+H9+M9+R9+W9+AB9+AG9+AL9+AQ9+AV9</f>
        <v>232</v>
      </c>
      <c r="BB9" s="1102">
        <f t="shared" si="8"/>
        <v>0</v>
      </c>
      <c r="BC9" s="1040">
        <f t="shared" si="7"/>
        <v>232</v>
      </c>
      <c r="BD9" s="1035"/>
      <c r="BE9" s="36"/>
    </row>
    <row r="10" spans="1:57" s="1031" customFormat="1" ht="12" customHeight="1">
      <c r="A10" s="1278" t="s">
        <v>1248</v>
      </c>
      <c r="B10" s="1037"/>
      <c r="C10" s="1097">
        <v>5</v>
      </c>
      <c r="D10" s="1098"/>
      <c r="E10" s="1099">
        <f t="shared" si="0"/>
        <v>5</v>
      </c>
      <c r="F10" s="1099"/>
      <c r="G10" s="1099"/>
      <c r="H10" s="1099">
        <v>6</v>
      </c>
      <c r="I10" s="1101"/>
      <c r="J10" s="1099">
        <f t="shared" si="1"/>
        <v>6</v>
      </c>
      <c r="K10" s="1116"/>
      <c r="L10" s="1099"/>
      <c r="M10" s="1116">
        <v>50</v>
      </c>
      <c r="N10" s="1101"/>
      <c r="O10" s="1099">
        <f t="shared" si="2"/>
        <v>50</v>
      </c>
      <c r="P10" s="1116"/>
      <c r="Q10" s="1099"/>
      <c r="R10" s="1116"/>
      <c r="S10" s="1101"/>
      <c r="T10" s="1099">
        <f t="shared" si="3"/>
        <v>0</v>
      </c>
      <c r="U10" s="1116"/>
      <c r="V10" s="1099"/>
      <c r="W10" s="1097"/>
      <c r="X10" s="1098"/>
      <c r="Y10" s="1099">
        <f>SUM(W10+X10)</f>
        <v>0</v>
      </c>
      <c r="Z10" s="1099"/>
      <c r="AA10" s="1099"/>
      <c r="AB10" s="1117">
        <v>69</v>
      </c>
      <c r="AC10" s="1098"/>
      <c r="AD10" s="1099">
        <f>SUM(AB10+AC10)</f>
        <v>69</v>
      </c>
      <c r="AE10" s="1116"/>
      <c r="AF10" s="1099"/>
      <c r="AG10" s="1097">
        <v>35</v>
      </c>
      <c r="AH10" s="1098"/>
      <c r="AI10" s="1099">
        <f>SUM(AG10+AH10)</f>
        <v>35</v>
      </c>
      <c r="AJ10" s="1116"/>
      <c r="AK10" s="1099"/>
      <c r="AL10" s="1097">
        <v>41</v>
      </c>
      <c r="AM10" s="1098"/>
      <c r="AN10" s="1099">
        <f t="shared" si="4"/>
        <v>41</v>
      </c>
      <c r="AO10" s="1116"/>
      <c r="AP10" s="1099"/>
      <c r="AQ10" s="1097"/>
      <c r="AR10" s="1098"/>
      <c r="AS10" s="1099">
        <f t="shared" si="5"/>
        <v>0</v>
      </c>
      <c r="AT10" s="1116">
        <f>AQ10-AP10</f>
        <v>0</v>
      </c>
      <c r="AU10" s="1099"/>
      <c r="AV10" s="1097"/>
      <c r="AW10" s="1098"/>
      <c r="AX10" s="1099">
        <f t="shared" si="6"/>
        <v>0</v>
      </c>
      <c r="AZ10" s="1040"/>
      <c r="BA10" s="1433">
        <f t="shared" si="8"/>
        <v>206</v>
      </c>
      <c r="BB10" s="1102">
        <f t="shared" si="8"/>
        <v>0</v>
      </c>
      <c r="BC10" s="1040">
        <f t="shared" si="7"/>
        <v>206</v>
      </c>
      <c r="BD10" s="1035"/>
      <c r="BE10" s="36"/>
    </row>
    <row r="11" spans="1:57" s="1031" customFormat="1" ht="12" customHeight="1">
      <c r="A11" s="1278" t="s">
        <v>1249</v>
      </c>
      <c r="B11" s="1037"/>
      <c r="C11" s="1097">
        <v>5</v>
      </c>
      <c r="D11" s="1039"/>
      <c r="E11" s="1031">
        <f t="shared" si="0"/>
        <v>5</v>
      </c>
      <c r="H11" s="1099">
        <v>6</v>
      </c>
      <c r="I11" s="1032"/>
      <c r="J11" s="1031">
        <f t="shared" si="1"/>
        <v>6</v>
      </c>
      <c r="M11" s="1116">
        <v>50</v>
      </c>
      <c r="N11" s="1032"/>
      <c r="O11" s="1031">
        <f t="shared" si="2"/>
        <v>50</v>
      </c>
      <c r="S11" s="1032"/>
      <c r="T11" s="1031">
        <f t="shared" si="3"/>
        <v>0</v>
      </c>
      <c r="W11" s="1038"/>
      <c r="X11" s="1039"/>
      <c r="Y11" s="1031">
        <f>SUM(W11+X11)</f>
        <v>0</v>
      </c>
      <c r="AB11" s="1117">
        <v>69</v>
      </c>
      <c r="AC11" s="1039"/>
      <c r="AD11" s="1031">
        <f>SUM(AB11+AC11)</f>
        <v>69</v>
      </c>
      <c r="AG11" s="1097">
        <v>35</v>
      </c>
      <c r="AH11" s="1039"/>
      <c r="AI11" s="1031">
        <f>SUM(AG11+AH11)</f>
        <v>35</v>
      </c>
      <c r="AL11" s="1097">
        <v>41</v>
      </c>
      <c r="AM11" s="1039"/>
      <c r="AN11" s="1031">
        <f t="shared" si="4"/>
        <v>41</v>
      </c>
      <c r="AQ11" s="1038"/>
      <c r="AR11" s="1039"/>
      <c r="AS11" s="1031">
        <f t="shared" si="5"/>
        <v>0</v>
      </c>
      <c r="AT11" s="1116">
        <f>AQ11-AP11</f>
        <v>0</v>
      </c>
      <c r="AV11" s="1038"/>
      <c r="AW11" s="1039"/>
      <c r="AX11" s="1031">
        <f t="shared" si="6"/>
        <v>0</v>
      </c>
      <c r="AZ11" s="1040"/>
      <c r="BA11" s="1433">
        <f t="shared" si="8"/>
        <v>206</v>
      </c>
      <c r="BB11" s="1102">
        <f t="shared" si="8"/>
        <v>0</v>
      </c>
      <c r="BC11" s="1040">
        <f>SUM(BA11+BB11)</f>
        <v>206</v>
      </c>
      <c r="BD11" s="1035"/>
      <c r="BE11" s="36"/>
    </row>
    <row r="12" spans="1:57" s="1031" customFormat="1" ht="12" customHeight="1">
      <c r="A12" s="1278" t="s">
        <v>1250</v>
      </c>
      <c r="B12" s="1037"/>
      <c r="C12" s="1097">
        <v>5</v>
      </c>
      <c r="D12" s="1039"/>
      <c r="E12" s="1031">
        <f>SUM(C12+D12)</f>
        <v>5</v>
      </c>
      <c r="H12" s="1099">
        <v>6</v>
      </c>
      <c r="I12" s="1032"/>
      <c r="J12" s="1031">
        <f>SUM(H12+I12)</f>
        <v>6</v>
      </c>
      <c r="M12" s="1116">
        <v>50</v>
      </c>
      <c r="N12" s="1032"/>
      <c r="O12" s="1031">
        <f>SUM(M12+N12)</f>
        <v>50</v>
      </c>
      <c r="S12" s="1032"/>
      <c r="T12" s="1031">
        <f>SUM(R12+S12)</f>
        <v>0</v>
      </c>
      <c r="W12" s="1038"/>
      <c r="X12" s="1039"/>
      <c r="Y12" s="1031">
        <f>SUM(W12+X12)</f>
        <v>0</v>
      </c>
      <c r="AB12" s="1117">
        <v>69</v>
      </c>
      <c r="AC12" s="1039"/>
      <c r="AD12" s="1031">
        <f>SUM(AB12+AC12)</f>
        <v>69</v>
      </c>
      <c r="AG12" s="1097">
        <v>35</v>
      </c>
      <c r="AH12" s="1039"/>
      <c r="AI12" s="1031">
        <f>SUM(AG12+AH12)</f>
        <v>35</v>
      </c>
      <c r="AL12" s="1097">
        <v>41</v>
      </c>
      <c r="AM12" s="1039"/>
      <c r="AN12" s="1031">
        <f>SUM(AL12+AM12)</f>
        <v>41</v>
      </c>
      <c r="AQ12" s="1038"/>
      <c r="AR12" s="1039"/>
      <c r="AS12" s="1031">
        <f>SUM(AQ12+AR12)</f>
        <v>0</v>
      </c>
      <c r="AT12" s="1116">
        <f>AQ12-AP12</f>
        <v>0</v>
      </c>
      <c r="AV12" s="1038"/>
      <c r="AW12" s="1039"/>
      <c r="AX12" s="1031">
        <f>SUM(AV12+AW12)</f>
        <v>0</v>
      </c>
      <c r="AZ12" s="1040"/>
      <c r="BA12" s="1433">
        <f t="shared" si="8"/>
        <v>206</v>
      </c>
      <c r="BB12" s="1102">
        <f t="shared" si="8"/>
        <v>0</v>
      </c>
      <c r="BC12" s="1040">
        <f>SUM(BA12+BB12)</f>
        <v>206</v>
      </c>
      <c r="BD12" s="1035"/>
      <c r="BE12" s="36"/>
    </row>
    <row r="13" spans="1:57" s="1031" customFormat="1" ht="12" customHeight="1">
      <c r="A13" s="1030"/>
      <c r="B13" s="1030"/>
      <c r="C13" s="1034"/>
      <c r="D13" s="1034"/>
      <c r="E13" s="1033"/>
      <c r="F13" s="1033"/>
      <c r="G13" s="1033"/>
      <c r="H13" s="1099"/>
      <c r="I13" s="1033"/>
      <c r="J13" s="1033"/>
      <c r="K13" s="1033"/>
      <c r="L13" s="1033"/>
      <c r="M13" s="1033"/>
      <c r="N13" s="1033"/>
      <c r="O13" s="1033"/>
      <c r="P13" s="1033"/>
      <c r="Q13" s="1033"/>
      <c r="R13" s="1033"/>
      <c r="S13" s="1033"/>
      <c r="T13" s="1033"/>
      <c r="U13" s="1033"/>
      <c r="V13" s="1033"/>
      <c r="W13" s="1034"/>
      <c r="X13" s="1034"/>
      <c r="Y13" s="1033"/>
      <c r="Z13" s="1033"/>
      <c r="AA13" s="1033"/>
      <c r="AB13" s="1034"/>
      <c r="AC13" s="1034"/>
      <c r="AD13" s="1033"/>
      <c r="AE13" s="1033"/>
      <c r="AF13" s="1033"/>
      <c r="AG13" s="1034"/>
      <c r="AH13" s="1034"/>
      <c r="AI13" s="1033"/>
      <c r="AJ13" s="1033"/>
      <c r="AK13" s="1033"/>
      <c r="AL13" s="1034"/>
      <c r="AM13" s="1034"/>
      <c r="AN13" s="1033"/>
      <c r="AO13" s="1033"/>
      <c r="AP13" s="1033"/>
      <c r="AQ13" s="1034"/>
      <c r="AR13" s="1034"/>
      <c r="AS13" s="1033"/>
      <c r="AT13" s="1033"/>
      <c r="AU13" s="1033"/>
      <c r="AV13" s="1034"/>
      <c r="AW13" s="1034"/>
      <c r="AX13" s="1033"/>
      <c r="AY13" s="1033"/>
      <c r="AZ13" s="1035"/>
      <c r="BA13" s="1177"/>
      <c r="BB13" s="1177"/>
      <c r="BC13" s="1035"/>
      <c r="BD13" s="1035"/>
      <c r="BE13" s="36"/>
    </row>
    <row r="14" spans="1:57" s="1031" customFormat="1" ht="16.5" hidden="1" customHeight="1">
      <c r="A14" s="1037" t="s">
        <v>54</v>
      </c>
      <c r="B14" s="1037"/>
      <c r="C14" s="1038"/>
      <c r="D14" s="1039"/>
      <c r="E14" s="1031">
        <f t="shared" si="0"/>
        <v>0</v>
      </c>
      <c r="H14" s="1099"/>
      <c r="I14" s="1032"/>
      <c r="J14" s="1031">
        <f t="shared" si="1"/>
        <v>0</v>
      </c>
      <c r="N14" s="1032"/>
      <c r="O14" s="1031">
        <f t="shared" si="2"/>
        <v>0</v>
      </c>
      <c r="S14" s="1032"/>
      <c r="T14" s="1031">
        <f t="shared" si="3"/>
        <v>0</v>
      </c>
      <c r="W14" s="1038"/>
      <c r="X14" s="1039"/>
      <c r="Y14" s="1031">
        <f>SUM(W14+X14)</f>
        <v>0</v>
      </c>
      <c r="AB14" s="1034"/>
      <c r="AC14" s="1039"/>
      <c r="AD14" s="1031">
        <f>SUM(AB14+AC14)</f>
        <v>0</v>
      </c>
      <c r="AG14" s="1038"/>
      <c r="AH14" s="1039"/>
      <c r="AI14" s="1031">
        <f>SUM(AG14+AH14)</f>
        <v>0</v>
      </c>
      <c r="AL14" s="1038"/>
      <c r="AM14" s="1039"/>
      <c r="AN14" s="1031">
        <f t="shared" si="4"/>
        <v>0</v>
      </c>
      <c r="AQ14" s="1038"/>
      <c r="AR14" s="1039"/>
      <c r="AS14" s="1031">
        <f t="shared" si="5"/>
        <v>0</v>
      </c>
      <c r="AV14" s="1038"/>
      <c r="AW14" s="1039"/>
      <c r="AX14" s="1031">
        <f t="shared" si="6"/>
        <v>0</v>
      </c>
      <c r="AZ14" s="1040"/>
      <c r="BA14" s="1433">
        <f>C14+H14+W14+AG14+AL14+AQ14+AV14</f>
        <v>0</v>
      </c>
      <c r="BB14" s="1102">
        <f>D14+I14+N14+S14+X14+AC14+AH14+AM14+AR14+AW14</f>
        <v>0</v>
      </c>
      <c r="BC14" s="1040">
        <f t="shared" si="7"/>
        <v>0</v>
      </c>
      <c r="BD14" s="1035"/>
      <c r="BE14" s="36"/>
    </row>
    <row r="15" spans="1:57" s="1031" customFormat="1" ht="16.5" hidden="1" customHeight="1">
      <c r="A15" s="1037" t="s">
        <v>54</v>
      </c>
      <c r="B15" s="1037"/>
      <c r="C15" s="1038"/>
      <c r="D15" s="1039"/>
      <c r="E15" s="1031">
        <f t="shared" si="0"/>
        <v>0</v>
      </c>
      <c r="H15" s="1099"/>
      <c r="I15" s="1032"/>
      <c r="N15" s="1032"/>
      <c r="O15" s="1031">
        <f t="shared" si="2"/>
        <v>0</v>
      </c>
      <c r="S15" s="1032"/>
      <c r="W15" s="1038"/>
      <c r="X15" s="1039"/>
      <c r="AB15" s="1034"/>
      <c r="AC15" s="1039"/>
      <c r="AD15" s="1031">
        <f>SUM(AB15+AC15)</f>
        <v>0</v>
      </c>
      <c r="AG15" s="1038"/>
      <c r="AH15" s="1039"/>
      <c r="AI15" s="1031">
        <f>SUM(AG15+AH15)</f>
        <v>0</v>
      </c>
      <c r="AL15" s="1038"/>
      <c r="AM15" s="1039"/>
      <c r="AN15" s="1031">
        <f t="shared" si="4"/>
        <v>0</v>
      </c>
      <c r="AQ15" s="1038"/>
      <c r="AR15" s="1039"/>
      <c r="AV15" s="1038"/>
      <c r="AW15" s="1039"/>
      <c r="AZ15" s="1040"/>
      <c r="BA15" s="1433">
        <f>C15+H15+W15+AG15+AL15+AQ15+AV15</f>
        <v>0</v>
      </c>
      <c r="BB15" s="1102">
        <f>D15+I15+N15+S15+X15+AC15+AH15+AM15+AR15+AW15</f>
        <v>0</v>
      </c>
      <c r="BC15" s="1040">
        <f>SUM(BA15+BB15)</f>
        <v>0</v>
      </c>
      <c r="BD15" s="1035"/>
      <c r="BE15" s="36"/>
    </row>
    <row r="16" spans="1:57" s="1033" customFormat="1" ht="11.25" hidden="1" customHeight="1">
      <c r="A16" s="1030"/>
      <c r="B16" s="1030"/>
      <c r="C16" s="1034"/>
      <c r="D16" s="1034"/>
      <c r="W16" s="1034"/>
      <c r="X16" s="1034"/>
      <c r="AB16" s="1034"/>
      <c r="AC16" s="1034"/>
      <c r="AG16" s="1034"/>
      <c r="AH16" s="1034"/>
      <c r="AL16" s="1034"/>
      <c r="AM16" s="1034"/>
      <c r="AQ16" s="1034"/>
      <c r="AR16" s="1034"/>
      <c r="AV16" s="1034"/>
      <c r="AW16" s="1034"/>
      <c r="AZ16" s="1035"/>
      <c r="BA16" s="1105"/>
      <c r="BB16" s="1105"/>
      <c r="BC16" s="1035"/>
      <c r="BD16" s="1035"/>
      <c r="BE16" s="37"/>
    </row>
    <row r="17" spans="1:57" s="38" customFormat="1" ht="15" customHeight="1">
      <c r="A17" s="24" t="s">
        <v>1255</v>
      </c>
      <c r="B17" s="24"/>
      <c r="C17" s="37"/>
      <c r="D17" s="96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96"/>
      <c r="Y17" s="37"/>
      <c r="Z17" s="37"/>
      <c r="AA17" s="37"/>
      <c r="AB17" s="37"/>
      <c r="AC17" s="96"/>
      <c r="AD17" s="37"/>
      <c r="AE17" s="37"/>
      <c r="AF17" s="37"/>
      <c r="AG17" s="37"/>
      <c r="AH17" s="96"/>
      <c r="AI17" s="37"/>
      <c r="AJ17" s="37"/>
      <c r="AK17" s="37"/>
      <c r="AL17" s="37"/>
      <c r="AM17" s="96"/>
      <c r="AN17" s="37"/>
      <c r="AO17" s="37"/>
      <c r="AP17" s="37"/>
      <c r="AQ17" s="37"/>
      <c r="AR17" s="96"/>
      <c r="AS17" s="37"/>
      <c r="AT17" s="37"/>
      <c r="AU17" s="37"/>
      <c r="AV17" s="37"/>
      <c r="AW17" s="96"/>
      <c r="AX17" s="37"/>
      <c r="AY17" s="37"/>
      <c r="AZ17" s="1042"/>
      <c r="BA17" s="1042"/>
      <c r="BB17" s="1105"/>
      <c r="BC17" s="1042"/>
      <c r="BD17" s="1025"/>
      <c r="BE17" s="37"/>
    </row>
    <row r="18" spans="1:57" ht="15" hidden="1" customHeight="1">
      <c r="A18" s="703" t="s">
        <v>490</v>
      </c>
      <c r="B18" s="703"/>
      <c r="C18" s="1047"/>
      <c r="D18" s="1048"/>
      <c r="E18" s="1044">
        <f t="shared" ref="E18:E34" si="9">SUM(C18+D18)</f>
        <v>0</v>
      </c>
      <c r="F18" s="1044"/>
      <c r="G18" s="1044"/>
      <c r="H18" s="1044"/>
      <c r="I18" s="1045"/>
      <c r="J18" s="1044">
        <f t="shared" ref="J18:J58" si="10">SUM(H18+I18)</f>
        <v>0</v>
      </c>
      <c r="K18" s="1044"/>
      <c r="L18" s="1044"/>
      <c r="M18" s="1044"/>
      <c r="N18" s="1045"/>
      <c r="O18" s="1044">
        <f>SUM(M18+N18)</f>
        <v>0</v>
      </c>
      <c r="P18" s="1044"/>
      <c r="Q18" s="1044"/>
      <c r="R18" s="1044"/>
      <c r="S18" s="1045"/>
      <c r="T18" s="1044">
        <f>SUM(R18+S18)</f>
        <v>0</v>
      </c>
      <c r="U18" s="1044"/>
      <c r="V18" s="1044"/>
      <c r="W18" s="1047"/>
      <c r="X18" s="1048"/>
      <c r="Y18" s="1044">
        <f t="shared" ref="Y18:Y34" si="11">SUM(W18+X18)</f>
        <v>0</v>
      </c>
      <c r="Z18" s="1044"/>
      <c r="AA18" s="1044"/>
      <c r="AB18" s="1047"/>
      <c r="AC18" s="1048"/>
      <c r="AD18" s="1044">
        <f t="shared" ref="AD18:AD30" si="12">SUM(AB18+AC18)</f>
        <v>0</v>
      </c>
      <c r="AE18" s="1044"/>
      <c r="AF18" s="1044"/>
      <c r="AG18" s="1047"/>
      <c r="AH18" s="1048"/>
      <c r="AI18" s="1044">
        <f t="shared" ref="AI18:AI29" si="13">SUM(AG18+AH18)</f>
        <v>0</v>
      </c>
      <c r="AJ18" s="1044"/>
      <c r="AK18" s="1044"/>
      <c r="AL18" s="1047"/>
      <c r="AM18" s="1048"/>
      <c r="AN18" s="1044">
        <f t="shared" ref="AN18:AN29" si="14">SUM(AL18+AM18)</f>
        <v>0</v>
      </c>
      <c r="AO18" s="1044"/>
      <c r="AP18" s="1044"/>
      <c r="AQ18" s="1047"/>
      <c r="AR18" s="1048"/>
      <c r="AS18" s="1044">
        <f t="shared" ref="AS18:AS29" si="15">SUM(AQ18+AR18)</f>
        <v>0</v>
      </c>
      <c r="AT18" s="1044"/>
      <c r="AU18" s="1044"/>
      <c r="AV18" s="1047"/>
      <c r="AW18" s="1048"/>
      <c r="AX18" s="1044">
        <f t="shared" ref="AX18:AX29" si="16">SUM(AV18+AW18)</f>
        <v>0</v>
      </c>
      <c r="AY18" s="1044"/>
      <c r="AZ18" s="1049"/>
      <c r="BA18" s="1172">
        <f>C18+H18+M18+R18+W18+AB18+AG18+AL18+AQ18+AV18</f>
        <v>0</v>
      </c>
      <c r="BB18" s="1173">
        <f>D18+I18+N18+S18+X18+AC18+AH18+AM18+AR18+AW18</f>
        <v>0</v>
      </c>
      <c r="BC18" s="1049">
        <f t="shared" ref="BC18:BC34" si="17">SUM(BA18+BB18)</f>
        <v>0</v>
      </c>
    </row>
    <row r="19" spans="1:57" ht="15" customHeight="1">
      <c r="A19" s="703" t="s">
        <v>287</v>
      </c>
      <c r="B19" s="1047">
        <v>902196</v>
      </c>
      <c r="C19" s="1047">
        <v>1001017521</v>
      </c>
      <c r="D19" s="1302">
        <v>27800285</v>
      </c>
      <c r="E19" s="1044">
        <f t="shared" si="9"/>
        <v>1028817806</v>
      </c>
      <c r="F19" s="1044">
        <f>C19-B19</f>
        <v>1000115325</v>
      </c>
      <c r="G19" s="1044"/>
      <c r="H19" s="1044"/>
      <c r="I19" s="1045"/>
      <c r="J19" s="1044">
        <f>SUM(H19+I19)</f>
        <v>0</v>
      </c>
      <c r="K19" s="1044">
        <f t="shared" ref="K19:K32" si="18">H19-G19</f>
        <v>0</v>
      </c>
      <c r="L19" s="1044">
        <v>260</v>
      </c>
      <c r="M19" s="1044">
        <v>1900000</v>
      </c>
      <c r="N19" s="1045">
        <v>141000</v>
      </c>
      <c r="O19" s="1044">
        <f>SUM(M19+N19)</f>
        <v>2041000</v>
      </c>
      <c r="P19" s="1044">
        <f t="shared" ref="P19:P32" si="19">M19-L19</f>
        <v>1899740</v>
      </c>
      <c r="Q19" s="1044"/>
      <c r="R19" s="1044"/>
      <c r="S19" s="1045"/>
      <c r="T19" s="1044">
        <f>SUM(R19+S19)</f>
        <v>0</v>
      </c>
      <c r="U19" s="1044">
        <f t="shared" ref="U19:U31" si="20">R19-Q19</f>
        <v>0</v>
      </c>
      <c r="V19" s="1047"/>
      <c r="W19" s="1047"/>
      <c r="X19" s="1048"/>
      <c r="Y19" s="1044">
        <f t="shared" si="11"/>
        <v>0</v>
      </c>
      <c r="Z19" s="1044">
        <f t="shared" ref="Z19:Z32" si="21">W19-V19</f>
        <v>0</v>
      </c>
      <c r="AA19" s="1044">
        <v>1500</v>
      </c>
      <c r="AB19" s="1047">
        <v>1500000</v>
      </c>
      <c r="AC19" s="1048"/>
      <c r="AD19" s="1044">
        <f t="shared" si="12"/>
        <v>1500000</v>
      </c>
      <c r="AE19" s="1044">
        <f t="shared" ref="AE19:AE32" si="22">AB19-AA19</f>
        <v>1498500</v>
      </c>
      <c r="AF19" s="1044"/>
      <c r="AG19" s="1047"/>
      <c r="AH19" s="1048"/>
      <c r="AI19" s="1044">
        <f>SUM(AG19+AH19)</f>
        <v>0</v>
      </c>
      <c r="AJ19" s="1044">
        <f t="shared" ref="AJ19:AJ32" si="23">AG19-AF19</f>
        <v>0</v>
      </c>
      <c r="AK19" s="1044">
        <v>17372</v>
      </c>
      <c r="AL19" s="1047">
        <v>17560976</v>
      </c>
      <c r="AM19" s="1048"/>
      <c r="AN19" s="1044">
        <f t="shared" si="14"/>
        <v>17560976</v>
      </c>
      <c r="AO19" s="1044">
        <f t="shared" ref="AO19:AO32" si="24">AL19-AK19</f>
        <v>17543604</v>
      </c>
      <c r="AP19" s="1044"/>
      <c r="AQ19" s="1047">
        <v>13600000</v>
      </c>
      <c r="AR19" s="1048">
        <v>-60000</v>
      </c>
      <c r="AS19" s="1044">
        <f t="shared" si="15"/>
        <v>13540000</v>
      </c>
      <c r="AT19" s="1044">
        <f t="shared" ref="AT19:AT32" si="25">AQ19-AP19</f>
        <v>13600000</v>
      </c>
      <c r="AU19" s="1047"/>
      <c r="AV19" s="1047"/>
      <c r="AW19" s="1048"/>
      <c r="AX19" s="1044">
        <f t="shared" si="16"/>
        <v>0</v>
      </c>
      <c r="AY19" s="1044">
        <f t="shared" ref="AY19:AY32" si="26">AV19-AU19</f>
        <v>0</v>
      </c>
      <c r="AZ19" s="1172">
        <f t="shared" ref="AZ19:AZ32" si="27">B19+G19+L19+Q19+V19+AA19+AF19+AK19+AP19+AU19</f>
        <v>921328</v>
      </c>
      <c r="BA19" s="1172">
        <f>C19+H19+M19+R19+W19+AB19+AG19+AL19+AQ19+AV19</f>
        <v>1035578497</v>
      </c>
      <c r="BB19" s="1174">
        <f t="shared" ref="BB19:BB32" si="28">D19+I19+N19+S19+X19+AC19+AH19+AM19+AR19+AW19</f>
        <v>27881285</v>
      </c>
      <c r="BC19" s="1049">
        <f t="shared" si="17"/>
        <v>1063459782</v>
      </c>
      <c r="BD19" s="1042">
        <f>BA19-AZ19</f>
        <v>1034657169</v>
      </c>
    </row>
    <row r="20" spans="1:57" ht="15" customHeight="1">
      <c r="A20" s="703" t="s">
        <v>590</v>
      </c>
      <c r="B20" s="1047">
        <v>17315</v>
      </c>
      <c r="C20" s="1047">
        <v>21797209</v>
      </c>
      <c r="D20" s="1302">
        <v>588535</v>
      </c>
      <c r="E20" s="1044">
        <f t="shared" si="9"/>
        <v>22385744</v>
      </c>
      <c r="F20" s="1044">
        <f t="shared" ref="F20:F32" si="29">C20-B20</f>
        <v>21779894</v>
      </c>
      <c r="G20" s="1044"/>
      <c r="H20" s="1044"/>
      <c r="I20" s="1045"/>
      <c r="J20" s="1044">
        <f t="shared" si="10"/>
        <v>0</v>
      </c>
      <c r="K20" s="1044">
        <f t="shared" si="18"/>
        <v>0</v>
      </c>
      <c r="L20" s="1044">
        <v>1500</v>
      </c>
      <c r="M20" s="1044">
        <v>1505000</v>
      </c>
      <c r="N20" s="1045">
        <v>-141000</v>
      </c>
      <c r="O20" s="1044">
        <f>SUM(M20+N20)</f>
        <v>1364000</v>
      </c>
      <c r="P20" s="1044">
        <f t="shared" si="19"/>
        <v>1503500</v>
      </c>
      <c r="Q20" s="1044"/>
      <c r="R20" s="1044"/>
      <c r="S20" s="1045"/>
      <c r="T20" s="1044">
        <f>SUM(R20+S20)</f>
        <v>0</v>
      </c>
      <c r="U20" s="1044">
        <f t="shared" si="20"/>
        <v>0</v>
      </c>
      <c r="V20" s="1047"/>
      <c r="W20" s="1047"/>
      <c r="X20" s="1048"/>
      <c r="Y20" s="1044">
        <f t="shared" si="11"/>
        <v>0</v>
      </c>
      <c r="Z20" s="1044">
        <f t="shared" si="21"/>
        <v>0</v>
      </c>
      <c r="AA20" s="1044"/>
      <c r="AB20" s="1047"/>
      <c r="AC20" s="1048"/>
      <c r="AD20" s="1044">
        <f t="shared" si="12"/>
        <v>0</v>
      </c>
      <c r="AE20" s="1044">
        <f t="shared" si="22"/>
        <v>0</v>
      </c>
      <c r="AF20" s="1044"/>
      <c r="AG20" s="1047"/>
      <c r="AH20" s="1048"/>
      <c r="AI20" s="1044">
        <f t="shared" si="13"/>
        <v>0</v>
      </c>
      <c r="AJ20" s="1044">
        <f t="shared" si="23"/>
        <v>0</v>
      </c>
      <c r="AK20" s="1044"/>
      <c r="AL20" s="1047">
        <v>0</v>
      </c>
      <c r="AM20" s="1048"/>
      <c r="AN20" s="1044">
        <f t="shared" si="14"/>
        <v>0</v>
      </c>
      <c r="AO20" s="1044">
        <f t="shared" si="24"/>
        <v>0</v>
      </c>
      <c r="AP20" s="1044"/>
      <c r="AQ20" s="1047">
        <v>7334342</v>
      </c>
      <c r="AR20" s="1048">
        <v>-195237</v>
      </c>
      <c r="AS20" s="1044">
        <f t="shared" si="15"/>
        <v>7139105</v>
      </c>
      <c r="AT20" s="1044">
        <f t="shared" si="25"/>
        <v>7334342</v>
      </c>
      <c r="AU20" s="1047"/>
      <c r="AV20" s="1047"/>
      <c r="AW20" s="1048"/>
      <c r="AX20" s="1044">
        <f t="shared" si="16"/>
        <v>0</v>
      </c>
      <c r="AY20" s="1044">
        <f t="shared" si="26"/>
        <v>0</v>
      </c>
      <c r="AZ20" s="1172">
        <f t="shared" si="27"/>
        <v>18815</v>
      </c>
      <c r="BA20" s="1172">
        <f>C20+H20+M20+R20+W20+AB20+AG20+AL20+AQ20+AV20</f>
        <v>30636551</v>
      </c>
      <c r="BB20" s="1174">
        <f t="shared" si="28"/>
        <v>252298</v>
      </c>
      <c r="BC20" s="1049">
        <f t="shared" si="17"/>
        <v>30888849</v>
      </c>
      <c r="BD20" s="1042">
        <f t="shared" ref="BD20:BD32" si="30">BA20-AZ20</f>
        <v>30617736</v>
      </c>
    </row>
    <row r="21" spans="1:57" ht="15" customHeight="1">
      <c r="A21" s="73" t="s">
        <v>591</v>
      </c>
      <c r="B21" s="1047">
        <v>256012</v>
      </c>
      <c r="C21" s="1047">
        <v>309486865</v>
      </c>
      <c r="D21" s="1048">
        <v>-4408739</v>
      </c>
      <c r="E21" s="1044">
        <f t="shared" si="9"/>
        <v>305078126</v>
      </c>
      <c r="F21" s="1044">
        <f t="shared" si="29"/>
        <v>309230853</v>
      </c>
      <c r="G21" s="1044"/>
      <c r="H21" s="1044"/>
      <c r="I21" s="1045"/>
      <c r="J21" s="1044">
        <f t="shared" si="10"/>
        <v>0</v>
      </c>
      <c r="K21" s="1044">
        <f t="shared" si="18"/>
        <v>0</v>
      </c>
      <c r="L21" s="1044">
        <v>1489</v>
      </c>
      <c r="M21" s="1044">
        <v>1686000</v>
      </c>
      <c r="N21" s="1045"/>
      <c r="O21" s="1044">
        <f>SUM(M21+N21)</f>
        <v>1686000</v>
      </c>
      <c r="P21" s="1044">
        <f t="shared" si="19"/>
        <v>1684511</v>
      </c>
      <c r="Q21" s="1044"/>
      <c r="R21" s="1044"/>
      <c r="S21" s="1045"/>
      <c r="T21" s="1044">
        <f>SUM(R21+S21)</f>
        <v>0</v>
      </c>
      <c r="U21" s="1044">
        <f t="shared" si="20"/>
        <v>0</v>
      </c>
      <c r="V21" s="1047"/>
      <c r="W21" s="1047"/>
      <c r="X21" s="1048"/>
      <c r="Y21" s="1044">
        <f t="shared" si="11"/>
        <v>0</v>
      </c>
      <c r="Z21" s="1044">
        <f t="shared" si="21"/>
        <v>0</v>
      </c>
      <c r="AA21" s="1044">
        <v>405</v>
      </c>
      <c r="AB21" s="1047">
        <f>405000+50000</f>
        <v>455000</v>
      </c>
      <c r="AC21" s="1048"/>
      <c r="AD21" s="1044">
        <f t="shared" si="12"/>
        <v>455000</v>
      </c>
      <c r="AE21" s="1044">
        <f t="shared" si="22"/>
        <v>454595</v>
      </c>
      <c r="AF21" s="1044"/>
      <c r="AG21" s="1047"/>
      <c r="AH21" s="1048"/>
      <c r="AI21" s="1044">
        <f t="shared" si="13"/>
        <v>0</v>
      </c>
      <c r="AJ21" s="1044">
        <f t="shared" si="23"/>
        <v>0</v>
      </c>
      <c r="AK21" s="1044">
        <v>14690</v>
      </c>
      <c r="AL21" s="1047">
        <v>14386024</v>
      </c>
      <c r="AM21" s="1048"/>
      <c r="AN21" s="1044">
        <f t="shared" si="14"/>
        <v>14386024</v>
      </c>
      <c r="AO21" s="1044">
        <f t="shared" si="24"/>
        <v>14371334</v>
      </c>
      <c r="AP21" s="1044"/>
      <c r="AQ21" s="1047">
        <v>5973920</v>
      </c>
      <c r="AR21" s="1048">
        <v>-190621</v>
      </c>
      <c r="AS21" s="1044">
        <f t="shared" si="15"/>
        <v>5783299</v>
      </c>
      <c r="AT21" s="1044">
        <f t="shared" si="25"/>
        <v>5973920</v>
      </c>
      <c r="AU21" s="1047"/>
      <c r="AV21" s="1047"/>
      <c r="AW21" s="1048"/>
      <c r="AX21" s="1044">
        <f t="shared" si="16"/>
        <v>0</v>
      </c>
      <c r="AY21" s="1044">
        <f t="shared" si="26"/>
        <v>0</v>
      </c>
      <c r="AZ21" s="1172">
        <f t="shared" si="27"/>
        <v>272596</v>
      </c>
      <c r="BA21" s="1172">
        <f>C21+H21+M21+R21+W21+AB21+AG21+AL21+AQ21+AV21</f>
        <v>331987809</v>
      </c>
      <c r="BB21" s="1174">
        <f t="shared" si="28"/>
        <v>-4599360</v>
      </c>
      <c r="BC21" s="1049">
        <f t="shared" si="17"/>
        <v>327388449</v>
      </c>
      <c r="BD21" s="1042">
        <f t="shared" si="30"/>
        <v>331715213</v>
      </c>
    </row>
    <row r="22" spans="1:57" ht="15" hidden="1" customHeight="1">
      <c r="A22" s="1054" t="s">
        <v>592</v>
      </c>
      <c r="B22" s="1047"/>
      <c r="C22" s="1047"/>
      <c r="D22" s="1048"/>
      <c r="E22" s="1044"/>
      <c r="F22" s="1044"/>
      <c r="G22" s="1044"/>
      <c r="H22" s="1044"/>
      <c r="I22" s="1045"/>
      <c r="J22" s="1044"/>
      <c r="K22" s="1044"/>
      <c r="L22" s="1044"/>
      <c r="M22" s="1044"/>
      <c r="N22" s="1045"/>
      <c r="O22" s="1044"/>
      <c r="P22" s="1044"/>
      <c r="Q22" s="1044"/>
      <c r="R22" s="1044"/>
      <c r="S22" s="1045"/>
      <c r="T22" s="1044"/>
      <c r="U22" s="1044">
        <f t="shared" si="20"/>
        <v>0</v>
      </c>
      <c r="V22" s="1047"/>
      <c r="W22" s="1047"/>
      <c r="X22" s="1048"/>
      <c r="Y22" s="1044"/>
      <c r="Z22" s="1044"/>
      <c r="AA22" s="1044"/>
      <c r="AB22" s="1047"/>
      <c r="AC22" s="1048"/>
      <c r="AD22" s="1044"/>
      <c r="AE22" s="1044"/>
      <c r="AF22" s="1044"/>
      <c r="AG22" s="1047"/>
      <c r="AH22" s="1048"/>
      <c r="AI22" s="1044"/>
      <c r="AJ22" s="1044"/>
      <c r="AK22" s="1044"/>
      <c r="AL22" s="1047"/>
      <c r="AM22" s="1048"/>
      <c r="AN22" s="1044"/>
      <c r="AO22" s="1044"/>
      <c r="AP22" s="1044"/>
      <c r="AQ22" s="1047"/>
      <c r="AR22" s="1048"/>
      <c r="AS22" s="1044"/>
      <c r="AT22" s="1044"/>
      <c r="AU22" s="1047"/>
      <c r="AV22" s="1047"/>
      <c r="AW22" s="1048"/>
      <c r="AX22" s="1044"/>
      <c r="AY22" s="1044"/>
      <c r="AZ22" s="1172">
        <f t="shared" si="27"/>
        <v>0</v>
      </c>
      <c r="BA22" s="1172"/>
      <c r="BB22" s="1174"/>
      <c r="BC22" s="1049"/>
      <c r="BD22" s="1042"/>
    </row>
    <row r="23" spans="1:57" ht="15" hidden="1" customHeight="1">
      <c r="A23" s="1055" t="s">
        <v>885</v>
      </c>
      <c r="B23" s="1055"/>
      <c r="C23" s="1047">
        <v>0</v>
      </c>
      <c r="D23" s="1048"/>
      <c r="E23" s="1044">
        <f t="shared" si="9"/>
        <v>0</v>
      </c>
      <c r="F23" s="1044">
        <f t="shared" si="29"/>
        <v>0</v>
      </c>
      <c r="G23" s="1044"/>
      <c r="H23" s="1047"/>
      <c r="I23" s="1048"/>
      <c r="J23" s="1044">
        <f t="shared" si="10"/>
        <v>0</v>
      </c>
      <c r="K23" s="1044">
        <f t="shared" si="18"/>
        <v>0</v>
      </c>
      <c r="L23" s="1044"/>
      <c r="M23" s="1047">
        <v>0</v>
      </c>
      <c r="N23" s="1048"/>
      <c r="O23" s="1044">
        <f t="shared" ref="O23:O34" si="31">SUM(M23+N23)</f>
        <v>0</v>
      </c>
      <c r="P23" s="1044">
        <f t="shared" si="19"/>
        <v>0</v>
      </c>
      <c r="Q23" s="1044"/>
      <c r="R23" s="1047"/>
      <c r="S23" s="1048"/>
      <c r="T23" s="1044">
        <f t="shared" ref="T23:T34" si="32">SUM(R23+S23)</f>
        <v>0</v>
      </c>
      <c r="U23" s="1044">
        <f t="shared" si="20"/>
        <v>0</v>
      </c>
      <c r="V23" s="1044"/>
      <c r="W23" s="1047"/>
      <c r="X23" s="1048"/>
      <c r="Y23" s="1044">
        <f t="shared" si="11"/>
        <v>0</v>
      </c>
      <c r="Z23" s="1044">
        <f t="shared" si="21"/>
        <v>0</v>
      </c>
      <c r="AA23" s="1044"/>
      <c r="AB23" s="1047"/>
      <c r="AC23" s="1048"/>
      <c r="AD23" s="1044">
        <f t="shared" si="12"/>
        <v>0</v>
      </c>
      <c r="AE23" s="1044">
        <f t="shared" si="22"/>
        <v>0</v>
      </c>
      <c r="AF23" s="1044"/>
      <c r="AG23" s="1047"/>
      <c r="AH23" s="1048"/>
      <c r="AI23" s="1044">
        <f t="shared" si="13"/>
        <v>0</v>
      </c>
      <c r="AJ23" s="1044">
        <f t="shared" si="23"/>
        <v>0</v>
      </c>
      <c r="AK23" s="1044"/>
      <c r="AL23" s="1047">
        <v>0</v>
      </c>
      <c r="AM23" s="1048"/>
      <c r="AN23" s="1044">
        <f t="shared" si="14"/>
        <v>0</v>
      </c>
      <c r="AO23" s="1044">
        <f t="shared" si="24"/>
        <v>0</v>
      </c>
      <c r="AP23" s="1044"/>
      <c r="AQ23" s="1047">
        <v>0</v>
      </c>
      <c r="AR23" s="1048"/>
      <c r="AS23" s="1044">
        <f t="shared" si="15"/>
        <v>0</v>
      </c>
      <c r="AT23" s="1044">
        <f t="shared" si="25"/>
        <v>0</v>
      </c>
      <c r="AU23" s="1044"/>
      <c r="AV23" s="1047"/>
      <c r="AW23" s="1048"/>
      <c r="AX23" s="1044">
        <f t="shared" si="16"/>
        <v>0</v>
      </c>
      <c r="AY23" s="1044">
        <f t="shared" si="26"/>
        <v>0</v>
      </c>
      <c r="AZ23" s="1172">
        <f t="shared" si="27"/>
        <v>0</v>
      </c>
      <c r="BA23" s="1172">
        <f t="shared" ref="BA23:BB25" si="33">C23+H23+M23+R23+W23+AB23+AG23+AL23+AQ23+AV23</f>
        <v>0</v>
      </c>
      <c r="BB23" s="1174">
        <f t="shared" si="33"/>
        <v>0</v>
      </c>
      <c r="BC23" s="1049">
        <f t="shared" si="17"/>
        <v>0</v>
      </c>
      <c r="BD23" s="1042">
        <f t="shared" si="30"/>
        <v>0</v>
      </c>
    </row>
    <row r="24" spans="1:57" ht="15" hidden="1" customHeight="1">
      <c r="A24" s="1055" t="s">
        <v>884</v>
      </c>
      <c r="B24" s="1055"/>
      <c r="C24" s="1047">
        <v>0</v>
      </c>
      <c r="D24" s="1048"/>
      <c r="E24" s="1044">
        <f t="shared" si="9"/>
        <v>0</v>
      </c>
      <c r="F24" s="1044">
        <f t="shared" si="29"/>
        <v>0</v>
      </c>
      <c r="G24" s="1044"/>
      <c r="H24" s="1047"/>
      <c r="I24" s="1048"/>
      <c r="J24" s="1044">
        <f t="shared" si="10"/>
        <v>0</v>
      </c>
      <c r="K24" s="1044">
        <f t="shared" si="18"/>
        <v>0</v>
      </c>
      <c r="L24" s="1044"/>
      <c r="M24" s="1047">
        <v>0</v>
      </c>
      <c r="N24" s="1048"/>
      <c r="O24" s="1044">
        <f t="shared" si="31"/>
        <v>0</v>
      </c>
      <c r="P24" s="1044">
        <f t="shared" si="19"/>
        <v>0</v>
      </c>
      <c r="Q24" s="1044"/>
      <c r="R24" s="1047"/>
      <c r="S24" s="1048"/>
      <c r="T24" s="1044">
        <f t="shared" si="32"/>
        <v>0</v>
      </c>
      <c r="U24" s="1044">
        <f t="shared" si="20"/>
        <v>0</v>
      </c>
      <c r="V24" s="1044"/>
      <c r="W24" s="1047"/>
      <c r="X24" s="1048"/>
      <c r="Y24" s="1044">
        <f t="shared" si="11"/>
        <v>0</v>
      </c>
      <c r="Z24" s="1044">
        <f t="shared" si="21"/>
        <v>0</v>
      </c>
      <c r="AA24" s="1044"/>
      <c r="AB24" s="1047"/>
      <c r="AC24" s="1048"/>
      <c r="AD24" s="1044">
        <f t="shared" si="12"/>
        <v>0</v>
      </c>
      <c r="AE24" s="1044">
        <f t="shared" si="22"/>
        <v>0</v>
      </c>
      <c r="AF24" s="1044"/>
      <c r="AG24" s="1047"/>
      <c r="AH24" s="1048"/>
      <c r="AI24" s="1044">
        <f t="shared" si="13"/>
        <v>0</v>
      </c>
      <c r="AJ24" s="1044">
        <f t="shared" si="23"/>
        <v>0</v>
      </c>
      <c r="AK24" s="1044"/>
      <c r="AL24" s="1047">
        <v>0</v>
      </c>
      <c r="AM24" s="1048"/>
      <c r="AN24" s="1044">
        <f t="shared" si="14"/>
        <v>0</v>
      </c>
      <c r="AO24" s="1044">
        <f t="shared" si="24"/>
        <v>0</v>
      </c>
      <c r="AP24" s="1044"/>
      <c r="AQ24" s="1047">
        <v>0</v>
      </c>
      <c r="AR24" s="1048"/>
      <c r="AS24" s="1044">
        <f t="shared" si="15"/>
        <v>0</v>
      </c>
      <c r="AT24" s="1044">
        <f t="shared" si="25"/>
        <v>0</v>
      </c>
      <c r="AU24" s="1044"/>
      <c r="AV24" s="1047"/>
      <c r="AW24" s="1048"/>
      <c r="AX24" s="1044">
        <f t="shared" si="16"/>
        <v>0</v>
      </c>
      <c r="AY24" s="1044">
        <f t="shared" si="26"/>
        <v>0</v>
      </c>
      <c r="AZ24" s="1172">
        <f t="shared" si="27"/>
        <v>0</v>
      </c>
      <c r="BA24" s="1172">
        <f t="shared" si="33"/>
        <v>0</v>
      </c>
      <c r="BB24" s="1174">
        <f t="shared" si="33"/>
        <v>0</v>
      </c>
      <c r="BC24" s="1049">
        <f t="shared" si="17"/>
        <v>0</v>
      </c>
      <c r="BD24" s="1042">
        <f t="shared" si="30"/>
        <v>0</v>
      </c>
    </row>
    <row r="25" spans="1:57" ht="15" customHeight="1">
      <c r="A25" s="1054" t="s">
        <v>380</v>
      </c>
      <c r="B25" s="1047">
        <v>33930</v>
      </c>
      <c r="C25" s="1047">
        <v>36991635</v>
      </c>
      <c r="D25" s="1048">
        <v>70067</v>
      </c>
      <c r="E25" s="1044">
        <f>SUM(C25+D25)</f>
        <v>37061702</v>
      </c>
      <c r="F25" s="1044">
        <f t="shared" si="29"/>
        <v>36957705</v>
      </c>
      <c r="G25" s="1044"/>
      <c r="H25" s="1044"/>
      <c r="I25" s="1045"/>
      <c r="J25" s="1044">
        <f>SUM(H25+I25)</f>
        <v>0</v>
      </c>
      <c r="K25" s="1044">
        <f t="shared" si="18"/>
        <v>0</v>
      </c>
      <c r="L25" s="1044">
        <v>354817</v>
      </c>
      <c r="M25" s="1044">
        <v>397792411</v>
      </c>
      <c r="N25" s="1045">
        <v>5000</v>
      </c>
      <c r="O25" s="1044">
        <f>SUM(M25+N25)</f>
        <v>397797411</v>
      </c>
      <c r="P25" s="1044">
        <f t="shared" si="19"/>
        <v>397437594</v>
      </c>
      <c r="Q25" s="1044"/>
      <c r="R25" s="1044"/>
      <c r="S25" s="1045"/>
      <c r="T25" s="1044">
        <f>SUM(R25+S25)</f>
        <v>0</v>
      </c>
      <c r="U25" s="1044">
        <f t="shared" si="20"/>
        <v>0</v>
      </c>
      <c r="V25" s="1044"/>
      <c r="W25" s="1044"/>
      <c r="X25" s="1048"/>
      <c r="Y25" s="1044">
        <f>SUM(W25+X25)</f>
        <v>0</v>
      </c>
      <c r="Z25" s="1044">
        <f t="shared" si="21"/>
        <v>0</v>
      </c>
      <c r="AA25" s="1044">
        <v>13770</v>
      </c>
      <c r="AB25" s="1047">
        <v>13770000</v>
      </c>
      <c r="AC25" s="1048"/>
      <c r="AD25" s="1044">
        <f>SUM(AB25+AC25)</f>
        <v>13770000</v>
      </c>
      <c r="AE25" s="1044">
        <f t="shared" si="22"/>
        <v>13756230</v>
      </c>
      <c r="AF25" s="1047">
        <v>900</v>
      </c>
      <c r="AG25" s="1047">
        <v>143000</v>
      </c>
      <c r="AH25" s="1048"/>
      <c r="AI25" s="1044">
        <f>SUM(AG25+AH25)</f>
        <v>143000</v>
      </c>
      <c r="AJ25" s="1044">
        <f t="shared" si="23"/>
        <v>142100</v>
      </c>
      <c r="AK25" s="1047">
        <v>24991</v>
      </c>
      <c r="AL25" s="1047">
        <v>23695065</v>
      </c>
      <c r="AM25" s="1048"/>
      <c r="AN25" s="1044">
        <f>SUM(AL25+AM25)</f>
        <v>23695065</v>
      </c>
      <c r="AO25" s="1044">
        <f t="shared" si="24"/>
        <v>23670074</v>
      </c>
      <c r="AP25" s="1047"/>
      <c r="AQ25" s="1047">
        <v>8949754</v>
      </c>
      <c r="AR25" s="1048">
        <v>-2037120</v>
      </c>
      <c r="AS25" s="1044">
        <f>SUM(AQ25+AR25)</f>
        <v>6912634</v>
      </c>
      <c r="AT25" s="1044">
        <f t="shared" si="25"/>
        <v>8949754</v>
      </c>
      <c r="AU25" s="1047"/>
      <c r="AV25" s="1047"/>
      <c r="AW25" s="1048"/>
      <c r="AX25" s="1044">
        <f>SUM(AV25+AW25)</f>
        <v>0</v>
      </c>
      <c r="AY25" s="1044">
        <f t="shared" si="26"/>
        <v>0</v>
      </c>
      <c r="AZ25" s="1172">
        <f t="shared" si="27"/>
        <v>428408</v>
      </c>
      <c r="BA25" s="1172">
        <f t="shared" si="33"/>
        <v>481341865</v>
      </c>
      <c r="BB25" s="1174">
        <f t="shared" si="33"/>
        <v>-1962053</v>
      </c>
      <c r="BC25" s="1049">
        <f>SUM(BA25+BB25)</f>
        <v>479379812</v>
      </c>
      <c r="BD25" s="1042">
        <f t="shared" si="30"/>
        <v>480913457</v>
      </c>
    </row>
    <row r="26" spans="1:57" ht="15" customHeight="1">
      <c r="A26" s="703" t="s">
        <v>131</v>
      </c>
      <c r="B26" s="703"/>
      <c r="C26" s="1047">
        <v>108225</v>
      </c>
      <c r="D26" s="1048"/>
      <c r="E26" s="1044">
        <f t="shared" si="9"/>
        <v>108225</v>
      </c>
      <c r="F26" s="1044">
        <f t="shared" si="29"/>
        <v>108225</v>
      </c>
      <c r="G26" s="1044"/>
      <c r="H26" s="1047"/>
      <c r="I26" s="1048"/>
      <c r="J26" s="1044">
        <f t="shared" si="10"/>
        <v>0</v>
      </c>
      <c r="K26" s="1044">
        <f t="shared" si="18"/>
        <v>0</v>
      </c>
      <c r="L26" s="1044"/>
      <c r="M26" s="1047"/>
      <c r="N26" s="1048"/>
      <c r="O26" s="1044">
        <f t="shared" si="31"/>
        <v>0</v>
      </c>
      <c r="P26" s="1044">
        <f t="shared" si="19"/>
        <v>0</v>
      </c>
      <c r="Q26" s="1044"/>
      <c r="R26" s="1047"/>
      <c r="S26" s="1048"/>
      <c r="T26" s="1044">
        <f t="shared" si="32"/>
        <v>0</v>
      </c>
      <c r="U26" s="1044">
        <f t="shared" si="20"/>
        <v>0</v>
      </c>
      <c r="V26" s="1044"/>
      <c r="W26" s="1047"/>
      <c r="X26" s="1048"/>
      <c r="Y26" s="1044">
        <f t="shared" si="11"/>
        <v>0</v>
      </c>
      <c r="Z26" s="1044">
        <f t="shared" si="21"/>
        <v>0</v>
      </c>
      <c r="AA26" s="1044"/>
      <c r="AB26" s="1047"/>
      <c r="AC26" s="1048"/>
      <c r="AD26" s="1044">
        <f t="shared" si="12"/>
        <v>0</v>
      </c>
      <c r="AE26" s="1044">
        <f t="shared" si="22"/>
        <v>0</v>
      </c>
      <c r="AF26" s="1047">
        <v>44565</v>
      </c>
      <c r="AG26" s="1047"/>
      <c r="AH26" s="1048"/>
      <c r="AI26" s="1044">
        <f t="shared" si="13"/>
        <v>0</v>
      </c>
      <c r="AJ26" s="1044">
        <f t="shared" si="23"/>
        <v>-44565</v>
      </c>
      <c r="AK26" s="1047"/>
      <c r="AL26" s="1047">
        <v>0</v>
      </c>
      <c r="AM26" s="1048"/>
      <c r="AN26" s="1044">
        <f t="shared" si="14"/>
        <v>0</v>
      </c>
      <c r="AO26" s="1044">
        <f t="shared" si="24"/>
        <v>0</v>
      </c>
      <c r="AP26" s="1047"/>
      <c r="AQ26" s="1047">
        <v>0</v>
      </c>
      <c r="AR26" s="1048"/>
      <c r="AS26" s="1044">
        <f t="shared" si="15"/>
        <v>0</v>
      </c>
      <c r="AT26" s="1044">
        <f t="shared" si="25"/>
        <v>0</v>
      </c>
      <c r="AU26" s="1044"/>
      <c r="AV26" s="1047"/>
      <c r="AW26" s="1048"/>
      <c r="AX26" s="1044">
        <f t="shared" si="16"/>
        <v>0</v>
      </c>
      <c r="AY26" s="1044">
        <f t="shared" si="26"/>
        <v>0</v>
      </c>
      <c r="AZ26" s="1172">
        <f t="shared" si="27"/>
        <v>44565</v>
      </c>
      <c r="BA26" s="1172">
        <f t="shared" ref="BA26:BA34" si="34">C26+H26+M26+R26+W26+AB26+AG26+AL26+AQ26+AV26</f>
        <v>108225</v>
      </c>
      <c r="BB26" s="1174">
        <f t="shared" si="28"/>
        <v>0</v>
      </c>
      <c r="BC26" s="1049">
        <f t="shared" si="17"/>
        <v>108225</v>
      </c>
      <c r="BD26" s="1042">
        <f>BA26-AZ26</f>
        <v>63660</v>
      </c>
    </row>
    <row r="27" spans="1:57" ht="15" hidden="1" customHeight="1">
      <c r="A27" s="703" t="s">
        <v>593</v>
      </c>
      <c r="B27" s="703"/>
      <c r="C27" s="1047"/>
      <c r="D27" s="1048"/>
      <c r="E27" s="1044">
        <f t="shared" si="9"/>
        <v>0</v>
      </c>
      <c r="F27" s="1044">
        <f t="shared" si="29"/>
        <v>0</v>
      </c>
      <c r="G27" s="1044"/>
      <c r="H27" s="1047"/>
      <c r="I27" s="1048"/>
      <c r="J27" s="1044">
        <f t="shared" si="10"/>
        <v>0</v>
      </c>
      <c r="K27" s="1044">
        <f t="shared" si="18"/>
        <v>0</v>
      </c>
      <c r="L27" s="1044"/>
      <c r="M27" s="1047"/>
      <c r="N27" s="1048"/>
      <c r="O27" s="1044">
        <f t="shared" si="31"/>
        <v>0</v>
      </c>
      <c r="P27" s="1044">
        <f t="shared" si="19"/>
        <v>0</v>
      </c>
      <c r="Q27" s="1044"/>
      <c r="R27" s="1047"/>
      <c r="S27" s="1048"/>
      <c r="T27" s="1044">
        <f t="shared" si="32"/>
        <v>0</v>
      </c>
      <c r="U27" s="1044">
        <f t="shared" si="20"/>
        <v>0</v>
      </c>
      <c r="V27" s="1044"/>
      <c r="W27" s="1047"/>
      <c r="X27" s="1048"/>
      <c r="Y27" s="1044">
        <f t="shared" si="11"/>
        <v>0</v>
      </c>
      <c r="Z27" s="1044">
        <f t="shared" si="21"/>
        <v>0</v>
      </c>
      <c r="AA27" s="1044"/>
      <c r="AB27" s="1047"/>
      <c r="AC27" s="1048"/>
      <c r="AD27" s="1044">
        <f t="shared" si="12"/>
        <v>0</v>
      </c>
      <c r="AE27" s="1044">
        <f t="shared" si="22"/>
        <v>0</v>
      </c>
      <c r="AF27" s="1044"/>
      <c r="AG27" s="1069"/>
      <c r="AH27" s="1048"/>
      <c r="AI27" s="1044">
        <f t="shared" si="13"/>
        <v>0</v>
      </c>
      <c r="AJ27" s="1044">
        <f t="shared" si="23"/>
        <v>0</v>
      </c>
      <c r="AK27" s="1044"/>
      <c r="AL27" s="1069">
        <v>0</v>
      </c>
      <c r="AM27" s="1048"/>
      <c r="AN27" s="1044">
        <f t="shared" si="14"/>
        <v>0</v>
      </c>
      <c r="AO27" s="1044">
        <f t="shared" si="24"/>
        <v>0</v>
      </c>
      <c r="AP27" s="1044"/>
      <c r="AQ27" s="1069">
        <v>0</v>
      </c>
      <c r="AR27" s="1048"/>
      <c r="AS27" s="1044">
        <f t="shared" si="15"/>
        <v>0</v>
      </c>
      <c r="AT27" s="1044">
        <f t="shared" si="25"/>
        <v>0</v>
      </c>
      <c r="AU27" s="1044"/>
      <c r="AV27" s="1069"/>
      <c r="AW27" s="1048"/>
      <c r="AX27" s="1044">
        <f t="shared" si="16"/>
        <v>0</v>
      </c>
      <c r="AY27" s="1044">
        <f t="shared" si="26"/>
        <v>0</v>
      </c>
      <c r="AZ27" s="1172">
        <f t="shared" si="27"/>
        <v>0</v>
      </c>
      <c r="BA27" s="1172">
        <f t="shared" si="34"/>
        <v>0</v>
      </c>
      <c r="BB27" s="1174">
        <f t="shared" si="28"/>
        <v>0</v>
      </c>
      <c r="BC27" s="1049">
        <f t="shared" si="17"/>
        <v>0</v>
      </c>
      <c r="BD27" s="1042">
        <f>BA27-AZ27</f>
        <v>0</v>
      </c>
    </row>
    <row r="28" spans="1:57" ht="15" customHeight="1">
      <c r="A28" s="703" t="s">
        <v>903</v>
      </c>
      <c r="B28" s="703"/>
      <c r="C28" s="1047"/>
      <c r="D28" s="1048"/>
      <c r="E28" s="1044">
        <f>SUM(C28+D28)</f>
        <v>0</v>
      </c>
      <c r="F28" s="1044">
        <f>C28-B28</f>
        <v>0</v>
      </c>
      <c r="G28" s="1044"/>
      <c r="H28" s="1047"/>
      <c r="I28" s="1048"/>
      <c r="J28" s="1044">
        <f>SUM(H28+I28)</f>
        <v>0</v>
      </c>
      <c r="K28" s="1044">
        <f>H28-G28</f>
        <v>0</v>
      </c>
      <c r="L28" s="1044"/>
      <c r="M28" s="1047"/>
      <c r="N28" s="1048"/>
      <c r="O28" s="1044">
        <f>SUM(M28+N28)</f>
        <v>0</v>
      </c>
      <c r="P28" s="1044">
        <f>M28-L28</f>
        <v>0</v>
      </c>
      <c r="Q28" s="1044"/>
      <c r="R28" s="1047"/>
      <c r="S28" s="1048"/>
      <c r="T28" s="1044">
        <f>SUM(R28+S28)</f>
        <v>0</v>
      </c>
      <c r="U28" s="1044">
        <f t="shared" si="20"/>
        <v>0</v>
      </c>
      <c r="V28" s="1044"/>
      <c r="W28" s="1047"/>
      <c r="X28" s="1048"/>
      <c r="Y28" s="1044">
        <f>SUM(W28+X28)</f>
        <v>0</v>
      </c>
      <c r="Z28" s="1044">
        <f>W28-V28</f>
        <v>0</v>
      </c>
      <c r="AA28" s="1044"/>
      <c r="AB28" s="1047"/>
      <c r="AC28" s="1048"/>
      <c r="AD28" s="1044">
        <f>SUM(AB28+AC28)</f>
        <v>0</v>
      </c>
      <c r="AE28" s="1044">
        <f>AB28-AA28</f>
        <v>0</v>
      </c>
      <c r="AF28" s="1044"/>
      <c r="AG28" s="1069"/>
      <c r="AH28" s="1048"/>
      <c r="AI28" s="1044">
        <f>SUM(AG28+AH28)</f>
        <v>0</v>
      </c>
      <c r="AJ28" s="1044">
        <f>AG28-AF28</f>
        <v>0</v>
      </c>
      <c r="AK28" s="1044"/>
      <c r="AL28" s="1069">
        <v>23061000</v>
      </c>
      <c r="AM28" s="1048">
        <v>-23061000</v>
      </c>
      <c r="AN28" s="1044">
        <f>SUM(AL28+AM28)</f>
        <v>0</v>
      </c>
      <c r="AO28" s="1044">
        <f>AL28-AK28</f>
        <v>23061000</v>
      </c>
      <c r="AP28" s="1044"/>
      <c r="AQ28" s="1069">
        <v>0</v>
      </c>
      <c r="AR28" s="1048"/>
      <c r="AS28" s="1044">
        <f>SUM(AQ28+AR28)</f>
        <v>0</v>
      </c>
      <c r="AT28" s="1044">
        <f>AQ28-AP28</f>
        <v>0</v>
      </c>
      <c r="AU28" s="1044"/>
      <c r="AV28" s="1069"/>
      <c r="AW28" s="1048"/>
      <c r="AX28" s="1044">
        <f>SUM(AV28+AW28)</f>
        <v>0</v>
      </c>
      <c r="AY28" s="1044">
        <f>AV28-AU28</f>
        <v>0</v>
      </c>
      <c r="AZ28" s="1172">
        <f>B28+G28+L28+Q28+V28+AA28+AF28+AK28+AP28+AU28</f>
        <v>0</v>
      </c>
      <c r="BA28" s="1172">
        <f>C28+H28+M28+R28+W28+AB28+AG28+AL28+AQ28+AV28</f>
        <v>23061000</v>
      </c>
      <c r="BB28" s="1174">
        <f>D28+I28+N28+S28+X28+AC28+AH28+AM28+AR28+AW28</f>
        <v>-23061000</v>
      </c>
      <c r="BC28" s="1049">
        <f>SUM(BA28+BB28)</f>
        <v>0</v>
      </c>
      <c r="BD28" s="1042">
        <f>BA28-AZ28</f>
        <v>23061000</v>
      </c>
    </row>
    <row r="29" spans="1:57" ht="15.75" customHeight="1">
      <c r="A29" s="703" t="s">
        <v>904</v>
      </c>
      <c r="B29" s="1047"/>
      <c r="C29" s="1047"/>
      <c r="D29" s="1048"/>
      <c r="E29" s="1044">
        <f t="shared" si="9"/>
        <v>0</v>
      </c>
      <c r="F29" s="1044">
        <f t="shared" si="29"/>
        <v>0</v>
      </c>
      <c r="G29" s="1044"/>
      <c r="H29" s="1047"/>
      <c r="I29" s="1048"/>
      <c r="J29" s="1044">
        <f t="shared" si="10"/>
        <v>0</v>
      </c>
      <c r="K29" s="1044">
        <f t="shared" si="18"/>
        <v>0</v>
      </c>
      <c r="L29" s="1044"/>
      <c r="M29" s="1047"/>
      <c r="N29" s="1048"/>
      <c r="O29" s="1044">
        <f t="shared" si="31"/>
        <v>0</v>
      </c>
      <c r="P29" s="1044">
        <f t="shared" si="19"/>
        <v>0</v>
      </c>
      <c r="Q29" s="1044"/>
      <c r="R29" s="1047"/>
      <c r="S29" s="1048"/>
      <c r="T29" s="1044">
        <f t="shared" si="32"/>
        <v>0</v>
      </c>
      <c r="U29" s="1044">
        <f t="shared" si="20"/>
        <v>0</v>
      </c>
      <c r="V29" s="1044"/>
      <c r="W29" s="1047"/>
      <c r="X29" s="1048"/>
      <c r="Y29" s="1044">
        <f t="shared" si="11"/>
        <v>0</v>
      </c>
      <c r="Z29" s="1044">
        <f t="shared" si="21"/>
        <v>0</v>
      </c>
      <c r="AA29" s="1044"/>
      <c r="AB29" s="1047"/>
      <c r="AC29" s="1048"/>
      <c r="AD29" s="1044">
        <f t="shared" si="12"/>
        <v>0</v>
      </c>
      <c r="AE29" s="1044">
        <f t="shared" si="22"/>
        <v>0</v>
      </c>
      <c r="AF29" s="1044"/>
      <c r="AG29" s="1069"/>
      <c r="AH29" s="1048"/>
      <c r="AI29" s="1044">
        <f t="shared" si="13"/>
        <v>0</v>
      </c>
      <c r="AJ29" s="1044">
        <f t="shared" si="23"/>
        <v>0</v>
      </c>
      <c r="AK29" s="1044">
        <v>300</v>
      </c>
      <c r="AL29" s="1069"/>
      <c r="AM29" s="1048"/>
      <c r="AN29" s="1044">
        <f t="shared" si="14"/>
        <v>0</v>
      </c>
      <c r="AO29" s="1044">
        <f t="shared" si="24"/>
        <v>-300</v>
      </c>
      <c r="AP29" s="1044"/>
      <c r="AQ29" s="1069">
        <v>684741</v>
      </c>
      <c r="AR29" s="1048">
        <v>-18209</v>
      </c>
      <c r="AS29" s="1044">
        <f t="shared" si="15"/>
        <v>666532</v>
      </c>
      <c r="AT29" s="1044">
        <f t="shared" si="25"/>
        <v>684741</v>
      </c>
      <c r="AU29" s="1044"/>
      <c r="AV29" s="1069"/>
      <c r="AW29" s="1048"/>
      <c r="AX29" s="1044">
        <f t="shared" si="16"/>
        <v>0</v>
      </c>
      <c r="AY29" s="1044">
        <f t="shared" si="26"/>
        <v>0</v>
      </c>
      <c r="AZ29" s="1172">
        <f t="shared" si="27"/>
        <v>300</v>
      </c>
      <c r="BA29" s="1172">
        <f t="shared" si="34"/>
        <v>684741</v>
      </c>
      <c r="BB29" s="1174">
        <f t="shared" si="28"/>
        <v>-18209</v>
      </c>
      <c r="BC29" s="1049">
        <f t="shared" si="17"/>
        <v>666532</v>
      </c>
      <c r="BD29" s="1042">
        <f t="shared" si="30"/>
        <v>684441</v>
      </c>
    </row>
    <row r="30" spans="1:57" ht="15" hidden="1" customHeight="1">
      <c r="A30" s="703" t="s">
        <v>906</v>
      </c>
      <c r="B30" s="703"/>
      <c r="C30" s="1047"/>
      <c r="D30" s="1048"/>
      <c r="E30" s="1044">
        <f t="shared" si="9"/>
        <v>0</v>
      </c>
      <c r="F30" s="1044">
        <f t="shared" si="29"/>
        <v>0</v>
      </c>
      <c r="G30" s="1044"/>
      <c r="H30" s="1047"/>
      <c r="I30" s="1048"/>
      <c r="J30" s="1044">
        <f t="shared" si="10"/>
        <v>0</v>
      </c>
      <c r="K30" s="1044">
        <f t="shared" si="18"/>
        <v>0</v>
      </c>
      <c r="L30" s="1044"/>
      <c r="M30" s="1047"/>
      <c r="N30" s="1048"/>
      <c r="O30" s="1044">
        <f t="shared" si="31"/>
        <v>0</v>
      </c>
      <c r="P30" s="1044">
        <f t="shared" si="19"/>
        <v>0</v>
      </c>
      <c r="Q30" s="1044"/>
      <c r="R30" s="1047"/>
      <c r="S30" s="1048"/>
      <c r="T30" s="1044">
        <f t="shared" si="32"/>
        <v>0</v>
      </c>
      <c r="U30" s="1044">
        <f t="shared" si="20"/>
        <v>0</v>
      </c>
      <c r="V30" s="1044"/>
      <c r="W30" s="1047"/>
      <c r="X30" s="1048"/>
      <c r="Y30" s="1044">
        <f t="shared" si="11"/>
        <v>0</v>
      </c>
      <c r="Z30" s="1044">
        <f t="shared" si="21"/>
        <v>0</v>
      </c>
      <c r="AA30" s="1044"/>
      <c r="AB30" s="1047"/>
      <c r="AC30" s="1048"/>
      <c r="AD30" s="1044">
        <f t="shared" si="12"/>
        <v>0</v>
      </c>
      <c r="AE30" s="1044">
        <f t="shared" si="22"/>
        <v>0</v>
      </c>
      <c r="AF30" s="1044"/>
      <c r="AG30" s="1047"/>
      <c r="AH30" s="1048"/>
      <c r="AI30" s="1044">
        <f>SUM(AG30:AH30)</f>
        <v>0</v>
      </c>
      <c r="AJ30" s="1044">
        <f t="shared" si="23"/>
        <v>0</v>
      </c>
      <c r="AK30" s="1044"/>
      <c r="AL30" s="1047"/>
      <c r="AM30" s="1048"/>
      <c r="AN30" s="1044">
        <f>SUM(AL30:AM30)</f>
        <v>0</v>
      </c>
      <c r="AO30" s="1044">
        <f t="shared" si="24"/>
        <v>0</v>
      </c>
      <c r="AP30" s="1044"/>
      <c r="AQ30" s="1047">
        <v>0</v>
      </c>
      <c r="AR30" s="1048"/>
      <c r="AS30" s="1044">
        <f>SUM(AQ30:AR30)</f>
        <v>0</v>
      </c>
      <c r="AT30" s="1044">
        <f t="shared" si="25"/>
        <v>0</v>
      </c>
      <c r="AU30" s="1044"/>
      <c r="AV30" s="1047"/>
      <c r="AW30" s="1048"/>
      <c r="AX30" s="1044">
        <f>SUM(AV30:AW30)</f>
        <v>0</v>
      </c>
      <c r="AY30" s="1044">
        <f t="shared" si="26"/>
        <v>0</v>
      </c>
      <c r="AZ30" s="1172">
        <f t="shared" si="27"/>
        <v>0</v>
      </c>
      <c r="BA30" s="1172">
        <f t="shared" si="34"/>
        <v>0</v>
      </c>
      <c r="BB30" s="1174">
        <f>D30+I30+N30+S30+X30+AC30+AH30+AM30+AR30+AW30</f>
        <v>0</v>
      </c>
      <c r="BC30" s="1049">
        <f t="shared" si="17"/>
        <v>0</v>
      </c>
      <c r="BD30" s="1042">
        <f t="shared" si="30"/>
        <v>0</v>
      </c>
    </row>
    <row r="31" spans="1:57" ht="15" customHeight="1">
      <c r="A31" s="703" t="s">
        <v>905</v>
      </c>
      <c r="B31" s="703"/>
      <c r="C31" s="1047"/>
      <c r="D31" s="1048"/>
      <c r="E31" s="1044">
        <f t="shared" si="9"/>
        <v>0</v>
      </c>
      <c r="F31" s="1044">
        <f t="shared" si="29"/>
        <v>0</v>
      </c>
      <c r="G31" s="1044"/>
      <c r="H31" s="1047"/>
      <c r="I31" s="1048"/>
      <c r="J31" s="1044">
        <f t="shared" si="10"/>
        <v>0</v>
      </c>
      <c r="K31" s="1044">
        <f t="shared" si="18"/>
        <v>0</v>
      </c>
      <c r="L31" s="1044"/>
      <c r="M31" s="1047"/>
      <c r="N31" s="1048"/>
      <c r="O31" s="1044">
        <f t="shared" si="31"/>
        <v>0</v>
      </c>
      <c r="P31" s="1044">
        <f t="shared" si="19"/>
        <v>0</v>
      </c>
      <c r="Q31" s="1044"/>
      <c r="R31" s="1047"/>
      <c r="S31" s="1048"/>
      <c r="T31" s="1044">
        <f t="shared" si="32"/>
        <v>0</v>
      </c>
      <c r="U31" s="1044">
        <f t="shared" si="20"/>
        <v>0</v>
      </c>
      <c r="V31" s="1044"/>
      <c r="W31" s="1047"/>
      <c r="X31" s="1048"/>
      <c r="Y31" s="1044">
        <f t="shared" si="11"/>
        <v>0</v>
      </c>
      <c r="Z31" s="1044">
        <f t="shared" si="21"/>
        <v>0</v>
      </c>
      <c r="AA31" s="1044"/>
      <c r="AB31" s="1047"/>
      <c r="AC31" s="1048"/>
      <c r="AD31" s="1044"/>
      <c r="AE31" s="1044">
        <f t="shared" si="22"/>
        <v>0</v>
      </c>
      <c r="AF31" s="1044"/>
      <c r="AG31" s="1047"/>
      <c r="AH31" s="1048"/>
      <c r="AI31" s="1044">
        <f>SUM(AG31:AH31)</f>
        <v>0</v>
      </c>
      <c r="AJ31" s="1044">
        <f t="shared" si="23"/>
        <v>0</v>
      </c>
      <c r="AK31" s="1044"/>
      <c r="AL31" s="1047"/>
      <c r="AM31" s="1048"/>
      <c r="AN31" s="1044">
        <f>SUM(AL31:AM31)</f>
        <v>0</v>
      </c>
      <c r="AO31" s="1044">
        <f t="shared" si="24"/>
        <v>0</v>
      </c>
      <c r="AP31" s="1044"/>
      <c r="AQ31" s="1047">
        <v>440007</v>
      </c>
      <c r="AR31" s="1048"/>
      <c r="AS31" s="1044">
        <f>SUM(AQ31:AR31)</f>
        <v>440007</v>
      </c>
      <c r="AT31" s="1044">
        <f t="shared" si="25"/>
        <v>440007</v>
      </c>
      <c r="AU31" s="1044"/>
      <c r="AV31" s="1047"/>
      <c r="AW31" s="1048"/>
      <c r="AX31" s="1044">
        <f>SUM(AV31:AW31)</f>
        <v>0</v>
      </c>
      <c r="AY31" s="1044">
        <f t="shared" si="26"/>
        <v>0</v>
      </c>
      <c r="AZ31" s="1172">
        <f t="shared" si="27"/>
        <v>0</v>
      </c>
      <c r="BA31" s="1172">
        <f t="shared" si="34"/>
        <v>440007</v>
      </c>
      <c r="BB31" s="1174">
        <f t="shared" si="28"/>
        <v>0</v>
      </c>
      <c r="BC31" s="1049">
        <f t="shared" si="17"/>
        <v>440007</v>
      </c>
      <c r="BD31" s="1042">
        <f t="shared" si="30"/>
        <v>440007</v>
      </c>
    </row>
    <row r="32" spans="1:57" ht="15" hidden="1" customHeight="1">
      <c r="A32" s="703" t="s">
        <v>907</v>
      </c>
      <c r="B32" s="703"/>
      <c r="C32" s="1047"/>
      <c r="D32" s="1048"/>
      <c r="E32" s="1044">
        <f t="shared" si="9"/>
        <v>0</v>
      </c>
      <c r="F32" s="1044">
        <f t="shared" si="29"/>
        <v>0</v>
      </c>
      <c r="G32" s="1044"/>
      <c r="H32" s="1047"/>
      <c r="I32" s="1048"/>
      <c r="J32" s="1044">
        <f t="shared" si="10"/>
        <v>0</v>
      </c>
      <c r="K32" s="1044">
        <f t="shared" si="18"/>
        <v>0</v>
      </c>
      <c r="L32" s="1044"/>
      <c r="M32" s="1047"/>
      <c r="N32" s="1048"/>
      <c r="O32" s="1044">
        <f t="shared" si="31"/>
        <v>0</v>
      </c>
      <c r="P32" s="1044">
        <f t="shared" si="19"/>
        <v>0</v>
      </c>
      <c r="Q32" s="1044"/>
      <c r="R32" s="1047"/>
      <c r="S32" s="1048"/>
      <c r="T32" s="1044">
        <f t="shared" si="32"/>
        <v>0</v>
      </c>
      <c r="U32" s="1044">
        <f>R32-Q32</f>
        <v>0</v>
      </c>
      <c r="V32" s="1044"/>
      <c r="W32" s="1047"/>
      <c r="X32" s="1048"/>
      <c r="Y32" s="1044">
        <f t="shared" si="11"/>
        <v>0</v>
      </c>
      <c r="Z32" s="1044">
        <f t="shared" si="21"/>
        <v>0</v>
      </c>
      <c r="AA32" s="1044"/>
      <c r="AB32" s="1047"/>
      <c r="AC32" s="1048"/>
      <c r="AD32" s="1044">
        <f>SUM(AB32+AC32)</f>
        <v>0</v>
      </c>
      <c r="AE32" s="1044">
        <f t="shared" si="22"/>
        <v>0</v>
      </c>
      <c r="AF32" s="1044"/>
      <c r="AG32" s="1047"/>
      <c r="AH32" s="1048"/>
      <c r="AI32" s="1044">
        <f>SUM(AG32+AH32)</f>
        <v>0</v>
      </c>
      <c r="AJ32" s="1044">
        <f t="shared" si="23"/>
        <v>0</v>
      </c>
      <c r="AK32" s="1044"/>
      <c r="AL32" s="1047"/>
      <c r="AM32" s="1048"/>
      <c r="AN32" s="1044">
        <f>SUM(AL32+AM32)</f>
        <v>0</v>
      </c>
      <c r="AO32" s="1044">
        <f t="shared" si="24"/>
        <v>0</v>
      </c>
      <c r="AP32" s="1044"/>
      <c r="AQ32" s="1047"/>
      <c r="AR32" s="1048"/>
      <c r="AS32" s="1044">
        <f>SUM(AQ32+AR32)</f>
        <v>0</v>
      </c>
      <c r="AT32" s="1044">
        <f t="shared" si="25"/>
        <v>0</v>
      </c>
      <c r="AU32" s="1044"/>
      <c r="AV32" s="1047"/>
      <c r="AW32" s="1048"/>
      <c r="AX32" s="1044">
        <f>SUM(AV32+AW32)</f>
        <v>0</v>
      </c>
      <c r="AY32" s="1044">
        <f t="shared" si="26"/>
        <v>0</v>
      </c>
      <c r="AZ32" s="1434">
        <f t="shared" si="27"/>
        <v>0</v>
      </c>
      <c r="BA32" s="1434">
        <f t="shared" si="34"/>
        <v>0</v>
      </c>
      <c r="BB32" s="1435">
        <f t="shared" si="28"/>
        <v>0</v>
      </c>
      <c r="BC32" s="1049">
        <f t="shared" si="17"/>
        <v>0</v>
      </c>
      <c r="BD32" s="1042">
        <f t="shared" si="30"/>
        <v>0</v>
      </c>
    </row>
    <row r="33" spans="1:57" ht="15" hidden="1" customHeight="1">
      <c r="A33" s="703" t="s">
        <v>908</v>
      </c>
      <c r="B33" s="703"/>
      <c r="C33" s="1047"/>
      <c r="D33" s="1048"/>
      <c r="E33" s="1044">
        <f t="shared" si="9"/>
        <v>0</v>
      </c>
      <c r="F33" s="1044"/>
      <c r="G33" s="1044"/>
      <c r="H33" s="1047"/>
      <c r="I33" s="1048"/>
      <c r="J33" s="1044">
        <f t="shared" si="10"/>
        <v>0</v>
      </c>
      <c r="K33" s="1044"/>
      <c r="L33" s="1044"/>
      <c r="M33" s="1047"/>
      <c r="N33" s="1048"/>
      <c r="O33" s="1044">
        <f t="shared" si="31"/>
        <v>0</v>
      </c>
      <c r="P33" s="1044"/>
      <c r="Q33" s="1044"/>
      <c r="R33" s="1047"/>
      <c r="S33" s="1048"/>
      <c r="T33" s="1044">
        <f t="shared" si="32"/>
        <v>0</v>
      </c>
      <c r="U33" s="1044"/>
      <c r="V33" s="1044"/>
      <c r="W33" s="1047"/>
      <c r="X33" s="1048"/>
      <c r="Y33" s="1044">
        <f t="shared" si="11"/>
        <v>0</v>
      </c>
      <c r="Z33" s="1044"/>
      <c r="AA33" s="1044"/>
      <c r="AB33" s="1047"/>
      <c r="AC33" s="1048"/>
      <c r="AD33" s="1044">
        <f>SUM(AB33+AC33)</f>
        <v>0</v>
      </c>
      <c r="AE33" s="1044"/>
      <c r="AF33" s="1044"/>
      <c r="AG33" s="1047"/>
      <c r="AH33" s="1048"/>
      <c r="AI33" s="1044">
        <f>SUM(AG33+AH33)</f>
        <v>0</v>
      </c>
      <c r="AJ33" s="1044"/>
      <c r="AK33" s="1044"/>
      <c r="AL33" s="1047"/>
      <c r="AM33" s="1048"/>
      <c r="AN33" s="1044">
        <f>SUM(AL33+AM33)</f>
        <v>0</v>
      </c>
      <c r="AO33" s="1044"/>
      <c r="AP33" s="1044"/>
      <c r="AQ33" s="1047"/>
      <c r="AR33" s="1048"/>
      <c r="AS33" s="1044">
        <f>SUM(AQ33+AR33)</f>
        <v>0</v>
      </c>
      <c r="AT33" s="1044"/>
      <c r="AU33" s="1044"/>
      <c r="AV33" s="1047"/>
      <c r="AW33" s="1048"/>
      <c r="AX33" s="1044">
        <f>SUM(AV33+AW33)</f>
        <v>0</v>
      </c>
      <c r="AY33" s="1044"/>
      <c r="AZ33" s="1049"/>
      <c r="BA33" s="1434">
        <f t="shared" si="34"/>
        <v>0</v>
      </c>
      <c r="BB33" s="1436">
        <f>D33+I33+N33+S33+X33+AC33+AH33+AM33+AR33+AW33</f>
        <v>0</v>
      </c>
      <c r="BC33" s="1049">
        <f t="shared" si="17"/>
        <v>0</v>
      </c>
    </row>
    <row r="34" spans="1:57" ht="15" hidden="1" customHeight="1">
      <c r="A34" s="703" t="s">
        <v>909</v>
      </c>
      <c r="B34" s="703"/>
      <c r="C34" s="1047"/>
      <c r="D34" s="1048"/>
      <c r="E34" s="1044">
        <f t="shared" si="9"/>
        <v>0</v>
      </c>
      <c r="F34" s="1044"/>
      <c r="G34" s="1044"/>
      <c r="H34" s="1047"/>
      <c r="I34" s="1048"/>
      <c r="J34" s="1044">
        <f t="shared" si="10"/>
        <v>0</v>
      </c>
      <c r="K34" s="1044"/>
      <c r="L34" s="1044"/>
      <c r="M34" s="1047"/>
      <c r="N34" s="1048"/>
      <c r="O34" s="1044">
        <f t="shared" si="31"/>
        <v>0</v>
      </c>
      <c r="P34" s="1044"/>
      <c r="Q34" s="1044"/>
      <c r="R34" s="1047"/>
      <c r="S34" s="1048"/>
      <c r="T34" s="1044">
        <f t="shared" si="32"/>
        <v>0</v>
      </c>
      <c r="U34" s="1044"/>
      <c r="V34" s="1044"/>
      <c r="W34" s="1047"/>
      <c r="X34" s="1048"/>
      <c r="Y34" s="1044">
        <f t="shared" si="11"/>
        <v>0</v>
      </c>
      <c r="Z34" s="1044"/>
      <c r="AA34" s="1044"/>
      <c r="AB34" s="1047"/>
      <c r="AC34" s="1048"/>
      <c r="AD34" s="1044">
        <f>SUM(AB34+AC34)</f>
        <v>0</v>
      </c>
      <c r="AE34" s="1044"/>
      <c r="AF34" s="1044"/>
      <c r="AG34" s="1047"/>
      <c r="AH34" s="1048"/>
      <c r="AI34" s="1044">
        <f>SUM(AG34+AH34)</f>
        <v>0</v>
      </c>
      <c r="AJ34" s="1044"/>
      <c r="AK34" s="1044"/>
      <c r="AL34" s="1047"/>
      <c r="AM34" s="1048"/>
      <c r="AN34" s="1044">
        <f>SUM(AL34+AM34)</f>
        <v>0</v>
      </c>
      <c r="AO34" s="1044"/>
      <c r="AP34" s="1044"/>
      <c r="AQ34" s="1047"/>
      <c r="AR34" s="1048"/>
      <c r="AS34" s="1044">
        <f>SUM(AQ34+AR34)</f>
        <v>0</v>
      </c>
      <c r="AT34" s="1044"/>
      <c r="AU34" s="1044"/>
      <c r="AV34" s="1047"/>
      <c r="AW34" s="1048"/>
      <c r="AX34" s="1044">
        <f>SUM(AV34+AW34)</f>
        <v>0</v>
      </c>
      <c r="AY34" s="1044"/>
      <c r="AZ34" s="1049"/>
      <c r="BA34" s="1434">
        <f t="shared" si="34"/>
        <v>0</v>
      </c>
      <c r="BB34" s="1436">
        <f>D34+I34+N34+S34+X34+AC34+AH34+AM34+AR34+AW34</f>
        <v>0</v>
      </c>
      <c r="BC34" s="1049">
        <f t="shared" si="17"/>
        <v>0</v>
      </c>
    </row>
    <row r="35" spans="1:57" s="1025" customFormat="1" ht="15" customHeight="1">
      <c r="A35" s="1056" t="s">
        <v>493</v>
      </c>
      <c r="B35" s="1064">
        <f>SUM(B18:B34)</f>
        <v>1209453</v>
      </c>
      <c r="C35" s="1064">
        <f t="shared" ref="C35:BD35" si="35">SUM(C18:C34)</f>
        <v>1369401455</v>
      </c>
      <c r="D35" s="1064">
        <f t="shared" si="35"/>
        <v>24050148</v>
      </c>
      <c r="E35" s="1064">
        <f t="shared" si="35"/>
        <v>1393451603</v>
      </c>
      <c r="F35" s="1064">
        <f t="shared" si="35"/>
        <v>1368192002</v>
      </c>
      <c r="G35" s="1064">
        <f t="shared" si="35"/>
        <v>0</v>
      </c>
      <c r="H35" s="1064">
        <f t="shared" si="35"/>
        <v>0</v>
      </c>
      <c r="I35" s="1064">
        <f t="shared" si="35"/>
        <v>0</v>
      </c>
      <c r="J35" s="1064">
        <f t="shared" si="35"/>
        <v>0</v>
      </c>
      <c r="K35" s="1064">
        <f t="shared" si="35"/>
        <v>0</v>
      </c>
      <c r="L35" s="1064">
        <f t="shared" si="35"/>
        <v>358066</v>
      </c>
      <c r="M35" s="1064">
        <f t="shared" si="35"/>
        <v>402883411</v>
      </c>
      <c r="N35" s="1064">
        <f t="shared" si="35"/>
        <v>5000</v>
      </c>
      <c r="O35" s="1064">
        <f t="shared" si="35"/>
        <v>402888411</v>
      </c>
      <c r="P35" s="1064">
        <f t="shared" si="35"/>
        <v>402525345</v>
      </c>
      <c r="Q35" s="1064">
        <f t="shared" si="35"/>
        <v>0</v>
      </c>
      <c r="R35" s="1064">
        <f t="shared" si="35"/>
        <v>0</v>
      </c>
      <c r="S35" s="1064">
        <f t="shared" si="35"/>
        <v>0</v>
      </c>
      <c r="T35" s="1064">
        <f t="shared" si="35"/>
        <v>0</v>
      </c>
      <c r="U35" s="1064">
        <f t="shared" si="35"/>
        <v>0</v>
      </c>
      <c r="V35" s="1064">
        <f t="shared" si="35"/>
        <v>0</v>
      </c>
      <c r="W35" s="1064">
        <f t="shared" si="35"/>
        <v>0</v>
      </c>
      <c r="X35" s="1064">
        <f t="shared" si="35"/>
        <v>0</v>
      </c>
      <c r="Y35" s="1064">
        <f t="shared" si="35"/>
        <v>0</v>
      </c>
      <c r="Z35" s="1064">
        <f t="shared" si="35"/>
        <v>0</v>
      </c>
      <c r="AA35" s="1064">
        <f t="shared" si="35"/>
        <v>15675</v>
      </c>
      <c r="AB35" s="1064">
        <f t="shared" si="35"/>
        <v>15725000</v>
      </c>
      <c r="AC35" s="1064">
        <f t="shared" si="35"/>
        <v>0</v>
      </c>
      <c r="AD35" s="1064">
        <f t="shared" si="35"/>
        <v>15725000</v>
      </c>
      <c r="AE35" s="1064">
        <f t="shared" si="35"/>
        <v>15709325</v>
      </c>
      <c r="AF35" s="1064">
        <f t="shared" si="35"/>
        <v>45465</v>
      </c>
      <c r="AG35" s="1064">
        <f t="shared" si="35"/>
        <v>143000</v>
      </c>
      <c r="AH35" s="1064">
        <f t="shared" si="35"/>
        <v>0</v>
      </c>
      <c r="AI35" s="1064">
        <f t="shared" si="35"/>
        <v>143000</v>
      </c>
      <c r="AJ35" s="1064">
        <f t="shared" si="35"/>
        <v>97535</v>
      </c>
      <c r="AK35" s="1064">
        <f t="shared" si="35"/>
        <v>57353</v>
      </c>
      <c r="AL35" s="1064">
        <f t="shared" si="35"/>
        <v>78703065</v>
      </c>
      <c r="AM35" s="1064">
        <f t="shared" si="35"/>
        <v>-23061000</v>
      </c>
      <c r="AN35" s="1064">
        <f t="shared" si="35"/>
        <v>55642065</v>
      </c>
      <c r="AO35" s="1064">
        <f t="shared" si="35"/>
        <v>78645712</v>
      </c>
      <c r="AP35" s="1064">
        <f t="shared" si="35"/>
        <v>0</v>
      </c>
      <c r="AQ35" s="1064">
        <f t="shared" si="35"/>
        <v>36982764</v>
      </c>
      <c r="AR35" s="1064">
        <f t="shared" si="35"/>
        <v>-2501187</v>
      </c>
      <c r="AS35" s="1064">
        <f t="shared" si="35"/>
        <v>34481577</v>
      </c>
      <c r="AT35" s="1064">
        <f t="shared" si="35"/>
        <v>36982764</v>
      </c>
      <c r="AU35" s="1064">
        <f t="shared" si="35"/>
        <v>0</v>
      </c>
      <c r="AV35" s="1064">
        <f t="shared" si="35"/>
        <v>0</v>
      </c>
      <c r="AW35" s="1064">
        <f t="shared" si="35"/>
        <v>0</v>
      </c>
      <c r="AX35" s="1064">
        <f t="shared" si="35"/>
        <v>0</v>
      </c>
      <c r="AY35" s="1064">
        <f t="shared" si="35"/>
        <v>0</v>
      </c>
      <c r="AZ35" s="1064">
        <f t="shared" si="35"/>
        <v>1686012</v>
      </c>
      <c r="BA35" s="1064">
        <f t="shared" si="35"/>
        <v>1903838695</v>
      </c>
      <c r="BB35" s="1064">
        <f t="shared" si="35"/>
        <v>-1507039</v>
      </c>
      <c r="BC35" s="1064">
        <f t="shared" si="35"/>
        <v>1902331656</v>
      </c>
      <c r="BD35" s="1064">
        <f t="shared" si="35"/>
        <v>1902152683</v>
      </c>
      <c r="BE35" s="1042"/>
    </row>
    <row r="36" spans="1:57" ht="15" customHeight="1">
      <c r="A36" s="38" t="s">
        <v>209</v>
      </c>
      <c r="B36" s="1047"/>
      <c r="C36" s="1047"/>
      <c r="D36" s="1048"/>
      <c r="E36" s="1059">
        <f t="shared" ref="E36:E43" si="36">SUM(C36+D36)</f>
        <v>0</v>
      </c>
      <c r="F36" s="1044">
        <f t="shared" ref="F36:F42" si="37">C36-B36</f>
        <v>0</v>
      </c>
      <c r="G36" s="1059"/>
      <c r="H36" s="1047"/>
      <c r="I36" s="1048"/>
      <c r="J36" s="1059">
        <f>SUM(H36+I36)</f>
        <v>0</v>
      </c>
      <c r="K36" s="1044">
        <f t="shared" ref="K36:K42" si="38">H36-G36</f>
        <v>0</v>
      </c>
      <c r="L36" s="1059">
        <v>67311</v>
      </c>
      <c r="M36" s="1047">
        <v>85210000</v>
      </c>
      <c r="N36" s="1048"/>
      <c r="O36" s="1059">
        <f t="shared" ref="O36:O44" si="39">SUM(M36+N36)</f>
        <v>85210000</v>
      </c>
      <c r="P36" s="1044">
        <f t="shared" ref="P36:P42" si="40">M36-L36</f>
        <v>85142689</v>
      </c>
      <c r="Q36" s="1059"/>
      <c r="R36" s="1047"/>
      <c r="S36" s="1048"/>
      <c r="T36" s="1059">
        <f t="shared" ref="T36:T44" si="41">SUM(R36+S36)</f>
        <v>0</v>
      </c>
      <c r="U36" s="1044">
        <f t="shared" ref="U36:U42" si="42">R36-Q36</f>
        <v>0</v>
      </c>
      <c r="V36" s="1059"/>
      <c r="W36" s="1047"/>
      <c r="X36" s="1048"/>
      <c r="Y36" s="1059">
        <f t="shared" ref="Y36:Y43" si="43">SUM(W36+X36)</f>
        <v>0</v>
      </c>
      <c r="Z36" s="1059">
        <f t="shared" ref="Z36:Z42" si="44">W36-V36</f>
        <v>0</v>
      </c>
      <c r="AA36" s="1059"/>
      <c r="AB36" s="1047"/>
      <c r="AC36" s="1048"/>
      <c r="AD36" s="1059">
        <f t="shared" ref="AD36:AD43" si="45">SUM(AB36+AC36)</f>
        <v>0</v>
      </c>
      <c r="AE36" s="1044">
        <f t="shared" ref="AE36:AE42" si="46">AB36-AA36</f>
        <v>0</v>
      </c>
      <c r="AF36" s="1059"/>
      <c r="AG36" s="1069"/>
      <c r="AH36" s="1048"/>
      <c r="AI36" s="1059">
        <f t="shared" ref="AI36:AI43" si="47">SUM(AG36+AH36)</f>
        <v>0</v>
      </c>
      <c r="AJ36" s="1044">
        <f t="shared" ref="AJ36:AJ42" si="48">AG36-AF36</f>
        <v>0</v>
      </c>
      <c r="AK36" s="1059"/>
      <c r="AL36" s="1069"/>
      <c r="AM36" s="1048"/>
      <c r="AN36" s="1059">
        <f t="shared" ref="AN36:AN43" si="49">SUM(AL36+AM36)</f>
        <v>0</v>
      </c>
      <c r="AO36" s="1044">
        <f t="shared" ref="AO36:AO42" si="50">AL36-AK36</f>
        <v>0</v>
      </c>
      <c r="AP36" s="1059"/>
      <c r="AQ36" s="1069">
        <v>751169</v>
      </c>
      <c r="AR36" s="1048">
        <v>-568781</v>
      </c>
      <c r="AS36" s="1059">
        <f t="shared" ref="AS36:AS43" si="51">SUM(AQ36+AR36)</f>
        <v>182388</v>
      </c>
      <c r="AT36" s="1044">
        <f t="shared" ref="AT36:AT42" si="52">AQ36-AP36</f>
        <v>751169</v>
      </c>
      <c r="AU36" s="1059"/>
      <c r="AV36" s="1069"/>
      <c r="AW36" s="1048"/>
      <c r="AX36" s="1059">
        <f t="shared" ref="AX36:AX43" si="53">SUM(AV36+AW36)</f>
        <v>0</v>
      </c>
      <c r="AY36" s="1044">
        <f t="shared" ref="AY36:AY42" si="54">AV36-AU36</f>
        <v>0</v>
      </c>
      <c r="AZ36" s="1172">
        <f t="shared" ref="AZ36:AZ42" si="55">B36+G36+L36+Q36+V36+AA36+AF36+AK36+AP36+AU36</f>
        <v>67311</v>
      </c>
      <c r="BA36" s="1172">
        <f t="shared" ref="BA36:BA44" si="56">C36+H36+M36+R36+W36+AB36+AG36+AL36+AQ36+AV36</f>
        <v>85961169</v>
      </c>
      <c r="BB36" s="1174">
        <f t="shared" ref="BB36:BB44" si="57">D36+I36+N36+S36+X36+AC36+AH36+AM36+AR36+AW36</f>
        <v>-568781</v>
      </c>
      <c r="BC36" s="1051">
        <f t="shared" ref="BC36:BC43" si="58">SUM(BA36+BB36)</f>
        <v>85392388</v>
      </c>
      <c r="BD36" s="1042">
        <f t="shared" ref="BD36:BD42" si="59">BA36-AZ36</f>
        <v>85893858</v>
      </c>
    </row>
    <row r="37" spans="1:57" ht="15" customHeight="1">
      <c r="A37" s="38" t="s">
        <v>210</v>
      </c>
      <c r="B37" s="1047"/>
      <c r="C37" s="1047"/>
      <c r="D37" s="1048"/>
      <c r="E37" s="1059">
        <f t="shared" si="36"/>
        <v>0</v>
      </c>
      <c r="F37" s="1044">
        <f t="shared" si="37"/>
        <v>0</v>
      </c>
      <c r="G37" s="1059"/>
      <c r="H37" s="1047"/>
      <c r="I37" s="1048"/>
      <c r="J37" s="1059">
        <f>SUM(H37+I37)</f>
        <v>0</v>
      </c>
      <c r="K37" s="1044">
        <f t="shared" si="38"/>
        <v>0</v>
      </c>
      <c r="L37" s="1059">
        <v>1270</v>
      </c>
      <c r="M37" s="1047">
        <v>36868000</v>
      </c>
      <c r="N37" s="1048"/>
      <c r="O37" s="1059">
        <f t="shared" si="39"/>
        <v>36868000</v>
      </c>
      <c r="P37" s="1044">
        <f t="shared" si="40"/>
        <v>36866730</v>
      </c>
      <c r="Q37" s="1059"/>
      <c r="R37" s="1047"/>
      <c r="S37" s="1048"/>
      <c r="T37" s="1059">
        <f t="shared" si="41"/>
        <v>0</v>
      </c>
      <c r="U37" s="1044">
        <f t="shared" si="42"/>
        <v>0</v>
      </c>
      <c r="V37" s="1059"/>
      <c r="W37" s="1047"/>
      <c r="X37" s="1048"/>
      <c r="Y37" s="1059">
        <f t="shared" si="43"/>
        <v>0</v>
      </c>
      <c r="Z37" s="1059">
        <f t="shared" si="44"/>
        <v>0</v>
      </c>
      <c r="AA37" s="1059"/>
      <c r="AB37" s="1047"/>
      <c r="AC37" s="1048"/>
      <c r="AD37" s="1059">
        <f t="shared" si="45"/>
        <v>0</v>
      </c>
      <c r="AE37" s="1044">
        <f t="shared" si="46"/>
        <v>0</v>
      </c>
      <c r="AF37" s="1059"/>
      <c r="AG37" s="1069"/>
      <c r="AH37" s="1048"/>
      <c r="AI37" s="1059">
        <f t="shared" si="47"/>
        <v>0</v>
      </c>
      <c r="AJ37" s="1044">
        <f t="shared" si="48"/>
        <v>0</v>
      </c>
      <c r="AK37" s="1059"/>
      <c r="AL37" s="1069"/>
      <c r="AM37" s="1048"/>
      <c r="AN37" s="1059">
        <f t="shared" si="49"/>
        <v>0</v>
      </c>
      <c r="AO37" s="1044">
        <f t="shared" si="50"/>
        <v>0</v>
      </c>
      <c r="AP37" s="1059"/>
      <c r="AQ37" s="1069"/>
      <c r="AR37" s="1048"/>
      <c r="AS37" s="1059">
        <f t="shared" si="51"/>
        <v>0</v>
      </c>
      <c r="AT37" s="1044">
        <f t="shared" si="52"/>
        <v>0</v>
      </c>
      <c r="AU37" s="1059"/>
      <c r="AV37" s="1069"/>
      <c r="AW37" s="1048"/>
      <c r="AX37" s="1059">
        <f t="shared" si="53"/>
        <v>0</v>
      </c>
      <c r="AY37" s="1044">
        <f t="shared" si="54"/>
        <v>0</v>
      </c>
      <c r="AZ37" s="1172">
        <f t="shared" si="55"/>
        <v>1270</v>
      </c>
      <c r="BA37" s="1172">
        <f t="shared" si="56"/>
        <v>36868000</v>
      </c>
      <c r="BB37" s="1174">
        <f t="shared" si="57"/>
        <v>0</v>
      </c>
      <c r="BC37" s="1051">
        <f t="shared" si="58"/>
        <v>36868000</v>
      </c>
      <c r="BD37" s="1042">
        <f t="shared" si="59"/>
        <v>36866730</v>
      </c>
    </row>
    <row r="38" spans="1:57" ht="15" hidden="1" customHeight="1">
      <c r="A38" s="38" t="s">
        <v>211</v>
      </c>
      <c r="B38" s="1047"/>
      <c r="C38" s="1047"/>
      <c r="D38" s="1048"/>
      <c r="E38" s="1059">
        <f t="shared" si="36"/>
        <v>0</v>
      </c>
      <c r="F38" s="1044">
        <f t="shared" si="37"/>
        <v>0</v>
      </c>
      <c r="G38" s="1059"/>
      <c r="H38" s="1047"/>
      <c r="I38" s="1048"/>
      <c r="J38" s="1059">
        <f t="shared" si="10"/>
        <v>0</v>
      </c>
      <c r="K38" s="1044">
        <f t="shared" si="38"/>
        <v>0</v>
      </c>
      <c r="L38" s="1059"/>
      <c r="M38" s="1047"/>
      <c r="N38" s="1048"/>
      <c r="O38" s="1059">
        <f t="shared" si="39"/>
        <v>0</v>
      </c>
      <c r="P38" s="1044">
        <f t="shared" si="40"/>
        <v>0</v>
      </c>
      <c r="Q38" s="1059"/>
      <c r="R38" s="1047"/>
      <c r="S38" s="1048"/>
      <c r="T38" s="1059">
        <f t="shared" si="41"/>
        <v>0</v>
      </c>
      <c r="U38" s="1044">
        <f t="shared" si="42"/>
        <v>0</v>
      </c>
      <c r="V38" s="1059"/>
      <c r="W38" s="1047"/>
      <c r="X38" s="1048"/>
      <c r="Y38" s="1059">
        <f t="shared" si="43"/>
        <v>0</v>
      </c>
      <c r="Z38" s="1059">
        <f t="shared" si="44"/>
        <v>0</v>
      </c>
      <c r="AA38" s="1059"/>
      <c r="AB38" s="1047"/>
      <c r="AC38" s="1048"/>
      <c r="AD38" s="1059">
        <f t="shared" si="45"/>
        <v>0</v>
      </c>
      <c r="AE38" s="1044">
        <f t="shared" si="46"/>
        <v>0</v>
      </c>
      <c r="AF38" s="1059"/>
      <c r="AG38" s="1069"/>
      <c r="AH38" s="1048"/>
      <c r="AI38" s="1059">
        <f t="shared" si="47"/>
        <v>0</v>
      </c>
      <c r="AJ38" s="1044">
        <f t="shared" si="48"/>
        <v>0</v>
      </c>
      <c r="AK38" s="1059"/>
      <c r="AL38" s="1069"/>
      <c r="AM38" s="1048"/>
      <c r="AN38" s="1059">
        <f t="shared" si="49"/>
        <v>0</v>
      </c>
      <c r="AO38" s="1044">
        <f t="shared" si="50"/>
        <v>0</v>
      </c>
      <c r="AP38" s="1059"/>
      <c r="AQ38" s="1069"/>
      <c r="AR38" s="1048"/>
      <c r="AS38" s="1059">
        <f t="shared" si="51"/>
        <v>0</v>
      </c>
      <c r="AT38" s="1044">
        <f t="shared" si="52"/>
        <v>0</v>
      </c>
      <c r="AU38" s="1059"/>
      <c r="AV38" s="1069"/>
      <c r="AW38" s="1048"/>
      <c r="AX38" s="1059">
        <f t="shared" si="53"/>
        <v>0</v>
      </c>
      <c r="AY38" s="1044">
        <f t="shared" si="54"/>
        <v>0</v>
      </c>
      <c r="AZ38" s="1172">
        <f t="shared" si="55"/>
        <v>0</v>
      </c>
      <c r="BA38" s="1172">
        <f t="shared" si="56"/>
        <v>0</v>
      </c>
      <c r="BB38" s="1174">
        <f t="shared" si="57"/>
        <v>0</v>
      </c>
      <c r="BC38" s="1051">
        <f t="shared" si="58"/>
        <v>0</v>
      </c>
      <c r="BD38" s="1042">
        <f t="shared" si="59"/>
        <v>0</v>
      </c>
    </row>
    <row r="39" spans="1:57" ht="15" customHeight="1">
      <c r="A39" s="703" t="s">
        <v>144</v>
      </c>
      <c r="B39" s="1047"/>
      <c r="C39" s="1047"/>
      <c r="D39" s="1048"/>
      <c r="E39" s="1059">
        <f t="shared" si="36"/>
        <v>0</v>
      </c>
      <c r="F39" s="1044">
        <f t="shared" si="37"/>
        <v>0</v>
      </c>
      <c r="G39" s="1059"/>
      <c r="H39" s="1047"/>
      <c r="I39" s="1048"/>
      <c r="J39" s="1059">
        <f t="shared" si="10"/>
        <v>0</v>
      </c>
      <c r="K39" s="1044">
        <f t="shared" si="38"/>
        <v>0</v>
      </c>
      <c r="L39" s="1059"/>
      <c r="M39" s="1047"/>
      <c r="N39" s="1048"/>
      <c r="O39" s="1059">
        <f t="shared" si="39"/>
        <v>0</v>
      </c>
      <c r="P39" s="1044">
        <f t="shared" si="40"/>
        <v>0</v>
      </c>
      <c r="Q39" s="1059"/>
      <c r="R39" s="1047"/>
      <c r="S39" s="1048"/>
      <c r="T39" s="1059">
        <f t="shared" si="41"/>
        <v>0</v>
      </c>
      <c r="U39" s="1044">
        <f t="shared" si="42"/>
        <v>0</v>
      </c>
      <c r="V39" s="1059"/>
      <c r="W39" s="1047"/>
      <c r="X39" s="1048"/>
      <c r="Y39" s="1059">
        <f t="shared" si="43"/>
        <v>0</v>
      </c>
      <c r="Z39" s="1059">
        <f t="shared" si="44"/>
        <v>0</v>
      </c>
      <c r="AA39" s="1059"/>
      <c r="AB39" s="1047"/>
      <c r="AC39" s="1048"/>
      <c r="AD39" s="1059">
        <f t="shared" si="45"/>
        <v>0</v>
      </c>
      <c r="AE39" s="1044">
        <f t="shared" si="46"/>
        <v>0</v>
      </c>
      <c r="AF39" s="1059"/>
      <c r="AG39" s="1069"/>
      <c r="AH39" s="1048"/>
      <c r="AI39" s="1059">
        <f t="shared" si="47"/>
        <v>0</v>
      </c>
      <c r="AJ39" s="1044">
        <f t="shared" si="48"/>
        <v>0</v>
      </c>
      <c r="AK39" s="1059"/>
      <c r="AL39" s="1069"/>
      <c r="AM39" s="1048"/>
      <c r="AN39" s="1059">
        <f t="shared" si="49"/>
        <v>0</v>
      </c>
      <c r="AO39" s="1044">
        <f t="shared" si="50"/>
        <v>0</v>
      </c>
      <c r="AP39" s="1059"/>
      <c r="AQ39" s="1069"/>
      <c r="AR39" s="1048"/>
      <c r="AS39" s="1059">
        <f t="shared" si="51"/>
        <v>0</v>
      </c>
      <c r="AT39" s="1044">
        <f t="shared" si="52"/>
        <v>0</v>
      </c>
      <c r="AU39" s="1059"/>
      <c r="AV39" s="1069"/>
      <c r="AW39" s="1048"/>
      <c r="AX39" s="1059">
        <f t="shared" si="53"/>
        <v>0</v>
      </c>
      <c r="AY39" s="1044">
        <f t="shared" si="54"/>
        <v>0</v>
      </c>
      <c r="AZ39" s="1172">
        <f t="shared" si="55"/>
        <v>0</v>
      </c>
      <c r="BA39" s="1172">
        <f t="shared" si="56"/>
        <v>0</v>
      </c>
      <c r="BB39" s="1174">
        <f t="shared" si="57"/>
        <v>0</v>
      </c>
      <c r="BC39" s="1051">
        <f t="shared" si="58"/>
        <v>0</v>
      </c>
      <c r="BD39" s="1042">
        <f t="shared" si="59"/>
        <v>0</v>
      </c>
    </row>
    <row r="40" spans="1:57" ht="15" hidden="1" customHeight="1">
      <c r="A40" s="703" t="s">
        <v>145</v>
      </c>
      <c r="B40" s="1047"/>
      <c r="C40" s="1047"/>
      <c r="D40" s="1048"/>
      <c r="E40" s="1059">
        <f t="shared" si="36"/>
        <v>0</v>
      </c>
      <c r="F40" s="1044">
        <f t="shared" si="37"/>
        <v>0</v>
      </c>
      <c r="G40" s="1059"/>
      <c r="H40" s="1047"/>
      <c r="I40" s="1048"/>
      <c r="J40" s="1059">
        <f t="shared" si="10"/>
        <v>0</v>
      </c>
      <c r="K40" s="1044">
        <f t="shared" si="38"/>
        <v>0</v>
      </c>
      <c r="L40" s="1059"/>
      <c r="M40" s="1047"/>
      <c r="N40" s="1048"/>
      <c r="O40" s="1059">
        <f t="shared" si="39"/>
        <v>0</v>
      </c>
      <c r="P40" s="1044">
        <f t="shared" si="40"/>
        <v>0</v>
      </c>
      <c r="Q40" s="1059"/>
      <c r="R40" s="1047"/>
      <c r="S40" s="1048"/>
      <c r="T40" s="1059">
        <f t="shared" si="41"/>
        <v>0</v>
      </c>
      <c r="U40" s="1044">
        <f t="shared" si="42"/>
        <v>0</v>
      </c>
      <c r="V40" s="1059"/>
      <c r="W40" s="1047"/>
      <c r="X40" s="1048"/>
      <c r="Y40" s="1059">
        <f t="shared" si="43"/>
        <v>0</v>
      </c>
      <c r="Z40" s="1059">
        <f t="shared" si="44"/>
        <v>0</v>
      </c>
      <c r="AA40" s="1059"/>
      <c r="AB40" s="1047"/>
      <c r="AC40" s="1048"/>
      <c r="AD40" s="1059">
        <f t="shared" si="45"/>
        <v>0</v>
      </c>
      <c r="AE40" s="1044">
        <f t="shared" si="46"/>
        <v>0</v>
      </c>
      <c r="AF40" s="1059"/>
      <c r="AG40" s="1069"/>
      <c r="AH40" s="1048"/>
      <c r="AI40" s="1059">
        <f t="shared" si="47"/>
        <v>0</v>
      </c>
      <c r="AJ40" s="1044">
        <f t="shared" si="48"/>
        <v>0</v>
      </c>
      <c r="AK40" s="1059"/>
      <c r="AL40" s="1069"/>
      <c r="AM40" s="1048"/>
      <c r="AN40" s="1059">
        <f t="shared" si="49"/>
        <v>0</v>
      </c>
      <c r="AO40" s="1044">
        <f t="shared" si="50"/>
        <v>0</v>
      </c>
      <c r="AP40" s="1059"/>
      <c r="AQ40" s="1069"/>
      <c r="AR40" s="1048"/>
      <c r="AS40" s="1059">
        <f t="shared" si="51"/>
        <v>0</v>
      </c>
      <c r="AT40" s="1044">
        <f t="shared" si="52"/>
        <v>0</v>
      </c>
      <c r="AU40" s="1059"/>
      <c r="AV40" s="1069"/>
      <c r="AW40" s="1048"/>
      <c r="AX40" s="1059">
        <f t="shared" si="53"/>
        <v>0</v>
      </c>
      <c r="AY40" s="1044">
        <f t="shared" si="54"/>
        <v>0</v>
      </c>
      <c r="AZ40" s="1172">
        <f t="shared" si="55"/>
        <v>0</v>
      </c>
      <c r="BA40" s="1172">
        <f t="shared" si="56"/>
        <v>0</v>
      </c>
      <c r="BB40" s="1174">
        <f t="shared" si="57"/>
        <v>0</v>
      </c>
      <c r="BC40" s="1051">
        <f t="shared" si="58"/>
        <v>0</v>
      </c>
      <c r="BD40" s="1042">
        <f t="shared" si="59"/>
        <v>0</v>
      </c>
    </row>
    <row r="41" spans="1:57" ht="15" customHeight="1">
      <c r="A41" s="703" t="s">
        <v>146</v>
      </c>
      <c r="B41" s="1047"/>
      <c r="C41" s="1047"/>
      <c r="D41" s="1048"/>
      <c r="E41" s="1059">
        <f t="shared" si="36"/>
        <v>0</v>
      </c>
      <c r="F41" s="1044">
        <f t="shared" si="37"/>
        <v>0</v>
      </c>
      <c r="G41" s="1059"/>
      <c r="H41" s="1047"/>
      <c r="I41" s="1048"/>
      <c r="J41" s="1059">
        <f t="shared" si="10"/>
        <v>0</v>
      </c>
      <c r="K41" s="1044">
        <f t="shared" si="38"/>
        <v>0</v>
      </c>
      <c r="L41" s="1059"/>
      <c r="M41" s="1047"/>
      <c r="N41" s="1048"/>
      <c r="O41" s="1059">
        <f t="shared" si="39"/>
        <v>0</v>
      </c>
      <c r="P41" s="1044">
        <f t="shared" si="40"/>
        <v>0</v>
      </c>
      <c r="Q41" s="1059"/>
      <c r="R41" s="1047"/>
      <c r="S41" s="1048"/>
      <c r="T41" s="1059">
        <f t="shared" si="41"/>
        <v>0</v>
      </c>
      <c r="U41" s="1044">
        <f t="shared" si="42"/>
        <v>0</v>
      </c>
      <c r="V41" s="1059"/>
      <c r="W41" s="1047"/>
      <c r="X41" s="1048"/>
      <c r="Y41" s="1059">
        <f t="shared" si="43"/>
        <v>0</v>
      </c>
      <c r="Z41" s="1059">
        <f t="shared" si="44"/>
        <v>0</v>
      </c>
      <c r="AA41" s="1059"/>
      <c r="AB41" s="1047"/>
      <c r="AC41" s="1048"/>
      <c r="AD41" s="1059">
        <f t="shared" si="45"/>
        <v>0</v>
      </c>
      <c r="AE41" s="1044">
        <f t="shared" si="46"/>
        <v>0</v>
      </c>
      <c r="AF41" s="1059"/>
      <c r="AG41" s="1047"/>
      <c r="AH41" s="1048"/>
      <c r="AI41" s="1059">
        <f t="shared" si="47"/>
        <v>0</v>
      </c>
      <c r="AJ41" s="1044">
        <f t="shared" si="48"/>
        <v>0</v>
      </c>
      <c r="AK41" s="1059"/>
      <c r="AL41" s="1047"/>
      <c r="AM41" s="1048"/>
      <c r="AN41" s="1059">
        <f t="shared" si="49"/>
        <v>0</v>
      </c>
      <c r="AO41" s="1044">
        <f t="shared" si="50"/>
        <v>0</v>
      </c>
      <c r="AP41" s="1059"/>
      <c r="AQ41" s="1047"/>
      <c r="AR41" s="1048"/>
      <c r="AS41" s="1059">
        <f t="shared" si="51"/>
        <v>0</v>
      </c>
      <c r="AT41" s="1044">
        <f t="shared" si="52"/>
        <v>0</v>
      </c>
      <c r="AU41" s="1059"/>
      <c r="AV41" s="1047"/>
      <c r="AW41" s="1048"/>
      <c r="AX41" s="1059">
        <f t="shared" si="53"/>
        <v>0</v>
      </c>
      <c r="AY41" s="1044">
        <f t="shared" si="54"/>
        <v>0</v>
      </c>
      <c r="AZ41" s="1172">
        <f t="shared" si="55"/>
        <v>0</v>
      </c>
      <c r="BA41" s="1172">
        <f t="shared" si="56"/>
        <v>0</v>
      </c>
      <c r="BB41" s="1174">
        <f t="shared" si="57"/>
        <v>0</v>
      </c>
      <c r="BC41" s="1051">
        <f t="shared" si="58"/>
        <v>0</v>
      </c>
      <c r="BD41" s="1042">
        <f t="shared" si="59"/>
        <v>0</v>
      </c>
    </row>
    <row r="42" spans="1:57" ht="15" customHeight="1">
      <c r="A42" s="703" t="s">
        <v>147</v>
      </c>
      <c r="B42" s="1047"/>
      <c r="C42" s="1047"/>
      <c r="D42" s="1048"/>
      <c r="E42" s="1059">
        <f t="shared" si="36"/>
        <v>0</v>
      </c>
      <c r="F42" s="1044">
        <f t="shared" si="37"/>
        <v>0</v>
      </c>
      <c r="G42" s="1059"/>
      <c r="H42" s="1047"/>
      <c r="I42" s="1048"/>
      <c r="J42" s="1059">
        <f t="shared" si="10"/>
        <v>0</v>
      </c>
      <c r="K42" s="1044">
        <f t="shared" si="38"/>
        <v>0</v>
      </c>
      <c r="L42" s="1059"/>
      <c r="M42" s="1047"/>
      <c r="N42" s="1048"/>
      <c r="O42" s="1059">
        <f t="shared" si="39"/>
        <v>0</v>
      </c>
      <c r="P42" s="1044">
        <f t="shared" si="40"/>
        <v>0</v>
      </c>
      <c r="Q42" s="1059"/>
      <c r="R42" s="1047"/>
      <c r="S42" s="1048"/>
      <c r="T42" s="1059">
        <f t="shared" si="41"/>
        <v>0</v>
      </c>
      <c r="U42" s="1044">
        <f t="shared" si="42"/>
        <v>0</v>
      </c>
      <c r="V42" s="1059"/>
      <c r="W42" s="1047"/>
      <c r="X42" s="1048"/>
      <c r="Y42" s="1059">
        <f t="shared" si="43"/>
        <v>0</v>
      </c>
      <c r="Z42" s="1059">
        <f t="shared" si="44"/>
        <v>0</v>
      </c>
      <c r="AA42" s="1059"/>
      <c r="AB42" s="1047"/>
      <c r="AC42" s="1048"/>
      <c r="AD42" s="1059">
        <f t="shared" si="45"/>
        <v>0</v>
      </c>
      <c r="AE42" s="1044">
        <f t="shared" si="46"/>
        <v>0</v>
      </c>
      <c r="AF42" s="1059"/>
      <c r="AG42" s="1047"/>
      <c r="AH42" s="1048"/>
      <c r="AI42" s="1059">
        <f t="shared" si="47"/>
        <v>0</v>
      </c>
      <c r="AJ42" s="1044">
        <f t="shared" si="48"/>
        <v>0</v>
      </c>
      <c r="AK42" s="1059"/>
      <c r="AL42" s="1047"/>
      <c r="AM42" s="1048"/>
      <c r="AN42" s="1059">
        <f t="shared" si="49"/>
        <v>0</v>
      </c>
      <c r="AO42" s="1044">
        <f t="shared" si="50"/>
        <v>0</v>
      </c>
      <c r="AP42" s="1059"/>
      <c r="AQ42" s="1047"/>
      <c r="AR42" s="1048"/>
      <c r="AS42" s="1059">
        <f t="shared" si="51"/>
        <v>0</v>
      </c>
      <c r="AT42" s="1044">
        <f t="shared" si="52"/>
        <v>0</v>
      </c>
      <c r="AU42" s="1059"/>
      <c r="AV42" s="1047"/>
      <c r="AW42" s="1048"/>
      <c r="AX42" s="1059">
        <f t="shared" si="53"/>
        <v>0</v>
      </c>
      <c r="AY42" s="1044">
        <f t="shared" si="54"/>
        <v>0</v>
      </c>
      <c r="AZ42" s="1172">
        <f t="shared" si="55"/>
        <v>0</v>
      </c>
      <c r="BA42" s="1172">
        <f t="shared" si="56"/>
        <v>0</v>
      </c>
      <c r="BB42" s="1174">
        <f t="shared" si="57"/>
        <v>0</v>
      </c>
      <c r="BC42" s="1051">
        <f t="shared" si="58"/>
        <v>0</v>
      </c>
      <c r="BD42" s="1042">
        <f t="shared" si="59"/>
        <v>0</v>
      </c>
    </row>
    <row r="43" spans="1:57" ht="15" hidden="1" customHeight="1">
      <c r="A43" s="73" t="s">
        <v>212</v>
      </c>
      <c r="B43" s="1047"/>
      <c r="C43" s="1047"/>
      <c r="D43" s="1048"/>
      <c r="E43" s="1059">
        <f t="shared" si="36"/>
        <v>0</v>
      </c>
      <c r="F43" s="1059"/>
      <c r="G43" s="1059"/>
      <c r="H43" s="1047"/>
      <c r="I43" s="1048"/>
      <c r="J43" s="1059">
        <f>SUM(H43+I43)</f>
        <v>0</v>
      </c>
      <c r="K43" s="1059"/>
      <c r="L43" s="1059"/>
      <c r="M43" s="1047"/>
      <c r="N43" s="1048"/>
      <c r="O43" s="1059">
        <f t="shared" si="39"/>
        <v>0</v>
      </c>
      <c r="P43" s="1059"/>
      <c r="Q43" s="1059"/>
      <c r="R43" s="1047"/>
      <c r="S43" s="1048"/>
      <c r="T43" s="1059">
        <f t="shared" si="41"/>
        <v>0</v>
      </c>
      <c r="U43" s="1059"/>
      <c r="V43" s="1059"/>
      <c r="W43" s="1047"/>
      <c r="X43" s="1048"/>
      <c r="Y43" s="1059">
        <f t="shared" si="43"/>
        <v>0</v>
      </c>
      <c r="Z43" s="1059"/>
      <c r="AA43" s="1059"/>
      <c r="AB43" s="1047"/>
      <c r="AC43" s="1048"/>
      <c r="AD43" s="1059">
        <f t="shared" si="45"/>
        <v>0</v>
      </c>
      <c r="AE43" s="1059"/>
      <c r="AF43" s="1059"/>
      <c r="AG43" s="1047"/>
      <c r="AH43" s="1048"/>
      <c r="AI43" s="1059">
        <f t="shared" si="47"/>
        <v>0</v>
      </c>
      <c r="AJ43" s="1059"/>
      <c r="AK43" s="1059"/>
      <c r="AL43" s="1047"/>
      <c r="AM43" s="1048"/>
      <c r="AN43" s="1059">
        <f t="shared" si="49"/>
        <v>0</v>
      </c>
      <c r="AO43" s="1059"/>
      <c r="AP43" s="1059"/>
      <c r="AQ43" s="1047"/>
      <c r="AR43" s="1048"/>
      <c r="AS43" s="1059">
        <f t="shared" si="51"/>
        <v>0</v>
      </c>
      <c r="AT43" s="1059"/>
      <c r="AU43" s="1059"/>
      <c r="AV43" s="1047"/>
      <c r="AW43" s="1048"/>
      <c r="AX43" s="1059">
        <f t="shared" si="53"/>
        <v>0</v>
      </c>
      <c r="AY43" s="1059"/>
      <c r="AZ43" s="1051"/>
      <c r="BA43" s="1172">
        <f t="shared" si="56"/>
        <v>0</v>
      </c>
      <c r="BB43" s="1173">
        <f t="shared" si="57"/>
        <v>0</v>
      </c>
      <c r="BC43" s="1051">
        <f t="shared" si="58"/>
        <v>0</v>
      </c>
      <c r="BD43" s="111"/>
    </row>
    <row r="44" spans="1:57" ht="15" hidden="1" customHeight="1">
      <c r="A44" s="73" t="s">
        <v>513</v>
      </c>
      <c r="B44" s="1065"/>
      <c r="C44" s="1065"/>
      <c r="D44" s="1048"/>
      <c r="E44" s="1059">
        <f>SUM(C44+D44)</f>
        <v>0</v>
      </c>
      <c r="F44" s="1059"/>
      <c r="G44" s="1059"/>
      <c r="H44" s="1065"/>
      <c r="I44" s="1048"/>
      <c r="J44" s="1059">
        <f>SUM(H44+I44)</f>
        <v>0</v>
      </c>
      <c r="K44" s="1059"/>
      <c r="L44" s="1059"/>
      <c r="M44" s="1065"/>
      <c r="N44" s="1048"/>
      <c r="O44" s="1059">
        <f t="shared" si="39"/>
        <v>0</v>
      </c>
      <c r="P44" s="1059"/>
      <c r="Q44" s="1059"/>
      <c r="R44" s="1065"/>
      <c r="S44" s="1048"/>
      <c r="T44" s="1059">
        <f t="shared" si="41"/>
        <v>0</v>
      </c>
      <c r="U44" s="1059"/>
      <c r="V44" s="1059"/>
      <c r="W44" s="1065"/>
      <c r="X44" s="1048"/>
      <c r="Y44" s="1059">
        <f>SUM(W44+X44)</f>
        <v>0</v>
      </c>
      <c r="Z44" s="1059"/>
      <c r="AA44" s="1059"/>
      <c r="AB44" s="1065"/>
      <c r="AC44" s="1048"/>
      <c r="AD44" s="1059">
        <f>SUM(AB44+AC44)</f>
        <v>0</v>
      </c>
      <c r="AE44" s="1059"/>
      <c r="AF44" s="1059"/>
      <c r="AG44" s="1065"/>
      <c r="AH44" s="1048"/>
      <c r="AI44" s="1059">
        <f>SUM(AG44+AH44)</f>
        <v>0</v>
      </c>
      <c r="AJ44" s="1059"/>
      <c r="AK44" s="1059"/>
      <c r="AL44" s="1065"/>
      <c r="AM44" s="1048"/>
      <c r="AN44" s="1059">
        <f>SUM(AL44+AM44)</f>
        <v>0</v>
      </c>
      <c r="AO44" s="1059"/>
      <c r="AP44" s="1059"/>
      <c r="AQ44" s="1065"/>
      <c r="AR44" s="1048"/>
      <c r="AS44" s="1059">
        <f>SUM(AQ44+AR44)</f>
        <v>0</v>
      </c>
      <c r="AT44" s="1059"/>
      <c r="AU44" s="1059"/>
      <c r="AV44" s="1065"/>
      <c r="AW44" s="1048"/>
      <c r="AX44" s="1059">
        <f>SUM(AV44+AW44)</f>
        <v>0</v>
      </c>
      <c r="AY44" s="1059"/>
      <c r="AZ44" s="1051"/>
      <c r="BA44" s="1172">
        <f t="shared" si="56"/>
        <v>0</v>
      </c>
      <c r="BB44" s="1173">
        <f t="shared" si="57"/>
        <v>0</v>
      </c>
      <c r="BC44" s="1051">
        <f>SUM(BA44+BB44)</f>
        <v>0</v>
      </c>
      <c r="BD44" s="1066"/>
    </row>
    <row r="45" spans="1:57" s="1025" customFormat="1" ht="15" customHeight="1">
      <c r="A45" s="1062" t="s">
        <v>402</v>
      </c>
      <c r="B45" s="1064">
        <f>SUM(B36:B44)</f>
        <v>0</v>
      </c>
      <c r="C45" s="1064">
        <f t="shared" ref="C45:BD45" si="60">SUM(C36:C44)</f>
        <v>0</v>
      </c>
      <c r="D45" s="1064">
        <f t="shared" si="60"/>
        <v>0</v>
      </c>
      <c r="E45" s="1064">
        <f t="shared" si="60"/>
        <v>0</v>
      </c>
      <c r="F45" s="1064">
        <f t="shared" si="60"/>
        <v>0</v>
      </c>
      <c r="G45" s="1064">
        <f t="shared" si="60"/>
        <v>0</v>
      </c>
      <c r="H45" s="1064">
        <f t="shared" si="60"/>
        <v>0</v>
      </c>
      <c r="I45" s="1064">
        <f t="shared" si="60"/>
        <v>0</v>
      </c>
      <c r="J45" s="1064">
        <f t="shared" si="60"/>
        <v>0</v>
      </c>
      <c r="K45" s="1064">
        <f t="shared" si="60"/>
        <v>0</v>
      </c>
      <c r="L45" s="1064">
        <f t="shared" si="60"/>
        <v>68581</v>
      </c>
      <c r="M45" s="1064">
        <f t="shared" si="60"/>
        <v>122078000</v>
      </c>
      <c r="N45" s="1064">
        <f t="shared" si="60"/>
        <v>0</v>
      </c>
      <c r="O45" s="1064">
        <f t="shared" si="60"/>
        <v>122078000</v>
      </c>
      <c r="P45" s="1064">
        <f t="shared" si="60"/>
        <v>122009419</v>
      </c>
      <c r="Q45" s="1064">
        <f t="shared" si="60"/>
        <v>0</v>
      </c>
      <c r="R45" s="1064">
        <f t="shared" si="60"/>
        <v>0</v>
      </c>
      <c r="S45" s="1064">
        <f t="shared" si="60"/>
        <v>0</v>
      </c>
      <c r="T45" s="1064">
        <f t="shared" si="60"/>
        <v>0</v>
      </c>
      <c r="U45" s="1064">
        <f t="shared" si="60"/>
        <v>0</v>
      </c>
      <c r="V45" s="1064">
        <f t="shared" si="60"/>
        <v>0</v>
      </c>
      <c r="W45" s="1064">
        <f t="shared" ref="W45:AE45" si="61">SUM(W36:W44)</f>
        <v>0</v>
      </c>
      <c r="X45" s="1064">
        <f t="shared" si="61"/>
        <v>0</v>
      </c>
      <c r="Y45" s="1064">
        <f t="shared" si="61"/>
        <v>0</v>
      </c>
      <c r="Z45" s="1064">
        <f t="shared" si="61"/>
        <v>0</v>
      </c>
      <c r="AA45" s="1064">
        <f t="shared" si="61"/>
        <v>0</v>
      </c>
      <c r="AB45" s="1064">
        <f t="shared" si="61"/>
        <v>0</v>
      </c>
      <c r="AC45" s="1064">
        <f t="shared" si="61"/>
        <v>0</v>
      </c>
      <c r="AD45" s="1064">
        <f t="shared" si="61"/>
        <v>0</v>
      </c>
      <c r="AE45" s="1064">
        <f t="shared" si="61"/>
        <v>0</v>
      </c>
      <c r="AF45" s="1064">
        <f t="shared" si="60"/>
        <v>0</v>
      </c>
      <c r="AG45" s="1064">
        <f t="shared" si="60"/>
        <v>0</v>
      </c>
      <c r="AH45" s="1064">
        <f t="shared" si="60"/>
        <v>0</v>
      </c>
      <c r="AI45" s="1064">
        <f t="shared" si="60"/>
        <v>0</v>
      </c>
      <c r="AJ45" s="1064">
        <f t="shared" si="60"/>
        <v>0</v>
      </c>
      <c r="AK45" s="1064">
        <f t="shared" si="60"/>
        <v>0</v>
      </c>
      <c r="AL45" s="1064">
        <f t="shared" si="60"/>
        <v>0</v>
      </c>
      <c r="AM45" s="1064">
        <f t="shared" si="60"/>
        <v>0</v>
      </c>
      <c r="AN45" s="1064">
        <f t="shared" si="60"/>
        <v>0</v>
      </c>
      <c r="AO45" s="1064">
        <f t="shared" si="60"/>
        <v>0</v>
      </c>
      <c r="AP45" s="1064">
        <f t="shared" si="60"/>
        <v>0</v>
      </c>
      <c r="AQ45" s="1064">
        <f t="shared" si="60"/>
        <v>751169</v>
      </c>
      <c r="AR45" s="1064">
        <f t="shared" si="60"/>
        <v>-568781</v>
      </c>
      <c r="AS45" s="1064">
        <f t="shared" si="60"/>
        <v>182388</v>
      </c>
      <c r="AT45" s="1064">
        <f t="shared" si="60"/>
        <v>751169</v>
      </c>
      <c r="AU45" s="1064">
        <f t="shared" si="60"/>
        <v>0</v>
      </c>
      <c r="AV45" s="1064">
        <f t="shared" si="60"/>
        <v>0</v>
      </c>
      <c r="AW45" s="1064">
        <f t="shared" si="60"/>
        <v>0</v>
      </c>
      <c r="AX45" s="1064">
        <f t="shared" si="60"/>
        <v>0</v>
      </c>
      <c r="AY45" s="1064">
        <f t="shared" si="60"/>
        <v>0</v>
      </c>
      <c r="AZ45" s="1064">
        <f t="shared" si="60"/>
        <v>68581</v>
      </c>
      <c r="BA45" s="1064">
        <f t="shared" si="60"/>
        <v>122829169</v>
      </c>
      <c r="BB45" s="1064">
        <f t="shared" si="60"/>
        <v>-568781</v>
      </c>
      <c r="BC45" s="1064">
        <f t="shared" si="60"/>
        <v>122260388</v>
      </c>
      <c r="BD45" s="1064">
        <f t="shared" si="60"/>
        <v>122760588</v>
      </c>
      <c r="BE45" s="1042"/>
    </row>
    <row r="46" spans="1:57" s="1025" customFormat="1" ht="15" customHeight="1">
      <c r="A46" s="1056" t="s">
        <v>190</v>
      </c>
      <c r="B46" s="1058">
        <f>B45+B35</f>
        <v>1209453</v>
      </c>
      <c r="C46" s="1058">
        <f t="shared" ref="C46:BD46" si="62">C45+C35</f>
        <v>1369401455</v>
      </c>
      <c r="D46" s="1058">
        <f t="shared" si="62"/>
        <v>24050148</v>
      </c>
      <c r="E46" s="1058">
        <f t="shared" si="62"/>
        <v>1393451603</v>
      </c>
      <c r="F46" s="1058">
        <f t="shared" si="62"/>
        <v>1368192002</v>
      </c>
      <c r="G46" s="1058">
        <f t="shared" si="62"/>
        <v>0</v>
      </c>
      <c r="H46" s="1058">
        <f t="shared" si="62"/>
        <v>0</v>
      </c>
      <c r="I46" s="1058">
        <f t="shared" si="62"/>
        <v>0</v>
      </c>
      <c r="J46" s="1058">
        <f t="shared" si="62"/>
        <v>0</v>
      </c>
      <c r="K46" s="1058">
        <f t="shared" si="62"/>
        <v>0</v>
      </c>
      <c r="L46" s="1058">
        <f t="shared" si="62"/>
        <v>426647</v>
      </c>
      <c r="M46" s="1058">
        <f t="shared" si="62"/>
        <v>524961411</v>
      </c>
      <c r="N46" s="1058">
        <f t="shared" si="62"/>
        <v>5000</v>
      </c>
      <c r="O46" s="1058">
        <f t="shared" si="62"/>
        <v>524966411</v>
      </c>
      <c r="P46" s="1058">
        <f t="shared" si="62"/>
        <v>524534764</v>
      </c>
      <c r="Q46" s="1058">
        <f t="shared" si="62"/>
        <v>0</v>
      </c>
      <c r="R46" s="1058">
        <f t="shared" si="62"/>
        <v>0</v>
      </c>
      <c r="S46" s="1058">
        <f t="shared" si="62"/>
        <v>0</v>
      </c>
      <c r="T46" s="1058">
        <f t="shared" si="62"/>
        <v>0</v>
      </c>
      <c r="U46" s="1058">
        <f t="shared" si="62"/>
        <v>0</v>
      </c>
      <c r="V46" s="1058">
        <f t="shared" si="62"/>
        <v>0</v>
      </c>
      <c r="W46" s="1058">
        <f t="shared" ref="W46:AE46" si="63">W45+W35</f>
        <v>0</v>
      </c>
      <c r="X46" s="1058">
        <f t="shared" si="63"/>
        <v>0</v>
      </c>
      <c r="Y46" s="1058">
        <f t="shared" si="63"/>
        <v>0</v>
      </c>
      <c r="Z46" s="1058">
        <f t="shared" si="63"/>
        <v>0</v>
      </c>
      <c r="AA46" s="1058">
        <f t="shared" si="63"/>
        <v>15675</v>
      </c>
      <c r="AB46" s="1058">
        <f t="shared" si="63"/>
        <v>15725000</v>
      </c>
      <c r="AC46" s="1058">
        <f t="shared" si="63"/>
        <v>0</v>
      </c>
      <c r="AD46" s="1058">
        <f t="shared" si="63"/>
        <v>15725000</v>
      </c>
      <c r="AE46" s="1058">
        <f t="shared" si="63"/>
        <v>15709325</v>
      </c>
      <c r="AF46" s="1058">
        <f t="shared" si="62"/>
        <v>45465</v>
      </c>
      <c r="AG46" s="1058">
        <f t="shared" si="62"/>
        <v>143000</v>
      </c>
      <c r="AH46" s="1058">
        <f t="shared" si="62"/>
        <v>0</v>
      </c>
      <c r="AI46" s="1058">
        <f t="shared" si="62"/>
        <v>143000</v>
      </c>
      <c r="AJ46" s="1058">
        <f t="shared" si="62"/>
        <v>97535</v>
      </c>
      <c r="AK46" s="1058">
        <f t="shared" si="62"/>
        <v>57353</v>
      </c>
      <c r="AL46" s="1058">
        <f t="shared" si="62"/>
        <v>78703065</v>
      </c>
      <c r="AM46" s="1058">
        <f t="shared" si="62"/>
        <v>-23061000</v>
      </c>
      <c r="AN46" s="1058">
        <f t="shared" si="62"/>
        <v>55642065</v>
      </c>
      <c r="AO46" s="1058">
        <f t="shared" si="62"/>
        <v>78645712</v>
      </c>
      <c r="AP46" s="1058">
        <f t="shared" si="62"/>
        <v>0</v>
      </c>
      <c r="AQ46" s="1058">
        <f t="shared" si="62"/>
        <v>37733933</v>
      </c>
      <c r="AR46" s="1058">
        <f t="shared" si="62"/>
        <v>-3069968</v>
      </c>
      <c r="AS46" s="1058">
        <f t="shared" si="62"/>
        <v>34663965</v>
      </c>
      <c r="AT46" s="1058">
        <f t="shared" si="62"/>
        <v>37733933</v>
      </c>
      <c r="AU46" s="1058">
        <f t="shared" si="62"/>
        <v>0</v>
      </c>
      <c r="AV46" s="1058">
        <f t="shared" si="62"/>
        <v>0</v>
      </c>
      <c r="AW46" s="1058">
        <f t="shared" si="62"/>
        <v>0</v>
      </c>
      <c r="AX46" s="1058">
        <f t="shared" si="62"/>
        <v>0</v>
      </c>
      <c r="AY46" s="1058">
        <f t="shared" si="62"/>
        <v>0</v>
      </c>
      <c r="AZ46" s="1058">
        <f t="shared" si="62"/>
        <v>1754593</v>
      </c>
      <c r="BA46" s="1058">
        <f t="shared" si="62"/>
        <v>2026667864</v>
      </c>
      <c r="BB46" s="1058">
        <f t="shared" si="62"/>
        <v>-2075820</v>
      </c>
      <c r="BC46" s="1058">
        <f t="shared" si="62"/>
        <v>2024592044</v>
      </c>
      <c r="BD46" s="1058">
        <f t="shared" si="62"/>
        <v>2024913271</v>
      </c>
      <c r="BE46" s="1042"/>
    </row>
    <row r="47" spans="1:57" ht="15" hidden="1" customHeight="1">
      <c r="A47" s="703" t="s">
        <v>462</v>
      </c>
      <c r="B47" s="1047"/>
      <c r="C47" s="1047"/>
      <c r="D47" s="1048"/>
      <c r="E47" s="1059">
        <f t="shared" ref="E47:E59" si="64">SUM(C47+D47)</f>
        <v>0</v>
      </c>
      <c r="F47" s="1059"/>
      <c r="G47" s="1059"/>
      <c r="H47" s="1047"/>
      <c r="I47" s="1075"/>
      <c r="J47" s="1059">
        <f t="shared" si="10"/>
        <v>0</v>
      </c>
      <c r="K47" s="1059"/>
      <c r="L47" s="1059"/>
      <c r="M47" s="1047"/>
      <c r="N47" s="1075"/>
      <c r="O47" s="1059">
        <f t="shared" ref="O47:O58" si="65">SUM(M47+N47)</f>
        <v>0</v>
      </c>
      <c r="P47" s="1059"/>
      <c r="Q47" s="1059"/>
      <c r="R47" s="1047"/>
      <c r="S47" s="1075"/>
      <c r="T47" s="1059">
        <f t="shared" ref="T47:T58" si="66">SUM(R47+S47)</f>
        <v>0</v>
      </c>
      <c r="U47" s="1059"/>
      <c r="V47" s="1059"/>
      <c r="W47" s="1047"/>
      <c r="X47" s="1048"/>
      <c r="Y47" s="1059">
        <f t="shared" ref="Y47:Y59" si="67">SUM(W47+X47)</f>
        <v>0</v>
      </c>
      <c r="Z47" s="1059"/>
      <c r="AA47" s="1059"/>
      <c r="AB47" s="1047"/>
      <c r="AC47" s="1048"/>
      <c r="AD47" s="1059">
        <f t="shared" ref="AD47:AD59" si="68">SUM(AB47+AC47)</f>
        <v>0</v>
      </c>
      <c r="AE47" s="1059"/>
      <c r="AF47" s="1059"/>
      <c r="AG47" s="1047"/>
      <c r="AH47" s="1048"/>
      <c r="AI47" s="1059">
        <f t="shared" ref="AI47:AI59" si="69">SUM(AG47+AH47)</f>
        <v>0</v>
      </c>
      <c r="AJ47" s="1059"/>
      <c r="AK47" s="1059"/>
      <c r="AL47" s="1047"/>
      <c r="AM47" s="1048"/>
      <c r="AN47" s="1059">
        <f t="shared" ref="AN47:AN52" si="70">SUM(AL47+AM47)</f>
        <v>0</v>
      </c>
      <c r="AO47" s="1059"/>
      <c r="AP47" s="1059"/>
      <c r="AQ47" s="1047"/>
      <c r="AR47" s="1048"/>
      <c r="AS47" s="1059">
        <f t="shared" ref="AS47:AS52" si="71">SUM(AQ47+AR47)</f>
        <v>0</v>
      </c>
      <c r="AT47" s="1059"/>
      <c r="AU47" s="1059"/>
      <c r="AV47" s="1047"/>
      <c r="AW47" s="1048"/>
      <c r="AX47" s="1059">
        <f t="shared" ref="AX47:AX52" si="72">SUM(AV47+AW47)</f>
        <v>0</v>
      </c>
      <c r="AY47" s="1059"/>
      <c r="AZ47" s="1051"/>
      <c r="BA47" s="1172">
        <f t="shared" ref="BA47:BA53" si="73">C47+H47+M47+R47+W47+AB47+AG47+AL47+AQ47+AV47</f>
        <v>0</v>
      </c>
      <c r="BB47" s="1173">
        <f t="shared" ref="BB47:BB53" si="74">D47+I47+N47+S47+X47+AC47+AH47+AM47+AR47+AW47</f>
        <v>0</v>
      </c>
      <c r="BC47" s="1051">
        <f t="shared" ref="BC47:BC59" si="75">SUM(BA47+BB47)</f>
        <v>0</v>
      </c>
      <c r="BD47" s="1066"/>
    </row>
    <row r="48" spans="1:57" ht="15" hidden="1" customHeight="1">
      <c r="A48" s="703" t="s">
        <v>558</v>
      </c>
      <c r="B48" s="1047"/>
      <c r="C48" s="1047"/>
      <c r="D48" s="1048"/>
      <c r="E48" s="1059">
        <f t="shared" si="64"/>
        <v>0</v>
      </c>
      <c r="F48" s="1059"/>
      <c r="G48" s="1059"/>
      <c r="H48" s="1047"/>
      <c r="I48" s="1048"/>
      <c r="J48" s="1059">
        <f t="shared" si="10"/>
        <v>0</v>
      </c>
      <c r="K48" s="1059"/>
      <c r="L48" s="1059"/>
      <c r="M48" s="1047"/>
      <c r="N48" s="1048"/>
      <c r="O48" s="1059">
        <f t="shared" si="65"/>
        <v>0</v>
      </c>
      <c r="P48" s="1059"/>
      <c r="Q48" s="1059"/>
      <c r="R48" s="1047"/>
      <c r="S48" s="1048"/>
      <c r="T48" s="1059">
        <f t="shared" si="66"/>
        <v>0</v>
      </c>
      <c r="U48" s="1059"/>
      <c r="V48" s="1059"/>
      <c r="W48" s="1047"/>
      <c r="X48" s="1048"/>
      <c r="Y48" s="1059">
        <f t="shared" si="67"/>
        <v>0</v>
      </c>
      <c r="Z48" s="1059"/>
      <c r="AA48" s="1059"/>
      <c r="AB48" s="1047"/>
      <c r="AC48" s="1048"/>
      <c r="AD48" s="1059">
        <f t="shared" si="68"/>
        <v>0</v>
      </c>
      <c r="AE48" s="1059"/>
      <c r="AF48" s="1059"/>
      <c r="AG48" s="1047"/>
      <c r="AH48" s="1048"/>
      <c r="AI48" s="1059">
        <f t="shared" si="69"/>
        <v>0</v>
      </c>
      <c r="AJ48" s="1059"/>
      <c r="AK48" s="1059"/>
      <c r="AL48" s="1047"/>
      <c r="AM48" s="1048"/>
      <c r="AN48" s="1059">
        <f t="shared" si="70"/>
        <v>0</v>
      </c>
      <c r="AO48" s="1059"/>
      <c r="AP48" s="1059"/>
      <c r="AQ48" s="1047"/>
      <c r="AR48" s="1048"/>
      <c r="AS48" s="1059">
        <f t="shared" si="71"/>
        <v>0</v>
      </c>
      <c r="AT48" s="1059"/>
      <c r="AU48" s="1059"/>
      <c r="AV48" s="1047"/>
      <c r="AW48" s="1048"/>
      <c r="AX48" s="1059">
        <f t="shared" si="72"/>
        <v>0</v>
      </c>
      <c r="AY48" s="1059"/>
      <c r="AZ48" s="1051"/>
      <c r="BA48" s="1172">
        <f t="shared" si="73"/>
        <v>0</v>
      </c>
      <c r="BB48" s="1173">
        <f t="shared" si="74"/>
        <v>0</v>
      </c>
      <c r="BC48" s="1051">
        <f t="shared" si="75"/>
        <v>0</v>
      </c>
      <c r="BD48" s="1066"/>
    </row>
    <row r="49" spans="1:60" ht="15" hidden="1" customHeight="1">
      <c r="A49" s="703" t="s">
        <v>460</v>
      </c>
      <c r="B49" s="1047"/>
      <c r="C49" s="1047"/>
      <c r="D49" s="1048"/>
      <c r="E49" s="1059">
        <f t="shared" si="64"/>
        <v>0</v>
      </c>
      <c r="F49" s="1059"/>
      <c r="G49" s="1059"/>
      <c r="H49" s="1047"/>
      <c r="I49" s="1048"/>
      <c r="J49" s="1059">
        <f t="shared" si="10"/>
        <v>0</v>
      </c>
      <c r="K49" s="1059"/>
      <c r="L49" s="1059"/>
      <c r="M49" s="1047"/>
      <c r="N49" s="1048"/>
      <c r="O49" s="1059">
        <f t="shared" si="65"/>
        <v>0</v>
      </c>
      <c r="P49" s="1059"/>
      <c r="Q49" s="1059"/>
      <c r="R49" s="1047"/>
      <c r="S49" s="1048"/>
      <c r="T49" s="1059">
        <f t="shared" si="66"/>
        <v>0</v>
      </c>
      <c r="U49" s="1059"/>
      <c r="V49" s="1059"/>
      <c r="W49" s="1047"/>
      <c r="X49" s="1048"/>
      <c r="Y49" s="1059">
        <f t="shared" si="67"/>
        <v>0</v>
      </c>
      <c r="Z49" s="1059"/>
      <c r="AA49" s="1059"/>
      <c r="AB49" s="1047"/>
      <c r="AC49" s="1048"/>
      <c r="AD49" s="1059">
        <f t="shared" si="68"/>
        <v>0</v>
      </c>
      <c r="AE49" s="1059"/>
      <c r="AF49" s="1059"/>
      <c r="AG49" s="1047"/>
      <c r="AH49" s="1048"/>
      <c r="AI49" s="1059">
        <f t="shared" si="69"/>
        <v>0</v>
      </c>
      <c r="AJ49" s="1059"/>
      <c r="AK49" s="1059"/>
      <c r="AL49" s="1047"/>
      <c r="AM49" s="1048"/>
      <c r="AN49" s="1059">
        <f t="shared" si="70"/>
        <v>0</v>
      </c>
      <c r="AO49" s="1059"/>
      <c r="AP49" s="1059"/>
      <c r="AQ49" s="1047"/>
      <c r="AR49" s="1048"/>
      <c r="AS49" s="1059">
        <f t="shared" si="71"/>
        <v>0</v>
      </c>
      <c r="AT49" s="1059"/>
      <c r="AU49" s="1059"/>
      <c r="AV49" s="1047"/>
      <c r="AW49" s="1048"/>
      <c r="AX49" s="1059">
        <f t="shared" si="72"/>
        <v>0</v>
      </c>
      <c r="AY49" s="1059"/>
      <c r="AZ49" s="1051"/>
      <c r="BA49" s="1172">
        <f t="shared" si="73"/>
        <v>0</v>
      </c>
      <c r="BB49" s="1173">
        <f t="shared" si="74"/>
        <v>0</v>
      </c>
      <c r="BC49" s="1051">
        <f t="shared" si="75"/>
        <v>0</v>
      </c>
      <c r="BD49" s="1066"/>
    </row>
    <row r="50" spans="1:60" ht="15" hidden="1" customHeight="1">
      <c r="A50" s="703" t="s">
        <v>461</v>
      </c>
      <c r="B50" s="1047"/>
      <c r="C50" s="1047"/>
      <c r="D50" s="1048"/>
      <c r="E50" s="1059">
        <f t="shared" si="64"/>
        <v>0</v>
      </c>
      <c r="F50" s="1059"/>
      <c r="G50" s="1059"/>
      <c r="H50" s="1047"/>
      <c r="I50" s="1048"/>
      <c r="J50" s="1059">
        <f t="shared" si="10"/>
        <v>0</v>
      </c>
      <c r="K50" s="1059"/>
      <c r="L50" s="1059"/>
      <c r="M50" s="1047"/>
      <c r="N50" s="1048"/>
      <c r="O50" s="1059">
        <f t="shared" si="65"/>
        <v>0</v>
      </c>
      <c r="P50" s="1059"/>
      <c r="Q50" s="1059"/>
      <c r="R50" s="1047"/>
      <c r="S50" s="1048"/>
      <c r="T50" s="1059">
        <f t="shared" si="66"/>
        <v>0</v>
      </c>
      <c r="U50" s="1059"/>
      <c r="V50" s="1059"/>
      <c r="W50" s="1047"/>
      <c r="X50" s="1048"/>
      <c r="Y50" s="1059">
        <f t="shared" si="67"/>
        <v>0</v>
      </c>
      <c r="Z50" s="1059"/>
      <c r="AA50" s="1059"/>
      <c r="AB50" s="1047"/>
      <c r="AC50" s="1048"/>
      <c r="AD50" s="1059">
        <f t="shared" si="68"/>
        <v>0</v>
      </c>
      <c r="AE50" s="1059"/>
      <c r="AF50" s="1059"/>
      <c r="AG50" s="1047"/>
      <c r="AH50" s="1048"/>
      <c r="AI50" s="1059">
        <f t="shared" si="69"/>
        <v>0</v>
      </c>
      <c r="AJ50" s="1059"/>
      <c r="AK50" s="1059"/>
      <c r="AL50" s="1047"/>
      <c r="AM50" s="1048"/>
      <c r="AN50" s="1059">
        <f t="shared" si="70"/>
        <v>0</v>
      </c>
      <c r="AO50" s="1059"/>
      <c r="AP50" s="1059"/>
      <c r="AQ50" s="1047"/>
      <c r="AR50" s="1048"/>
      <c r="AS50" s="1059">
        <f t="shared" si="71"/>
        <v>0</v>
      </c>
      <c r="AT50" s="1059"/>
      <c r="AU50" s="1059"/>
      <c r="AV50" s="1047"/>
      <c r="AW50" s="1048"/>
      <c r="AX50" s="1059">
        <f t="shared" si="72"/>
        <v>0</v>
      </c>
      <c r="AY50" s="1059"/>
      <c r="AZ50" s="1051"/>
      <c r="BA50" s="1172">
        <f t="shared" si="73"/>
        <v>0</v>
      </c>
      <c r="BB50" s="1173">
        <f t="shared" si="74"/>
        <v>0</v>
      </c>
      <c r="BC50" s="1051">
        <f t="shared" si="75"/>
        <v>0</v>
      </c>
      <c r="BD50" s="111"/>
    </row>
    <row r="51" spans="1:60" ht="15" hidden="1" customHeight="1">
      <c r="A51" s="703" t="s">
        <v>463</v>
      </c>
      <c r="B51" s="1047"/>
      <c r="C51" s="1047"/>
      <c r="D51" s="1048"/>
      <c r="E51" s="1059">
        <f t="shared" si="64"/>
        <v>0</v>
      </c>
      <c r="F51" s="1059"/>
      <c r="G51" s="1059"/>
      <c r="H51" s="1047"/>
      <c r="I51" s="1075"/>
      <c r="J51" s="1059">
        <f t="shared" ref="J51:J56" si="76">SUM(H51+I51)</f>
        <v>0</v>
      </c>
      <c r="K51" s="1059"/>
      <c r="L51" s="1059"/>
      <c r="M51" s="1047"/>
      <c r="N51" s="1075"/>
      <c r="O51" s="1059">
        <f t="shared" si="65"/>
        <v>0</v>
      </c>
      <c r="P51" s="1059"/>
      <c r="Q51" s="1059"/>
      <c r="R51" s="1047"/>
      <c r="S51" s="1075"/>
      <c r="T51" s="1059">
        <f t="shared" si="66"/>
        <v>0</v>
      </c>
      <c r="U51" s="1059"/>
      <c r="V51" s="1059"/>
      <c r="W51" s="1047"/>
      <c r="X51" s="1048"/>
      <c r="Y51" s="1059">
        <f t="shared" si="67"/>
        <v>0</v>
      </c>
      <c r="Z51" s="1059"/>
      <c r="AA51" s="1059"/>
      <c r="AB51" s="1047"/>
      <c r="AC51" s="1048"/>
      <c r="AD51" s="1059">
        <f t="shared" si="68"/>
        <v>0</v>
      </c>
      <c r="AE51" s="1059"/>
      <c r="AF51" s="1059"/>
      <c r="AG51" s="1047"/>
      <c r="AH51" s="1048"/>
      <c r="AI51" s="1059">
        <f t="shared" si="69"/>
        <v>0</v>
      </c>
      <c r="AJ51" s="1059"/>
      <c r="AK51" s="1059"/>
      <c r="AL51" s="1047"/>
      <c r="AM51" s="1048"/>
      <c r="AN51" s="1059">
        <f t="shared" si="70"/>
        <v>0</v>
      </c>
      <c r="AO51" s="1059"/>
      <c r="AP51" s="1059"/>
      <c r="AQ51" s="1047"/>
      <c r="AR51" s="1048"/>
      <c r="AS51" s="1059">
        <f t="shared" si="71"/>
        <v>0</v>
      </c>
      <c r="AT51" s="1059"/>
      <c r="AU51" s="1059"/>
      <c r="AV51" s="1047"/>
      <c r="AW51" s="1048"/>
      <c r="AX51" s="1059">
        <f t="shared" si="72"/>
        <v>0</v>
      </c>
      <c r="AY51" s="1059"/>
      <c r="AZ51" s="1051"/>
      <c r="BA51" s="1172">
        <f t="shared" si="73"/>
        <v>0</v>
      </c>
      <c r="BB51" s="1173">
        <f t="shared" si="74"/>
        <v>0</v>
      </c>
      <c r="BC51" s="1051">
        <f t="shared" si="75"/>
        <v>0</v>
      </c>
      <c r="BD51" s="1066"/>
    </row>
    <row r="52" spans="1:60" ht="15" hidden="1" customHeight="1">
      <c r="A52" s="703" t="s">
        <v>464</v>
      </c>
      <c r="B52" s="1047"/>
      <c r="C52" s="1047"/>
      <c r="D52" s="1048"/>
      <c r="E52" s="1059">
        <f t="shared" si="64"/>
        <v>0</v>
      </c>
      <c r="F52" s="1059"/>
      <c r="G52" s="1059"/>
      <c r="H52" s="1047"/>
      <c r="I52" s="1075"/>
      <c r="J52" s="1059">
        <f t="shared" si="76"/>
        <v>0</v>
      </c>
      <c r="K52" s="1059"/>
      <c r="L52" s="1059"/>
      <c r="M52" s="1047"/>
      <c r="N52" s="1075"/>
      <c r="O52" s="1059">
        <f t="shared" si="65"/>
        <v>0</v>
      </c>
      <c r="P52" s="1059"/>
      <c r="Q52" s="1059"/>
      <c r="R52" s="1047"/>
      <c r="S52" s="1075"/>
      <c r="T52" s="1059">
        <f t="shared" si="66"/>
        <v>0</v>
      </c>
      <c r="U52" s="1059"/>
      <c r="V52" s="1059"/>
      <c r="W52" s="1047"/>
      <c r="X52" s="1048"/>
      <c r="Y52" s="1059">
        <f t="shared" si="67"/>
        <v>0</v>
      </c>
      <c r="Z52" s="1059"/>
      <c r="AA52" s="1059"/>
      <c r="AB52" s="1047"/>
      <c r="AC52" s="1048"/>
      <c r="AD52" s="1059">
        <f t="shared" si="68"/>
        <v>0</v>
      </c>
      <c r="AE52" s="1059"/>
      <c r="AF52" s="1059"/>
      <c r="AG52" s="1047"/>
      <c r="AH52" s="1048"/>
      <c r="AI52" s="1059">
        <f t="shared" si="69"/>
        <v>0</v>
      </c>
      <c r="AJ52" s="1059"/>
      <c r="AK52" s="1059"/>
      <c r="AL52" s="1047"/>
      <c r="AM52" s="1048"/>
      <c r="AN52" s="1059">
        <f t="shared" si="70"/>
        <v>0</v>
      </c>
      <c r="AO52" s="1059"/>
      <c r="AP52" s="1059"/>
      <c r="AQ52" s="1047"/>
      <c r="AR52" s="1048"/>
      <c r="AS52" s="1059">
        <f t="shared" si="71"/>
        <v>0</v>
      </c>
      <c r="AT52" s="1059"/>
      <c r="AU52" s="1059"/>
      <c r="AV52" s="1047"/>
      <c r="AW52" s="1048"/>
      <c r="AX52" s="1059">
        <f t="shared" si="72"/>
        <v>0</v>
      </c>
      <c r="AY52" s="1059"/>
      <c r="AZ52" s="1051"/>
      <c r="BA52" s="1172">
        <f t="shared" si="73"/>
        <v>0</v>
      </c>
      <c r="BB52" s="1173">
        <f t="shared" si="74"/>
        <v>0</v>
      </c>
      <c r="BC52" s="1051">
        <f t="shared" si="75"/>
        <v>0</v>
      </c>
      <c r="BD52" s="1066"/>
    </row>
    <row r="53" spans="1:60" ht="15" hidden="1" customHeight="1">
      <c r="A53" s="703" t="s">
        <v>465</v>
      </c>
      <c r="B53" s="1047"/>
      <c r="C53" s="1047"/>
      <c r="D53" s="1048"/>
      <c r="E53" s="1059">
        <f>SUM(C53+D53)</f>
        <v>0</v>
      </c>
      <c r="F53" s="1059"/>
      <c r="G53" s="1059"/>
      <c r="H53" s="1047"/>
      <c r="I53" s="1048"/>
      <c r="J53" s="1059">
        <f t="shared" si="76"/>
        <v>0</v>
      </c>
      <c r="K53" s="1059"/>
      <c r="L53" s="1059"/>
      <c r="M53" s="1047"/>
      <c r="N53" s="1048"/>
      <c r="O53" s="1059">
        <f t="shared" si="65"/>
        <v>0</v>
      </c>
      <c r="P53" s="1059"/>
      <c r="Q53" s="1059"/>
      <c r="R53" s="1047"/>
      <c r="S53" s="1048"/>
      <c r="T53" s="1059">
        <f t="shared" si="66"/>
        <v>0</v>
      </c>
      <c r="U53" s="1059"/>
      <c r="V53" s="1059"/>
      <c r="W53" s="1047"/>
      <c r="X53" s="1048"/>
      <c r="Y53" s="1059">
        <f>SUM(W53+X53)</f>
        <v>0</v>
      </c>
      <c r="Z53" s="1059"/>
      <c r="AA53" s="1059"/>
      <c r="AB53" s="1047"/>
      <c r="AC53" s="1048"/>
      <c r="AD53" s="1059">
        <f>SUM(AB53+AC53)</f>
        <v>0</v>
      </c>
      <c r="AE53" s="1059"/>
      <c r="AF53" s="1059"/>
      <c r="AG53" s="1047"/>
      <c r="AH53" s="1048"/>
      <c r="AI53" s="1059">
        <f>SUM(AG53+AH53)</f>
        <v>0</v>
      </c>
      <c r="AJ53" s="1059"/>
      <c r="AK53" s="1059"/>
      <c r="AL53" s="1047"/>
      <c r="AM53" s="1048"/>
      <c r="AN53" s="1059">
        <f t="shared" ref="AN53:AN59" si="77">SUM(AL53+AM53)</f>
        <v>0</v>
      </c>
      <c r="AO53" s="1059"/>
      <c r="AP53" s="1059"/>
      <c r="AQ53" s="1047"/>
      <c r="AR53" s="1048"/>
      <c r="AS53" s="1059">
        <f t="shared" ref="AS53:AS59" si="78">SUM(AQ53+AR53)</f>
        <v>0</v>
      </c>
      <c r="AT53" s="1059"/>
      <c r="AU53" s="1059"/>
      <c r="AV53" s="1047"/>
      <c r="AW53" s="1048"/>
      <c r="AX53" s="1059">
        <f t="shared" ref="AX53:AX59" si="79">SUM(AV53+AW53)</f>
        <v>0</v>
      </c>
      <c r="AY53" s="1059"/>
      <c r="AZ53" s="1051"/>
      <c r="BA53" s="1172">
        <f t="shared" si="73"/>
        <v>0</v>
      </c>
      <c r="BB53" s="1173">
        <f t="shared" si="74"/>
        <v>0</v>
      </c>
      <c r="BC53" s="1051">
        <f>SUM(BA53+BB53)</f>
        <v>0</v>
      </c>
      <c r="BD53" s="1066"/>
    </row>
    <row r="54" spans="1:60" ht="15" hidden="1" customHeight="1">
      <c r="A54" s="703" t="s">
        <v>911</v>
      </c>
      <c r="B54" s="1047"/>
      <c r="C54" s="1047"/>
      <c r="D54" s="1048"/>
      <c r="E54" s="1059">
        <f>SUM(C54+D54)</f>
        <v>0</v>
      </c>
      <c r="F54" s="1059"/>
      <c r="G54" s="1059"/>
      <c r="H54" s="1047"/>
      <c r="I54" s="1048"/>
      <c r="J54" s="1059">
        <f t="shared" si="76"/>
        <v>0</v>
      </c>
      <c r="K54" s="1059"/>
      <c r="L54" s="1059"/>
      <c r="M54" s="1047"/>
      <c r="N54" s="1048"/>
      <c r="O54" s="1059">
        <f t="shared" si="65"/>
        <v>0</v>
      </c>
      <c r="P54" s="1059"/>
      <c r="Q54" s="1059"/>
      <c r="R54" s="1047"/>
      <c r="S54" s="1048"/>
      <c r="T54" s="1059">
        <f t="shared" si="66"/>
        <v>0</v>
      </c>
      <c r="U54" s="1059"/>
      <c r="V54" s="1059"/>
      <c r="W54" s="1047"/>
      <c r="X54" s="1048"/>
      <c r="Y54" s="1059">
        <f>SUM(W54+X54)</f>
        <v>0</v>
      </c>
      <c r="Z54" s="1059"/>
      <c r="AA54" s="1059"/>
      <c r="AB54" s="1047"/>
      <c r="AC54" s="1048"/>
      <c r="AD54" s="1059">
        <f>SUM(AB54+AC54)</f>
        <v>0</v>
      </c>
      <c r="AE54" s="1059"/>
      <c r="AF54" s="1059"/>
      <c r="AG54" s="1047"/>
      <c r="AH54" s="1048"/>
      <c r="AI54" s="1059">
        <f>SUM(AG54+AH54)</f>
        <v>0</v>
      </c>
      <c r="AJ54" s="1059"/>
      <c r="AK54" s="1059"/>
      <c r="AL54" s="1047"/>
      <c r="AM54" s="1048"/>
      <c r="AN54" s="1059">
        <f t="shared" si="77"/>
        <v>0</v>
      </c>
      <c r="AO54" s="1059"/>
      <c r="AP54" s="1059"/>
      <c r="AQ54" s="1047"/>
      <c r="AR54" s="1048"/>
      <c r="AS54" s="1059">
        <f t="shared" si="78"/>
        <v>0</v>
      </c>
      <c r="AT54" s="1059"/>
      <c r="AU54" s="1059"/>
      <c r="AV54" s="1047"/>
      <c r="AW54" s="1048"/>
      <c r="AX54" s="1059">
        <f t="shared" si="79"/>
        <v>0</v>
      </c>
      <c r="AY54" s="1059"/>
      <c r="AZ54" s="1051"/>
      <c r="BA54" s="1172">
        <f t="shared" ref="BA54:BA59" si="80">C54+H54+M54+R54+W54+AB54+AG54+AL54+AQ54+AV54</f>
        <v>0</v>
      </c>
      <c r="BB54" s="1173">
        <f t="shared" ref="BB54:BB59" si="81">D54+I54+N54+S54+X54+AC54+AH54+AM54+AR54+AW54</f>
        <v>0</v>
      </c>
      <c r="BC54" s="1051">
        <f>SUM(BA54+BB54)</f>
        <v>0</v>
      </c>
      <c r="BD54" s="111"/>
    </row>
    <row r="55" spans="1:60" ht="15" customHeight="1">
      <c r="A55" s="703" t="s">
        <v>898</v>
      </c>
      <c r="B55" s="1047"/>
      <c r="C55" s="1047"/>
      <c r="D55" s="1048"/>
      <c r="E55" s="1059">
        <f>SUM(C55+D55)</f>
        <v>0</v>
      </c>
      <c r="F55" s="1044">
        <f>C55-B55</f>
        <v>0</v>
      </c>
      <c r="G55" s="1059"/>
      <c r="H55" s="1047"/>
      <c r="I55" s="1075"/>
      <c r="J55" s="1059">
        <f t="shared" si="76"/>
        <v>0</v>
      </c>
      <c r="K55" s="1044">
        <f>H55-G55</f>
        <v>0</v>
      </c>
      <c r="L55" s="1059"/>
      <c r="M55" s="1047"/>
      <c r="N55" s="1075"/>
      <c r="O55" s="1059">
        <f t="shared" si="65"/>
        <v>0</v>
      </c>
      <c r="P55" s="1044">
        <f>M55-L55</f>
        <v>0</v>
      </c>
      <c r="Q55" s="1059"/>
      <c r="R55" s="1047"/>
      <c r="S55" s="1075"/>
      <c r="T55" s="1059">
        <f t="shared" si="66"/>
        <v>0</v>
      </c>
      <c r="U55" s="1044">
        <f>R55-Q55</f>
        <v>0</v>
      </c>
      <c r="V55" s="1059"/>
      <c r="W55" s="1047"/>
      <c r="X55" s="1048"/>
      <c r="Y55" s="1059">
        <f>SUM(W55+X55)</f>
        <v>0</v>
      </c>
      <c r="Z55" s="1059">
        <f>W55-V55</f>
        <v>0</v>
      </c>
      <c r="AA55" s="1059"/>
      <c r="AB55" s="1047"/>
      <c r="AC55" s="1048"/>
      <c r="AD55" s="1059">
        <f>SUM(AB55+AC55)</f>
        <v>0</v>
      </c>
      <c r="AE55" s="1044">
        <f>AB55-AA55</f>
        <v>0</v>
      </c>
      <c r="AF55" s="1059"/>
      <c r="AG55" s="1047"/>
      <c r="AH55" s="1048"/>
      <c r="AI55" s="1059">
        <f>SUM(AG55+AH55)</f>
        <v>0</v>
      </c>
      <c r="AJ55" s="1044">
        <f>AG55-AF55</f>
        <v>0</v>
      </c>
      <c r="AK55" s="1059"/>
      <c r="AL55" s="1047"/>
      <c r="AM55" s="1048"/>
      <c r="AN55" s="1059">
        <f t="shared" si="77"/>
        <v>0</v>
      </c>
      <c r="AO55" s="1044">
        <f>AL55-AK55</f>
        <v>0</v>
      </c>
      <c r="AP55" s="1059"/>
      <c r="AQ55" s="1047"/>
      <c r="AR55" s="1048"/>
      <c r="AS55" s="1059">
        <f t="shared" si="78"/>
        <v>0</v>
      </c>
      <c r="AT55" s="1044">
        <f>AQ55-AP55</f>
        <v>0</v>
      </c>
      <c r="AU55" s="1059"/>
      <c r="AV55" s="1047"/>
      <c r="AW55" s="1048"/>
      <c r="AX55" s="1059">
        <f t="shared" si="79"/>
        <v>0</v>
      </c>
      <c r="AY55" s="1044">
        <f>AV55-AU55</f>
        <v>0</v>
      </c>
      <c r="AZ55" s="1172">
        <f>B55+G55+L55+Q55+V55+AA55+AF55+AK55+AP55+AU55</f>
        <v>0</v>
      </c>
      <c r="BA55" s="1172">
        <f t="shared" si="80"/>
        <v>0</v>
      </c>
      <c r="BB55" s="1174">
        <f t="shared" si="81"/>
        <v>0</v>
      </c>
      <c r="BC55" s="1051">
        <f>SUM(BA55+BB55)</f>
        <v>0</v>
      </c>
      <c r="BD55" s="1042">
        <f>BA55-AZ55</f>
        <v>0</v>
      </c>
    </row>
    <row r="56" spans="1:60" ht="15" customHeight="1">
      <c r="A56" s="703" t="s">
        <v>899</v>
      </c>
      <c r="B56" s="1047"/>
      <c r="C56" s="1047"/>
      <c r="D56" s="1048"/>
      <c r="E56" s="1059">
        <f>SUM(C56+D56)</f>
        <v>0</v>
      </c>
      <c r="F56" s="1044">
        <f>C56-B56</f>
        <v>0</v>
      </c>
      <c r="G56" s="1059"/>
      <c r="H56" s="1047"/>
      <c r="I56" s="1075"/>
      <c r="J56" s="1059">
        <f t="shared" si="76"/>
        <v>0</v>
      </c>
      <c r="K56" s="1044">
        <f>H56-G56</f>
        <v>0</v>
      </c>
      <c r="L56" s="1059"/>
      <c r="M56" s="1047"/>
      <c r="N56" s="1075"/>
      <c r="O56" s="1059">
        <f t="shared" si="65"/>
        <v>0</v>
      </c>
      <c r="P56" s="1044">
        <f>M56-L56</f>
        <v>0</v>
      </c>
      <c r="Q56" s="1059"/>
      <c r="R56" s="1047"/>
      <c r="S56" s="1075"/>
      <c r="T56" s="1059">
        <f t="shared" si="66"/>
        <v>0</v>
      </c>
      <c r="U56" s="1044">
        <f>R56-Q56</f>
        <v>0</v>
      </c>
      <c r="V56" s="1059"/>
      <c r="W56" s="1047"/>
      <c r="X56" s="1048"/>
      <c r="Y56" s="1059">
        <f>SUM(W56+X56)</f>
        <v>0</v>
      </c>
      <c r="Z56" s="1059">
        <f>W56-V56</f>
        <v>0</v>
      </c>
      <c r="AA56" s="1059"/>
      <c r="AB56" s="1047"/>
      <c r="AC56" s="1048"/>
      <c r="AD56" s="1059">
        <f>SUM(AB56+AC56)</f>
        <v>0</v>
      </c>
      <c r="AE56" s="1044">
        <f>AB56-AA56</f>
        <v>0</v>
      </c>
      <c r="AF56" s="1059"/>
      <c r="AG56" s="1047"/>
      <c r="AH56" s="1048"/>
      <c r="AI56" s="1059">
        <f>SUM(AG56+AH56)</f>
        <v>0</v>
      </c>
      <c r="AJ56" s="1044">
        <f>AG56-AF56</f>
        <v>0</v>
      </c>
      <c r="AK56" s="1059"/>
      <c r="AL56" s="1047"/>
      <c r="AM56" s="1048"/>
      <c r="AN56" s="1059">
        <f t="shared" si="77"/>
        <v>0</v>
      </c>
      <c r="AO56" s="1044">
        <f>AL56-AK56</f>
        <v>0</v>
      </c>
      <c r="AP56" s="1059"/>
      <c r="AQ56" s="1047"/>
      <c r="AR56" s="1048"/>
      <c r="AS56" s="1059">
        <f t="shared" si="78"/>
        <v>0</v>
      </c>
      <c r="AT56" s="1044">
        <f>AQ56-AP56</f>
        <v>0</v>
      </c>
      <c r="AU56" s="1059"/>
      <c r="AV56" s="1047"/>
      <c r="AW56" s="1048"/>
      <c r="AX56" s="1059">
        <f t="shared" si="79"/>
        <v>0</v>
      </c>
      <c r="AY56" s="1044">
        <f>AV56-AU56</f>
        <v>0</v>
      </c>
      <c r="AZ56" s="1172">
        <f>B56+G56+L56+Q56+V56+AA56+AF56+AK56+AP56+AU56</f>
        <v>0</v>
      </c>
      <c r="BA56" s="1172">
        <f t="shared" si="80"/>
        <v>0</v>
      </c>
      <c r="BB56" s="1174">
        <f t="shared" si="81"/>
        <v>0</v>
      </c>
      <c r="BC56" s="1051">
        <f>SUM(BA56+BB56)</f>
        <v>0</v>
      </c>
      <c r="BD56" s="1042">
        <f>BA56-AZ56</f>
        <v>0</v>
      </c>
    </row>
    <row r="57" spans="1:60" ht="15" customHeight="1">
      <c r="A57" s="703" t="s">
        <v>900</v>
      </c>
      <c r="B57" s="1047"/>
      <c r="C57" s="1047"/>
      <c r="D57" s="1048"/>
      <c r="E57" s="1059">
        <f t="shared" si="64"/>
        <v>0</v>
      </c>
      <c r="F57" s="1044">
        <f>C57-B57</f>
        <v>0</v>
      </c>
      <c r="G57" s="1059"/>
      <c r="H57" s="1047"/>
      <c r="I57" s="1048"/>
      <c r="J57" s="1059">
        <f t="shared" si="10"/>
        <v>0</v>
      </c>
      <c r="K57" s="1044">
        <f>H57-G57</f>
        <v>0</v>
      </c>
      <c r="L57" s="1059"/>
      <c r="M57" s="1047"/>
      <c r="N57" s="1048"/>
      <c r="O57" s="1059">
        <f t="shared" si="65"/>
        <v>0</v>
      </c>
      <c r="P57" s="1044">
        <f>M57-L57</f>
        <v>0</v>
      </c>
      <c r="Q57" s="1059"/>
      <c r="R57" s="1047"/>
      <c r="S57" s="1048"/>
      <c r="T57" s="1059">
        <f t="shared" si="66"/>
        <v>0</v>
      </c>
      <c r="U57" s="1044">
        <f>R57-Q57</f>
        <v>0</v>
      </c>
      <c r="V57" s="1059"/>
      <c r="W57" s="1047"/>
      <c r="X57" s="1048"/>
      <c r="Y57" s="1059">
        <f t="shared" si="67"/>
        <v>0</v>
      </c>
      <c r="Z57" s="1059">
        <f>W57-V57</f>
        <v>0</v>
      </c>
      <c r="AA57" s="1059"/>
      <c r="AB57" s="1047"/>
      <c r="AC57" s="1048"/>
      <c r="AD57" s="1059">
        <f t="shared" si="68"/>
        <v>0</v>
      </c>
      <c r="AE57" s="1044">
        <f>AB57-AA57</f>
        <v>0</v>
      </c>
      <c r="AF57" s="1059"/>
      <c r="AG57" s="1047"/>
      <c r="AH57" s="1048"/>
      <c r="AI57" s="1059">
        <f t="shared" si="69"/>
        <v>0</v>
      </c>
      <c r="AJ57" s="1044">
        <f>AG57-AF57</f>
        <v>0</v>
      </c>
      <c r="AK57" s="1059"/>
      <c r="AL57" s="1047"/>
      <c r="AM57" s="1048"/>
      <c r="AN57" s="1059">
        <f t="shared" si="77"/>
        <v>0</v>
      </c>
      <c r="AO57" s="1044">
        <f>AL57-AK57</f>
        <v>0</v>
      </c>
      <c r="AP57" s="1059"/>
      <c r="AQ57" s="1047"/>
      <c r="AR57" s="1048"/>
      <c r="AS57" s="1059">
        <f t="shared" si="78"/>
        <v>0</v>
      </c>
      <c r="AT57" s="1044">
        <f>AQ57-AP57</f>
        <v>0</v>
      </c>
      <c r="AU57" s="1059"/>
      <c r="AV57" s="1047"/>
      <c r="AW57" s="1048"/>
      <c r="AX57" s="1059">
        <f t="shared" si="79"/>
        <v>0</v>
      </c>
      <c r="AY57" s="1044">
        <f>AV57-AU57</f>
        <v>0</v>
      </c>
      <c r="AZ57" s="1172">
        <f>B57+G57+L57+Q57+V57+AA57+AF57+AK57+AP57+AU57</f>
        <v>0</v>
      </c>
      <c r="BA57" s="1172">
        <f t="shared" si="80"/>
        <v>0</v>
      </c>
      <c r="BB57" s="1174">
        <f t="shared" si="81"/>
        <v>0</v>
      </c>
      <c r="BC57" s="1051">
        <f t="shared" si="75"/>
        <v>0</v>
      </c>
      <c r="BD57" s="1042">
        <f>BA57-AZ57</f>
        <v>0</v>
      </c>
    </row>
    <row r="58" spans="1:60" ht="15" customHeight="1">
      <c r="A58" s="703" t="s">
        <v>901</v>
      </c>
      <c r="B58" s="1047"/>
      <c r="C58" s="1047"/>
      <c r="D58" s="1048"/>
      <c r="E58" s="1059">
        <f t="shared" si="64"/>
        <v>0</v>
      </c>
      <c r="F58" s="1044">
        <f>C58-B58</f>
        <v>0</v>
      </c>
      <c r="G58" s="1059"/>
      <c r="H58" s="1047"/>
      <c r="I58" s="1048"/>
      <c r="J58" s="1059">
        <f t="shared" si="10"/>
        <v>0</v>
      </c>
      <c r="K58" s="1044">
        <f>H58-G58</f>
        <v>0</v>
      </c>
      <c r="L58" s="1059"/>
      <c r="M58" s="1047"/>
      <c r="N58" s="1048"/>
      <c r="O58" s="1059">
        <f t="shared" si="65"/>
        <v>0</v>
      </c>
      <c r="P58" s="1044">
        <f>M58-L58</f>
        <v>0</v>
      </c>
      <c r="Q58" s="1059"/>
      <c r="R58" s="1047"/>
      <c r="S58" s="1048"/>
      <c r="T58" s="1059">
        <f t="shared" si="66"/>
        <v>0</v>
      </c>
      <c r="U58" s="1044">
        <f>R58-Q58</f>
        <v>0</v>
      </c>
      <c r="V58" s="1059"/>
      <c r="W58" s="1047"/>
      <c r="X58" s="1048"/>
      <c r="Y58" s="1059">
        <f t="shared" si="67"/>
        <v>0</v>
      </c>
      <c r="Z58" s="1059">
        <f>W58-V58</f>
        <v>0</v>
      </c>
      <c r="AA58" s="1059"/>
      <c r="AB58" s="1047"/>
      <c r="AC58" s="1048"/>
      <c r="AD58" s="1059">
        <f t="shared" si="68"/>
        <v>0</v>
      </c>
      <c r="AE58" s="1044">
        <f>AB58-AA58</f>
        <v>0</v>
      </c>
      <c r="AF58" s="1059"/>
      <c r="AG58" s="1047"/>
      <c r="AH58" s="1048"/>
      <c r="AI58" s="1059">
        <f t="shared" si="69"/>
        <v>0</v>
      </c>
      <c r="AJ58" s="1044">
        <f>AG58-AF58</f>
        <v>0</v>
      </c>
      <c r="AK58" s="1059"/>
      <c r="AL58" s="1047"/>
      <c r="AM58" s="1048"/>
      <c r="AN58" s="1059">
        <f t="shared" si="77"/>
        <v>0</v>
      </c>
      <c r="AO58" s="1044">
        <f>AL58-AK58</f>
        <v>0</v>
      </c>
      <c r="AP58" s="1059"/>
      <c r="AQ58" s="1047"/>
      <c r="AR58" s="1048"/>
      <c r="AS58" s="1059">
        <f t="shared" si="78"/>
        <v>0</v>
      </c>
      <c r="AT58" s="1044">
        <f>AQ58-AP58</f>
        <v>0</v>
      </c>
      <c r="AU58" s="1059"/>
      <c r="AV58" s="1047"/>
      <c r="AW58" s="1048"/>
      <c r="AX58" s="1059">
        <f t="shared" si="79"/>
        <v>0</v>
      </c>
      <c r="AY58" s="1044">
        <f>AV58-AU58</f>
        <v>0</v>
      </c>
      <c r="AZ58" s="1172">
        <f>B58+G58+L58+Q58+V58+AA58+AF58+AK58+AP58+AU58</f>
        <v>0</v>
      </c>
      <c r="BA58" s="1172">
        <f t="shared" si="80"/>
        <v>0</v>
      </c>
      <c r="BB58" s="1174">
        <f t="shared" si="81"/>
        <v>0</v>
      </c>
      <c r="BC58" s="1051">
        <f t="shared" si="75"/>
        <v>0</v>
      </c>
      <c r="BD58" s="1042">
        <f>BA58-AZ58</f>
        <v>0</v>
      </c>
    </row>
    <row r="59" spans="1:60" ht="15" hidden="1" customHeight="1">
      <c r="A59" s="703" t="s">
        <v>902</v>
      </c>
      <c r="B59" s="1047"/>
      <c r="C59" s="1047"/>
      <c r="D59" s="1048"/>
      <c r="E59" s="1059">
        <f t="shared" si="64"/>
        <v>0</v>
      </c>
      <c r="F59" s="1059"/>
      <c r="G59" s="1059"/>
      <c r="H59" s="1047"/>
      <c r="I59" s="1075"/>
      <c r="J59" s="1059">
        <f>SUM(H59+I59)</f>
        <v>0</v>
      </c>
      <c r="K59" s="1059"/>
      <c r="L59" s="1059"/>
      <c r="M59" s="1047"/>
      <c r="N59" s="1075"/>
      <c r="O59" s="1059">
        <f>SUM(M59+N59)</f>
        <v>0</v>
      </c>
      <c r="P59" s="1059"/>
      <c r="Q59" s="1059"/>
      <c r="R59" s="1047"/>
      <c r="S59" s="1075"/>
      <c r="T59" s="1059">
        <f>SUM(R59+S59)</f>
        <v>0</v>
      </c>
      <c r="U59" s="1059"/>
      <c r="V59" s="1059"/>
      <c r="W59" s="1047"/>
      <c r="X59" s="1048"/>
      <c r="Y59" s="1059">
        <f t="shared" si="67"/>
        <v>0</v>
      </c>
      <c r="Z59" s="1059"/>
      <c r="AA59" s="1059"/>
      <c r="AB59" s="1047"/>
      <c r="AC59" s="1048"/>
      <c r="AD59" s="1059">
        <f t="shared" si="68"/>
        <v>0</v>
      </c>
      <c r="AE59" s="1059"/>
      <c r="AF59" s="1059"/>
      <c r="AG59" s="1047"/>
      <c r="AH59" s="1048"/>
      <c r="AI59" s="1059">
        <f t="shared" si="69"/>
        <v>0</v>
      </c>
      <c r="AJ59" s="1059"/>
      <c r="AK59" s="1059"/>
      <c r="AL59" s="1047"/>
      <c r="AM59" s="1048"/>
      <c r="AN59" s="1059">
        <f t="shared" si="77"/>
        <v>0</v>
      </c>
      <c r="AO59" s="1059"/>
      <c r="AP59" s="1059"/>
      <c r="AQ59" s="1047"/>
      <c r="AR59" s="1048"/>
      <c r="AS59" s="1059">
        <f t="shared" si="78"/>
        <v>0</v>
      </c>
      <c r="AT59" s="1059"/>
      <c r="AU59" s="1059"/>
      <c r="AV59" s="1047"/>
      <c r="AW59" s="1048"/>
      <c r="AX59" s="1059">
        <f t="shared" si="79"/>
        <v>0</v>
      </c>
      <c r="AY59" s="1059"/>
      <c r="AZ59" s="1051"/>
      <c r="BA59" s="1172">
        <f t="shared" si="80"/>
        <v>0</v>
      </c>
      <c r="BB59" s="1173">
        <f t="shared" si="81"/>
        <v>0</v>
      </c>
      <c r="BC59" s="1051">
        <f t="shared" si="75"/>
        <v>0</v>
      </c>
      <c r="BD59" s="1066"/>
    </row>
    <row r="60" spans="1:60" s="1025" customFormat="1" ht="15" customHeight="1" thickBot="1">
      <c r="A60" s="1062" t="s">
        <v>219</v>
      </c>
      <c r="B60" s="1064">
        <f>SUM(B47:B59)</f>
        <v>0</v>
      </c>
      <c r="C60" s="1064">
        <f t="shared" ref="C60:BD60" si="82">SUM(C47:C59)</f>
        <v>0</v>
      </c>
      <c r="D60" s="1064">
        <f t="shared" si="82"/>
        <v>0</v>
      </c>
      <c r="E60" s="1064">
        <f t="shared" si="82"/>
        <v>0</v>
      </c>
      <c r="F60" s="1064">
        <f t="shared" si="82"/>
        <v>0</v>
      </c>
      <c r="G60" s="1064">
        <f t="shared" si="82"/>
        <v>0</v>
      </c>
      <c r="H60" s="1064">
        <f t="shared" si="82"/>
        <v>0</v>
      </c>
      <c r="I60" s="1064">
        <f t="shared" si="82"/>
        <v>0</v>
      </c>
      <c r="J60" s="1064">
        <f t="shared" si="82"/>
        <v>0</v>
      </c>
      <c r="K60" s="1064">
        <f t="shared" si="82"/>
        <v>0</v>
      </c>
      <c r="L60" s="1064">
        <f t="shared" si="82"/>
        <v>0</v>
      </c>
      <c r="M60" s="1064">
        <f t="shared" si="82"/>
        <v>0</v>
      </c>
      <c r="N60" s="1064">
        <f t="shared" si="82"/>
        <v>0</v>
      </c>
      <c r="O60" s="1064">
        <f t="shared" si="82"/>
        <v>0</v>
      </c>
      <c r="P60" s="1064">
        <f t="shared" si="82"/>
        <v>0</v>
      </c>
      <c r="Q60" s="1064">
        <f t="shared" si="82"/>
        <v>0</v>
      </c>
      <c r="R60" s="1064">
        <f t="shared" si="82"/>
        <v>0</v>
      </c>
      <c r="S60" s="1064">
        <f t="shared" si="82"/>
        <v>0</v>
      </c>
      <c r="T60" s="1064">
        <f t="shared" si="82"/>
        <v>0</v>
      </c>
      <c r="U60" s="1064">
        <f t="shared" si="82"/>
        <v>0</v>
      </c>
      <c r="V60" s="1064">
        <f t="shared" si="82"/>
        <v>0</v>
      </c>
      <c r="W60" s="1064">
        <f t="shared" ref="W60:AE60" si="83">SUM(W47:W59)</f>
        <v>0</v>
      </c>
      <c r="X60" s="1064">
        <f t="shared" si="83"/>
        <v>0</v>
      </c>
      <c r="Y60" s="1064">
        <f t="shared" si="83"/>
        <v>0</v>
      </c>
      <c r="Z60" s="1064">
        <f t="shared" si="83"/>
        <v>0</v>
      </c>
      <c r="AA60" s="1064">
        <f t="shared" si="83"/>
        <v>0</v>
      </c>
      <c r="AB60" s="1064">
        <f t="shared" si="83"/>
        <v>0</v>
      </c>
      <c r="AC60" s="1064">
        <f t="shared" si="83"/>
        <v>0</v>
      </c>
      <c r="AD60" s="1064">
        <f t="shared" si="83"/>
        <v>0</v>
      </c>
      <c r="AE60" s="1064">
        <f t="shared" si="83"/>
        <v>0</v>
      </c>
      <c r="AF60" s="1064">
        <f t="shared" si="82"/>
        <v>0</v>
      </c>
      <c r="AG60" s="1064">
        <f t="shared" si="82"/>
        <v>0</v>
      </c>
      <c r="AH60" s="1064">
        <f t="shared" si="82"/>
        <v>0</v>
      </c>
      <c r="AI60" s="1064">
        <f t="shared" si="82"/>
        <v>0</v>
      </c>
      <c r="AJ60" s="1064">
        <f t="shared" si="82"/>
        <v>0</v>
      </c>
      <c r="AK60" s="1064">
        <f t="shared" si="82"/>
        <v>0</v>
      </c>
      <c r="AL60" s="1064">
        <f t="shared" si="82"/>
        <v>0</v>
      </c>
      <c r="AM60" s="1064">
        <f t="shared" si="82"/>
        <v>0</v>
      </c>
      <c r="AN60" s="1064">
        <f t="shared" si="82"/>
        <v>0</v>
      </c>
      <c r="AO60" s="1064">
        <f t="shared" si="82"/>
        <v>0</v>
      </c>
      <c r="AP60" s="1064">
        <f t="shared" si="82"/>
        <v>0</v>
      </c>
      <c r="AQ60" s="1064">
        <f t="shared" si="82"/>
        <v>0</v>
      </c>
      <c r="AR60" s="1064">
        <f t="shared" si="82"/>
        <v>0</v>
      </c>
      <c r="AS60" s="1064">
        <f t="shared" si="82"/>
        <v>0</v>
      </c>
      <c r="AT60" s="1064">
        <f t="shared" si="82"/>
        <v>0</v>
      </c>
      <c r="AU60" s="1064">
        <f t="shared" si="82"/>
        <v>0</v>
      </c>
      <c r="AV60" s="1064">
        <f t="shared" si="82"/>
        <v>0</v>
      </c>
      <c r="AW60" s="1064">
        <f t="shared" si="82"/>
        <v>0</v>
      </c>
      <c r="AX60" s="1064">
        <f t="shared" si="82"/>
        <v>0</v>
      </c>
      <c r="AY60" s="1064">
        <f t="shared" si="82"/>
        <v>0</v>
      </c>
      <c r="AZ60" s="1064">
        <f t="shared" si="82"/>
        <v>0</v>
      </c>
      <c r="BA60" s="1064">
        <f t="shared" si="82"/>
        <v>0</v>
      </c>
      <c r="BB60" s="1064">
        <f t="shared" si="82"/>
        <v>0</v>
      </c>
      <c r="BC60" s="1064">
        <f t="shared" si="82"/>
        <v>0</v>
      </c>
      <c r="BD60" s="1064">
        <f t="shared" si="82"/>
        <v>0</v>
      </c>
      <c r="BE60" s="36"/>
      <c r="BF60" s="33"/>
    </row>
    <row r="61" spans="1:60" s="1118" customFormat="1" ht="15" customHeight="1" thickBot="1">
      <c r="A61" s="1067" t="s">
        <v>218</v>
      </c>
      <c r="B61" s="1068">
        <f>SUM(B46+B60)</f>
        <v>1209453</v>
      </c>
      <c r="C61" s="1068">
        <f t="shared" ref="C61:BD61" si="84">SUM(C46+C60)</f>
        <v>1369401455</v>
      </c>
      <c r="D61" s="1068">
        <f t="shared" si="84"/>
        <v>24050148</v>
      </c>
      <c r="E61" s="1068">
        <f t="shared" si="84"/>
        <v>1393451603</v>
      </c>
      <c r="F61" s="1068">
        <f t="shared" si="84"/>
        <v>1368192002</v>
      </c>
      <c r="G61" s="1068">
        <f t="shared" si="84"/>
        <v>0</v>
      </c>
      <c r="H61" s="1068">
        <f t="shared" si="84"/>
        <v>0</v>
      </c>
      <c r="I61" s="1068">
        <f t="shared" si="84"/>
        <v>0</v>
      </c>
      <c r="J61" s="1068">
        <f t="shared" si="84"/>
        <v>0</v>
      </c>
      <c r="K61" s="1068">
        <f t="shared" si="84"/>
        <v>0</v>
      </c>
      <c r="L61" s="1068">
        <f t="shared" si="84"/>
        <v>426647</v>
      </c>
      <c r="M61" s="1068">
        <f t="shared" si="84"/>
        <v>524961411</v>
      </c>
      <c r="N61" s="1068">
        <f t="shared" si="84"/>
        <v>5000</v>
      </c>
      <c r="O61" s="1068">
        <f t="shared" si="84"/>
        <v>524966411</v>
      </c>
      <c r="P61" s="1068">
        <f t="shared" si="84"/>
        <v>524534764</v>
      </c>
      <c r="Q61" s="1068">
        <f t="shared" si="84"/>
        <v>0</v>
      </c>
      <c r="R61" s="1068">
        <f t="shared" si="84"/>
        <v>0</v>
      </c>
      <c r="S61" s="1068">
        <f t="shared" si="84"/>
        <v>0</v>
      </c>
      <c r="T61" s="1068">
        <f t="shared" si="84"/>
        <v>0</v>
      </c>
      <c r="U61" s="1068">
        <f t="shared" si="84"/>
        <v>0</v>
      </c>
      <c r="V61" s="1068">
        <f t="shared" si="84"/>
        <v>0</v>
      </c>
      <c r="W61" s="1068">
        <f t="shared" ref="W61:AE61" si="85">SUM(W46+W60)</f>
        <v>0</v>
      </c>
      <c r="X61" s="1068">
        <f t="shared" si="85"/>
        <v>0</v>
      </c>
      <c r="Y61" s="1068">
        <f t="shared" si="85"/>
        <v>0</v>
      </c>
      <c r="Z61" s="1068">
        <f t="shared" si="85"/>
        <v>0</v>
      </c>
      <c r="AA61" s="1068">
        <f t="shared" si="85"/>
        <v>15675</v>
      </c>
      <c r="AB61" s="1068">
        <f t="shared" si="85"/>
        <v>15725000</v>
      </c>
      <c r="AC61" s="1068">
        <f t="shared" si="85"/>
        <v>0</v>
      </c>
      <c r="AD61" s="1068">
        <f t="shared" si="85"/>
        <v>15725000</v>
      </c>
      <c r="AE61" s="1068">
        <f t="shared" si="85"/>
        <v>15709325</v>
      </c>
      <c r="AF61" s="1068">
        <f t="shared" si="84"/>
        <v>45465</v>
      </c>
      <c r="AG61" s="1068">
        <f t="shared" si="84"/>
        <v>143000</v>
      </c>
      <c r="AH61" s="1068">
        <f t="shared" si="84"/>
        <v>0</v>
      </c>
      <c r="AI61" s="1068">
        <f t="shared" si="84"/>
        <v>143000</v>
      </c>
      <c r="AJ61" s="1068">
        <f t="shared" si="84"/>
        <v>97535</v>
      </c>
      <c r="AK61" s="1068">
        <f t="shared" si="84"/>
        <v>57353</v>
      </c>
      <c r="AL61" s="1068">
        <f t="shared" si="84"/>
        <v>78703065</v>
      </c>
      <c r="AM61" s="1068">
        <f t="shared" si="84"/>
        <v>-23061000</v>
      </c>
      <c r="AN61" s="1068">
        <f t="shared" si="84"/>
        <v>55642065</v>
      </c>
      <c r="AO61" s="1068">
        <f t="shared" si="84"/>
        <v>78645712</v>
      </c>
      <c r="AP61" s="1068">
        <f t="shared" si="84"/>
        <v>0</v>
      </c>
      <c r="AQ61" s="1068">
        <f t="shared" si="84"/>
        <v>37733933</v>
      </c>
      <c r="AR61" s="1068">
        <f t="shared" si="84"/>
        <v>-3069968</v>
      </c>
      <c r="AS61" s="1068">
        <f t="shared" si="84"/>
        <v>34663965</v>
      </c>
      <c r="AT61" s="1068">
        <f t="shared" si="84"/>
        <v>37733933</v>
      </c>
      <c r="AU61" s="1068">
        <f t="shared" si="84"/>
        <v>0</v>
      </c>
      <c r="AV61" s="1068">
        <f t="shared" si="84"/>
        <v>0</v>
      </c>
      <c r="AW61" s="1068">
        <f t="shared" si="84"/>
        <v>0</v>
      </c>
      <c r="AX61" s="1068">
        <f t="shared" si="84"/>
        <v>0</v>
      </c>
      <c r="AY61" s="1068">
        <f t="shared" si="84"/>
        <v>0</v>
      </c>
      <c r="AZ61" s="1068">
        <f t="shared" si="84"/>
        <v>1754593</v>
      </c>
      <c r="BA61" s="1068">
        <f t="shared" si="84"/>
        <v>2026667864</v>
      </c>
      <c r="BB61" s="1068">
        <f t="shared" si="84"/>
        <v>-2075820</v>
      </c>
      <c r="BC61" s="1068">
        <f t="shared" si="84"/>
        <v>2024592044</v>
      </c>
      <c r="BD61" s="1068">
        <f t="shared" si="84"/>
        <v>2024913271</v>
      </c>
      <c r="BE61" s="36"/>
      <c r="BF61" s="33"/>
    </row>
    <row r="62" spans="1:60" s="38" customFormat="1" ht="15" customHeight="1">
      <c r="A62" s="52" t="s">
        <v>1254</v>
      </c>
      <c r="B62" s="1061"/>
      <c r="C62" s="1061"/>
      <c r="D62" s="1069"/>
      <c r="E62" s="1061"/>
      <c r="F62" s="1061"/>
      <c r="G62" s="1061"/>
      <c r="H62" s="1061"/>
      <c r="I62" s="1069"/>
      <c r="J62" s="1061"/>
      <c r="K62" s="1061"/>
      <c r="L62" s="1061"/>
      <c r="M62" s="1061"/>
      <c r="N62" s="1069"/>
      <c r="O62" s="1061"/>
      <c r="P62" s="1061"/>
      <c r="Q62" s="1061"/>
      <c r="R62" s="1061"/>
      <c r="S62" s="1069"/>
      <c r="T62" s="1061"/>
      <c r="U62" s="1061"/>
      <c r="V62" s="1061"/>
      <c r="W62" s="1061"/>
      <c r="X62" s="1069"/>
      <c r="Y62" s="1061"/>
      <c r="Z62" s="1061">
        <f t="shared" ref="Z62:Z76" si="86">W62-V62</f>
        <v>0</v>
      </c>
      <c r="AA62" s="1061"/>
      <c r="AB62" s="1061"/>
      <c r="AC62" s="1069"/>
      <c r="AD62" s="1061"/>
      <c r="AE62" s="1061">
        <f t="shared" ref="AE62:AE76" si="87">AB62-AA62</f>
        <v>0</v>
      </c>
      <c r="AF62" s="1061"/>
      <c r="AG62" s="1061"/>
      <c r="AH62" s="1069"/>
      <c r="AI62" s="1061"/>
      <c r="AJ62" s="1061"/>
      <c r="AK62" s="1061"/>
      <c r="AL62" s="1061"/>
      <c r="AM62" s="1069"/>
      <c r="AN62" s="1061"/>
      <c r="AO62" s="1061"/>
      <c r="AP62" s="1061"/>
      <c r="AQ62" s="1061"/>
      <c r="AR62" s="1069"/>
      <c r="AS62" s="1061"/>
      <c r="AT62" s="1061"/>
      <c r="AU62" s="1061"/>
      <c r="AV62" s="1061"/>
      <c r="AW62" s="1069"/>
      <c r="AX62" s="1061"/>
      <c r="AY62" s="1061"/>
      <c r="AZ62" s="1053"/>
      <c r="BA62" s="1053"/>
      <c r="BB62" s="1107"/>
      <c r="BC62" s="1053"/>
      <c r="BD62" s="1042"/>
      <c r="BE62" s="36"/>
      <c r="BF62" s="33"/>
    </row>
    <row r="63" spans="1:60" ht="15" hidden="1" customHeight="1">
      <c r="A63" s="1054" t="s">
        <v>559</v>
      </c>
      <c r="B63" s="1047"/>
      <c r="C63" s="1047"/>
      <c r="D63" s="1048"/>
      <c r="E63" s="1059">
        <f t="shared" ref="E63:E76" si="88">SUM(C63+D63)</f>
        <v>0</v>
      </c>
      <c r="F63" s="1059"/>
      <c r="G63" s="1059"/>
      <c r="H63" s="1047"/>
      <c r="I63" s="1048"/>
      <c r="J63" s="1059">
        <f t="shared" ref="J63:J76" si="89">SUM(H63+I63)</f>
        <v>0</v>
      </c>
      <c r="K63" s="1059"/>
      <c r="L63" s="1059"/>
      <c r="M63" s="1047"/>
      <c r="N63" s="1048"/>
      <c r="O63" s="1059">
        <f>SUM(M63+N63)</f>
        <v>0</v>
      </c>
      <c r="P63" s="1059"/>
      <c r="Q63" s="1059"/>
      <c r="R63" s="1047"/>
      <c r="S63" s="1048"/>
      <c r="T63" s="1059">
        <f>SUM(R63+S63)</f>
        <v>0</v>
      </c>
      <c r="U63" s="1059"/>
      <c r="V63" s="1059"/>
      <c r="W63" s="1047"/>
      <c r="X63" s="1048"/>
      <c r="Y63" s="1059">
        <f t="shared" ref="Y63:Y76" si="90">SUM(W63+X63)</f>
        <v>0</v>
      </c>
      <c r="Z63" s="1059">
        <f t="shared" si="86"/>
        <v>0</v>
      </c>
      <c r="AA63" s="1059"/>
      <c r="AB63" s="1047"/>
      <c r="AC63" s="1048"/>
      <c r="AD63" s="1059">
        <f t="shared" ref="AD63:AD76" si="91">SUM(AB63+AC63)</f>
        <v>0</v>
      </c>
      <c r="AE63" s="1059">
        <f t="shared" si="87"/>
        <v>0</v>
      </c>
      <c r="AF63" s="1059"/>
      <c r="AG63" s="1047"/>
      <c r="AH63" s="1048"/>
      <c r="AI63" s="1059">
        <f t="shared" ref="AI63:AI76" si="92">SUM(AG63+AH63)</f>
        <v>0</v>
      </c>
      <c r="AJ63" s="1059"/>
      <c r="AK63" s="1059"/>
      <c r="AL63" s="1047"/>
      <c r="AM63" s="1048"/>
      <c r="AN63" s="1059">
        <f>SUM(AL63+AM63)</f>
        <v>0</v>
      </c>
      <c r="AO63" s="1059"/>
      <c r="AP63" s="1059"/>
      <c r="AQ63" s="1047"/>
      <c r="AR63" s="1048"/>
      <c r="AS63" s="1059">
        <f>SUM(AQ63+AR63)</f>
        <v>0</v>
      </c>
      <c r="AT63" s="1059"/>
      <c r="AU63" s="1059"/>
      <c r="AV63" s="1047"/>
      <c r="AW63" s="1048"/>
      <c r="AX63" s="1059">
        <f>SUM(AV63+AW63)</f>
        <v>0</v>
      </c>
      <c r="AY63" s="1059"/>
      <c r="AZ63" s="1051"/>
      <c r="BA63" s="1172">
        <f t="shared" ref="BA63:BA76" si="93">C63+H63+M63+R63+W63+AB63+AG63+AL63+AQ63+AV63</f>
        <v>0</v>
      </c>
      <c r="BB63" s="1173">
        <f t="shared" ref="BB63:BB76" si="94">D63+I63+N63+S63+X63+AC63+AH63+AM63+AR63+AW63</f>
        <v>0</v>
      </c>
      <c r="BC63" s="1051">
        <f t="shared" ref="BC63:BC76" si="95">SUM(BA63+BB63)</f>
        <v>0</v>
      </c>
    </row>
    <row r="64" spans="1:60" ht="15" customHeight="1">
      <c r="A64" s="1070" t="s">
        <v>151</v>
      </c>
      <c r="B64" s="1047"/>
      <c r="C64" s="1047"/>
      <c r="D64" s="1048"/>
      <c r="E64" s="1059">
        <f>SUM(C64+D64)</f>
        <v>0</v>
      </c>
      <c r="F64" s="1044">
        <f t="shared" ref="F64:F76" si="96">C64-B64</f>
        <v>0</v>
      </c>
      <c r="G64" s="1059"/>
      <c r="H64" s="1047"/>
      <c r="I64" s="1048"/>
      <c r="J64" s="1059">
        <f>SUM(H64+I64)</f>
        <v>0</v>
      </c>
      <c r="K64" s="1044">
        <f t="shared" ref="K64:K76" si="97">H64-G64</f>
        <v>0</v>
      </c>
      <c r="L64" s="1059"/>
      <c r="M64" s="1047"/>
      <c r="N64" s="1048"/>
      <c r="O64" s="1059">
        <f>SUM(M64+N64)</f>
        <v>0</v>
      </c>
      <c r="P64" s="1044">
        <f t="shared" ref="P64:P76" si="98">M64-L64</f>
        <v>0</v>
      </c>
      <c r="Q64" s="1059"/>
      <c r="R64" s="1047"/>
      <c r="S64" s="1048"/>
      <c r="T64" s="1059">
        <f>SUM(R64+S64)</f>
        <v>0</v>
      </c>
      <c r="U64" s="1044">
        <f t="shared" ref="U64:U76" si="99">R64-Q64</f>
        <v>0</v>
      </c>
      <c r="V64" s="1059"/>
      <c r="W64" s="1047"/>
      <c r="X64" s="1048"/>
      <c r="Y64" s="1059">
        <f>SUM(W64+X64)</f>
        <v>0</v>
      </c>
      <c r="Z64" s="1059">
        <f t="shared" si="86"/>
        <v>0</v>
      </c>
      <c r="AA64" s="1059"/>
      <c r="AB64" s="1047"/>
      <c r="AC64" s="1048"/>
      <c r="AD64" s="1059">
        <f>SUM(AB64+AC64)</f>
        <v>0</v>
      </c>
      <c r="AE64" s="1044">
        <f t="shared" si="87"/>
        <v>0</v>
      </c>
      <c r="AF64" s="1059"/>
      <c r="AG64" s="1047"/>
      <c r="AH64" s="1048"/>
      <c r="AI64" s="1059">
        <f>SUM(AG64+AH64)</f>
        <v>0</v>
      </c>
      <c r="AJ64" s="1044">
        <f t="shared" ref="AJ64:AJ76" si="100">AG64-AF64</f>
        <v>0</v>
      </c>
      <c r="AK64" s="1059"/>
      <c r="AL64" s="1047"/>
      <c r="AM64" s="1048"/>
      <c r="AN64" s="1059">
        <f>SUM(AL64+AM64)</f>
        <v>0</v>
      </c>
      <c r="AO64" s="1044">
        <f t="shared" ref="AO64:AO76" si="101">AL64-AK64</f>
        <v>0</v>
      </c>
      <c r="AP64" s="1059"/>
      <c r="AQ64" s="1047"/>
      <c r="AR64" s="1048"/>
      <c r="AS64" s="1059">
        <f>SUM(AQ64+AR64)</f>
        <v>0</v>
      </c>
      <c r="AT64" s="1044">
        <f t="shared" ref="AT64:AT76" si="102">AQ64-AP64</f>
        <v>0</v>
      </c>
      <c r="AU64" s="1059"/>
      <c r="AV64" s="1047"/>
      <c r="AW64" s="1048"/>
      <c r="AX64" s="1059">
        <f>SUM(AV64+AW64)</f>
        <v>0</v>
      </c>
      <c r="AY64" s="1044">
        <f t="shared" ref="AY64:AY76" si="103">AV64-AU64</f>
        <v>0</v>
      </c>
      <c r="AZ64" s="1172">
        <f t="shared" ref="AZ64:AZ76" si="104">B64+G64+L64+Q64+V64+AA64+AF64+AK64+AP64+AU64</f>
        <v>0</v>
      </c>
      <c r="BA64" s="1172">
        <f t="shared" si="93"/>
        <v>0</v>
      </c>
      <c r="BB64" s="1174">
        <f t="shared" si="94"/>
        <v>0</v>
      </c>
      <c r="BC64" s="1051">
        <f>SUM(BA64+BB64)</f>
        <v>0</v>
      </c>
      <c r="BD64" s="1042">
        <f t="shared" ref="BD64:BD76" si="105">BA64-AZ64</f>
        <v>0</v>
      </c>
      <c r="BE64" s="54"/>
      <c r="BF64" s="72"/>
      <c r="BG64" s="72"/>
      <c r="BH64" s="72"/>
    </row>
    <row r="65" spans="1:60" ht="15" customHeight="1">
      <c r="A65" s="1070" t="s">
        <v>149</v>
      </c>
      <c r="B65" s="1047"/>
      <c r="C65" s="1047"/>
      <c r="D65" s="1048"/>
      <c r="E65" s="1059">
        <f t="shared" si="88"/>
        <v>0</v>
      </c>
      <c r="F65" s="1044">
        <f t="shared" si="96"/>
        <v>0</v>
      </c>
      <c r="G65" s="1059"/>
      <c r="H65" s="1047"/>
      <c r="I65" s="1048"/>
      <c r="J65" s="1059">
        <f t="shared" si="89"/>
        <v>0</v>
      </c>
      <c r="K65" s="1044">
        <f t="shared" si="97"/>
        <v>0</v>
      </c>
      <c r="L65" s="1059"/>
      <c r="M65" s="1047"/>
      <c r="N65" s="1048"/>
      <c r="O65" s="1059">
        <f t="shared" ref="O65:O79" si="106">SUM(M65+N65)</f>
        <v>0</v>
      </c>
      <c r="P65" s="1044">
        <f t="shared" si="98"/>
        <v>0</v>
      </c>
      <c r="Q65" s="1059"/>
      <c r="R65" s="1047"/>
      <c r="S65" s="1048"/>
      <c r="T65" s="1059">
        <f t="shared" ref="T65:T79" si="107">SUM(R65+S65)</f>
        <v>0</v>
      </c>
      <c r="U65" s="1044">
        <f t="shared" si="99"/>
        <v>0</v>
      </c>
      <c r="V65" s="1059"/>
      <c r="W65" s="1047"/>
      <c r="X65" s="1048"/>
      <c r="Y65" s="1059">
        <f t="shared" si="90"/>
        <v>0</v>
      </c>
      <c r="Z65" s="1059">
        <f t="shared" si="86"/>
        <v>0</v>
      </c>
      <c r="AA65" s="1059"/>
      <c r="AB65" s="1047"/>
      <c r="AC65" s="1048"/>
      <c r="AD65" s="1059">
        <f t="shared" si="91"/>
        <v>0</v>
      </c>
      <c r="AE65" s="1044">
        <f t="shared" si="87"/>
        <v>0</v>
      </c>
      <c r="AF65" s="1059"/>
      <c r="AG65" s="1047"/>
      <c r="AH65" s="1048"/>
      <c r="AI65" s="1059">
        <f t="shared" si="92"/>
        <v>0</v>
      </c>
      <c r="AJ65" s="1044">
        <f t="shared" si="100"/>
        <v>0</v>
      </c>
      <c r="AK65" s="1059"/>
      <c r="AL65" s="1047"/>
      <c r="AM65" s="1048"/>
      <c r="AN65" s="1059">
        <f t="shared" ref="AN65:AN79" si="108">SUM(AL65+AM65)</f>
        <v>0</v>
      </c>
      <c r="AO65" s="1044">
        <f t="shared" si="101"/>
        <v>0</v>
      </c>
      <c r="AP65" s="1059"/>
      <c r="AQ65" s="1047"/>
      <c r="AR65" s="1048"/>
      <c r="AS65" s="1059">
        <f t="shared" ref="AS65:AS79" si="109">SUM(AQ65+AR65)</f>
        <v>0</v>
      </c>
      <c r="AT65" s="1044">
        <f t="shared" si="102"/>
        <v>0</v>
      </c>
      <c r="AU65" s="1059"/>
      <c r="AV65" s="1047"/>
      <c r="AW65" s="1048"/>
      <c r="AX65" s="1059">
        <f t="shared" ref="AX65:AX79" si="110">SUM(AV65+AW65)</f>
        <v>0</v>
      </c>
      <c r="AY65" s="1044">
        <f t="shared" si="103"/>
        <v>0</v>
      </c>
      <c r="AZ65" s="1172">
        <f t="shared" si="104"/>
        <v>0</v>
      </c>
      <c r="BA65" s="1172">
        <f t="shared" si="93"/>
        <v>0</v>
      </c>
      <c r="BB65" s="1174">
        <f t="shared" si="94"/>
        <v>0</v>
      </c>
      <c r="BC65" s="1051">
        <f t="shared" si="95"/>
        <v>0</v>
      </c>
      <c r="BD65" s="1042">
        <f t="shared" si="105"/>
        <v>0</v>
      </c>
      <c r="BE65" s="54"/>
      <c r="BF65" s="72"/>
      <c r="BG65" s="72"/>
      <c r="BH65" s="72"/>
    </row>
    <row r="66" spans="1:60" ht="15" customHeight="1">
      <c r="A66" s="703" t="s">
        <v>560</v>
      </c>
      <c r="B66" s="1047"/>
      <c r="C66" s="1047"/>
      <c r="D66" s="1048"/>
      <c r="E66" s="1059">
        <f t="shared" si="88"/>
        <v>0</v>
      </c>
      <c r="F66" s="1044">
        <f t="shared" si="96"/>
        <v>0</v>
      </c>
      <c r="G66" s="1059"/>
      <c r="H66" s="1047"/>
      <c r="I66" s="1048"/>
      <c r="J66" s="1059">
        <f t="shared" si="89"/>
        <v>0</v>
      </c>
      <c r="K66" s="1044">
        <f t="shared" si="97"/>
        <v>0</v>
      </c>
      <c r="L66" s="1059"/>
      <c r="M66" s="1047"/>
      <c r="N66" s="1048"/>
      <c r="O66" s="1059">
        <f t="shared" si="106"/>
        <v>0</v>
      </c>
      <c r="P66" s="1044">
        <f t="shared" si="98"/>
        <v>0</v>
      </c>
      <c r="Q66" s="1059"/>
      <c r="R66" s="1047"/>
      <c r="S66" s="1048"/>
      <c r="T66" s="1059">
        <f t="shared" si="107"/>
        <v>0</v>
      </c>
      <c r="U66" s="1044">
        <f t="shared" si="99"/>
        <v>0</v>
      </c>
      <c r="V66" s="1059"/>
      <c r="W66" s="1047"/>
      <c r="X66" s="1048"/>
      <c r="Y66" s="1059">
        <f t="shared" si="90"/>
        <v>0</v>
      </c>
      <c r="Z66" s="1059">
        <f t="shared" si="86"/>
        <v>0</v>
      </c>
      <c r="AA66" s="1059"/>
      <c r="AB66" s="1047"/>
      <c r="AC66" s="1048"/>
      <c r="AD66" s="1059">
        <f t="shared" si="91"/>
        <v>0</v>
      </c>
      <c r="AE66" s="1044">
        <f t="shared" si="87"/>
        <v>0</v>
      </c>
      <c r="AF66" s="1059"/>
      <c r="AG66" s="1047"/>
      <c r="AH66" s="1048"/>
      <c r="AI66" s="1059">
        <f t="shared" si="92"/>
        <v>0</v>
      </c>
      <c r="AJ66" s="1044">
        <f t="shared" si="100"/>
        <v>0</v>
      </c>
      <c r="AK66" s="1059"/>
      <c r="AL66" s="1047"/>
      <c r="AM66" s="1048"/>
      <c r="AN66" s="1059">
        <f t="shared" si="108"/>
        <v>0</v>
      </c>
      <c r="AO66" s="1044">
        <f t="shared" si="101"/>
        <v>0</v>
      </c>
      <c r="AP66" s="1059"/>
      <c r="AQ66" s="1047"/>
      <c r="AR66" s="1048"/>
      <c r="AS66" s="1059">
        <f t="shared" si="109"/>
        <v>0</v>
      </c>
      <c r="AT66" s="1044">
        <f t="shared" si="102"/>
        <v>0</v>
      </c>
      <c r="AU66" s="1059"/>
      <c r="AV66" s="1047"/>
      <c r="AW66" s="1048"/>
      <c r="AX66" s="1059">
        <f t="shared" si="110"/>
        <v>0</v>
      </c>
      <c r="AY66" s="1044">
        <f t="shared" si="103"/>
        <v>0</v>
      </c>
      <c r="AZ66" s="1172">
        <f t="shared" si="104"/>
        <v>0</v>
      </c>
      <c r="BA66" s="1172">
        <f t="shared" si="93"/>
        <v>0</v>
      </c>
      <c r="BB66" s="1174">
        <f t="shared" si="94"/>
        <v>0</v>
      </c>
      <c r="BC66" s="1051">
        <f t="shared" si="95"/>
        <v>0</v>
      </c>
      <c r="BD66" s="1042">
        <f t="shared" si="105"/>
        <v>0</v>
      </c>
      <c r="BE66" s="54"/>
      <c r="BF66" s="72"/>
      <c r="BG66" s="72"/>
      <c r="BH66" s="72"/>
    </row>
    <row r="67" spans="1:60" ht="15" customHeight="1">
      <c r="A67" s="38" t="s">
        <v>150</v>
      </c>
      <c r="B67" s="1047"/>
      <c r="C67" s="1047"/>
      <c r="D67" s="1048"/>
      <c r="E67" s="1059">
        <f t="shared" si="88"/>
        <v>0</v>
      </c>
      <c r="F67" s="1044">
        <f t="shared" si="96"/>
        <v>0</v>
      </c>
      <c r="G67" s="1059"/>
      <c r="H67" s="1047"/>
      <c r="I67" s="1048"/>
      <c r="J67" s="1059">
        <f t="shared" si="89"/>
        <v>0</v>
      </c>
      <c r="K67" s="1044">
        <f t="shared" si="97"/>
        <v>0</v>
      </c>
      <c r="L67" s="1059"/>
      <c r="M67" s="1047"/>
      <c r="N67" s="1048"/>
      <c r="O67" s="1059">
        <f t="shared" si="106"/>
        <v>0</v>
      </c>
      <c r="P67" s="1044">
        <f t="shared" si="98"/>
        <v>0</v>
      </c>
      <c r="Q67" s="1059"/>
      <c r="R67" s="1047"/>
      <c r="S67" s="1048"/>
      <c r="T67" s="1059">
        <f t="shared" si="107"/>
        <v>0</v>
      </c>
      <c r="U67" s="1044">
        <f t="shared" si="99"/>
        <v>0</v>
      </c>
      <c r="V67" s="1059"/>
      <c r="W67" s="1047"/>
      <c r="X67" s="1048"/>
      <c r="Y67" s="1059">
        <f t="shared" si="90"/>
        <v>0</v>
      </c>
      <c r="Z67" s="1059">
        <f t="shared" si="86"/>
        <v>0</v>
      </c>
      <c r="AA67" s="1059"/>
      <c r="AB67" s="1047"/>
      <c r="AC67" s="1048"/>
      <c r="AD67" s="1059">
        <f t="shared" si="91"/>
        <v>0</v>
      </c>
      <c r="AE67" s="1044">
        <f t="shared" si="87"/>
        <v>0</v>
      </c>
      <c r="AF67" s="1059"/>
      <c r="AG67" s="1047"/>
      <c r="AH67" s="1048"/>
      <c r="AI67" s="1059">
        <f t="shared" si="92"/>
        <v>0</v>
      </c>
      <c r="AJ67" s="1044">
        <f t="shared" si="100"/>
        <v>0</v>
      </c>
      <c r="AK67" s="1059"/>
      <c r="AL67" s="1047"/>
      <c r="AM67" s="1048"/>
      <c r="AN67" s="1059">
        <f t="shared" si="108"/>
        <v>0</v>
      </c>
      <c r="AO67" s="1044">
        <f t="shared" si="101"/>
        <v>0</v>
      </c>
      <c r="AP67" s="1059"/>
      <c r="AQ67" s="1047"/>
      <c r="AR67" s="1048"/>
      <c r="AS67" s="1059">
        <f t="shared" si="109"/>
        <v>0</v>
      </c>
      <c r="AT67" s="1044">
        <f t="shared" si="102"/>
        <v>0</v>
      </c>
      <c r="AU67" s="1059"/>
      <c r="AV67" s="1047"/>
      <c r="AW67" s="1048"/>
      <c r="AX67" s="1059">
        <f t="shared" si="110"/>
        <v>0</v>
      </c>
      <c r="AY67" s="1044">
        <f t="shared" si="103"/>
        <v>0</v>
      </c>
      <c r="AZ67" s="1172">
        <f t="shared" si="104"/>
        <v>0</v>
      </c>
      <c r="BA67" s="1172">
        <f t="shared" si="93"/>
        <v>0</v>
      </c>
      <c r="BB67" s="1174">
        <f t="shared" si="94"/>
        <v>0</v>
      </c>
      <c r="BC67" s="1051">
        <f t="shared" si="95"/>
        <v>0</v>
      </c>
      <c r="BD67" s="1042">
        <f t="shared" si="105"/>
        <v>0</v>
      </c>
      <c r="BE67" s="54"/>
      <c r="BF67" s="72"/>
      <c r="BG67" s="72"/>
      <c r="BH67" s="72"/>
    </row>
    <row r="68" spans="1:60" ht="15" customHeight="1">
      <c r="A68" s="1054" t="s">
        <v>148</v>
      </c>
      <c r="B68" s="1047"/>
      <c r="C68" s="1047"/>
      <c r="D68" s="1048">
        <v>1248594</v>
      </c>
      <c r="E68" s="1059">
        <f t="shared" si="88"/>
        <v>1248594</v>
      </c>
      <c r="F68" s="1044">
        <f t="shared" si="96"/>
        <v>0</v>
      </c>
      <c r="G68" s="1059"/>
      <c r="H68" s="1047"/>
      <c r="I68" s="1048"/>
      <c r="J68" s="1059">
        <f t="shared" si="89"/>
        <v>0</v>
      </c>
      <c r="K68" s="1044">
        <f t="shared" si="97"/>
        <v>0</v>
      </c>
      <c r="L68" s="1059"/>
      <c r="M68" s="1047"/>
      <c r="N68" s="1048"/>
      <c r="O68" s="1059">
        <f t="shared" si="106"/>
        <v>0</v>
      </c>
      <c r="P68" s="1044">
        <f t="shared" si="98"/>
        <v>0</v>
      </c>
      <c r="Q68" s="1059"/>
      <c r="R68" s="1047"/>
      <c r="S68" s="1048"/>
      <c r="T68" s="1059">
        <f t="shared" si="107"/>
        <v>0</v>
      </c>
      <c r="U68" s="1044">
        <f t="shared" si="99"/>
        <v>0</v>
      </c>
      <c r="V68" s="1059"/>
      <c r="W68" s="1047"/>
      <c r="X68" s="1048"/>
      <c r="Y68" s="1059">
        <f t="shared" si="90"/>
        <v>0</v>
      </c>
      <c r="Z68" s="1059">
        <f t="shared" si="86"/>
        <v>0</v>
      </c>
      <c r="AA68" s="1059"/>
      <c r="AB68" s="1047"/>
      <c r="AC68" s="1048"/>
      <c r="AD68" s="1059">
        <f t="shared" si="91"/>
        <v>0</v>
      </c>
      <c r="AE68" s="1044">
        <f t="shared" si="87"/>
        <v>0</v>
      </c>
      <c r="AF68" s="1047"/>
      <c r="AG68" s="1047"/>
      <c r="AH68" s="1048"/>
      <c r="AI68" s="1059">
        <f t="shared" si="92"/>
        <v>0</v>
      </c>
      <c r="AJ68" s="1044">
        <f t="shared" si="100"/>
        <v>0</v>
      </c>
      <c r="AK68" s="1059"/>
      <c r="AL68" s="1047"/>
      <c r="AM68" s="1048"/>
      <c r="AN68" s="1059">
        <f t="shared" si="108"/>
        <v>0</v>
      </c>
      <c r="AO68" s="1044">
        <f t="shared" si="101"/>
        <v>0</v>
      </c>
      <c r="AP68" s="1059"/>
      <c r="AQ68" s="1047">
        <v>10154123</v>
      </c>
      <c r="AR68" s="1048">
        <v>2729859</v>
      </c>
      <c r="AS68" s="1059">
        <f t="shared" si="109"/>
        <v>12883982</v>
      </c>
      <c r="AT68" s="1044">
        <f t="shared" si="102"/>
        <v>10154123</v>
      </c>
      <c r="AU68" s="1047"/>
      <c r="AV68" s="1047"/>
      <c r="AW68" s="1048"/>
      <c r="AX68" s="1059">
        <f t="shared" si="110"/>
        <v>0</v>
      </c>
      <c r="AY68" s="1044">
        <f t="shared" si="103"/>
        <v>0</v>
      </c>
      <c r="AZ68" s="1172">
        <f t="shared" si="104"/>
        <v>0</v>
      </c>
      <c r="BA68" s="1172">
        <f t="shared" si="93"/>
        <v>10154123</v>
      </c>
      <c r="BB68" s="1174">
        <f t="shared" si="94"/>
        <v>3978453</v>
      </c>
      <c r="BC68" s="1051">
        <f t="shared" si="95"/>
        <v>14132576</v>
      </c>
      <c r="BD68" s="1042">
        <f t="shared" si="105"/>
        <v>10154123</v>
      </c>
      <c r="BE68" s="54"/>
      <c r="BF68" s="72"/>
      <c r="BG68" s="72"/>
      <c r="BH68" s="72"/>
    </row>
    <row r="69" spans="1:60" ht="15" customHeight="1">
      <c r="A69" s="1070" t="s">
        <v>213</v>
      </c>
      <c r="B69" s="1047"/>
      <c r="C69" s="1047"/>
      <c r="D69" s="1048"/>
      <c r="E69" s="1059">
        <f t="shared" si="88"/>
        <v>0</v>
      </c>
      <c r="F69" s="1044">
        <f t="shared" si="96"/>
        <v>0</v>
      </c>
      <c r="G69" s="1059"/>
      <c r="H69" s="1047"/>
      <c r="I69" s="1048"/>
      <c r="J69" s="1059">
        <f t="shared" si="89"/>
        <v>0</v>
      </c>
      <c r="K69" s="1044">
        <f t="shared" si="97"/>
        <v>0</v>
      </c>
      <c r="L69" s="1059"/>
      <c r="M69" s="1047"/>
      <c r="N69" s="1048"/>
      <c r="O69" s="1059">
        <f t="shared" si="106"/>
        <v>0</v>
      </c>
      <c r="P69" s="1044">
        <f t="shared" si="98"/>
        <v>0</v>
      </c>
      <c r="Q69" s="1059"/>
      <c r="R69" s="1047"/>
      <c r="S69" s="1048"/>
      <c r="T69" s="1059">
        <f t="shared" si="107"/>
        <v>0</v>
      </c>
      <c r="U69" s="1044">
        <f t="shared" si="99"/>
        <v>0</v>
      </c>
      <c r="V69" s="1047"/>
      <c r="W69" s="1047"/>
      <c r="X69" s="1048"/>
      <c r="Y69" s="1059">
        <f t="shared" si="90"/>
        <v>0</v>
      </c>
      <c r="Z69" s="1059">
        <f t="shared" si="86"/>
        <v>0</v>
      </c>
      <c r="AA69" s="1059">
        <v>1181</v>
      </c>
      <c r="AB69" s="1047">
        <v>991000</v>
      </c>
      <c r="AC69" s="1048"/>
      <c r="AD69" s="1059">
        <f t="shared" si="91"/>
        <v>991000</v>
      </c>
      <c r="AE69" s="1044">
        <f t="shared" si="87"/>
        <v>989819</v>
      </c>
      <c r="AF69" s="1059"/>
      <c r="AG69" s="1047"/>
      <c r="AH69" s="1048"/>
      <c r="AI69" s="1059">
        <f t="shared" si="92"/>
        <v>0</v>
      </c>
      <c r="AJ69" s="1044">
        <f t="shared" si="100"/>
        <v>0</v>
      </c>
      <c r="AK69" s="1059"/>
      <c r="AL69" s="1047"/>
      <c r="AM69" s="1048"/>
      <c r="AN69" s="1059">
        <f t="shared" si="108"/>
        <v>0</v>
      </c>
      <c r="AO69" s="1044">
        <f t="shared" si="101"/>
        <v>0</v>
      </c>
      <c r="AP69" s="1059"/>
      <c r="AQ69" s="1047"/>
      <c r="AR69" s="1048"/>
      <c r="AS69" s="1059">
        <f t="shared" si="109"/>
        <v>0</v>
      </c>
      <c r="AT69" s="1044">
        <f t="shared" si="102"/>
        <v>0</v>
      </c>
      <c r="AU69" s="1059"/>
      <c r="AV69" s="1047"/>
      <c r="AW69" s="1048"/>
      <c r="AX69" s="1059">
        <f t="shared" si="110"/>
        <v>0</v>
      </c>
      <c r="AY69" s="1044">
        <f t="shared" si="103"/>
        <v>0</v>
      </c>
      <c r="AZ69" s="1172">
        <f t="shared" si="104"/>
        <v>1181</v>
      </c>
      <c r="BA69" s="1172">
        <f t="shared" si="93"/>
        <v>991000</v>
      </c>
      <c r="BB69" s="1174">
        <f t="shared" si="94"/>
        <v>0</v>
      </c>
      <c r="BC69" s="1051">
        <f t="shared" si="95"/>
        <v>991000</v>
      </c>
      <c r="BD69" s="1042">
        <f t="shared" si="105"/>
        <v>989819</v>
      </c>
      <c r="BE69" s="54"/>
      <c r="BF69" s="72"/>
      <c r="BG69" s="72"/>
      <c r="BH69" s="72"/>
    </row>
    <row r="70" spans="1:60" ht="15" hidden="1" customHeight="1">
      <c r="A70" s="1070" t="s">
        <v>214</v>
      </c>
      <c r="B70" s="1047"/>
      <c r="C70" s="1047"/>
      <c r="D70" s="1048"/>
      <c r="E70" s="1059">
        <f t="shared" si="88"/>
        <v>0</v>
      </c>
      <c r="F70" s="1044">
        <f t="shared" si="96"/>
        <v>0</v>
      </c>
      <c r="G70" s="1059"/>
      <c r="H70" s="1047"/>
      <c r="I70" s="1048"/>
      <c r="J70" s="1059">
        <f t="shared" si="89"/>
        <v>0</v>
      </c>
      <c r="K70" s="1044">
        <f t="shared" si="97"/>
        <v>0</v>
      </c>
      <c r="L70" s="1047"/>
      <c r="M70" s="1047"/>
      <c r="N70" s="1048"/>
      <c r="O70" s="1059">
        <f t="shared" si="106"/>
        <v>0</v>
      </c>
      <c r="P70" s="1044">
        <f t="shared" si="98"/>
        <v>0</v>
      </c>
      <c r="Q70" s="1059"/>
      <c r="R70" s="1047"/>
      <c r="S70" s="1048"/>
      <c r="T70" s="1059">
        <f t="shared" si="107"/>
        <v>0</v>
      </c>
      <c r="U70" s="1044">
        <f t="shared" si="99"/>
        <v>0</v>
      </c>
      <c r="V70" s="1059"/>
      <c r="W70" s="1047"/>
      <c r="X70" s="1048"/>
      <c r="Y70" s="1059">
        <f t="shared" si="90"/>
        <v>0</v>
      </c>
      <c r="Z70" s="1059">
        <f t="shared" si="86"/>
        <v>0</v>
      </c>
      <c r="AA70" s="1059"/>
      <c r="AB70" s="1047">
        <v>0</v>
      </c>
      <c r="AC70" s="1048"/>
      <c r="AD70" s="1059">
        <f t="shared" si="91"/>
        <v>0</v>
      </c>
      <c r="AE70" s="1044">
        <f t="shared" si="87"/>
        <v>0</v>
      </c>
      <c r="AF70" s="1059"/>
      <c r="AG70" s="1047"/>
      <c r="AH70" s="1048"/>
      <c r="AI70" s="1059">
        <f t="shared" si="92"/>
        <v>0</v>
      </c>
      <c r="AJ70" s="1044">
        <f t="shared" si="100"/>
        <v>0</v>
      </c>
      <c r="AK70" s="1059"/>
      <c r="AL70" s="1047"/>
      <c r="AM70" s="1048"/>
      <c r="AN70" s="1059">
        <f t="shared" si="108"/>
        <v>0</v>
      </c>
      <c r="AO70" s="1044">
        <f t="shared" si="101"/>
        <v>0</v>
      </c>
      <c r="AP70" s="1059"/>
      <c r="AQ70" s="1047"/>
      <c r="AR70" s="1048"/>
      <c r="AS70" s="1059">
        <f t="shared" si="109"/>
        <v>0</v>
      </c>
      <c r="AT70" s="1044">
        <f t="shared" si="102"/>
        <v>0</v>
      </c>
      <c r="AU70" s="1059"/>
      <c r="AV70" s="1047"/>
      <c r="AW70" s="1048"/>
      <c r="AX70" s="1059">
        <f t="shared" si="110"/>
        <v>0</v>
      </c>
      <c r="AY70" s="1044">
        <f t="shared" si="103"/>
        <v>0</v>
      </c>
      <c r="AZ70" s="1172">
        <f t="shared" si="104"/>
        <v>0</v>
      </c>
      <c r="BA70" s="1172">
        <f t="shared" si="93"/>
        <v>0</v>
      </c>
      <c r="BB70" s="1174">
        <f t="shared" si="94"/>
        <v>0</v>
      </c>
      <c r="BC70" s="1051">
        <f t="shared" si="95"/>
        <v>0</v>
      </c>
      <c r="BD70" s="1042">
        <f t="shared" si="105"/>
        <v>0</v>
      </c>
      <c r="BE70" s="54"/>
      <c r="BF70" s="72"/>
      <c r="BG70" s="72"/>
      <c r="BH70" s="72"/>
    </row>
    <row r="71" spans="1:60" ht="15" hidden="1" customHeight="1">
      <c r="A71" s="1055" t="s">
        <v>895</v>
      </c>
      <c r="B71" s="1047"/>
      <c r="C71" s="1047"/>
      <c r="D71" s="1048"/>
      <c r="E71" s="1059">
        <f t="shared" si="88"/>
        <v>0</v>
      </c>
      <c r="F71" s="1044">
        <f t="shared" si="96"/>
        <v>0</v>
      </c>
      <c r="G71" s="1059"/>
      <c r="H71" s="1047"/>
      <c r="I71" s="1048"/>
      <c r="J71" s="1059">
        <f t="shared" si="89"/>
        <v>0</v>
      </c>
      <c r="K71" s="1044">
        <f t="shared" si="97"/>
        <v>0</v>
      </c>
      <c r="L71" s="1059"/>
      <c r="M71" s="1047"/>
      <c r="N71" s="1048"/>
      <c r="O71" s="1059">
        <f t="shared" si="106"/>
        <v>0</v>
      </c>
      <c r="P71" s="1044">
        <f t="shared" si="98"/>
        <v>0</v>
      </c>
      <c r="Q71" s="1059"/>
      <c r="R71" s="1047"/>
      <c r="S71" s="1048"/>
      <c r="T71" s="1059">
        <f t="shared" si="107"/>
        <v>0</v>
      </c>
      <c r="U71" s="1044">
        <f t="shared" si="99"/>
        <v>0</v>
      </c>
      <c r="V71" s="1059"/>
      <c r="W71" s="1047"/>
      <c r="X71" s="1048"/>
      <c r="Y71" s="1059">
        <f t="shared" si="90"/>
        <v>0</v>
      </c>
      <c r="Z71" s="1059">
        <f t="shared" si="86"/>
        <v>0</v>
      </c>
      <c r="AA71" s="1059"/>
      <c r="AB71" s="1047">
        <v>0</v>
      </c>
      <c r="AC71" s="1048"/>
      <c r="AD71" s="1059">
        <f t="shared" si="91"/>
        <v>0</v>
      </c>
      <c r="AE71" s="1044">
        <f t="shared" si="87"/>
        <v>0</v>
      </c>
      <c r="AF71" s="1059"/>
      <c r="AG71" s="1047"/>
      <c r="AH71" s="1048"/>
      <c r="AI71" s="1059">
        <f t="shared" si="92"/>
        <v>0</v>
      </c>
      <c r="AJ71" s="1044">
        <f t="shared" si="100"/>
        <v>0</v>
      </c>
      <c r="AK71" s="1059"/>
      <c r="AL71" s="1047"/>
      <c r="AM71" s="1048"/>
      <c r="AN71" s="1059">
        <f t="shared" si="108"/>
        <v>0</v>
      </c>
      <c r="AO71" s="1044">
        <f t="shared" si="101"/>
        <v>0</v>
      </c>
      <c r="AP71" s="1059"/>
      <c r="AQ71" s="1047"/>
      <c r="AR71" s="1048"/>
      <c r="AS71" s="1059">
        <f t="shared" si="109"/>
        <v>0</v>
      </c>
      <c r="AT71" s="1044">
        <f t="shared" si="102"/>
        <v>0</v>
      </c>
      <c r="AU71" s="1059"/>
      <c r="AV71" s="1047"/>
      <c r="AW71" s="1048"/>
      <c r="AX71" s="1059">
        <f t="shared" si="110"/>
        <v>0</v>
      </c>
      <c r="AY71" s="1044">
        <f t="shared" si="103"/>
        <v>0</v>
      </c>
      <c r="AZ71" s="1172">
        <f t="shared" si="104"/>
        <v>0</v>
      </c>
      <c r="BA71" s="1172">
        <f t="shared" si="93"/>
        <v>0</v>
      </c>
      <c r="BB71" s="1174">
        <f t="shared" si="94"/>
        <v>0</v>
      </c>
      <c r="BC71" s="1051">
        <f t="shared" si="95"/>
        <v>0</v>
      </c>
      <c r="BD71" s="1042">
        <f t="shared" si="105"/>
        <v>0</v>
      </c>
    </row>
    <row r="72" spans="1:60" ht="15" hidden="1" customHeight="1">
      <c r="A72" s="1055" t="s">
        <v>910</v>
      </c>
      <c r="B72" s="1047"/>
      <c r="C72" s="1047"/>
      <c r="D72" s="1048"/>
      <c r="E72" s="1059">
        <f t="shared" si="88"/>
        <v>0</v>
      </c>
      <c r="F72" s="1044">
        <f t="shared" si="96"/>
        <v>0</v>
      </c>
      <c r="G72" s="1059"/>
      <c r="H72" s="1047"/>
      <c r="I72" s="1048"/>
      <c r="J72" s="1059">
        <f t="shared" si="89"/>
        <v>0</v>
      </c>
      <c r="K72" s="1044">
        <f t="shared" si="97"/>
        <v>0</v>
      </c>
      <c r="L72" s="1059"/>
      <c r="M72" s="1047"/>
      <c r="N72" s="1048"/>
      <c r="O72" s="1059">
        <f t="shared" si="106"/>
        <v>0</v>
      </c>
      <c r="P72" s="1044">
        <f t="shared" si="98"/>
        <v>0</v>
      </c>
      <c r="Q72" s="1059"/>
      <c r="R72" s="1047"/>
      <c r="S72" s="1048"/>
      <c r="T72" s="1059">
        <f t="shared" si="107"/>
        <v>0</v>
      </c>
      <c r="U72" s="1044">
        <f t="shared" si="99"/>
        <v>0</v>
      </c>
      <c r="V72" s="1059"/>
      <c r="W72" s="1047"/>
      <c r="X72" s="1048"/>
      <c r="Y72" s="1059">
        <f t="shared" si="90"/>
        <v>0</v>
      </c>
      <c r="Z72" s="1059">
        <f t="shared" si="86"/>
        <v>0</v>
      </c>
      <c r="AA72" s="1059"/>
      <c r="AB72" s="1047">
        <v>0</v>
      </c>
      <c r="AC72" s="1048"/>
      <c r="AD72" s="1059">
        <f t="shared" si="91"/>
        <v>0</v>
      </c>
      <c r="AE72" s="1044">
        <f t="shared" si="87"/>
        <v>0</v>
      </c>
      <c r="AF72" s="1059"/>
      <c r="AG72" s="1047"/>
      <c r="AH72" s="1048"/>
      <c r="AI72" s="1059">
        <f t="shared" si="92"/>
        <v>0</v>
      </c>
      <c r="AJ72" s="1044">
        <f t="shared" si="100"/>
        <v>0</v>
      </c>
      <c r="AK72" s="1059"/>
      <c r="AL72" s="1047"/>
      <c r="AM72" s="1048"/>
      <c r="AN72" s="1059">
        <f t="shared" si="108"/>
        <v>0</v>
      </c>
      <c r="AO72" s="1044">
        <f t="shared" si="101"/>
        <v>0</v>
      </c>
      <c r="AP72" s="1059"/>
      <c r="AQ72" s="1047"/>
      <c r="AR72" s="1048"/>
      <c r="AS72" s="1059">
        <f t="shared" si="109"/>
        <v>0</v>
      </c>
      <c r="AT72" s="1044">
        <f t="shared" si="102"/>
        <v>0</v>
      </c>
      <c r="AU72" s="1059"/>
      <c r="AV72" s="1047"/>
      <c r="AW72" s="1048"/>
      <c r="AX72" s="1059">
        <f t="shared" si="110"/>
        <v>0</v>
      </c>
      <c r="AY72" s="1044">
        <f t="shared" si="103"/>
        <v>0</v>
      </c>
      <c r="AZ72" s="1172">
        <f t="shared" si="104"/>
        <v>0</v>
      </c>
      <c r="BA72" s="1172">
        <f t="shared" si="93"/>
        <v>0</v>
      </c>
      <c r="BB72" s="1174">
        <f t="shared" si="94"/>
        <v>0</v>
      </c>
      <c r="BC72" s="1051">
        <f t="shared" si="95"/>
        <v>0</v>
      </c>
      <c r="BD72" s="1042">
        <f t="shared" si="105"/>
        <v>0</v>
      </c>
    </row>
    <row r="73" spans="1:60" ht="15" customHeight="1">
      <c r="A73" s="1070" t="s">
        <v>381</v>
      </c>
      <c r="B73" s="1047"/>
      <c r="C73" s="1047">
        <v>329810</v>
      </c>
      <c r="D73" s="1048"/>
      <c r="E73" s="1059">
        <f>SUM(C73+D73)</f>
        <v>329810</v>
      </c>
      <c r="F73" s="1044">
        <f t="shared" si="96"/>
        <v>329810</v>
      </c>
      <c r="G73" s="1059"/>
      <c r="H73" s="1047"/>
      <c r="I73" s="1048"/>
      <c r="J73" s="1059">
        <f>SUM(H73+I73)</f>
        <v>0</v>
      </c>
      <c r="K73" s="1044">
        <f t="shared" si="97"/>
        <v>0</v>
      </c>
      <c r="L73" s="1047">
        <v>1308</v>
      </c>
      <c r="M73" s="1047">
        <v>4915000</v>
      </c>
      <c r="N73" s="1048">
        <v>1063</v>
      </c>
      <c r="O73" s="1059">
        <f>SUM(M73+N73)</f>
        <v>4916063</v>
      </c>
      <c r="P73" s="1044">
        <f t="shared" si="98"/>
        <v>4913692</v>
      </c>
      <c r="Q73" s="1059"/>
      <c r="R73" s="1047"/>
      <c r="S73" s="1048"/>
      <c r="T73" s="1059">
        <f>SUM(R73+S73)</f>
        <v>0</v>
      </c>
      <c r="U73" s="1044">
        <f t="shared" si="99"/>
        <v>0</v>
      </c>
      <c r="V73" s="1059"/>
      <c r="W73" s="1047"/>
      <c r="X73" s="1048"/>
      <c r="Y73" s="1059">
        <f>SUM(W73+X73)</f>
        <v>0</v>
      </c>
      <c r="Z73" s="1059">
        <f t="shared" si="86"/>
        <v>0</v>
      </c>
      <c r="AA73" s="1059">
        <v>3800</v>
      </c>
      <c r="AB73" s="1047">
        <v>3904740</v>
      </c>
      <c r="AC73" s="1048">
        <v>523610</v>
      </c>
      <c r="AD73" s="1059">
        <f>SUM(AB73+AC73)</f>
        <v>4428350</v>
      </c>
      <c r="AE73" s="1044">
        <f t="shared" si="87"/>
        <v>3900940</v>
      </c>
      <c r="AF73" s="1059"/>
      <c r="AG73" s="1047">
        <v>10597</v>
      </c>
      <c r="AH73" s="1048">
        <v>207850</v>
      </c>
      <c r="AI73" s="1059">
        <f>SUM(AG73+AH73)</f>
        <v>218447</v>
      </c>
      <c r="AJ73" s="1044">
        <f t="shared" si="100"/>
        <v>10597</v>
      </c>
      <c r="AK73" s="1059">
        <v>707</v>
      </c>
      <c r="AL73" s="1047">
        <v>1073670</v>
      </c>
      <c r="AM73" s="1048"/>
      <c r="AN73" s="1059">
        <f>SUM(AL73+AM73)</f>
        <v>1073670</v>
      </c>
      <c r="AO73" s="1044">
        <f t="shared" si="101"/>
        <v>1072963</v>
      </c>
      <c r="AP73" s="1059"/>
      <c r="AQ73" s="1047"/>
      <c r="AR73" s="1048"/>
      <c r="AS73" s="1059">
        <f>SUM(AQ73+AR73)</f>
        <v>0</v>
      </c>
      <c r="AT73" s="1044">
        <f t="shared" si="102"/>
        <v>0</v>
      </c>
      <c r="AU73" s="1059"/>
      <c r="AV73" s="1047"/>
      <c r="AW73" s="1048"/>
      <c r="AX73" s="1059">
        <f>SUM(AV73+AW73)</f>
        <v>0</v>
      </c>
      <c r="AY73" s="1044">
        <f t="shared" si="103"/>
        <v>0</v>
      </c>
      <c r="AZ73" s="1172">
        <f t="shared" si="104"/>
        <v>5815</v>
      </c>
      <c r="BA73" s="1172">
        <f>C73+H73+M73+R73+W73+AB73+AG73+AL73+AQ73+AV73</f>
        <v>10233817</v>
      </c>
      <c r="BB73" s="1174">
        <f>D73+I73+N73+S73+X73+AC73+AH73+AM73+AR73+AW73</f>
        <v>732523</v>
      </c>
      <c r="BC73" s="1051">
        <f>SUM(BA73+BB73)</f>
        <v>10966340</v>
      </c>
      <c r="BD73" s="1042">
        <f t="shared" si="105"/>
        <v>10228002</v>
      </c>
      <c r="BE73" s="54"/>
      <c r="BF73" s="72"/>
      <c r="BG73" s="72"/>
      <c r="BH73" s="72"/>
    </row>
    <row r="74" spans="1:60" ht="15" hidden="1" customHeight="1">
      <c r="A74" s="1070" t="s">
        <v>215</v>
      </c>
      <c r="B74" s="1047"/>
      <c r="C74" s="1047"/>
      <c r="D74" s="1048"/>
      <c r="E74" s="1059">
        <f t="shared" si="88"/>
        <v>0</v>
      </c>
      <c r="F74" s="1044">
        <f t="shared" si="96"/>
        <v>0</v>
      </c>
      <c r="G74" s="1059"/>
      <c r="H74" s="1047"/>
      <c r="I74" s="1048"/>
      <c r="J74" s="1059">
        <f t="shared" si="89"/>
        <v>0</v>
      </c>
      <c r="K74" s="1044">
        <f t="shared" si="97"/>
        <v>0</v>
      </c>
      <c r="L74" s="1059"/>
      <c r="M74" s="1047"/>
      <c r="N74" s="1048"/>
      <c r="O74" s="1059">
        <f t="shared" si="106"/>
        <v>0</v>
      </c>
      <c r="P74" s="1044">
        <f t="shared" si="98"/>
        <v>0</v>
      </c>
      <c r="Q74" s="1059"/>
      <c r="R74" s="1047"/>
      <c r="S74" s="1048"/>
      <c r="T74" s="1059">
        <f t="shared" si="107"/>
        <v>0</v>
      </c>
      <c r="U74" s="1044">
        <f t="shared" si="99"/>
        <v>0</v>
      </c>
      <c r="V74" s="1059"/>
      <c r="W74" s="1047"/>
      <c r="X74" s="1048"/>
      <c r="Y74" s="1059">
        <f t="shared" si="90"/>
        <v>0</v>
      </c>
      <c r="Z74" s="1059">
        <f t="shared" si="86"/>
        <v>0</v>
      </c>
      <c r="AA74" s="1059"/>
      <c r="AB74" s="1047"/>
      <c r="AC74" s="1048"/>
      <c r="AD74" s="1059">
        <f t="shared" si="91"/>
        <v>0</v>
      </c>
      <c r="AE74" s="1044">
        <f t="shared" si="87"/>
        <v>0</v>
      </c>
      <c r="AF74" s="1059"/>
      <c r="AG74" s="1047"/>
      <c r="AH74" s="1048"/>
      <c r="AI74" s="1059">
        <f t="shared" si="92"/>
        <v>0</v>
      </c>
      <c r="AJ74" s="1044">
        <f t="shared" si="100"/>
        <v>0</v>
      </c>
      <c r="AK74" s="1059"/>
      <c r="AL74" s="1047"/>
      <c r="AM74" s="1048"/>
      <c r="AN74" s="1059">
        <f t="shared" si="108"/>
        <v>0</v>
      </c>
      <c r="AO74" s="1044">
        <f t="shared" si="101"/>
        <v>0</v>
      </c>
      <c r="AP74" s="1059"/>
      <c r="AQ74" s="1047"/>
      <c r="AR74" s="1048"/>
      <c r="AS74" s="1059">
        <f t="shared" si="109"/>
        <v>0</v>
      </c>
      <c r="AT74" s="1044">
        <f t="shared" si="102"/>
        <v>0</v>
      </c>
      <c r="AU74" s="1059"/>
      <c r="AV74" s="1047"/>
      <c r="AW74" s="1048"/>
      <c r="AX74" s="1059">
        <f t="shared" si="110"/>
        <v>0</v>
      </c>
      <c r="AY74" s="1044">
        <f t="shared" si="103"/>
        <v>0</v>
      </c>
      <c r="AZ74" s="1172">
        <f t="shared" si="104"/>
        <v>0</v>
      </c>
      <c r="BA74" s="1172">
        <f t="shared" si="93"/>
        <v>0</v>
      </c>
      <c r="BB74" s="1174">
        <f t="shared" si="94"/>
        <v>0</v>
      </c>
      <c r="BC74" s="1051">
        <f t="shared" si="95"/>
        <v>0</v>
      </c>
      <c r="BD74" s="1042">
        <f t="shared" si="105"/>
        <v>0</v>
      </c>
      <c r="BE74" s="54"/>
      <c r="BF74" s="72"/>
      <c r="BG74" s="72"/>
      <c r="BH74" s="72"/>
    </row>
    <row r="75" spans="1:60" ht="15" customHeight="1">
      <c r="A75" s="38" t="s">
        <v>561</v>
      </c>
      <c r="B75" s="1047"/>
      <c r="C75" s="1047"/>
      <c r="D75" s="1048"/>
      <c r="E75" s="1059">
        <f t="shared" si="88"/>
        <v>0</v>
      </c>
      <c r="F75" s="1044">
        <f t="shared" si="96"/>
        <v>0</v>
      </c>
      <c r="G75" s="1059"/>
      <c r="H75" s="1047"/>
      <c r="I75" s="1048"/>
      <c r="J75" s="1059">
        <f t="shared" si="89"/>
        <v>0</v>
      </c>
      <c r="K75" s="1044">
        <f t="shared" si="97"/>
        <v>0</v>
      </c>
      <c r="L75" s="1059"/>
      <c r="M75" s="1047"/>
      <c r="N75" s="1048"/>
      <c r="O75" s="1059">
        <f t="shared" si="106"/>
        <v>0</v>
      </c>
      <c r="P75" s="1044">
        <f t="shared" si="98"/>
        <v>0</v>
      </c>
      <c r="Q75" s="1059"/>
      <c r="R75" s="1047"/>
      <c r="S75" s="1048"/>
      <c r="T75" s="1059">
        <f t="shared" si="107"/>
        <v>0</v>
      </c>
      <c r="U75" s="1044">
        <f t="shared" si="99"/>
        <v>0</v>
      </c>
      <c r="V75" s="1059"/>
      <c r="W75" s="1047"/>
      <c r="X75" s="1048"/>
      <c r="Y75" s="1059">
        <f t="shared" si="90"/>
        <v>0</v>
      </c>
      <c r="Z75" s="1059">
        <f t="shared" si="86"/>
        <v>0</v>
      </c>
      <c r="AA75" s="1059"/>
      <c r="AB75" s="1047"/>
      <c r="AC75" s="1048"/>
      <c r="AD75" s="1059">
        <f t="shared" si="91"/>
        <v>0</v>
      </c>
      <c r="AE75" s="1044">
        <f t="shared" si="87"/>
        <v>0</v>
      </c>
      <c r="AF75" s="1059"/>
      <c r="AG75" s="1047"/>
      <c r="AH75" s="1048"/>
      <c r="AI75" s="1059">
        <f t="shared" si="92"/>
        <v>0</v>
      </c>
      <c r="AJ75" s="1044">
        <f t="shared" si="100"/>
        <v>0</v>
      </c>
      <c r="AK75" s="1059"/>
      <c r="AL75" s="1047"/>
      <c r="AM75" s="1048"/>
      <c r="AN75" s="1059">
        <f t="shared" si="108"/>
        <v>0</v>
      </c>
      <c r="AO75" s="1044">
        <f t="shared" si="101"/>
        <v>0</v>
      </c>
      <c r="AP75" s="1059"/>
      <c r="AQ75" s="1047"/>
      <c r="AR75" s="1048"/>
      <c r="AS75" s="1059">
        <f t="shared" si="109"/>
        <v>0</v>
      </c>
      <c r="AT75" s="1044">
        <f t="shared" si="102"/>
        <v>0</v>
      </c>
      <c r="AU75" s="1059"/>
      <c r="AV75" s="1047"/>
      <c r="AW75" s="1048"/>
      <c r="AX75" s="1059">
        <f t="shared" si="110"/>
        <v>0</v>
      </c>
      <c r="AY75" s="1044">
        <f t="shared" si="103"/>
        <v>0</v>
      </c>
      <c r="AZ75" s="1172">
        <f t="shared" si="104"/>
        <v>0</v>
      </c>
      <c r="BA75" s="1172">
        <f t="shared" si="93"/>
        <v>0</v>
      </c>
      <c r="BB75" s="1174">
        <f t="shared" si="94"/>
        <v>0</v>
      </c>
      <c r="BC75" s="1051">
        <f t="shared" si="95"/>
        <v>0</v>
      </c>
      <c r="BD75" s="1042">
        <f t="shared" si="105"/>
        <v>0</v>
      </c>
      <c r="BE75" s="54"/>
      <c r="BF75" s="72"/>
      <c r="BG75" s="72"/>
      <c r="BH75" s="72"/>
    </row>
    <row r="76" spans="1:60" ht="15" customHeight="1">
      <c r="A76" s="38" t="s">
        <v>556</v>
      </c>
      <c r="B76" s="1047"/>
      <c r="C76" s="1047"/>
      <c r="D76" s="1048"/>
      <c r="E76" s="1059">
        <f t="shared" si="88"/>
        <v>0</v>
      </c>
      <c r="F76" s="1044">
        <f t="shared" si="96"/>
        <v>0</v>
      </c>
      <c r="G76" s="1059"/>
      <c r="H76" s="1047"/>
      <c r="I76" s="1048"/>
      <c r="J76" s="1059">
        <f t="shared" si="89"/>
        <v>0</v>
      </c>
      <c r="K76" s="1044">
        <f t="shared" si="97"/>
        <v>0</v>
      </c>
      <c r="L76" s="1059"/>
      <c r="M76" s="1047"/>
      <c r="N76" s="1048"/>
      <c r="O76" s="1059">
        <f t="shared" si="106"/>
        <v>0</v>
      </c>
      <c r="P76" s="1044">
        <f t="shared" si="98"/>
        <v>0</v>
      </c>
      <c r="Q76" s="1059"/>
      <c r="R76" s="1047"/>
      <c r="S76" s="1048"/>
      <c r="T76" s="1059">
        <f t="shared" si="107"/>
        <v>0</v>
      </c>
      <c r="U76" s="1044">
        <f t="shared" si="99"/>
        <v>0</v>
      </c>
      <c r="V76" s="1059"/>
      <c r="W76" s="1047"/>
      <c r="X76" s="1048"/>
      <c r="Y76" s="1059">
        <f t="shared" si="90"/>
        <v>0</v>
      </c>
      <c r="Z76" s="1059">
        <f t="shared" si="86"/>
        <v>0</v>
      </c>
      <c r="AA76" s="1059"/>
      <c r="AB76" s="1047"/>
      <c r="AC76" s="1048"/>
      <c r="AD76" s="1059">
        <f t="shared" si="91"/>
        <v>0</v>
      </c>
      <c r="AE76" s="1044">
        <f t="shared" si="87"/>
        <v>0</v>
      </c>
      <c r="AF76" s="1059"/>
      <c r="AG76" s="1047">
        <v>200000</v>
      </c>
      <c r="AH76" s="1048"/>
      <c r="AI76" s="1059">
        <f t="shared" si="92"/>
        <v>200000</v>
      </c>
      <c r="AJ76" s="1044">
        <f t="shared" si="100"/>
        <v>200000</v>
      </c>
      <c r="AK76" s="1059"/>
      <c r="AL76" s="1047"/>
      <c r="AM76" s="1048"/>
      <c r="AN76" s="1059">
        <f t="shared" si="108"/>
        <v>0</v>
      </c>
      <c r="AO76" s="1044">
        <f t="shared" si="101"/>
        <v>0</v>
      </c>
      <c r="AP76" s="1059"/>
      <c r="AQ76" s="1047"/>
      <c r="AR76" s="1048"/>
      <c r="AS76" s="1059">
        <f t="shared" si="109"/>
        <v>0</v>
      </c>
      <c r="AT76" s="1044">
        <f t="shared" si="102"/>
        <v>0</v>
      </c>
      <c r="AU76" s="1059"/>
      <c r="AV76" s="1047"/>
      <c r="AW76" s="1048"/>
      <c r="AX76" s="1059">
        <f t="shared" si="110"/>
        <v>0</v>
      </c>
      <c r="AY76" s="1044">
        <f t="shared" si="103"/>
        <v>0</v>
      </c>
      <c r="AZ76" s="1172">
        <f t="shared" si="104"/>
        <v>0</v>
      </c>
      <c r="BA76" s="1172">
        <f t="shared" si="93"/>
        <v>200000</v>
      </c>
      <c r="BB76" s="1174">
        <f t="shared" si="94"/>
        <v>0</v>
      </c>
      <c r="BC76" s="1051">
        <f t="shared" si="95"/>
        <v>200000</v>
      </c>
      <c r="BD76" s="1042">
        <f t="shared" si="105"/>
        <v>200000</v>
      </c>
      <c r="BE76" s="54"/>
      <c r="BF76" s="72"/>
      <c r="BG76" s="72"/>
      <c r="BH76" s="72"/>
    </row>
    <row r="77" spans="1:60" s="1025" customFormat="1" ht="15" customHeight="1">
      <c r="A77" s="1012" t="s">
        <v>222</v>
      </c>
      <c r="B77" s="1064">
        <f>SUM(B63:B76)</f>
        <v>0</v>
      </c>
      <c r="C77" s="1064">
        <f t="shared" ref="C77:BD77" si="111">SUM(C63:C76)</f>
        <v>329810</v>
      </c>
      <c r="D77" s="1064">
        <f t="shared" si="111"/>
        <v>1248594</v>
      </c>
      <c r="E77" s="1064">
        <f t="shared" si="111"/>
        <v>1578404</v>
      </c>
      <c r="F77" s="1064">
        <f t="shared" si="111"/>
        <v>329810</v>
      </c>
      <c r="G77" s="1064">
        <f t="shared" si="111"/>
        <v>0</v>
      </c>
      <c r="H77" s="1064">
        <f t="shared" si="111"/>
        <v>0</v>
      </c>
      <c r="I77" s="1064">
        <f t="shared" si="111"/>
        <v>0</v>
      </c>
      <c r="J77" s="1064">
        <f t="shared" si="111"/>
        <v>0</v>
      </c>
      <c r="K77" s="1064">
        <f t="shared" si="111"/>
        <v>0</v>
      </c>
      <c r="L77" s="1064">
        <f t="shared" si="111"/>
        <v>1308</v>
      </c>
      <c r="M77" s="1064">
        <f t="shared" si="111"/>
        <v>4915000</v>
      </c>
      <c r="N77" s="1064">
        <f t="shared" si="111"/>
        <v>1063</v>
      </c>
      <c r="O77" s="1064">
        <f t="shared" si="111"/>
        <v>4916063</v>
      </c>
      <c r="P77" s="1064">
        <f t="shared" si="111"/>
        <v>4913692</v>
      </c>
      <c r="Q77" s="1064">
        <f t="shared" si="111"/>
        <v>0</v>
      </c>
      <c r="R77" s="1064">
        <f t="shared" si="111"/>
        <v>0</v>
      </c>
      <c r="S77" s="1064">
        <f t="shared" si="111"/>
        <v>0</v>
      </c>
      <c r="T77" s="1064">
        <f t="shared" si="111"/>
        <v>0</v>
      </c>
      <c r="U77" s="1064">
        <f t="shared" si="111"/>
        <v>0</v>
      </c>
      <c r="V77" s="1064">
        <f t="shared" si="111"/>
        <v>0</v>
      </c>
      <c r="W77" s="1064">
        <f t="shared" si="111"/>
        <v>0</v>
      </c>
      <c r="X77" s="1064">
        <f t="shared" si="111"/>
        <v>0</v>
      </c>
      <c r="Y77" s="1064">
        <f t="shared" si="111"/>
        <v>0</v>
      </c>
      <c r="Z77" s="1064">
        <f t="shared" si="111"/>
        <v>0</v>
      </c>
      <c r="AA77" s="1064">
        <f t="shared" si="111"/>
        <v>4981</v>
      </c>
      <c r="AB77" s="1064">
        <f t="shared" si="111"/>
        <v>4895740</v>
      </c>
      <c r="AC77" s="1064">
        <f t="shared" si="111"/>
        <v>523610</v>
      </c>
      <c r="AD77" s="1064">
        <f t="shared" si="111"/>
        <v>5419350</v>
      </c>
      <c r="AE77" s="1064">
        <f t="shared" si="111"/>
        <v>4890759</v>
      </c>
      <c r="AF77" s="1064">
        <f t="shared" si="111"/>
        <v>0</v>
      </c>
      <c r="AG77" s="1064">
        <f t="shared" si="111"/>
        <v>210597</v>
      </c>
      <c r="AH77" s="1064">
        <f t="shared" si="111"/>
        <v>207850</v>
      </c>
      <c r="AI77" s="1064">
        <f t="shared" si="111"/>
        <v>418447</v>
      </c>
      <c r="AJ77" s="1064">
        <f t="shared" si="111"/>
        <v>210597</v>
      </c>
      <c r="AK77" s="1064">
        <f t="shared" si="111"/>
        <v>707</v>
      </c>
      <c r="AL77" s="1064">
        <f t="shared" si="111"/>
        <v>1073670</v>
      </c>
      <c r="AM77" s="1064">
        <f t="shared" si="111"/>
        <v>0</v>
      </c>
      <c r="AN77" s="1064">
        <f t="shared" si="111"/>
        <v>1073670</v>
      </c>
      <c r="AO77" s="1064">
        <f t="shared" si="111"/>
        <v>1072963</v>
      </c>
      <c r="AP77" s="1064">
        <f t="shared" si="111"/>
        <v>0</v>
      </c>
      <c r="AQ77" s="1064">
        <f t="shared" si="111"/>
        <v>10154123</v>
      </c>
      <c r="AR77" s="1064">
        <f t="shared" si="111"/>
        <v>2729859</v>
      </c>
      <c r="AS77" s="1064">
        <f t="shared" si="111"/>
        <v>12883982</v>
      </c>
      <c r="AT77" s="1064">
        <f t="shared" si="111"/>
        <v>10154123</v>
      </c>
      <c r="AU77" s="1064">
        <f t="shared" si="111"/>
        <v>0</v>
      </c>
      <c r="AV77" s="1064">
        <f t="shared" si="111"/>
        <v>0</v>
      </c>
      <c r="AW77" s="1064">
        <f t="shared" si="111"/>
        <v>0</v>
      </c>
      <c r="AX77" s="1064">
        <f t="shared" si="111"/>
        <v>0</v>
      </c>
      <c r="AY77" s="1064">
        <f t="shared" si="111"/>
        <v>0</v>
      </c>
      <c r="AZ77" s="1064">
        <f t="shared" si="111"/>
        <v>6996</v>
      </c>
      <c r="BA77" s="1064">
        <f t="shared" si="111"/>
        <v>21578940</v>
      </c>
      <c r="BB77" s="1064">
        <f t="shared" si="111"/>
        <v>4710976</v>
      </c>
      <c r="BC77" s="1064">
        <f t="shared" si="111"/>
        <v>26289916</v>
      </c>
      <c r="BD77" s="1064">
        <f t="shared" si="111"/>
        <v>21571944</v>
      </c>
      <c r="BE77" s="111"/>
      <c r="BF77" s="1066"/>
      <c r="BG77" s="1066"/>
      <c r="BH77" s="1066"/>
    </row>
    <row r="78" spans="1:60" ht="15" customHeight="1">
      <c r="A78" s="38" t="s">
        <v>217</v>
      </c>
      <c r="B78" s="1069"/>
      <c r="C78" s="1069"/>
      <c r="D78" s="1048"/>
      <c r="E78" s="1059">
        <f t="shared" ref="E78:E103" si="112">SUM(C78+D78)</f>
        <v>0</v>
      </c>
      <c r="F78" s="1044">
        <f t="shared" ref="F78:F85" si="113">C78-B78</f>
        <v>0</v>
      </c>
      <c r="G78" s="1059"/>
      <c r="H78" s="1069"/>
      <c r="I78" s="1048"/>
      <c r="J78" s="1059">
        <f t="shared" ref="J78:J103" si="114">SUM(H78+I78)</f>
        <v>0</v>
      </c>
      <c r="K78" s="1044">
        <f t="shared" ref="K78:K85" si="115">H78-G78</f>
        <v>0</v>
      </c>
      <c r="L78" s="1059"/>
      <c r="M78" s="1069">
        <v>480000</v>
      </c>
      <c r="N78" s="1048">
        <v>3937</v>
      </c>
      <c r="O78" s="1059">
        <f t="shared" si="106"/>
        <v>483937</v>
      </c>
      <c r="P78" s="1044">
        <f t="shared" ref="P78:P85" si="116">M78-L78</f>
        <v>480000</v>
      </c>
      <c r="Q78" s="1059"/>
      <c r="R78" s="1069"/>
      <c r="S78" s="1048"/>
      <c r="T78" s="1059">
        <f t="shared" si="107"/>
        <v>0</v>
      </c>
      <c r="U78" s="1044">
        <f t="shared" ref="U78:U85" si="117">R78-Q78</f>
        <v>0</v>
      </c>
      <c r="V78" s="1059"/>
      <c r="W78" s="1069"/>
      <c r="X78" s="1048"/>
      <c r="Y78" s="1059">
        <f t="shared" ref="Y78:Y103" si="118">SUM(W78+X78)</f>
        <v>0</v>
      </c>
      <c r="Z78" s="1059">
        <f t="shared" ref="Z78:Z85" si="119">W78-V78</f>
        <v>0</v>
      </c>
      <c r="AA78" s="1059"/>
      <c r="AB78" s="1069"/>
      <c r="AC78" s="1048"/>
      <c r="AD78" s="1059">
        <f t="shared" ref="AD78:AD103" si="120">SUM(AB78+AC78)</f>
        <v>0</v>
      </c>
      <c r="AE78" s="1044">
        <f t="shared" ref="AE78:AE85" si="121">AB78-AA78</f>
        <v>0</v>
      </c>
      <c r="AF78" s="1059"/>
      <c r="AG78" s="1047"/>
      <c r="AH78" s="1048"/>
      <c r="AI78" s="1059">
        <f t="shared" ref="AI78:AI103" si="122">SUM(AG78+AH78)</f>
        <v>0</v>
      </c>
      <c r="AJ78" s="1044">
        <f t="shared" ref="AJ78:AJ85" si="123">AG78-AF78</f>
        <v>0</v>
      </c>
      <c r="AK78" s="1059"/>
      <c r="AL78" s="1047"/>
      <c r="AM78" s="1048"/>
      <c r="AN78" s="1059">
        <f t="shared" si="108"/>
        <v>0</v>
      </c>
      <c r="AO78" s="1044">
        <f t="shared" ref="AO78:AO85" si="124">AL78-AK78</f>
        <v>0</v>
      </c>
      <c r="AP78" s="1059"/>
      <c r="AQ78" s="1047"/>
      <c r="AR78" s="1048"/>
      <c r="AS78" s="1059">
        <f t="shared" si="109"/>
        <v>0</v>
      </c>
      <c r="AT78" s="1044">
        <f t="shared" ref="AT78:AT85" si="125">AQ78-AP78</f>
        <v>0</v>
      </c>
      <c r="AU78" s="1059"/>
      <c r="AV78" s="1047"/>
      <c r="AW78" s="1048"/>
      <c r="AX78" s="1059">
        <f t="shared" si="110"/>
        <v>0</v>
      </c>
      <c r="AY78" s="1044">
        <f t="shared" ref="AY78:AY85" si="126">AV78-AU78</f>
        <v>0</v>
      </c>
      <c r="AZ78" s="1172">
        <f t="shared" ref="AZ78:AZ85" si="127">B78+G78+L78+Q78+V78+AA78+AF78+AK78+AP78+AU78</f>
        <v>0</v>
      </c>
      <c r="BA78" s="1172">
        <f t="shared" ref="BA78:BA85" si="128">C78+H78+M78+R78+W78+AB78+AG78+AL78+AQ78+AV78</f>
        <v>480000</v>
      </c>
      <c r="BB78" s="1174">
        <f t="shared" ref="BB78:BB85" si="129">D78+I78+N78+S78+X78+AC78+AH78+AM78+AR78+AW78</f>
        <v>3937</v>
      </c>
      <c r="BC78" s="1076">
        <f t="shared" ref="BC78:BC103" si="130">SUM(BA78+BB78)</f>
        <v>483937</v>
      </c>
      <c r="BD78" s="1042">
        <f t="shared" ref="BD78:BD85" si="131">BA78-AZ78</f>
        <v>480000</v>
      </c>
      <c r="BE78" s="54"/>
      <c r="BF78" s="72"/>
      <c r="BG78" s="72"/>
      <c r="BH78" s="72"/>
    </row>
    <row r="79" spans="1:60" ht="15" customHeight="1">
      <c r="A79" s="38" t="s">
        <v>216</v>
      </c>
      <c r="B79" s="1069"/>
      <c r="C79" s="1069"/>
      <c r="D79" s="1048"/>
      <c r="E79" s="1059">
        <f t="shared" si="112"/>
        <v>0</v>
      </c>
      <c r="F79" s="1044">
        <f t="shared" si="113"/>
        <v>0</v>
      </c>
      <c r="G79" s="1059"/>
      <c r="H79" s="1069"/>
      <c r="I79" s="1048"/>
      <c r="J79" s="1059">
        <f t="shared" si="114"/>
        <v>0</v>
      </c>
      <c r="K79" s="1044">
        <f t="shared" si="115"/>
        <v>0</v>
      </c>
      <c r="L79" s="1059"/>
      <c r="M79" s="1069"/>
      <c r="N79" s="1048"/>
      <c r="O79" s="1059">
        <f t="shared" si="106"/>
        <v>0</v>
      </c>
      <c r="P79" s="1044">
        <f t="shared" si="116"/>
        <v>0</v>
      </c>
      <c r="Q79" s="1059"/>
      <c r="R79" s="1069"/>
      <c r="S79" s="1048"/>
      <c r="T79" s="1059">
        <f t="shared" si="107"/>
        <v>0</v>
      </c>
      <c r="U79" s="1044">
        <f t="shared" si="117"/>
        <v>0</v>
      </c>
      <c r="V79" s="1059"/>
      <c r="W79" s="1069"/>
      <c r="X79" s="1048"/>
      <c r="Y79" s="1059">
        <f t="shared" si="118"/>
        <v>0</v>
      </c>
      <c r="Z79" s="1059">
        <f t="shared" si="119"/>
        <v>0</v>
      </c>
      <c r="AA79" s="1059"/>
      <c r="AB79" s="1069"/>
      <c r="AC79" s="1048"/>
      <c r="AD79" s="1059">
        <f t="shared" si="120"/>
        <v>0</v>
      </c>
      <c r="AE79" s="1044">
        <f t="shared" si="121"/>
        <v>0</v>
      </c>
      <c r="AF79" s="1059"/>
      <c r="AG79" s="1047"/>
      <c r="AH79" s="1048"/>
      <c r="AI79" s="1059">
        <f t="shared" si="122"/>
        <v>0</v>
      </c>
      <c r="AJ79" s="1044">
        <f t="shared" si="123"/>
        <v>0</v>
      </c>
      <c r="AK79" s="1059"/>
      <c r="AL79" s="1047"/>
      <c r="AM79" s="1048"/>
      <c r="AN79" s="1059">
        <f t="shared" si="108"/>
        <v>0</v>
      </c>
      <c r="AO79" s="1044">
        <f t="shared" si="124"/>
        <v>0</v>
      </c>
      <c r="AP79" s="1059"/>
      <c r="AQ79" s="1047"/>
      <c r="AR79" s="1048"/>
      <c r="AS79" s="1059">
        <f t="shared" si="109"/>
        <v>0</v>
      </c>
      <c r="AT79" s="1044">
        <f t="shared" si="125"/>
        <v>0</v>
      </c>
      <c r="AU79" s="1059"/>
      <c r="AV79" s="1047"/>
      <c r="AW79" s="1048"/>
      <c r="AX79" s="1059">
        <f t="shared" si="110"/>
        <v>0</v>
      </c>
      <c r="AY79" s="1044">
        <f t="shared" si="126"/>
        <v>0</v>
      </c>
      <c r="AZ79" s="1172">
        <f t="shared" si="127"/>
        <v>0</v>
      </c>
      <c r="BA79" s="1172">
        <f t="shared" si="128"/>
        <v>0</v>
      </c>
      <c r="BB79" s="1174">
        <f t="shared" si="129"/>
        <v>0</v>
      </c>
      <c r="BC79" s="1076">
        <f t="shared" si="130"/>
        <v>0</v>
      </c>
      <c r="BD79" s="1042">
        <f t="shared" si="131"/>
        <v>0</v>
      </c>
      <c r="BE79" s="54"/>
      <c r="BF79" s="72"/>
      <c r="BG79" s="72"/>
      <c r="BH79" s="72"/>
    </row>
    <row r="80" spans="1:60" ht="15" customHeight="1">
      <c r="A80" s="38" t="s">
        <v>589</v>
      </c>
      <c r="B80" s="1047"/>
      <c r="C80" s="1047"/>
      <c r="D80" s="1048"/>
      <c r="E80" s="1059">
        <f>SUM(C80+D80)</f>
        <v>0</v>
      </c>
      <c r="F80" s="1044">
        <f t="shared" si="113"/>
        <v>0</v>
      </c>
      <c r="G80" s="1059"/>
      <c r="H80" s="1047"/>
      <c r="I80" s="1048"/>
      <c r="J80" s="1059">
        <f>SUM(H80+I80)</f>
        <v>0</v>
      </c>
      <c r="K80" s="1044">
        <f t="shared" si="115"/>
        <v>0</v>
      </c>
      <c r="L80" s="1059"/>
      <c r="M80" s="1047"/>
      <c r="N80" s="1048"/>
      <c r="O80" s="1059">
        <f t="shared" ref="O80:O85" si="132">SUM(M80+N80)</f>
        <v>0</v>
      </c>
      <c r="P80" s="1044">
        <f t="shared" si="116"/>
        <v>0</v>
      </c>
      <c r="Q80" s="1059"/>
      <c r="R80" s="1047"/>
      <c r="S80" s="1048"/>
      <c r="T80" s="1059">
        <f t="shared" ref="T80:T85" si="133">SUM(R80+S80)</f>
        <v>0</v>
      </c>
      <c r="U80" s="1044">
        <f t="shared" si="117"/>
        <v>0</v>
      </c>
      <c r="V80" s="1059"/>
      <c r="W80" s="1047"/>
      <c r="X80" s="1048"/>
      <c r="Y80" s="1059">
        <f>SUM(W80+X80)</f>
        <v>0</v>
      </c>
      <c r="Z80" s="1059">
        <f t="shared" si="119"/>
        <v>0</v>
      </c>
      <c r="AA80" s="1059"/>
      <c r="AB80" s="1047"/>
      <c r="AC80" s="1048"/>
      <c r="AD80" s="1059">
        <f>SUM(AB80+AC80)</f>
        <v>0</v>
      </c>
      <c r="AE80" s="1044">
        <f t="shared" si="121"/>
        <v>0</v>
      </c>
      <c r="AF80" s="1059"/>
      <c r="AG80" s="1047"/>
      <c r="AH80" s="1048"/>
      <c r="AI80" s="1059">
        <f>SUM(AG80+AH80)</f>
        <v>0</v>
      </c>
      <c r="AJ80" s="1044">
        <f t="shared" si="123"/>
        <v>0</v>
      </c>
      <c r="AK80" s="1059"/>
      <c r="AL80" s="1047"/>
      <c r="AM80" s="1048"/>
      <c r="AN80" s="1059">
        <f t="shared" ref="AN80:AN85" si="134">SUM(AL80+AM80)</f>
        <v>0</v>
      </c>
      <c r="AO80" s="1044">
        <f t="shared" si="124"/>
        <v>0</v>
      </c>
      <c r="AP80" s="1059"/>
      <c r="AQ80" s="1047"/>
      <c r="AR80" s="1048"/>
      <c r="AS80" s="1059">
        <f t="shared" ref="AS80:AS85" si="135">SUM(AQ80+AR80)</f>
        <v>0</v>
      </c>
      <c r="AT80" s="1044">
        <f t="shared" si="125"/>
        <v>0</v>
      </c>
      <c r="AU80" s="1059"/>
      <c r="AV80" s="1047"/>
      <c r="AW80" s="1048"/>
      <c r="AX80" s="1059">
        <f t="shared" ref="AX80:AX85" si="136">SUM(AV80+AW80)</f>
        <v>0</v>
      </c>
      <c r="AY80" s="1044">
        <f t="shared" si="126"/>
        <v>0</v>
      </c>
      <c r="AZ80" s="1172">
        <f t="shared" si="127"/>
        <v>0</v>
      </c>
      <c r="BA80" s="1172">
        <f t="shared" si="128"/>
        <v>0</v>
      </c>
      <c r="BB80" s="1174">
        <f t="shared" si="129"/>
        <v>0</v>
      </c>
      <c r="BC80" s="1076">
        <f>SUM(BA80+BB80)</f>
        <v>0</v>
      </c>
      <c r="BD80" s="1042">
        <f t="shared" si="131"/>
        <v>0</v>
      </c>
      <c r="BE80" s="54"/>
      <c r="BF80" s="72"/>
      <c r="BG80" s="72"/>
      <c r="BH80" s="72"/>
    </row>
    <row r="81" spans="1:60" ht="15" hidden="1" customHeight="1">
      <c r="A81" s="38" t="s">
        <v>562</v>
      </c>
      <c r="B81" s="1047"/>
      <c r="C81" s="1047"/>
      <c r="D81" s="1048"/>
      <c r="E81" s="1059">
        <f t="shared" si="112"/>
        <v>0</v>
      </c>
      <c r="F81" s="1044">
        <f t="shared" si="113"/>
        <v>0</v>
      </c>
      <c r="G81" s="1059"/>
      <c r="H81" s="1047"/>
      <c r="I81" s="1048"/>
      <c r="J81" s="1059">
        <f t="shared" si="114"/>
        <v>0</v>
      </c>
      <c r="K81" s="1044">
        <f t="shared" si="115"/>
        <v>0</v>
      </c>
      <c r="L81" s="1059"/>
      <c r="M81" s="1047"/>
      <c r="N81" s="1048"/>
      <c r="O81" s="1059">
        <f t="shared" si="132"/>
        <v>0</v>
      </c>
      <c r="P81" s="1044">
        <f t="shared" si="116"/>
        <v>0</v>
      </c>
      <c r="Q81" s="1059"/>
      <c r="R81" s="1047"/>
      <c r="S81" s="1048"/>
      <c r="T81" s="1059">
        <f t="shared" si="133"/>
        <v>0</v>
      </c>
      <c r="U81" s="1044">
        <f t="shared" si="117"/>
        <v>0</v>
      </c>
      <c r="V81" s="1059"/>
      <c r="W81" s="1047"/>
      <c r="X81" s="1048"/>
      <c r="Y81" s="1059">
        <f t="shared" si="118"/>
        <v>0</v>
      </c>
      <c r="Z81" s="1059">
        <f t="shared" si="119"/>
        <v>0</v>
      </c>
      <c r="AA81" s="1059"/>
      <c r="AB81" s="1047"/>
      <c r="AC81" s="1048"/>
      <c r="AD81" s="1059">
        <f t="shared" si="120"/>
        <v>0</v>
      </c>
      <c r="AE81" s="1044">
        <f t="shared" si="121"/>
        <v>0</v>
      </c>
      <c r="AF81" s="1059"/>
      <c r="AG81" s="1047"/>
      <c r="AH81" s="1048"/>
      <c r="AI81" s="1059">
        <f t="shared" si="122"/>
        <v>0</v>
      </c>
      <c r="AJ81" s="1044">
        <f t="shared" si="123"/>
        <v>0</v>
      </c>
      <c r="AK81" s="1059"/>
      <c r="AL81" s="1047"/>
      <c r="AM81" s="1048"/>
      <c r="AN81" s="1059">
        <f t="shared" si="134"/>
        <v>0</v>
      </c>
      <c r="AO81" s="1044">
        <f t="shared" si="124"/>
        <v>0</v>
      </c>
      <c r="AP81" s="1059"/>
      <c r="AQ81" s="1047"/>
      <c r="AR81" s="1048"/>
      <c r="AS81" s="1059">
        <f t="shared" si="135"/>
        <v>0</v>
      </c>
      <c r="AT81" s="1044">
        <f t="shared" si="125"/>
        <v>0</v>
      </c>
      <c r="AU81" s="1059"/>
      <c r="AV81" s="1047"/>
      <c r="AW81" s="1048"/>
      <c r="AX81" s="1059">
        <f t="shared" si="136"/>
        <v>0</v>
      </c>
      <c r="AY81" s="1044">
        <f t="shared" si="126"/>
        <v>0</v>
      </c>
      <c r="AZ81" s="1172">
        <f t="shared" si="127"/>
        <v>0</v>
      </c>
      <c r="BA81" s="1172">
        <f t="shared" si="128"/>
        <v>0</v>
      </c>
      <c r="BB81" s="1174">
        <f t="shared" si="129"/>
        <v>0</v>
      </c>
      <c r="BC81" s="1076">
        <f t="shared" si="130"/>
        <v>0</v>
      </c>
      <c r="BD81" s="1042">
        <f t="shared" si="131"/>
        <v>0</v>
      </c>
      <c r="BE81" s="54"/>
      <c r="BF81" s="72"/>
      <c r="BG81" s="72"/>
      <c r="BH81" s="72"/>
    </row>
    <row r="82" spans="1:60" ht="15" customHeight="1">
      <c r="A82" s="38" t="s">
        <v>557</v>
      </c>
      <c r="B82" s="1047"/>
      <c r="C82" s="1047"/>
      <c r="D82" s="1048"/>
      <c r="E82" s="1059">
        <f t="shared" si="112"/>
        <v>0</v>
      </c>
      <c r="F82" s="1044">
        <f t="shared" si="113"/>
        <v>0</v>
      </c>
      <c r="G82" s="1059"/>
      <c r="H82" s="1047"/>
      <c r="I82" s="1048"/>
      <c r="J82" s="1059">
        <f t="shared" si="114"/>
        <v>0</v>
      </c>
      <c r="K82" s="1044">
        <f t="shared" si="115"/>
        <v>0</v>
      </c>
      <c r="L82" s="1059"/>
      <c r="M82" s="1047"/>
      <c r="N82" s="1048"/>
      <c r="O82" s="1059">
        <f t="shared" si="132"/>
        <v>0</v>
      </c>
      <c r="P82" s="1044">
        <f t="shared" si="116"/>
        <v>0</v>
      </c>
      <c r="Q82" s="1059"/>
      <c r="R82" s="1047"/>
      <c r="S82" s="1048"/>
      <c r="T82" s="1059">
        <f t="shared" si="133"/>
        <v>0</v>
      </c>
      <c r="U82" s="1044">
        <f t="shared" si="117"/>
        <v>0</v>
      </c>
      <c r="V82" s="1059"/>
      <c r="W82" s="1047"/>
      <c r="X82" s="1048"/>
      <c r="Y82" s="1059">
        <f t="shared" si="118"/>
        <v>0</v>
      </c>
      <c r="Z82" s="1059">
        <f t="shared" si="119"/>
        <v>0</v>
      </c>
      <c r="AA82" s="1059"/>
      <c r="AB82" s="1047"/>
      <c r="AC82" s="1048"/>
      <c r="AD82" s="1059">
        <f t="shared" si="120"/>
        <v>0</v>
      </c>
      <c r="AE82" s="1044">
        <f t="shared" si="121"/>
        <v>0</v>
      </c>
      <c r="AF82" s="1059"/>
      <c r="AG82" s="1047"/>
      <c r="AH82" s="1048"/>
      <c r="AI82" s="1059">
        <f t="shared" si="122"/>
        <v>0</v>
      </c>
      <c r="AJ82" s="1044">
        <f t="shared" si="123"/>
        <v>0</v>
      </c>
      <c r="AK82" s="1059"/>
      <c r="AL82" s="1047"/>
      <c r="AM82" s="1048"/>
      <c r="AN82" s="1059">
        <f t="shared" si="134"/>
        <v>0</v>
      </c>
      <c r="AO82" s="1044">
        <f t="shared" si="124"/>
        <v>0</v>
      </c>
      <c r="AP82" s="1059"/>
      <c r="AQ82" s="1047"/>
      <c r="AR82" s="1048"/>
      <c r="AS82" s="1059">
        <f t="shared" si="135"/>
        <v>0</v>
      </c>
      <c r="AT82" s="1044">
        <f t="shared" si="125"/>
        <v>0</v>
      </c>
      <c r="AU82" s="1059"/>
      <c r="AV82" s="1047"/>
      <c r="AW82" s="1048"/>
      <c r="AX82" s="1059">
        <f t="shared" si="136"/>
        <v>0</v>
      </c>
      <c r="AY82" s="1044">
        <f t="shared" si="126"/>
        <v>0</v>
      </c>
      <c r="AZ82" s="1172">
        <f t="shared" si="127"/>
        <v>0</v>
      </c>
      <c r="BA82" s="1172">
        <f t="shared" si="128"/>
        <v>0</v>
      </c>
      <c r="BB82" s="1174">
        <f t="shared" si="129"/>
        <v>0</v>
      </c>
      <c r="BC82" s="1076">
        <f t="shared" si="130"/>
        <v>0</v>
      </c>
      <c r="BD82" s="1042">
        <f t="shared" si="131"/>
        <v>0</v>
      </c>
      <c r="BE82" s="54"/>
      <c r="BF82" s="72"/>
      <c r="BG82" s="72"/>
      <c r="BH82" s="72"/>
    </row>
    <row r="83" spans="1:60" ht="15" hidden="1" customHeight="1">
      <c r="A83" s="38" t="s">
        <v>897</v>
      </c>
      <c r="B83" s="1047"/>
      <c r="C83" s="1047"/>
      <c r="D83" s="1048"/>
      <c r="E83" s="1059">
        <f t="shared" si="112"/>
        <v>0</v>
      </c>
      <c r="F83" s="1044">
        <f t="shared" si="113"/>
        <v>0</v>
      </c>
      <c r="G83" s="1059"/>
      <c r="H83" s="1047"/>
      <c r="I83" s="1048"/>
      <c r="J83" s="1059">
        <f t="shared" si="114"/>
        <v>0</v>
      </c>
      <c r="K83" s="1044">
        <f t="shared" si="115"/>
        <v>0</v>
      </c>
      <c r="L83" s="1059"/>
      <c r="M83" s="1047"/>
      <c r="N83" s="1048"/>
      <c r="O83" s="1059">
        <f t="shared" si="132"/>
        <v>0</v>
      </c>
      <c r="P83" s="1044">
        <f t="shared" si="116"/>
        <v>0</v>
      </c>
      <c r="Q83" s="1059"/>
      <c r="R83" s="1047"/>
      <c r="S83" s="1048"/>
      <c r="T83" s="1059">
        <f t="shared" si="133"/>
        <v>0</v>
      </c>
      <c r="U83" s="1044">
        <f t="shared" si="117"/>
        <v>0</v>
      </c>
      <c r="V83" s="1059"/>
      <c r="W83" s="1047"/>
      <c r="X83" s="1048"/>
      <c r="Y83" s="1059">
        <f t="shared" si="118"/>
        <v>0</v>
      </c>
      <c r="Z83" s="1059">
        <f t="shared" si="119"/>
        <v>0</v>
      </c>
      <c r="AA83" s="1059"/>
      <c r="AB83" s="1047"/>
      <c r="AC83" s="1048"/>
      <c r="AD83" s="1059">
        <f t="shared" si="120"/>
        <v>0</v>
      </c>
      <c r="AE83" s="1044">
        <f t="shared" si="121"/>
        <v>0</v>
      </c>
      <c r="AF83" s="1059"/>
      <c r="AG83" s="1047"/>
      <c r="AH83" s="1048"/>
      <c r="AI83" s="1059">
        <f t="shared" si="122"/>
        <v>0</v>
      </c>
      <c r="AJ83" s="1044">
        <f t="shared" si="123"/>
        <v>0</v>
      </c>
      <c r="AK83" s="1059"/>
      <c r="AL83" s="1047"/>
      <c r="AM83" s="1048"/>
      <c r="AN83" s="1059">
        <f t="shared" si="134"/>
        <v>0</v>
      </c>
      <c r="AO83" s="1044">
        <f t="shared" si="124"/>
        <v>0</v>
      </c>
      <c r="AP83" s="1059"/>
      <c r="AQ83" s="1047"/>
      <c r="AR83" s="1048"/>
      <c r="AS83" s="1059">
        <f t="shared" si="135"/>
        <v>0</v>
      </c>
      <c r="AT83" s="1044">
        <f t="shared" si="125"/>
        <v>0</v>
      </c>
      <c r="AU83" s="1059"/>
      <c r="AV83" s="1047"/>
      <c r="AW83" s="1048"/>
      <c r="AX83" s="1059">
        <f t="shared" si="136"/>
        <v>0</v>
      </c>
      <c r="AY83" s="1044">
        <f t="shared" si="126"/>
        <v>0</v>
      </c>
      <c r="AZ83" s="1172">
        <f t="shared" si="127"/>
        <v>0</v>
      </c>
      <c r="BA83" s="1172">
        <f t="shared" si="128"/>
        <v>0</v>
      </c>
      <c r="BB83" s="1174">
        <f t="shared" si="129"/>
        <v>0</v>
      </c>
      <c r="BC83" s="1076">
        <f t="shared" si="130"/>
        <v>0</v>
      </c>
      <c r="BD83" s="1042">
        <f t="shared" si="131"/>
        <v>0</v>
      </c>
      <c r="BE83" s="61"/>
      <c r="BF83" s="1108"/>
      <c r="BG83" s="72"/>
      <c r="BH83" s="72"/>
    </row>
    <row r="84" spans="1:60" ht="15" customHeight="1">
      <c r="A84" s="38" t="s">
        <v>563</v>
      </c>
      <c r="B84" s="1047"/>
      <c r="C84" s="1047"/>
      <c r="D84" s="1048"/>
      <c r="E84" s="1059">
        <f t="shared" si="112"/>
        <v>0</v>
      </c>
      <c r="F84" s="1044">
        <f t="shared" si="113"/>
        <v>0</v>
      </c>
      <c r="G84" s="1059"/>
      <c r="H84" s="1047"/>
      <c r="I84" s="1048"/>
      <c r="J84" s="1059">
        <f t="shared" si="114"/>
        <v>0</v>
      </c>
      <c r="K84" s="1044">
        <f t="shared" si="115"/>
        <v>0</v>
      </c>
      <c r="L84" s="1059"/>
      <c r="M84" s="1047"/>
      <c r="N84" s="1048"/>
      <c r="O84" s="1059">
        <f t="shared" si="132"/>
        <v>0</v>
      </c>
      <c r="P84" s="1044">
        <f t="shared" si="116"/>
        <v>0</v>
      </c>
      <c r="Q84" s="1059"/>
      <c r="R84" s="1047"/>
      <c r="S84" s="1048"/>
      <c r="T84" s="1059">
        <f t="shared" si="133"/>
        <v>0</v>
      </c>
      <c r="U84" s="1044">
        <f t="shared" si="117"/>
        <v>0</v>
      </c>
      <c r="V84" s="1059"/>
      <c r="W84" s="1047"/>
      <c r="X84" s="1048"/>
      <c r="Y84" s="1059">
        <f t="shared" si="118"/>
        <v>0</v>
      </c>
      <c r="Z84" s="1059">
        <f t="shared" si="119"/>
        <v>0</v>
      </c>
      <c r="AA84" s="1059"/>
      <c r="AB84" s="1047"/>
      <c r="AC84" s="1048"/>
      <c r="AD84" s="1059">
        <f t="shared" si="120"/>
        <v>0</v>
      </c>
      <c r="AE84" s="1044">
        <f t="shared" si="121"/>
        <v>0</v>
      </c>
      <c r="AF84" s="1059"/>
      <c r="AG84" s="1047"/>
      <c r="AH84" s="1048"/>
      <c r="AI84" s="1059">
        <f t="shared" si="122"/>
        <v>0</v>
      </c>
      <c r="AJ84" s="1044">
        <f t="shared" si="123"/>
        <v>0</v>
      </c>
      <c r="AK84" s="1059"/>
      <c r="AL84" s="1047"/>
      <c r="AM84" s="1048"/>
      <c r="AN84" s="1059">
        <f t="shared" si="134"/>
        <v>0</v>
      </c>
      <c r="AO84" s="1044">
        <f t="shared" si="124"/>
        <v>0</v>
      </c>
      <c r="AP84" s="1059"/>
      <c r="AQ84" s="1047"/>
      <c r="AR84" s="1048"/>
      <c r="AS84" s="1059">
        <f t="shared" si="135"/>
        <v>0</v>
      </c>
      <c r="AT84" s="1044">
        <f t="shared" si="125"/>
        <v>0</v>
      </c>
      <c r="AU84" s="1059"/>
      <c r="AV84" s="1047"/>
      <c r="AW84" s="1048"/>
      <c r="AX84" s="1059">
        <f t="shared" si="136"/>
        <v>0</v>
      </c>
      <c r="AY84" s="1044">
        <f t="shared" si="126"/>
        <v>0</v>
      </c>
      <c r="AZ84" s="1172">
        <f t="shared" si="127"/>
        <v>0</v>
      </c>
      <c r="BA84" s="1172">
        <f t="shared" si="128"/>
        <v>0</v>
      </c>
      <c r="BB84" s="1174">
        <f t="shared" si="129"/>
        <v>0</v>
      </c>
      <c r="BC84" s="1076">
        <f t="shared" si="130"/>
        <v>0</v>
      </c>
      <c r="BD84" s="1042">
        <f t="shared" si="131"/>
        <v>0</v>
      </c>
      <c r="BE84" s="61"/>
      <c r="BF84" s="1108"/>
      <c r="BG84" s="72"/>
      <c r="BH84" s="72"/>
    </row>
    <row r="85" spans="1:60" ht="15" customHeight="1">
      <c r="A85" s="38" t="s">
        <v>620</v>
      </c>
      <c r="B85" s="1047"/>
      <c r="C85" s="1047"/>
      <c r="D85" s="1048"/>
      <c r="E85" s="1059">
        <f t="shared" si="112"/>
        <v>0</v>
      </c>
      <c r="F85" s="1044">
        <f t="shared" si="113"/>
        <v>0</v>
      </c>
      <c r="G85" s="1059"/>
      <c r="H85" s="1047"/>
      <c r="I85" s="1048"/>
      <c r="J85" s="1059">
        <f t="shared" si="114"/>
        <v>0</v>
      </c>
      <c r="K85" s="1044">
        <f t="shared" si="115"/>
        <v>0</v>
      </c>
      <c r="L85" s="1059"/>
      <c r="M85" s="1047"/>
      <c r="N85" s="1048"/>
      <c r="O85" s="1059">
        <f t="shared" si="132"/>
        <v>0</v>
      </c>
      <c r="P85" s="1044">
        <f t="shared" si="116"/>
        <v>0</v>
      </c>
      <c r="Q85" s="1059"/>
      <c r="R85" s="1047"/>
      <c r="S85" s="1048"/>
      <c r="T85" s="1059">
        <f t="shared" si="133"/>
        <v>0</v>
      </c>
      <c r="U85" s="1044">
        <f t="shared" si="117"/>
        <v>0</v>
      </c>
      <c r="V85" s="1059"/>
      <c r="W85" s="1047"/>
      <c r="X85" s="1048"/>
      <c r="Y85" s="1059">
        <f t="shared" si="118"/>
        <v>0</v>
      </c>
      <c r="Z85" s="1059">
        <f t="shared" si="119"/>
        <v>0</v>
      </c>
      <c r="AA85" s="1059"/>
      <c r="AB85" s="1047"/>
      <c r="AC85" s="1048"/>
      <c r="AD85" s="1059">
        <f t="shared" si="120"/>
        <v>0</v>
      </c>
      <c r="AE85" s="1044">
        <f t="shared" si="121"/>
        <v>0</v>
      </c>
      <c r="AF85" s="1059"/>
      <c r="AG85" s="1047"/>
      <c r="AH85" s="1048"/>
      <c r="AI85" s="1059">
        <f t="shared" si="122"/>
        <v>0</v>
      </c>
      <c r="AJ85" s="1044">
        <f t="shared" si="123"/>
        <v>0</v>
      </c>
      <c r="AK85" s="1059"/>
      <c r="AL85" s="1047"/>
      <c r="AM85" s="1048"/>
      <c r="AN85" s="1059">
        <f t="shared" si="134"/>
        <v>0</v>
      </c>
      <c r="AO85" s="1044">
        <f t="shared" si="124"/>
        <v>0</v>
      </c>
      <c r="AP85" s="1059"/>
      <c r="AQ85" s="1047"/>
      <c r="AR85" s="1048"/>
      <c r="AS85" s="1059">
        <f t="shared" si="135"/>
        <v>0</v>
      </c>
      <c r="AT85" s="1044">
        <f t="shared" si="125"/>
        <v>0</v>
      </c>
      <c r="AU85" s="1059"/>
      <c r="AV85" s="1047"/>
      <c r="AW85" s="1048"/>
      <c r="AX85" s="1059">
        <f t="shared" si="136"/>
        <v>0</v>
      </c>
      <c r="AY85" s="1044">
        <f t="shared" si="126"/>
        <v>0</v>
      </c>
      <c r="AZ85" s="1172">
        <f t="shared" si="127"/>
        <v>0</v>
      </c>
      <c r="BA85" s="1172">
        <f t="shared" si="128"/>
        <v>0</v>
      </c>
      <c r="BB85" s="1174">
        <f t="shared" si="129"/>
        <v>0</v>
      </c>
      <c r="BC85" s="1076">
        <f t="shared" si="130"/>
        <v>0</v>
      </c>
      <c r="BD85" s="1042">
        <f t="shared" si="131"/>
        <v>0</v>
      </c>
      <c r="BE85" s="61"/>
      <c r="BF85" s="1108"/>
      <c r="BG85" s="72"/>
      <c r="BH85" s="72"/>
    </row>
    <row r="86" spans="1:60" s="1025" customFormat="1" ht="15" customHeight="1">
      <c r="A86" s="1020" t="s">
        <v>223</v>
      </c>
      <c r="B86" s="1064">
        <f>SUM(B78:B85)</f>
        <v>0</v>
      </c>
      <c r="C86" s="1064">
        <f t="shared" ref="C86:BD86" si="137">SUM(C78:C85)</f>
        <v>0</v>
      </c>
      <c r="D86" s="1064">
        <f t="shared" si="137"/>
        <v>0</v>
      </c>
      <c r="E86" s="1064">
        <f t="shared" si="137"/>
        <v>0</v>
      </c>
      <c r="F86" s="1064">
        <f t="shared" si="137"/>
        <v>0</v>
      </c>
      <c r="G86" s="1064">
        <f t="shared" si="137"/>
        <v>0</v>
      </c>
      <c r="H86" s="1064">
        <f t="shared" si="137"/>
        <v>0</v>
      </c>
      <c r="I86" s="1064">
        <f t="shared" si="137"/>
        <v>0</v>
      </c>
      <c r="J86" s="1064">
        <f t="shared" si="137"/>
        <v>0</v>
      </c>
      <c r="K86" s="1064">
        <f t="shared" si="137"/>
        <v>0</v>
      </c>
      <c r="L86" s="1064">
        <f t="shared" si="137"/>
        <v>0</v>
      </c>
      <c r="M86" s="1064">
        <f t="shared" si="137"/>
        <v>480000</v>
      </c>
      <c r="N86" s="1064">
        <f t="shared" si="137"/>
        <v>3937</v>
      </c>
      <c r="O86" s="1064">
        <f t="shared" si="137"/>
        <v>483937</v>
      </c>
      <c r="P86" s="1064">
        <f t="shared" si="137"/>
        <v>480000</v>
      </c>
      <c r="Q86" s="1064">
        <f t="shared" si="137"/>
        <v>0</v>
      </c>
      <c r="R86" s="1064">
        <f t="shared" si="137"/>
        <v>0</v>
      </c>
      <c r="S86" s="1064">
        <f t="shared" si="137"/>
        <v>0</v>
      </c>
      <c r="T86" s="1064">
        <f t="shared" si="137"/>
        <v>0</v>
      </c>
      <c r="U86" s="1064">
        <f t="shared" si="137"/>
        <v>0</v>
      </c>
      <c r="V86" s="1064">
        <f t="shared" si="137"/>
        <v>0</v>
      </c>
      <c r="W86" s="1064">
        <f t="shared" ref="W86:AE86" si="138">SUM(W78:W85)</f>
        <v>0</v>
      </c>
      <c r="X86" s="1064">
        <f t="shared" si="138"/>
        <v>0</v>
      </c>
      <c r="Y86" s="1064">
        <f t="shared" si="138"/>
        <v>0</v>
      </c>
      <c r="Z86" s="1064">
        <f t="shared" si="138"/>
        <v>0</v>
      </c>
      <c r="AA86" s="1064">
        <f t="shared" si="138"/>
        <v>0</v>
      </c>
      <c r="AB86" s="1064">
        <f t="shared" si="138"/>
        <v>0</v>
      </c>
      <c r="AC86" s="1064">
        <f t="shared" si="138"/>
        <v>0</v>
      </c>
      <c r="AD86" s="1064">
        <f t="shared" si="138"/>
        <v>0</v>
      </c>
      <c r="AE86" s="1064">
        <f t="shared" si="138"/>
        <v>0</v>
      </c>
      <c r="AF86" s="1064">
        <f t="shared" si="137"/>
        <v>0</v>
      </c>
      <c r="AG86" s="1064">
        <f t="shared" si="137"/>
        <v>0</v>
      </c>
      <c r="AH86" s="1064">
        <f t="shared" si="137"/>
        <v>0</v>
      </c>
      <c r="AI86" s="1064">
        <f t="shared" si="137"/>
        <v>0</v>
      </c>
      <c r="AJ86" s="1064">
        <f t="shared" si="137"/>
        <v>0</v>
      </c>
      <c r="AK86" s="1064">
        <f t="shared" si="137"/>
        <v>0</v>
      </c>
      <c r="AL86" s="1064">
        <f t="shared" si="137"/>
        <v>0</v>
      </c>
      <c r="AM86" s="1064">
        <f t="shared" si="137"/>
        <v>0</v>
      </c>
      <c r="AN86" s="1064">
        <f t="shared" si="137"/>
        <v>0</v>
      </c>
      <c r="AO86" s="1064">
        <f t="shared" si="137"/>
        <v>0</v>
      </c>
      <c r="AP86" s="1064">
        <f t="shared" si="137"/>
        <v>0</v>
      </c>
      <c r="AQ86" s="1064">
        <f t="shared" si="137"/>
        <v>0</v>
      </c>
      <c r="AR86" s="1064">
        <f t="shared" si="137"/>
        <v>0</v>
      </c>
      <c r="AS86" s="1064">
        <f t="shared" si="137"/>
        <v>0</v>
      </c>
      <c r="AT86" s="1064">
        <f t="shared" si="137"/>
        <v>0</v>
      </c>
      <c r="AU86" s="1064">
        <f t="shared" si="137"/>
        <v>0</v>
      </c>
      <c r="AV86" s="1064">
        <f t="shared" si="137"/>
        <v>0</v>
      </c>
      <c r="AW86" s="1064">
        <f t="shared" si="137"/>
        <v>0</v>
      </c>
      <c r="AX86" s="1064">
        <f t="shared" si="137"/>
        <v>0</v>
      </c>
      <c r="AY86" s="1064">
        <f t="shared" si="137"/>
        <v>0</v>
      </c>
      <c r="AZ86" s="1064">
        <f t="shared" si="137"/>
        <v>0</v>
      </c>
      <c r="BA86" s="1064">
        <f t="shared" si="137"/>
        <v>480000</v>
      </c>
      <c r="BB86" s="1064">
        <f t="shared" si="137"/>
        <v>3937</v>
      </c>
      <c r="BC86" s="1064">
        <f t="shared" si="137"/>
        <v>483937</v>
      </c>
      <c r="BD86" s="1064">
        <f t="shared" si="137"/>
        <v>480000</v>
      </c>
      <c r="BE86" s="1042"/>
    </row>
    <row r="87" spans="1:60" s="1025" customFormat="1" ht="15" customHeight="1">
      <c r="A87" s="1056" t="s">
        <v>607</v>
      </c>
      <c r="B87" s="1058">
        <f>B86+B77</f>
        <v>0</v>
      </c>
      <c r="C87" s="1058">
        <f t="shared" ref="C87:BD87" si="139">C86+C77</f>
        <v>329810</v>
      </c>
      <c r="D87" s="1058">
        <f t="shared" si="139"/>
        <v>1248594</v>
      </c>
      <c r="E87" s="1058">
        <f t="shared" si="139"/>
        <v>1578404</v>
      </c>
      <c r="F87" s="1058">
        <f t="shared" si="139"/>
        <v>329810</v>
      </c>
      <c r="G87" s="1058">
        <f t="shared" si="139"/>
        <v>0</v>
      </c>
      <c r="H87" s="1058">
        <f t="shared" si="139"/>
        <v>0</v>
      </c>
      <c r="I87" s="1058">
        <f t="shared" si="139"/>
        <v>0</v>
      </c>
      <c r="J87" s="1058">
        <f t="shared" si="139"/>
        <v>0</v>
      </c>
      <c r="K87" s="1058">
        <f t="shared" si="139"/>
        <v>0</v>
      </c>
      <c r="L87" s="1058">
        <f t="shared" si="139"/>
        <v>1308</v>
      </c>
      <c r="M87" s="1058">
        <f t="shared" si="139"/>
        <v>5395000</v>
      </c>
      <c r="N87" s="1058">
        <f t="shared" si="139"/>
        <v>5000</v>
      </c>
      <c r="O87" s="1058">
        <f t="shared" si="139"/>
        <v>5400000</v>
      </c>
      <c r="P87" s="1058">
        <f t="shared" si="139"/>
        <v>5393692</v>
      </c>
      <c r="Q87" s="1058">
        <f t="shared" si="139"/>
        <v>0</v>
      </c>
      <c r="R87" s="1058">
        <f t="shared" si="139"/>
        <v>0</v>
      </c>
      <c r="S87" s="1058">
        <f t="shared" si="139"/>
        <v>0</v>
      </c>
      <c r="T87" s="1058">
        <f t="shared" si="139"/>
        <v>0</v>
      </c>
      <c r="U87" s="1058">
        <f t="shared" si="139"/>
        <v>0</v>
      </c>
      <c r="V87" s="1058">
        <f t="shared" si="139"/>
        <v>0</v>
      </c>
      <c r="W87" s="1058">
        <f t="shared" ref="W87:AE87" si="140">W86+W77</f>
        <v>0</v>
      </c>
      <c r="X87" s="1058">
        <f t="shared" si="140"/>
        <v>0</v>
      </c>
      <c r="Y87" s="1058">
        <f t="shared" si="140"/>
        <v>0</v>
      </c>
      <c r="Z87" s="1058">
        <f t="shared" si="140"/>
        <v>0</v>
      </c>
      <c r="AA87" s="1058">
        <f t="shared" si="140"/>
        <v>4981</v>
      </c>
      <c r="AB87" s="1058">
        <f t="shared" si="140"/>
        <v>4895740</v>
      </c>
      <c r="AC87" s="1058">
        <f t="shared" si="140"/>
        <v>523610</v>
      </c>
      <c r="AD87" s="1058">
        <f t="shared" si="140"/>
        <v>5419350</v>
      </c>
      <c r="AE87" s="1058">
        <f t="shared" si="140"/>
        <v>4890759</v>
      </c>
      <c r="AF87" s="1058">
        <f t="shared" si="139"/>
        <v>0</v>
      </c>
      <c r="AG87" s="1058">
        <f t="shared" si="139"/>
        <v>210597</v>
      </c>
      <c r="AH87" s="1058">
        <f t="shared" si="139"/>
        <v>207850</v>
      </c>
      <c r="AI87" s="1058">
        <f t="shared" si="139"/>
        <v>418447</v>
      </c>
      <c r="AJ87" s="1058">
        <f t="shared" si="139"/>
        <v>210597</v>
      </c>
      <c r="AK87" s="1058">
        <f t="shared" si="139"/>
        <v>707</v>
      </c>
      <c r="AL87" s="1058">
        <f t="shared" si="139"/>
        <v>1073670</v>
      </c>
      <c r="AM87" s="1058">
        <f t="shared" si="139"/>
        <v>0</v>
      </c>
      <c r="AN87" s="1058">
        <f t="shared" si="139"/>
        <v>1073670</v>
      </c>
      <c r="AO87" s="1058">
        <f t="shared" si="139"/>
        <v>1072963</v>
      </c>
      <c r="AP87" s="1058">
        <f t="shared" si="139"/>
        <v>0</v>
      </c>
      <c r="AQ87" s="1058">
        <f t="shared" si="139"/>
        <v>10154123</v>
      </c>
      <c r="AR87" s="1058">
        <f t="shared" si="139"/>
        <v>2729859</v>
      </c>
      <c r="AS87" s="1058">
        <f t="shared" si="139"/>
        <v>12883982</v>
      </c>
      <c r="AT87" s="1058">
        <f t="shared" si="139"/>
        <v>10154123</v>
      </c>
      <c r="AU87" s="1058">
        <f t="shared" si="139"/>
        <v>0</v>
      </c>
      <c r="AV87" s="1058">
        <f t="shared" si="139"/>
        <v>0</v>
      </c>
      <c r="AW87" s="1058">
        <f t="shared" si="139"/>
        <v>0</v>
      </c>
      <c r="AX87" s="1058">
        <f t="shared" si="139"/>
        <v>0</v>
      </c>
      <c r="AY87" s="1058">
        <f t="shared" si="139"/>
        <v>0</v>
      </c>
      <c r="AZ87" s="1058">
        <f t="shared" si="139"/>
        <v>6996</v>
      </c>
      <c r="BA87" s="1058">
        <f t="shared" si="139"/>
        <v>22058940</v>
      </c>
      <c r="BB87" s="1058">
        <f t="shared" si="139"/>
        <v>4714913</v>
      </c>
      <c r="BC87" s="1058">
        <f t="shared" si="139"/>
        <v>26773853</v>
      </c>
      <c r="BD87" s="1058">
        <f t="shared" si="139"/>
        <v>22051944</v>
      </c>
      <c r="BE87" s="1042"/>
    </row>
    <row r="88" spans="1:60" ht="15" hidden="1" customHeight="1">
      <c r="A88" s="38" t="s">
        <v>466</v>
      </c>
      <c r="B88" s="1119"/>
      <c r="C88" s="1119"/>
      <c r="D88" s="1075"/>
      <c r="E88" s="1120">
        <f t="shared" si="112"/>
        <v>0</v>
      </c>
      <c r="F88" s="1120"/>
      <c r="G88" s="1120"/>
      <c r="H88" s="1119"/>
      <c r="I88" s="1075"/>
      <c r="J88" s="1120">
        <f t="shared" si="114"/>
        <v>0</v>
      </c>
      <c r="K88" s="1120"/>
      <c r="L88" s="1120"/>
      <c r="M88" s="1119"/>
      <c r="N88" s="1075"/>
      <c r="O88" s="1120">
        <f t="shared" ref="O88:O103" si="141">SUM(M88+N88)</f>
        <v>0</v>
      </c>
      <c r="P88" s="1120"/>
      <c r="Q88" s="1120"/>
      <c r="R88" s="1119"/>
      <c r="S88" s="1075"/>
      <c r="T88" s="1120">
        <f t="shared" ref="T88:T103" si="142">SUM(R88+S88)</f>
        <v>0</v>
      </c>
      <c r="U88" s="1120"/>
      <c r="V88" s="1120"/>
      <c r="W88" s="1119"/>
      <c r="X88" s="1075"/>
      <c r="Y88" s="1120">
        <f t="shared" si="118"/>
        <v>0</v>
      </c>
      <c r="Z88" s="1120"/>
      <c r="AA88" s="1120"/>
      <c r="AB88" s="1119"/>
      <c r="AC88" s="1075"/>
      <c r="AD88" s="1120">
        <f t="shared" si="120"/>
        <v>0</v>
      </c>
      <c r="AE88" s="1120"/>
      <c r="AF88" s="1120"/>
      <c r="AG88" s="1119"/>
      <c r="AH88" s="1075"/>
      <c r="AI88" s="1120">
        <f t="shared" si="122"/>
        <v>0</v>
      </c>
      <c r="AJ88" s="1120"/>
      <c r="AK88" s="1120"/>
      <c r="AL88" s="1119"/>
      <c r="AM88" s="1075"/>
      <c r="AN88" s="1120">
        <f t="shared" ref="AN88:AN103" si="143">SUM(AL88+AM88)</f>
        <v>0</v>
      </c>
      <c r="AO88" s="1120"/>
      <c r="AP88" s="1120"/>
      <c r="AQ88" s="1119"/>
      <c r="AR88" s="1075"/>
      <c r="AS88" s="1120">
        <f t="shared" ref="AS88:AS103" si="144">SUM(AQ88+AR88)</f>
        <v>0</v>
      </c>
      <c r="AT88" s="1120"/>
      <c r="AU88" s="1120"/>
      <c r="AV88" s="1119"/>
      <c r="AW88" s="1075"/>
      <c r="AX88" s="1120">
        <f t="shared" ref="AX88:AX103" si="145">SUM(AV88+AW88)</f>
        <v>0</v>
      </c>
      <c r="AY88" s="1120"/>
      <c r="AZ88" s="1437"/>
      <c r="BA88" s="1172">
        <f t="shared" ref="BA88:BA94" si="146">C88+H88+W88+AG88+AL88+AQ88+AV88</f>
        <v>0</v>
      </c>
      <c r="BB88" s="1173">
        <f t="shared" ref="BB88:BB94" si="147">D88+I88+X88+AH88+AM88+AR88+AW88</f>
        <v>0</v>
      </c>
      <c r="BC88" s="1437">
        <f t="shared" si="130"/>
        <v>0</v>
      </c>
      <c r="BD88" s="1066"/>
      <c r="BE88" s="54"/>
      <c r="BF88" s="72"/>
      <c r="BG88" s="72"/>
      <c r="BH88" s="72"/>
    </row>
    <row r="89" spans="1:60" ht="15" hidden="1" customHeight="1">
      <c r="A89" s="703" t="s">
        <v>564</v>
      </c>
      <c r="B89" s="1119"/>
      <c r="C89" s="1119"/>
      <c r="D89" s="1075"/>
      <c r="E89" s="1120">
        <f t="shared" si="112"/>
        <v>0</v>
      </c>
      <c r="F89" s="1120"/>
      <c r="G89" s="1120"/>
      <c r="H89" s="1119"/>
      <c r="I89" s="1075"/>
      <c r="J89" s="1120">
        <f t="shared" si="114"/>
        <v>0</v>
      </c>
      <c r="K89" s="1120"/>
      <c r="L89" s="1120"/>
      <c r="M89" s="1119"/>
      <c r="N89" s="1075"/>
      <c r="O89" s="1120">
        <f t="shared" si="141"/>
        <v>0</v>
      </c>
      <c r="P89" s="1120"/>
      <c r="Q89" s="1120"/>
      <c r="R89" s="1119"/>
      <c r="S89" s="1075"/>
      <c r="T89" s="1120">
        <f t="shared" si="142"/>
        <v>0</v>
      </c>
      <c r="U89" s="1120"/>
      <c r="V89" s="1120"/>
      <c r="W89" s="1119"/>
      <c r="X89" s="1075"/>
      <c r="Y89" s="1120">
        <f t="shared" si="118"/>
        <v>0</v>
      </c>
      <c r="Z89" s="1120"/>
      <c r="AA89" s="1120"/>
      <c r="AB89" s="1119"/>
      <c r="AC89" s="1075"/>
      <c r="AD89" s="1120">
        <f t="shared" si="120"/>
        <v>0</v>
      </c>
      <c r="AE89" s="1120"/>
      <c r="AF89" s="1120"/>
      <c r="AG89" s="1119"/>
      <c r="AH89" s="1075"/>
      <c r="AI89" s="1120">
        <f t="shared" si="122"/>
        <v>0</v>
      </c>
      <c r="AJ89" s="1120"/>
      <c r="AK89" s="1120"/>
      <c r="AL89" s="1119"/>
      <c r="AM89" s="1075"/>
      <c r="AN89" s="1120">
        <f t="shared" si="143"/>
        <v>0</v>
      </c>
      <c r="AO89" s="1120"/>
      <c r="AP89" s="1120"/>
      <c r="AQ89" s="1119"/>
      <c r="AR89" s="1075"/>
      <c r="AS89" s="1120">
        <f t="shared" si="144"/>
        <v>0</v>
      </c>
      <c r="AT89" s="1120"/>
      <c r="AU89" s="1120"/>
      <c r="AV89" s="1119"/>
      <c r="AW89" s="1075"/>
      <c r="AX89" s="1120">
        <f t="shared" si="145"/>
        <v>0</v>
      </c>
      <c r="AY89" s="1120"/>
      <c r="AZ89" s="1437"/>
      <c r="BA89" s="1172">
        <f t="shared" si="146"/>
        <v>0</v>
      </c>
      <c r="BB89" s="1173">
        <f t="shared" si="147"/>
        <v>0</v>
      </c>
      <c r="BC89" s="1437">
        <f t="shared" si="130"/>
        <v>0</v>
      </c>
      <c r="BD89" s="1066"/>
      <c r="BE89" s="54"/>
      <c r="BF89" s="72"/>
      <c r="BG89" s="72"/>
      <c r="BH89" s="72"/>
    </row>
    <row r="90" spans="1:60" ht="15" hidden="1" customHeight="1">
      <c r="A90" s="703" t="s">
        <v>467</v>
      </c>
      <c r="B90" s="1119"/>
      <c r="C90" s="1119"/>
      <c r="D90" s="1075"/>
      <c r="E90" s="1120">
        <f t="shared" si="112"/>
        <v>0</v>
      </c>
      <c r="F90" s="1120"/>
      <c r="G90" s="1120"/>
      <c r="H90" s="1119"/>
      <c r="I90" s="1075"/>
      <c r="J90" s="1120">
        <f t="shared" si="114"/>
        <v>0</v>
      </c>
      <c r="K90" s="1120"/>
      <c r="L90" s="1120"/>
      <c r="M90" s="1119"/>
      <c r="N90" s="1075"/>
      <c r="O90" s="1120">
        <f t="shared" si="141"/>
        <v>0</v>
      </c>
      <c r="P90" s="1120"/>
      <c r="Q90" s="1120"/>
      <c r="R90" s="1119"/>
      <c r="S90" s="1075"/>
      <c r="T90" s="1120">
        <f t="shared" si="142"/>
        <v>0</v>
      </c>
      <c r="U90" s="1120"/>
      <c r="V90" s="1120"/>
      <c r="W90" s="1119"/>
      <c r="X90" s="1075"/>
      <c r="Y90" s="1120">
        <f t="shared" si="118"/>
        <v>0</v>
      </c>
      <c r="Z90" s="1120"/>
      <c r="AA90" s="1120"/>
      <c r="AB90" s="1119"/>
      <c r="AC90" s="1075"/>
      <c r="AD90" s="1120">
        <f t="shared" si="120"/>
        <v>0</v>
      </c>
      <c r="AE90" s="1120"/>
      <c r="AF90" s="1120"/>
      <c r="AG90" s="1119"/>
      <c r="AH90" s="1075"/>
      <c r="AI90" s="1120">
        <f t="shared" si="122"/>
        <v>0</v>
      </c>
      <c r="AJ90" s="1120"/>
      <c r="AK90" s="1120"/>
      <c r="AL90" s="1119"/>
      <c r="AM90" s="1075"/>
      <c r="AN90" s="1120">
        <f t="shared" si="143"/>
        <v>0</v>
      </c>
      <c r="AO90" s="1120"/>
      <c r="AP90" s="1120"/>
      <c r="AQ90" s="1119"/>
      <c r="AR90" s="1075"/>
      <c r="AS90" s="1120">
        <f t="shared" si="144"/>
        <v>0</v>
      </c>
      <c r="AT90" s="1120"/>
      <c r="AU90" s="1120"/>
      <c r="AV90" s="1119"/>
      <c r="AW90" s="1075"/>
      <c r="AX90" s="1120">
        <f t="shared" si="145"/>
        <v>0</v>
      </c>
      <c r="AY90" s="1120"/>
      <c r="AZ90" s="1437"/>
      <c r="BA90" s="1172">
        <f t="shared" si="146"/>
        <v>0</v>
      </c>
      <c r="BB90" s="1173">
        <f t="shared" si="147"/>
        <v>0</v>
      </c>
      <c r="BC90" s="1437">
        <f t="shared" si="130"/>
        <v>0</v>
      </c>
      <c r="BD90" s="1066"/>
      <c r="BE90" s="54"/>
      <c r="BF90" s="72"/>
      <c r="BG90" s="72"/>
      <c r="BH90" s="72"/>
    </row>
    <row r="91" spans="1:60" ht="15" hidden="1" customHeight="1">
      <c r="A91" s="703" t="s">
        <v>468</v>
      </c>
      <c r="B91" s="1119"/>
      <c r="C91" s="1119"/>
      <c r="D91" s="1075"/>
      <c r="E91" s="1120">
        <f t="shared" si="112"/>
        <v>0</v>
      </c>
      <c r="F91" s="1120"/>
      <c r="G91" s="1120"/>
      <c r="H91" s="1119"/>
      <c r="I91" s="1075"/>
      <c r="J91" s="1120">
        <f t="shared" si="114"/>
        <v>0</v>
      </c>
      <c r="K91" s="1120"/>
      <c r="L91" s="1120"/>
      <c r="M91" s="1119"/>
      <c r="N91" s="1075"/>
      <c r="O91" s="1120">
        <f t="shared" si="141"/>
        <v>0</v>
      </c>
      <c r="P91" s="1120"/>
      <c r="Q91" s="1120"/>
      <c r="R91" s="1119"/>
      <c r="S91" s="1075"/>
      <c r="T91" s="1120">
        <f t="shared" si="142"/>
        <v>0</v>
      </c>
      <c r="U91" s="1120"/>
      <c r="V91" s="1120"/>
      <c r="W91" s="1119"/>
      <c r="X91" s="1075"/>
      <c r="Y91" s="1120">
        <f t="shared" si="118"/>
        <v>0</v>
      </c>
      <c r="Z91" s="1120"/>
      <c r="AA91" s="1120"/>
      <c r="AB91" s="1119"/>
      <c r="AC91" s="1075"/>
      <c r="AD91" s="1120">
        <f t="shared" si="120"/>
        <v>0</v>
      </c>
      <c r="AE91" s="1120"/>
      <c r="AF91" s="1120"/>
      <c r="AG91" s="1119"/>
      <c r="AH91" s="1075"/>
      <c r="AI91" s="1120">
        <f t="shared" si="122"/>
        <v>0</v>
      </c>
      <c r="AJ91" s="1120"/>
      <c r="AK91" s="1120"/>
      <c r="AL91" s="1119"/>
      <c r="AM91" s="1075"/>
      <c r="AN91" s="1120">
        <f t="shared" si="143"/>
        <v>0</v>
      </c>
      <c r="AO91" s="1120"/>
      <c r="AP91" s="1120"/>
      <c r="AQ91" s="1119"/>
      <c r="AR91" s="1075"/>
      <c r="AS91" s="1120">
        <f t="shared" si="144"/>
        <v>0</v>
      </c>
      <c r="AT91" s="1120"/>
      <c r="AU91" s="1120"/>
      <c r="AV91" s="1119"/>
      <c r="AW91" s="1075"/>
      <c r="AX91" s="1120">
        <f t="shared" si="145"/>
        <v>0</v>
      </c>
      <c r="AY91" s="1120"/>
      <c r="AZ91" s="1437"/>
      <c r="BA91" s="1172">
        <f t="shared" si="146"/>
        <v>0</v>
      </c>
      <c r="BB91" s="1173">
        <f t="shared" si="147"/>
        <v>0</v>
      </c>
      <c r="BC91" s="1437">
        <f t="shared" si="130"/>
        <v>0</v>
      </c>
      <c r="BD91" s="1066"/>
      <c r="BE91" s="54"/>
      <c r="BF91" s="72"/>
      <c r="BG91" s="72"/>
      <c r="BH91" s="72"/>
    </row>
    <row r="92" spans="1:60" ht="15" hidden="1" customHeight="1">
      <c r="A92" s="703" t="s">
        <v>469</v>
      </c>
      <c r="B92" s="1119"/>
      <c r="C92" s="1119"/>
      <c r="D92" s="1075"/>
      <c r="E92" s="1120">
        <f t="shared" si="112"/>
        <v>0</v>
      </c>
      <c r="F92" s="1120"/>
      <c r="G92" s="1120"/>
      <c r="H92" s="1119"/>
      <c r="I92" s="1075"/>
      <c r="J92" s="1120">
        <f t="shared" si="114"/>
        <v>0</v>
      </c>
      <c r="K92" s="1120"/>
      <c r="L92" s="1120"/>
      <c r="M92" s="1119"/>
      <c r="N92" s="1075"/>
      <c r="O92" s="1120">
        <f t="shared" si="141"/>
        <v>0</v>
      </c>
      <c r="P92" s="1120"/>
      <c r="Q92" s="1120"/>
      <c r="R92" s="1119"/>
      <c r="S92" s="1075"/>
      <c r="T92" s="1120">
        <f t="shared" si="142"/>
        <v>0</v>
      </c>
      <c r="U92" s="1120"/>
      <c r="V92" s="1120"/>
      <c r="W92" s="1119"/>
      <c r="X92" s="1075"/>
      <c r="Y92" s="1120">
        <f t="shared" si="118"/>
        <v>0</v>
      </c>
      <c r="Z92" s="1120"/>
      <c r="AA92" s="1120"/>
      <c r="AB92" s="1119"/>
      <c r="AC92" s="1075"/>
      <c r="AD92" s="1120">
        <f t="shared" si="120"/>
        <v>0</v>
      </c>
      <c r="AE92" s="1120"/>
      <c r="AF92" s="1120"/>
      <c r="AG92" s="1119"/>
      <c r="AH92" s="1075"/>
      <c r="AI92" s="1120">
        <f t="shared" si="122"/>
        <v>0</v>
      </c>
      <c r="AJ92" s="1120"/>
      <c r="AK92" s="1120"/>
      <c r="AL92" s="1119"/>
      <c r="AM92" s="1075"/>
      <c r="AN92" s="1120">
        <f t="shared" si="143"/>
        <v>0</v>
      </c>
      <c r="AO92" s="1120"/>
      <c r="AP92" s="1120"/>
      <c r="AQ92" s="1119"/>
      <c r="AR92" s="1075"/>
      <c r="AS92" s="1120">
        <f t="shared" si="144"/>
        <v>0</v>
      </c>
      <c r="AT92" s="1120"/>
      <c r="AU92" s="1120"/>
      <c r="AV92" s="1119"/>
      <c r="AW92" s="1075"/>
      <c r="AX92" s="1120">
        <f t="shared" si="145"/>
        <v>0</v>
      </c>
      <c r="AY92" s="1120"/>
      <c r="AZ92" s="1437"/>
      <c r="BA92" s="1172">
        <f t="shared" si="146"/>
        <v>0</v>
      </c>
      <c r="BB92" s="1173">
        <f t="shared" si="147"/>
        <v>0</v>
      </c>
      <c r="BC92" s="1437">
        <f t="shared" si="130"/>
        <v>0</v>
      </c>
      <c r="BD92" s="1066"/>
      <c r="BE92" s="54"/>
      <c r="BF92" s="72"/>
      <c r="BG92" s="72"/>
      <c r="BH92" s="72"/>
    </row>
    <row r="93" spans="1:60" ht="15" hidden="1" customHeight="1">
      <c r="A93" s="703" t="s">
        <v>470</v>
      </c>
      <c r="B93" s="1119"/>
      <c r="C93" s="1119"/>
      <c r="D93" s="1075"/>
      <c r="E93" s="1120">
        <f t="shared" si="112"/>
        <v>0</v>
      </c>
      <c r="F93" s="1120"/>
      <c r="G93" s="1120"/>
      <c r="H93" s="1119"/>
      <c r="I93" s="1075"/>
      <c r="J93" s="1120">
        <f t="shared" si="114"/>
        <v>0</v>
      </c>
      <c r="K93" s="1120"/>
      <c r="L93" s="1120"/>
      <c r="M93" s="1119"/>
      <c r="N93" s="1075"/>
      <c r="O93" s="1120">
        <f t="shared" si="141"/>
        <v>0</v>
      </c>
      <c r="P93" s="1120"/>
      <c r="Q93" s="1120"/>
      <c r="R93" s="1119"/>
      <c r="S93" s="1075"/>
      <c r="T93" s="1120">
        <f t="shared" si="142"/>
        <v>0</v>
      </c>
      <c r="U93" s="1120"/>
      <c r="V93" s="1120"/>
      <c r="W93" s="1119"/>
      <c r="X93" s="1075"/>
      <c r="Y93" s="1120">
        <f t="shared" si="118"/>
        <v>0</v>
      </c>
      <c r="Z93" s="1120"/>
      <c r="AA93" s="1120"/>
      <c r="AB93" s="1119"/>
      <c r="AC93" s="1075"/>
      <c r="AD93" s="1120">
        <f t="shared" si="120"/>
        <v>0</v>
      </c>
      <c r="AE93" s="1120"/>
      <c r="AF93" s="1120"/>
      <c r="AG93" s="1119"/>
      <c r="AH93" s="1075"/>
      <c r="AI93" s="1120">
        <f t="shared" si="122"/>
        <v>0</v>
      </c>
      <c r="AJ93" s="1120"/>
      <c r="AK93" s="1120"/>
      <c r="AL93" s="1119"/>
      <c r="AM93" s="1075"/>
      <c r="AN93" s="1120">
        <f t="shared" si="143"/>
        <v>0</v>
      </c>
      <c r="AO93" s="1120"/>
      <c r="AP93" s="1120"/>
      <c r="AQ93" s="1119"/>
      <c r="AR93" s="1075"/>
      <c r="AS93" s="1120">
        <f t="shared" si="144"/>
        <v>0</v>
      </c>
      <c r="AT93" s="1120"/>
      <c r="AU93" s="1120"/>
      <c r="AV93" s="1119"/>
      <c r="AW93" s="1075"/>
      <c r="AX93" s="1120">
        <f t="shared" si="145"/>
        <v>0</v>
      </c>
      <c r="AY93" s="1120"/>
      <c r="AZ93" s="1437"/>
      <c r="BA93" s="1172">
        <f t="shared" si="146"/>
        <v>0</v>
      </c>
      <c r="BB93" s="1173">
        <f t="shared" si="147"/>
        <v>0</v>
      </c>
      <c r="BC93" s="1437">
        <f t="shared" si="130"/>
        <v>0</v>
      </c>
      <c r="BD93" s="1066"/>
      <c r="BE93" s="54"/>
      <c r="BF93" s="72"/>
      <c r="BG93" s="72"/>
      <c r="BH93" s="72"/>
    </row>
    <row r="94" spans="1:60" ht="15" hidden="1" customHeight="1">
      <c r="A94" s="703" t="s">
        <v>471</v>
      </c>
      <c r="B94" s="1119"/>
      <c r="C94" s="1119"/>
      <c r="D94" s="1075"/>
      <c r="E94" s="1120">
        <f t="shared" si="112"/>
        <v>0</v>
      </c>
      <c r="F94" s="1120"/>
      <c r="G94" s="1120"/>
      <c r="H94" s="1119"/>
      <c r="I94" s="1075"/>
      <c r="J94" s="1120">
        <f t="shared" si="114"/>
        <v>0</v>
      </c>
      <c r="K94" s="1120"/>
      <c r="L94" s="1120"/>
      <c r="M94" s="1119"/>
      <c r="N94" s="1075"/>
      <c r="O94" s="1120">
        <f t="shared" si="141"/>
        <v>0</v>
      </c>
      <c r="P94" s="1120"/>
      <c r="Q94" s="1120"/>
      <c r="R94" s="1119"/>
      <c r="S94" s="1075"/>
      <c r="T94" s="1120">
        <f t="shared" si="142"/>
        <v>0</v>
      </c>
      <c r="U94" s="1120"/>
      <c r="V94" s="1120"/>
      <c r="W94" s="1119"/>
      <c r="X94" s="1075"/>
      <c r="Y94" s="1120">
        <f t="shared" si="118"/>
        <v>0</v>
      </c>
      <c r="Z94" s="1120"/>
      <c r="AA94" s="1120"/>
      <c r="AB94" s="1119"/>
      <c r="AC94" s="1075"/>
      <c r="AD94" s="1120">
        <f t="shared" si="120"/>
        <v>0</v>
      </c>
      <c r="AE94" s="1120"/>
      <c r="AF94" s="1120"/>
      <c r="AG94" s="1119"/>
      <c r="AH94" s="1075"/>
      <c r="AI94" s="1120">
        <f t="shared" si="122"/>
        <v>0</v>
      </c>
      <c r="AJ94" s="1120"/>
      <c r="AK94" s="1120"/>
      <c r="AL94" s="1119"/>
      <c r="AM94" s="1075"/>
      <c r="AN94" s="1120">
        <f t="shared" si="143"/>
        <v>0</v>
      </c>
      <c r="AO94" s="1120"/>
      <c r="AP94" s="1120"/>
      <c r="AQ94" s="1119"/>
      <c r="AR94" s="1075"/>
      <c r="AS94" s="1120">
        <f t="shared" si="144"/>
        <v>0</v>
      </c>
      <c r="AT94" s="1120"/>
      <c r="AU94" s="1120"/>
      <c r="AV94" s="1119"/>
      <c r="AW94" s="1075"/>
      <c r="AX94" s="1120">
        <f t="shared" si="145"/>
        <v>0</v>
      </c>
      <c r="AY94" s="1120"/>
      <c r="AZ94" s="1437"/>
      <c r="BA94" s="1172">
        <f t="shared" si="146"/>
        <v>0</v>
      </c>
      <c r="BB94" s="1173">
        <f t="shared" si="147"/>
        <v>0</v>
      </c>
      <c r="BC94" s="1437">
        <f t="shared" si="130"/>
        <v>0</v>
      </c>
      <c r="BD94" s="1066"/>
      <c r="BE94" s="54"/>
      <c r="BF94" s="72"/>
      <c r="BG94" s="72"/>
      <c r="BH94" s="72"/>
    </row>
    <row r="95" spans="1:60" ht="15" hidden="1" customHeight="1">
      <c r="A95" s="38" t="s">
        <v>472</v>
      </c>
      <c r="B95" s="1119"/>
      <c r="C95" s="1119"/>
      <c r="D95" s="1075"/>
      <c r="E95" s="1120">
        <f t="shared" si="112"/>
        <v>0</v>
      </c>
      <c r="F95" s="1120"/>
      <c r="G95" s="1120"/>
      <c r="H95" s="1119"/>
      <c r="I95" s="1075"/>
      <c r="J95" s="1120">
        <f t="shared" si="114"/>
        <v>0</v>
      </c>
      <c r="K95" s="1120"/>
      <c r="L95" s="1120"/>
      <c r="M95" s="1119"/>
      <c r="N95" s="1075"/>
      <c r="O95" s="1120">
        <f t="shared" si="141"/>
        <v>0</v>
      </c>
      <c r="P95" s="1120"/>
      <c r="Q95" s="1120"/>
      <c r="R95" s="1119"/>
      <c r="S95" s="1075"/>
      <c r="T95" s="1120">
        <f t="shared" si="142"/>
        <v>0</v>
      </c>
      <c r="U95" s="1120"/>
      <c r="V95" s="1120"/>
      <c r="W95" s="1119"/>
      <c r="X95" s="1075"/>
      <c r="Y95" s="1120">
        <f t="shared" si="118"/>
        <v>0</v>
      </c>
      <c r="Z95" s="1120"/>
      <c r="AA95" s="1120"/>
      <c r="AB95" s="1119"/>
      <c r="AC95" s="1075"/>
      <c r="AD95" s="1120">
        <f t="shared" si="120"/>
        <v>0</v>
      </c>
      <c r="AE95" s="1120"/>
      <c r="AF95" s="1120"/>
      <c r="AG95" s="1119"/>
      <c r="AH95" s="1075"/>
      <c r="AI95" s="1120">
        <f t="shared" si="122"/>
        <v>0</v>
      </c>
      <c r="AJ95" s="1120"/>
      <c r="AK95" s="1120"/>
      <c r="AL95" s="1119"/>
      <c r="AM95" s="1075"/>
      <c r="AN95" s="1120">
        <f t="shared" si="143"/>
        <v>0</v>
      </c>
      <c r="AO95" s="1120"/>
      <c r="AP95" s="1120"/>
      <c r="AQ95" s="1119"/>
      <c r="AR95" s="1075"/>
      <c r="AS95" s="1120">
        <f t="shared" si="144"/>
        <v>0</v>
      </c>
      <c r="AT95" s="1120"/>
      <c r="AU95" s="1120"/>
      <c r="AV95" s="1119"/>
      <c r="AW95" s="1075"/>
      <c r="AX95" s="1120">
        <f t="shared" si="145"/>
        <v>0</v>
      </c>
      <c r="AY95" s="1120"/>
      <c r="AZ95" s="1437"/>
      <c r="BA95" s="1172">
        <f t="shared" ref="BA95:BA103" si="148">C95+H95+M95+R95+W95+AB95+AG95+AL95+AQ95+AV95</f>
        <v>0</v>
      </c>
      <c r="BB95" s="1173">
        <f t="shared" ref="BB95:BB103" si="149">D95+I95+N95+S95+X95+AC95+AH95+AM95+AR95+AW95</f>
        <v>0</v>
      </c>
      <c r="BC95" s="1437">
        <f t="shared" si="130"/>
        <v>0</v>
      </c>
      <c r="BD95" s="1066"/>
      <c r="BE95" s="54"/>
      <c r="BF95" s="72"/>
      <c r="BG95" s="72"/>
      <c r="BH95" s="72"/>
    </row>
    <row r="96" spans="1:60" ht="15" customHeight="1">
      <c r="A96" s="38" t="s">
        <v>473</v>
      </c>
      <c r="B96" s="1047"/>
      <c r="C96" s="1047"/>
      <c r="D96" s="1048"/>
      <c r="E96" s="1059">
        <f t="shared" si="112"/>
        <v>0</v>
      </c>
      <c r="F96" s="1044">
        <f t="shared" ref="F96:F102" si="150">C96-B96</f>
        <v>0</v>
      </c>
      <c r="G96" s="1059"/>
      <c r="H96" s="1047"/>
      <c r="I96" s="1048"/>
      <c r="J96" s="1059">
        <f t="shared" si="114"/>
        <v>0</v>
      </c>
      <c r="K96" s="1044">
        <f t="shared" ref="K96:K102" si="151">H96-G96</f>
        <v>0</v>
      </c>
      <c r="L96" s="1059"/>
      <c r="M96" s="1047"/>
      <c r="N96" s="1048"/>
      <c r="O96" s="1059">
        <f t="shared" si="141"/>
        <v>0</v>
      </c>
      <c r="P96" s="1044">
        <f t="shared" ref="P96:P102" si="152">M96-L96</f>
        <v>0</v>
      </c>
      <c r="Q96" s="1047"/>
      <c r="R96" s="1047"/>
      <c r="S96" s="1048"/>
      <c r="T96" s="1059">
        <f t="shared" si="142"/>
        <v>0</v>
      </c>
      <c r="U96" s="1044">
        <f t="shared" ref="U96:U102" si="153">R96-Q96</f>
        <v>0</v>
      </c>
      <c r="V96" s="1059"/>
      <c r="W96" s="1047"/>
      <c r="X96" s="1048"/>
      <c r="Y96" s="1059">
        <f t="shared" si="118"/>
        <v>0</v>
      </c>
      <c r="Z96" s="1059">
        <f t="shared" ref="Z96:Z102" si="154">W96-V96</f>
        <v>0</v>
      </c>
      <c r="AA96" s="1059"/>
      <c r="AB96" s="1047"/>
      <c r="AC96" s="1048"/>
      <c r="AD96" s="1059">
        <f t="shared" si="120"/>
        <v>0</v>
      </c>
      <c r="AE96" s="1044">
        <f t="shared" ref="AE96:AE102" si="155">AB96-AA96</f>
        <v>0</v>
      </c>
      <c r="AF96" s="1059"/>
      <c r="AG96" s="1047"/>
      <c r="AH96" s="1048"/>
      <c r="AI96" s="1059">
        <f t="shared" si="122"/>
        <v>0</v>
      </c>
      <c r="AJ96" s="1044">
        <f t="shared" ref="AJ96:AJ102" si="156">AG96-AF96</f>
        <v>0</v>
      </c>
      <c r="AK96" s="1059"/>
      <c r="AL96" s="1047">
        <v>37989000</v>
      </c>
      <c r="AM96" s="1048"/>
      <c r="AN96" s="1059">
        <f t="shared" si="143"/>
        <v>37989000</v>
      </c>
      <c r="AO96" s="1044">
        <f t="shared" ref="AO96:AO102" si="157">AL96-AK96</f>
        <v>37989000</v>
      </c>
      <c r="AP96" s="1059"/>
      <c r="AQ96" s="1047"/>
      <c r="AR96" s="1048"/>
      <c r="AS96" s="1059">
        <f t="shared" si="144"/>
        <v>0</v>
      </c>
      <c r="AT96" s="1044">
        <f t="shared" ref="AT96:AT102" si="158">AQ96-AP96</f>
        <v>0</v>
      </c>
      <c r="AU96" s="1059"/>
      <c r="AV96" s="1047"/>
      <c r="AW96" s="1048"/>
      <c r="AX96" s="1059">
        <f t="shared" si="145"/>
        <v>0</v>
      </c>
      <c r="AY96" s="1044">
        <f t="shared" ref="AY96:AY102" si="159">AV96-AU96</f>
        <v>0</v>
      </c>
      <c r="AZ96" s="1172">
        <f t="shared" ref="AZ96:AZ102" si="160">B96+G96+L96+Q96+V96+AA96+AF96+AK96+AP96+AU96</f>
        <v>0</v>
      </c>
      <c r="BA96" s="1172">
        <f t="shared" si="148"/>
        <v>37989000</v>
      </c>
      <c r="BB96" s="1174">
        <f t="shared" si="149"/>
        <v>0</v>
      </c>
      <c r="BC96" s="1051">
        <f t="shared" si="130"/>
        <v>37989000</v>
      </c>
      <c r="BD96" s="1042">
        <f t="shared" ref="BD96:BD102" si="161">BA96-AZ96</f>
        <v>37989000</v>
      </c>
      <c r="BE96" s="54"/>
      <c r="BF96" s="72"/>
      <c r="BG96" s="72"/>
      <c r="BH96" s="72"/>
    </row>
    <row r="97" spans="1:60" ht="15" customHeight="1">
      <c r="A97" s="38" t="s">
        <v>474</v>
      </c>
      <c r="B97" s="1047"/>
      <c r="C97" s="1047"/>
      <c r="D97" s="1048"/>
      <c r="E97" s="1059">
        <f t="shared" si="112"/>
        <v>0</v>
      </c>
      <c r="F97" s="1044">
        <f t="shared" si="150"/>
        <v>0</v>
      </c>
      <c r="G97" s="1059"/>
      <c r="H97" s="1047"/>
      <c r="I97" s="1048"/>
      <c r="J97" s="1059">
        <f t="shared" si="114"/>
        <v>0</v>
      </c>
      <c r="K97" s="1044">
        <f t="shared" si="151"/>
        <v>0</v>
      </c>
      <c r="L97" s="1059"/>
      <c r="M97" s="1047"/>
      <c r="N97" s="1048"/>
      <c r="O97" s="1059">
        <f t="shared" si="141"/>
        <v>0</v>
      </c>
      <c r="P97" s="1044">
        <f t="shared" si="152"/>
        <v>0</v>
      </c>
      <c r="Q97" s="1047"/>
      <c r="R97" s="1047"/>
      <c r="S97" s="1048"/>
      <c r="T97" s="1059">
        <f t="shared" si="142"/>
        <v>0</v>
      </c>
      <c r="U97" s="1044">
        <f t="shared" si="153"/>
        <v>0</v>
      </c>
      <c r="V97" s="1059"/>
      <c r="W97" s="1047"/>
      <c r="X97" s="1048"/>
      <c r="Y97" s="1059">
        <f t="shared" si="118"/>
        <v>0</v>
      </c>
      <c r="Z97" s="1059">
        <f t="shared" si="154"/>
        <v>0</v>
      </c>
      <c r="AA97" s="1059"/>
      <c r="AB97" s="1047"/>
      <c r="AC97" s="1048"/>
      <c r="AD97" s="1059">
        <f t="shared" si="120"/>
        <v>0</v>
      </c>
      <c r="AE97" s="1044">
        <f t="shared" si="155"/>
        <v>0</v>
      </c>
      <c r="AF97" s="1059"/>
      <c r="AG97" s="1047"/>
      <c r="AH97" s="1048"/>
      <c r="AI97" s="1059">
        <f t="shared" si="122"/>
        <v>0</v>
      </c>
      <c r="AJ97" s="1044">
        <f t="shared" si="156"/>
        <v>0</v>
      </c>
      <c r="AK97" s="1059"/>
      <c r="AL97" s="1047">
        <v>3991000</v>
      </c>
      <c r="AM97" s="1048"/>
      <c r="AN97" s="1059">
        <f t="shared" si="143"/>
        <v>3991000</v>
      </c>
      <c r="AO97" s="1044">
        <f t="shared" si="157"/>
        <v>3991000</v>
      </c>
      <c r="AP97" s="1059"/>
      <c r="AQ97" s="1047"/>
      <c r="AR97" s="1048"/>
      <c r="AS97" s="1059">
        <f t="shared" si="144"/>
        <v>0</v>
      </c>
      <c r="AT97" s="1044">
        <f t="shared" si="158"/>
        <v>0</v>
      </c>
      <c r="AU97" s="1059"/>
      <c r="AV97" s="1047"/>
      <c r="AW97" s="1048"/>
      <c r="AX97" s="1059">
        <f t="shared" si="145"/>
        <v>0</v>
      </c>
      <c r="AY97" s="1044">
        <f t="shared" si="159"/>
        <v>0</v>
      </c>
      <c r="AZ97" s="1172">
        <f t="shared" si="160"/>
        <v>0</v>
      </c>
      <c r="BA97" s="1172">
        <f t="shared" si="148"/>
        <v>3991000</v>
      </c>
      <c r="BB97" s="1174">
        <f t="shared" si="149"/>
        <v>0</v>
      </c>
      <c r="BC97" s="1076">
        <f t="shared" si="130"/>
        <v>3991000</v>
      </c>
      <c r="BD97" s="1042">
        <f t="shared" si="161"/>
        <v>3991000</v>
      </c>
    </row>
    <row r="98" spans="1:60" ht="15" customHeight="1">
      <c r="A98" s="703" t="s">
        <v>912</v>
      </c>
      <c r="B98" s="1119"/>
      <c r="C98" s="1119"/>
      <c r="D98" s="1075"/>
      <c r="E98" s="1120">
        <f t="shared" si="112"/>
        <v>0</v>
      </c>
      <c r="F98" s="1044">
        <f t="shared" si="150"/>
        <v>0</v>
      </c>
      <c r="G98" s="1120"/>
      <c r="H98" s="1119"/>
      <c r="I98" s="1075"/>
      <c r="J98" s="1120">
        <f t="shared" si="114"/>
        <v>0</v>
      </c>
      <c r="K98" s="1044">
        <f t="shared" si="151"/>
        <v>0</v>
      </c>
      <c r="L98" s="1120"/>
      <c r="M98" s="1119"/>
      <c r="N98" s="1075"/>
      <c r="O98" s="1120">
        <f t="shared" si="141"/>
        <v>0</v>
      </c>
      <c r="P98" s="1044">
        <f t="shared" si="152"/>
        <v>0</v>
      </c>
      <c r="Q98" s="1119"/>
      <c r="R98" s="1119"/>
      <c r="S98" s="1075"/>
      <c r="T98" s="1120">
        <f t="shared" si="142"/>
        <v>0</v>
      </c>
      <c r="U98" s="1044">
        <f t="shared" si="153"/>
        <v>0</v>
      </c>
      <c r="V98" s="1120"/>
      <c r="W98" s="1119"/>
      <c r="X98" s="1075"/>
      <c r="Y98" s="1120">
        <f t="shared" si="118"/>
        <v>0</v>
      </c>
      <c r="Z98" s="1120">
        <f t="shared" si="154"/>
        <v>0</v>
      </c>
      <c r="AA98" s="1120"/>
      <c r="AB98" s="1119"/>
      <c r="AC98" s="1075"/>
      <c r="AD98" s="1120">
        <f t="shared" si="120"/>
        <v>0</v>
      </c>
      <c r="AE98" s="1044">
        <f t="shared" si="155"/>
        <v>0</v>
      </c>
      <c r="AF98" s="1120"/>
      <c r="AG98" s="1119"/>
      <c r="AH98" s="1075"/>
      <c r="AI98" s="1120">
        <f t="shared" si="122"/>
        <v>0</v>
      </c>
      <c r="AJ98" s="1044">
        <f t="shared" si="156"/>
        <v>0</v>
      </c>
      <c r="AK98" s="1120"/>
      <c r="AL98" s="1119">
        <v>0</v>
      </c>
      <c r="AM98" s="1075"/>
      <c r="AN98" s="1120">
        <f t="shared" si="143"/>
        <v>0</v>
      </c>
      <c r="AO98" s="1044">
        <f t="shared" si="157"/>
        <v>0</v>
      </c>
      <c r="AP98" s="1120"/>
      <c r="AQ98" s="1119"/>
      <c r="AR98" s="1075"/>
      <c r="AS98" s="1120">
        <f t="shared" si="144"/>
        <v>0</v>
      </c>
      <c r="AT98" s="1044">
        <f t="shared" si="158"/>
        <v>0</v>
      </c>
      <c r="AU98" s="1120"/>
      <c r="AV98" s="1119"/>
      <c r="AW98" s="1075"/>
      <c r="AX98" s="1120">
        <f t="shared" si="145"/>
        <v>0</v>
      </c>
      <c r="AY98" s="1044">
        <f t="shared" si="159"/>
        <v>0</v>
      </c>
      <c r="AZ98" s="1172">
        <f t="shared" si="160"/>
        <v>0</v>
      </c>
      <c r="BA98" s="1172">
        <f t="shared" si="148"/>
        <v>0</v>
      </c>
      <c r="BB98" s="1174">
        <f t="shared" si="149"/>
        <v>0</v>
      </c>
      <c r="BC98" s="1437">
        <f t="shared" si="130"/>
        <v>0</v>
      </c>
      <c r="BD98" s="1042">
        <f t="shared" si="161"/>
        <v>0</v>
      </c>
      <c r="BE98" s="54"/>
      <c r="BF98" s="72"/>
      <c r="BG98" s="72"/>
      <c r="BH98" s="72"/>
    </row>
    <row r="99" spans="1:60">
      <c r="A99" s="703" t="s">
        <v>913</v>
      </c>
      <c r="B99" s="1047"/>
      <c r="C99" s="1047"/>
      <c r="D99" s="1048"/>
      <c r="E99" s="1059">
        <f t="shared" si="112"/>
        <v>0</v>
      </c>
      <c r="F99" s="1044">
        <f t="shared" si="150"/>
        <v>0</v>
      </c>
      <c r="G99" s="1059"/>
      <c r="H99" s="1047"/>
      <c r="I99" s="1048"/>
      <c r="J99" s="1059">
        <f t="shared" si="114"/>
        <v>0</v>
      </c>
      <c r="K99" s="1044">
        <f t="shared" si="151"/>
        <v>0</v>
      </c>
      <c r="L99" s="1059"/>
      <c r="M99" s="1047"/>
      <c r="N99" s="1048"/>
      <c r="O99" s="1059">
        <f t="shared" si="141"/>
        <v>0</v>
      </c>
      <c r="P99" s="1044">
        <f t="shared" si="152"/>
        <v>0</v>
      </c>
      <c r="Q99" s="1047"/>
      <c r="R99" s="1047"/>
      <c r="S99" s="1048"/>
      <c r="T99" s="1059">
        <f t="shared" si="142"/>
        <v>0</v>
      </c>
      <c r="U99" s="1044">
        <f t="shared" si="153"/>
        <v>0</v>
      </c>
      <c r="V99" s="1059"/>
      <c r="W99" s="1047"/>
      <c r="X99" s="1048"/>
      <c r="Y99" s="1059">
        <f t="shared" si="118"/>
        <v>0</v>
      </c>
      <c r="Z99" s="1059">
        <f t="shared" si="154"/>
        <v>0</v>
      </c>
      <c r="AA99" s="1059"/>
      <c r="AB99" s="1069"/>
      <c r="AC99" s="1048"/>
      <c r="AD99" s="1059">
        <f t="shared" si="120"/>
        <v>0</v>
      </c>
      <c r="AE99" s="1044">
        <f t="shared" si="155"/>
        <v>0</v>
      </c>
      <c r="AF99" s="1059"/>
      <c r="AG99" s="1047"/>
      <c r="AH99" s="1048"/>
      <c r="AI99" s="1059">
        <f t="shared" si="122"/>
        <v>0</v>
      </c>
      <c r="AJ99" s="1044">
        <f t="shared" si="156"/>
        <v>0</v>
      </c>
      <c r="AK99" s="1059">
        <v>38146</v>
      </c>
      <c r="AL99" s="1047">
        <v>6403945</v>
      </c>
      <c r="AM99" s="1048">
        <v>1184148</v>
      </c>
      <c r="AN99" s="1059">
        <f t="shared" si="143"/>
        <v>7588093</v>
      </c>
      <c r="AO99" s="1044">
        <f t="shared" si="157"/>
        <v>6365799</v>
      </c>
      <c r="AP99" s="1059"/>
      <c r="AQ99" s="1047"/>
      <c r="AR99" s="1048"/>
      <c r="AS99" s="1059">
        <f t="shared" si="144"/>
        <v>0</v>
      </c>
      <c r="AT99" s="1044">
        <f t="shared" si="158"/>
        <v>0</v>
      </c>
      <c r="AU99" s="1059"/>
      <c r="AV99" s="1047"/>
      <c r="AW99" s="1048"/>
      <c r="AX99" s="1059">
        <f t="shared" si="145"/>
        <v>0</v>
      </c>
      <c r="AY99" s="1044">
        <f t="shared" si="159"/>
        <v>0</v>
      </c>
      <c r="AZ99" s="1172">
        <f t="shared" si="160"/>
        <v>38146</v>
      </c>
      <c r="BA99" s="1172">
        <f t="shared" si="148"/>
        <v>6403945</v>
      </c>
      <c r="BB99" s="1174">
        <f t="shared" si="149"/>
        <v>1184148</v>
      </c>
      <c r="BC99" s="1051">
        <f t="shared" si="130"/>
        <v>7588093</v>
      </c>
      <c r="BD99" s="1042">
        <f t="shared" si="161"/>
        <v>6365799</v>
      </c>
      <c r="BE99" s="54"/>
      <c r="BF99" s="72"/>
      <c r="BG99" s="72"/>
      <c r="BH99" s="72"/>
    </row>
    <row r="100" spans="1:60" ht="15" customHeight="1">
      <c r="A100" s="1077" t="s">
        <v>914</v>
      </c>
      <c r="B100" s="1047"/>
      <c r="C100" s="1047"/>
      <c r="D100" s="1048"/>
      <c r="E100" s="1059">
        <f t="shared" si="112"/>
        <v>0</v>
      </c>
      <c r="F100" s="1044">
        <f t="shared" si="150"/>
        <v>0</v>
      </c>
      <c r="G100" s="1059"/>
      <c r="H100" s="1047"/>
      <c r="I100" s="1048"/>
      <c r="J100" s="1059">
        <f t="shared" si="114"/>
        <v>0</v>
      </c>
      <c r="K100" s="1044">
        <f t="shared" si="151"/>
        <v>0</v>
      </c>
      <c r="L100" s="1059"/>
      <c r="M100" s="1047"/>
      <c r="N100" s="1048"/>
      <c r="O100" s="1059">
        <f t="shared" si="141"/>
        <v>0</v>
      </c>
      <c r="P100" s="1044">
        <f t="shared" si="152"/>
        <v>0</v>
      </c>
      <c r="Q100" s="1047"/>
      <c r="R100" s="1047"/>
      <c r="S100" s="1048"/>
      <c r="T100" s="1059">
        <f t="shared" si="142"/>
        <v>0</v>
      </c>
      <c r="U100" s="1044">
        <f t="shared" si="153"/>
        <v>0</v>
      </c>
      <c r="V100" s="1059"/>
      <c r="W100" s="1047"/>
      <c r="X100" s="1048"/>
      <c r="Y100" s="1059">
        <f t="shared" si="118"/>
        <v>0</v>
      </c>
      <c r="Z100" s="1059">
        <f t="shared" si="154"/>
        <v>0</v>
      </c>
      <c r="AA100" s="1059"/>
      <c r="AB100" s="1069"/>
      <c r="AC100" s="1048"/>
      <c r="AD100" s="1059">
        <f t="shared" si="120"/>
        <v>0</v>
      </c>
      <c r="AE100" s="1044">
        <f t="shared" si="155"/>
        <v>0</v>
      </c>
      <c r="AF100" s="1059"/>
      <c r="AG100" s="1047"/>
      <c r="AH100" s="1048"/>
      <c r="AI100" s="1059">
        <f t="shared" si="122"/>
        <v>0</v>
      </c>
      <c r="AJ100" s="1044">
        <f t="shared" si="156"/>
        <v>0</v>
      </c>
      <c r="AK100" s="1059">
        <v>1640870</v>
      </c>
      <c r="AL100" s="1047">
        <v>1810725169</v>
      </c>
      <c r="AM100" s="1048">
        <v>-2175054</v>
      </c>
      <c r="AN100" s="1059">
        <f t="shared" si="143"/>
        <v>1808550115</v>
      </c>
      <c r="AO100" s="1044">
        <f t="shared" si="157"/>
        <v>1809084299</v>
      </c>
      <c r="AP100" s="1059"/>
      <c r="AQ100" s="1047">
        <v>26828641</v>
      </c>
      <c r="AR100" s="1048">
        <v>-5231046</v>
      </c>
      <c r="AS100" s="1059">
        <f t="shared" si="144"/>
        <v>21597595</v>
      </c>
      <c r="AT100" s="1044">
        <f t="shared" si="158"/>
        <v>26828641</v>
      </c>
      <c r="AU100" s="1059"/>
      <c r="AV100" s="1047"/>
      <c r="AW100" s="1048"/>
      <c r="AX100" s="1059">
        <f t="shared" si="145"/>
        <v>0</v>
      </c>
      <c r="AY100" s="1044">
        <f t="shared" si="159"/>
        <v>0</v>
      </c>
      <c r="AZ100" s="1172">
        <f t="shared" si="160"/>
        <v>1640870</v>
      </c>
      <c r="BA100" s="1172">
        <f t="shared" si="148"/>
        <v>1837553810</v>
      </c>
      <c r="BB100" s="1174">
        <f t="shared" si="149"/>
        <v>-7406100</v>
      </c>
      <c r="BC100" s="1051">
        <f t="shared" si="130"/>
        <v>1830147710</v>
      </c>
      <c r="BD100" s="1042">
        <f t="shared" si="161"/>
        <v>1835912940</v>
      </c>
      <c r="BE100" s="54"/>
      <c r="BF100" s="72"/>
      <c r="BG100" s="72"/>
      <c r="BH100" s="72"/>
    </row>
    <row r="101" spans="1:60" ht="15" customHeight="1">
      <c r="A101" s="703" t="s">
        <v>915</v>
      </c>
      <c r="B101" s="1047"/>
      <c r="C101" s="1047"/>
      <c r="D101" s="1048"/>
      <c r="E101" s="1059">
        <f t="shared" si="112"/>
        <v>0</v>
      </c>
      <c r="F101" s="1044">
        <f t="shared" si="150"/>
        <v>0</v>
      </c>
      <c r="G101" s="1059"/>
      <c r="H101" s="1047"/>
      <c r="I101" s="1048"/>
      <c r="J101" s="1059">
        <f t="shared" si="114"/>
        <v>0</v>
      </c>
      <c r="K101" s="1044">
        <f t="shared" si="151"/>
        <v>0</v>
      </c>
      <c r="L101" s="1059"/>
      <c r="M101" s="1047"/>
      <c r="N101" s="1048"/>
      <c r="O101" s="1059">
        <f t="shared" si="141"/>
        <v>0</v>
      </c>
      <c r="P101" s="1044">
        <f t="shared" si="152"/>
        <v>0</v>
      </c>
      <c r="Q101" s="1047"/>
      <c r="R101" s="1047"/>
      <c r="S101" s="1048"/>
      <c r="T101" s="1059">
        <f t="shared" si="142"/>
        <v>0</v>
      </c>
      <c r="U101" s="1044">
        <f t="shared" si="153"/>
        <v>0</v>
      </c>
      <c r="V101" s="1059"/>
      <c r="W101" s="1047"/>
      <c r="X101" s="1048"/>
      <c r="Y101" s="1059">
        <f t="shared" si="118"/>
        <v>0</v>
      </c>
      <c r="Z101" s="1059">
        <f t="shared" si="154"/>
        <v>0</v>
      </c>
      <c r="AA101" s="1059"/>
      <c r="AB101" s="1047"/>
      <c r="AC101" s="1048"/>
      <c r="AD101" s="1059">
        <f t="shared" si="120"/>
        <v>0</v>
      </c>
      <c r="AE101" s="1044">
        <f t="shared" si="155"/>
        <v>0</v>
      </c>
      <c r="AF101" s="1059"/>
      <c r="AG101" s="1047"/>
      <c r="AH101" s="1048"/>
      <c r="AI101" s="1059">
        <f t="shared" si="122"/>
        <v>0</v>
      </c>
      <c r="AJ101" s="1044">
        <f t="shared" si="156"/>
        <v>0</v>
      </c>
      <c r="AK101" s="1059"/>
      <c r="AL101" s="1047">
        <v>0</v>
      </c>
      <c r="AM101" s="1048"/>
      <c r="AN101" s="1059">
        <f t="shared" si="143"/>
        <v>0</v>
      </c>
      <c r="AO101" s="1044">
        <f t="shared" si="157"/>
        <v>0</v>
      </c>
      <c r="AP101" s="1059"/>
      <c r="AQ101" s="1047">
        <v>0</v>
      </c>
      <c r="AR101" s="1048"/>
      <c r="AS101" s="1059">
        <f t="shared" si="144"/>
        <v>0</v>
      </c>
      <c r="AT101" s="1044">
        <f t="shared" si="158"/>
        <v>0</v>
      </c>
      <c r="AU101" s="1059"/>
      <c r="AV101" s="1047"/>
      <c r="AW101" s="1048"/>
      <c r="AX101" s="1059">
        <f t="shared" si="145"/>
        <v>0</v>
      </c>
      <c r="AY101" s="1044">
        <f t="shared" si="159"/>
        <v>0</v>
      </c>
      <c r="AZ101" s="1172">
        <f t="shared" si="160"/>
        <v>0</v>
      </c>
      <c r="BA101" s="1172">
        <f t="shared" si="148"/>
        <v>0</v>
      </c>
      <c r="BB101" s="1174">
        <f t="shared" si="149"/>
        <v>0</v>
      </c>
      <c r="BC101" s="1076">
        <f t="shared" si="130"/>
        <v>0</v>
      </c>
      <c r="BD101" s="1042">
        <f t="shared" si="161"/>
        <v>0</v>
      </c>
      <c r="BE101" s="54"/>
      <c r="BF101" s="72"/>
      <c r="BG101" s="72"/>
      <c r="BH101" s="72"/>
    </row>
    <row r="102" spans="1:60" ht="15" customHeight="1">
      <c r="A102" s="703" t="s">
        <v>916</v>
      </c>
      <c r="B102" s="1047"/>
      <c r="C102" s="1047"/>
      <c r="D102" s="1048"/>
      <c r="E102" s="1059">
        <f t="shared" si="112"/>
        <v>0</v>
      </c>
      <c r="F102" s="1044">
        <f t="shared" si="150"/>
        <v>0</v>
      </c>
      <c r="G102" s="1059"/>
      <c r="H102" s="1047"/>
      <c r="I102" s="1048"/>
      <c r="J102" s="1059">
        <f t="shared" si="114"/>
        <v>0</v>
      </c>
      <c r="K102" s="1044">
        <f t="shared" si="151"/>
        <v>0</v>
      </c>
      <c r="L102" s="1059"/>
      <c r="M102" s="1047"/>
      <c r="N102" s="1048"/>
      <c r="O102" s="1059">
        <f t="shared" si="141"/>
        <v>0</v>
      </c>
      <c r="P102" s="1044">
        <f t="shared" si="152"/>
        <v>0</v>
      </c>
      <c r="Q102" s="1047"/>
      <c r="R102" s="1047"/>
      <c r="S102" s="1048"/>
      <c r="T102" s="1059">
        <f t="shared" si="142"/>
        <v>0</v>
      </c>
      <c r="U102" s="1044">
        <f t="shared" si="153"/>
        <v>0</v>
      </c>
      <c r="V102" s="1059"/>
      <c r="W102" s="1047"/>
      <c r="X102" s="1048"/>
      <c r="Y102" s="1059">
        <f t="shared" si="118"/>
        <v>0</v>
      </c>
      <c r="Z102" s="1059">
        <f t="shared" si="154"/>
        <v>0</v>
      </c>
      <c r="AA102" s="1059"/>
      <c r="AB102" s="1047"/>
      <c r="AC102" s="1048"/>
      <c r="AD102" s="1059">
        <f t="shared" si="120"/>
        <v>0</v>
      </c>
      <c r="AE102" s="1044">
        <f t="shared" si="155"/>
        <v>0</v>
      </c>
      <c r="AF102" s="1059"/>
      <c r="AG102" s="1047"/>
      <c r="AH102" s="1048"/>
      <c r="AI102" s="1059">
        <f t="shared" si="122"/>
        <v>0</v>
      </c>
      <c r="AJ102" s="1044">
        <f t="shared" si="156"/>
        <v>0</v>
      </c>
      <c r="AK102" s="1059">
        <v>68581</v>
      </c>
      <c r="AL102" s="1047">
        <v>117920000</v>
      </c>
      <c r="AM102" s="1048"/>
      <c r="AN102" s="1059">
        <f t="shared" si="143"/>
        <v>117920000</v>
      </c>
      <c r="AO102" s="1044">
        <f t="shared" si="157"/>
        <v>117851419</v>
      </c>
      <c r="AP102" s="1059"/>
      <c r="AQ102" s="1047">
        <v>751169</v>
      </c>
      <c r="AR102" s="1048">
        <v>-568781</v>
      </c>
      <c r="AS102" s="1059">
        <f t="shared" si="144"/>
        <v>182388</v>
      </c>
      <c r="AT102" s="1044">
        <f t="shared" si="158"/>
        <v>751169</v>
      </c>
      <c r="AU102" s="1059"/>
      <c r="AV102" s="1047"/>
      <c r="AW102" s="1048"/>
      <c r="AX102" s="1059">
        <f t="shared" si="145"/>
        <v>0</v>
      </c>
      <c r="AY102" s="1044">
        <f t="shared" si="159"/>
        <v>0</v>
      </c>
      <c r="AZ102" s="1172">
        <f t="shared" si="160"/>
        <v>68581</v>
      </c>
      <c r="BA102" s="1172">
        <f t="shared" si="148"/>
        <v>118671169</v>
      </c>
      <c r="BB102" s="1174">
        <f t="shared" si="149"/>
        <v>-568781</v>
      </c>
      <c r="BC102" s="1076">
        <f>SUM(BA102+BB102)</f>
        <v>118102388</v>
      </c>
      <c r="BD102" s="1042">
        <f t="shared" si="161"/>
        <v>118602588</v>
      </c>
    </row>
    <row r="103" spans="1:60" ht="15" hidden="1" customHeight="1">
      <c r="A103" s="703" t="s">
        <v>475</v>
      </c>
      <c r="B103" s="1119"/>
      <c r="C103" s="1119"/>
      <c r="D103" s="1075"/>
      <c r="E103" s="1120">
        <f t="shared" si="112"/>
        <v>0</v>
      </c>
      <c r="F103" s="1120"/>
      <c r="G103" s="1120"/>
      <c r="H103" s="1119"/>
      <c r="I103" s="1075"/>
      <c r="J103" s="1120">
        <f t="shared" si="114"/>
        <v>0</v>
      </c>
      <c r="K103" s="1120"/>
      <c r="L103" s="1120"/>
      <c r="M103" s="1119"/>
      <c r="N103" s="1075"/>
      <c r="O103" s="1120">
        <f t="shared" si="141"/>
        <v>0</v>
      </c>
      <c r="P103" s="1120"/>
      <c r="Q103" s="1120"/>
      <c r="R103" s="1119"/>
      <c r="S103" s="1075"/>
      <c r="T103" s="1120">
        <f t="shared" si="142"/>
        <v>0</v>
      </c>
      <c r="U103" s="1120"/>
      <c r="V103" s="1120"/>
      <c r="W103" s="1119"/>
      <c r="X103" s="1075"/>
      <c r="Y103" s="1120">
        <f t="shared" si="118"/>
        <v>0</v>
      </c>
      <c r="Z103" s="1120"/>
      <c r="AA103" s="1120"/>
      <c r="AB103" s="1119"/>
      <c r="AC103" s="1075"/>
      <c r="AD103" s="1120">
        <f t="shared" si="120"/>
        <v>0</v>
      </c>
      <c r="AE103" s="1120"/>
      <c r="AF103" s="1120"/>
      <c r="AG103" s="1119"/>
      <c r="AH103" s="1075"/>
      <c r="AI103" s="1120">
        <f t="shared" si="122"/>
        <v>0</v>
      </c>
      <c r="AJ103" s="1120"/>
      <c r="AK103" s="1120"/>
      <c r="AL103" s="1119"/>
      <c r="AM103" s="1075"/>
      <c r="AN103" s="1120">
        <f t="shared" si="143"/>
        <v>0</v>
      </c>
      <c r="AO103" s="1120"/>
      <c r="AP103" s="1120"/>
      <c r="AQ103" s="1119"/>
      <c r="AR103" s="1075"/>
      <c r="AS103" s="1120">
        <f t="shared" si="144"/>
        <v>0</v>
      </c>
      <c r="AT103" s="1120"/>
      <c r="AU103" s="1120"/>
      <c r="AV103" s="1119"/>
      <c r="AW103" s="1075"/>
      <c r="AX103" s="1120">
        <f t="shared" si="145"/>
        <v>0</v>
      </c>
      <c r="AY103" s="1120"/>
      <c r="AZ103" s="1437"/>
      <c r="BA103" s="1172">
        <f t="shared" si="148"/>
        <v>0</v>
      </c>
      <c r="BB103" s="1173">
        <f t="shared" si="149"/>
        <v>0</v>
      </c>
      <c r="BC103" s="1437">
        <f t="shared" si="130"/>
        <v>0</v>
      </c>
      <c r="BD103" s="1066"/>
      <c r="BE103" s="54"/>
      <c r="BF103" s="72"/>
      <c r="BG103" s="72"/>
      <c r="BH103" s="72"/>
    </row>
    <row r="104" spans="1:60" s="1025" customFormat="1" ht="15" customHeight="1" thickBot="1">
      <c r="A104" s="1020" t="s">
        <v>476</v>
      </c>
      <c r="B104" s="1121">
        <f>SUM(B88:B103)</f>
        <v>0</v>
      </c>
      <c r="C104" s="1121">
        <f t="shared" ref="C104:BD104" si="162">SUM(C88:C103)</f>
        <v>0</v>
      </c>
      <c r="D104" s="1121">
        <f t="shared" si="162"/>
        <v>0</v>
      </c>
      <c r="E104" s="1121">
        <f t="shared" si="162"/>
        <v>0</v>
      </c>
      <c r="F104" s="1121">
        <f t="shared" si="162"/>
        <v>0</v>
      </c>
      <c r="G104" s="1121">
        <f t="shared" si="162"/>
        <v>0</v>
      </c>
      <c r="H104" s="1121">
        <f t="shared" si="162"/>
        <v>0</v>
      </c>
      <c r="I104" s="1121">
        <f t="shared" si="162"/>
        <v>0</v>
      </c>
      <c r="J104" s="1121">
        <f t="shared" si="162"/>
        <v>0</v>
      </c>
      <c r="K104" s="1121">
        <f t="shared" si="162"/>
        <v>0</v>
      </c>
      <c r="L104" s="1121">
        <f t="shared" si="162"/>
        <v>0</v>
      </c>
      <c r="M104" s="1121">
        <f t="shared" si="162"/>
        <v>0</v>
      </c>
      <c r="N104" s="1121">
        <f t="shared" si="162"/>
        <v>0</v>
      </c>
      <c r="O104" s="1121">
        <f t="shared" si="162"/>
        <v>0</v>
      </c>
      <c r="P104" s="1121">
        <f t="shared" si="162"/>
        <v>0</v>
      </c>
      <c r="Q104" s="1121">
        <f t="shared" si="162"/>
        <v>0</v>
      </c>
      <c r="R104" s="1121">
        <f t="shared" si="162"/>
        <v>0</v>
      </c>
      <c r="S104" s="1121">
        <f t="shared" si="162"/>
        <v>0</v>
      </c>
      <c r="T104" s="1121">
        <f t="shared" si="162"/>
        <v>0</v>
      </c>
      <c r="U104" s="1121">
        <f t="shared" si="162"/>
        <v>0</v>
      </c>
      <c r="V104" s="1121">
        <f t="shared" si="162"/>
        <v>0</v>
      </c>
      <c r="W104" s="1121">
        <f t="shared" ref="W104:AE104" si="163">SUM(W88:W103)</f>
        <v>0</v>
      </c>
      <c r="X104" s="1121">
        <f t="shared" si="163"/>
        <v>0</v>
      </c>
      <c r="Y104" s="1121">
        <f t="shared" si="163"/>
        <v>0</v>
      </c>
      <c r="Z104" s="1121">
        <f t="shared" si="163"/>
        <v>0</v>
      </c>
      <c r="AA104" s="1121">
        <f t="shared" si="163"/>
        <v>0</v>
      </c>
      <c r="AB104" s="1121">
        <f t="shared" si="163"/>
        <v>0</v>
      </c>
      <c r="AC104" s="1121">
        <f t="shared" si="163"/>
        <v>0</v>
      </c>
      <c r="AD104" s="1121">
        <f t="shared" si="163"/>
        <v>0</v>
      </c>
      <c r="AE104" s="1121">
        <f t="shared" si="163"/>
        <v>0</v>
      </c>
      <c r="AF104" s="1121">
        <f t="shared" si="162"/>
        <v>0</v>
      </c>
      <c r="AG104" s="1121">
        <f t="shared" si="162"/>
        <v>0</v>
      </c>
      <c r="AH104" s="1121">
        <f t="shared" si="162"/>
        <v>0</v>
      </c>
      <c r="AI104" s="1121">
        <f t="shared" si="162"/>
        <v>0</v>
      </c>
      <c r="AJ104" s="1121">
        <f t="shared" si="162"/>
        <v>0</v>
      </c>
      <c r="AK104" s="1121">
        <f t="shared" si="162"/>
        <v>1747597</v>
      </c>
      <c r="AL104" s="1121">
        <f t="shared" si="162"/>
        <v>1977029114</v>
      </c>
      <c r="AM104" s="1121">
        <f t="shared" si="162"/>
        <v>-990906</v>
      </c>
      <c r="AN104" s="1121">
        <f t="shared" si="162"/>
        <v>1976038208</v>
      </c>
      <c r="AO104" s="1121">
        <f t="shared" si="162"/>
        <v>1975281517</v>
      </c>
      <c r="AP104" s="1121">
        <f t="shared" si="162"/>
        <v>0</v>
      </c>
      <c r="AQ104" s="1121">
        <f t="shared" si="162"/>
        <v>27579810</v>
      </c>
      <c r="AR104" s="1121">
        <f t="shared" si="162"/>
        <v>-5799827</v>
      </c>
      <c r="AS104" s="1121">
        <f t="shared" si="162"/>
        <v>21779983</v>
      </c>
      <c r="AT104" s="1121">
        <f t="shared" si="162"/>
        <v>27579810</v>
      </c>
      <c r="AU104" s="1121">
        <f t="shared" si="162"/>
        <v>0</v>
      </c>
      <c r="AV104" s="1121">
        <f t="shared" si="162"/>
        <v>0</v>
      </c>
      <c r="AW104" s="1121">
        <f t="shared" si="162"/>
        <v>0</v>
      </c>
      <c r="AX104" s="1121">
        <f t="shared" si="162"/>
        <v>0</v>
      </c>
      <c r="AY104" s="1121">
        <f t="shared" si="162"/>
        <v>0</v>
      </c>
      <c r="AZ104" s="1121">
        <f t="shared" si="162"/>
        <v>1747597</v>
      </c>
      <c r="BA104" s="1121">
        <f t="shared" si="162"/>
        <v>2004608924</v>
      </c>
      <c r="BB104" s="1121">
        <f t="shared" si="162"/>
        <v>-6790733</v>
      </c>
      <c r="BC104" s="1121">
        <f t="shared" si="162"/>
        <v>1997818191</v>
      </c>
      <c r="BD104" s="1121">
        <f t="shared" si="162"/>
        <v>2002861327</v>
      </c>
      <c r="BE104" s="1042"/>
    </row>
    <row r="105" spans="1:60" s="1025" customFormat="1" ht="15" customHeight="1" thickBot="1">
      <c r="A105" s="1078" t="s">
        <v>224</v>
      </c>
      <c r="B105" s="1068">
        <f>SUM(B87+B104)</f>
        <v>0</v>
      </c>
      <c r="C105" s="1068">
        <f t="shared" ref="C105:BD105" si="164">SUM(C87+C104)</f>
        <v>329810</v>
      </c>
      <c r="D105" s="1068">
        <f t="shared" si="164"/>
        <v>1248594</v>
      </c>
      <c r="E105" s="1068">
        <f t="shared" si="164"/>
        <v>1578404</v>
      </c>
      <c r="F105" s="1068">
        <f t="shared" si="164"/>
        <v>329810</v>
      </c>
      <c r="G105" s="1068">
        <f t="shared" si="164"/>
        <v>0</v>
      </c>
      <c r="H105" s="1068">
        <f t="shared" si="164"/>
        <v>0</v>
      </c>
      <c r="I105" s="1068">
        <f t="shared" si="164"/>
        <v>0</v>
      </c>
      <c r="J105" s="1068">
        <f t="shared" si="164"/>
        <v>0</v>
      </c>
      <c r="K105" s="1068">
        <f t="shared" si="164"/>
        <v>0</v>
      </c>
      <c r="L105" s="1068">
        <f t="shared" si="164"/>
        <v>1308</v>
      </c>
      <c r="M105" s="1068">
        <f t="shared" si="164"/>
        <v>5395000</v>
      </c>
      <c r="N105" s="1068">
        <f t="shared" si="164"/>
        <v>5000</v>
      </c>
      <c r="O105" s="1068">
        <f t="shared" si="164"/>
        <v>5400000</v>
      </c>
      <c r="P105" s="1068">
        <f t="shared" si="164"/>
        <v>5393692</v>
      </c>
      <c r="Q105" s="1068">
        <f t="shared" si="164"/>
        <v>0</v>
      </c>
      <c r="R105" s="1068">
        <f t="shared" si="164"/>
        <v>0</v>
      </c>
      <c r="S105" s="1068">
        <f t="shared" si="164"/>
        <v>0</v>
      </c>
      <c r="T105" s="1068">
        <f t="shared" si="164"/>
        <v>0</v>
      </c>
      <c r="U105" s="1068">
        <f t="shared" si="164"/>
        <v>0</v>
      </c>
      <c r="V105" s="1068">
        <f t="shared" si="164"/>
        <v>0</v>
      </c>
      <c r="W105" s="1068">
        <f t="shared" ref="W105:AE105" si="165">SUM(W87+W104)</f>
        <v>0</v>
      </c>
      <c r="X105" s="1068">
        <f t="shared" si="165"/>
        <v>0</v>
      </c>
      <c r="Y105" s="1068">
        <f t="shared" si="165"/>
        <v>0</v>
      </c>
      <c r="Z105" s="1068">
        <f t="shared" si="165"/>
        <v>0</v>
      </c>
      <c r="AA105" s="1068">
        <f t="shared" si="165"/>
        <v>4981</v>
      </c>
      <c r="AB105" s="1068">
        <f t="shared" si="165"/>
        <v>4895740</v>
      </c>
      <c r="AC105" s="1068">
        <f t="shared" si="165"/>
        <v>523610</v>
      </c>
      <c r="AD105" s="1068">
        <f t="shared" si="165"/>
        <v>5419350</v>
      </c>
      <c r="AE105" s="1068">
        <f t="shared" si="165"/>
        <v>4890759</v>
      </c>
      <c r="AF105" s="1068">
        <f t="shared" si="164"/>
        <v>0</v>
      </c>
      <c r="AG105" s="1068">
        <f t="shared" si="164"/>
        <v>210597</v>
      </c>
      <c r="AH105" s="1068">
        <f t="shared" si="164"/>
        <v>207850</v>
      </c>
      <c r="AI105" s="1068">
        <f t="shared" si="164"/>
        <v>418447</v>
      </c>
      <c r="AJ105" s="1068">
        <f t="shared" si="164"/>
        <v>210597</v>
      </c>
      <c r="AK105" s="1068">
        <f t="shared" si="164"/>
        <v>1748304</v>
      </c>
      <c r="AL105" s="1068">
        <f t="shared" si="164"/>
        <v>1978102784</v>
      </c>
      <c r="AM105" s="1068">
        <f t="shared" si="164"/>
        <v>-990906</v>
      </c>
      <c r="AN105" s="1068">
        <f t="shared" si="164"/>
        <v>1977111878</v>
      </c>
      <c r="AO105" s="1068">
        <f t="shared" si="164"/>
        <v>1976354480</v>
      </c>
      <c r="AP105" s="1068">
        <f t="shared" si="164"/>
        <v>0</v>
      </c>
      <c r="AQ105" s="1068">
        <f t="shared" si="164"/>
        <v>37733933</v>
      </c>
      <c r="AR105" s="1068">
        <f t="shared" si="164"/>
        <v>-3069968</v>
      </c>
      <c r="AS105" s="1068">
        <f t="shared" si="164"/>
        <v>34663965</v>
      </c>
      <c r="AT105" s="1068">
        <f t="shared" si="164"/>
        <v>37733933</v>
      </c>
      <c r="AU105" s="1068">
        <f t="shared" si="164"/>
        <v>0</v>
      </c>
      <c r="AV105" s="1068">
        <f t="shared" si="164"/>
        <v>0</v>
      </c>
      <c r="AW105" s="1068">
        <f t="shared" si="164"/>
        <v>0</v>
      </c>
      <c r="AX105" s="1068">
        <f t="shared" si="164"/>
        <v>0</v>
      </c>
      <c r="AY105" s="1068">
        <f t="shared" si="164"/>
        <v>0</v>
      </c>
      <c r="AZ105" s="1068">
        <f t="shared" si="164"/>
        <v>1754593</v>
      </c>
      <c r="BA105" s="1068">
        <f t="shared" si="164"/>
        <v>2026667864</v>
      </c>
      <c r="BB105" s="1068">
        <f t="shared" si="164"/>
        <v>-2075820</v>
      </c>
      <c r="BC105" s="1068">
        <f t="shared" si="164"/>
        <v>2024592044</v>
      </c>
      <c r="BD105" s="1068">
        <f t="shared" si="164"/>
        <v>2024913271</v>
      </c>
      <c r="BE105" s="1042"/>
    </row>
    <row r="106" spans="1:60" s="703" customFormat="1" ht="15" customHeight="1">
      <c r="A106" s="1079" t="s">
        <v>220</v>
      </c>
      <c r="B106" s="1080"/>
      <c r="C106" s="1080">
        <v>6403945</v>
      </c>
      <c r="D106" s="1080">
        <v>1184148</v>
      </c>
      <c r="E106" s="1080">
        <f>SUM(C106:D106)</f>
        <v>7588093</v>
      </c>
      <c r="F106" s="1080"/>
      <c r="G106" s="1080"/>
      <c r="H106" s="1080"/>
      <c r="I106" s="1080"/>
      <c r="J106" s="1080"/>
      <c r="K106" s="1080"/>
      <c r="L106" s="1080"/>
      <c r="M106" s="1080"/>
      <c r="N106" s="1080"/>
      <c r="O106" s="1080"/>
      <c r="P106" s="1080"/>
      <c r="Q106" s="1080"/>
      <c r="R106" s="1080"/>
      <c r="S106" s="1080"/>
      <c r="T106" s="1080"/>
      <c r="U106" s="1044">
        <f>R106-Q106</f>
        <v>0</v>
      </c>
      <c r="V106" s="1080"/>
      <c r="W106" s="1080"/>
      <c r="X106" s="1080"/>
      <c r="Y106" s="1080"/>
      <c r="Z106" s="1080"/>
      <c r="AA106" s="1080"/>
      <c r="AB106" s="1080"/>
      <c r="AC106" s="1080"/>
      <c r="AD106" s="1080"/>
      <c r="AE106" s="1044">
        <f>W106-V106</f>
        <v>0</v>
      </c>
      <c r="AF106" s="1080">
        <v>38146</v>
      </c>
      <c r="AG106" s="1080"/>
      <c r="AH106" s="1080"/>
      <c r="AI106" s="1080">
        <f>SUM(AG106:AH106)</f>
        <v>0</v>
      </c>
      <c r="AJ106" s="1044">
        <f>AG106-AF106</f>
        <v>-38146</v>
      </c>
      <c r="AK106" s="1080"/>
      <c r="AL106" s="1080"/>
      <c r="AM106" s="1080"/>
      <c r="AN106" s="1080">
        <f>SUM(AL106:AM106)</f>
        <v>0</v>
      </c>
      <c r="AO106" s="1044">
        <f>AL106-AK106</f>
        <v>0</v>
      </c>
      <c r="AP106" s="1080"/>
      <c r="AQ106" s="1080"/>
      <c r="AR106" s="1080"/>
      <c r="AS106" s="1080">
        <f>SUM(AQ106:AR106)</f>
        <v>0</v>
      </c>
      <c r="AT106" s="1044">
        <f>AQ106-AP106</f>
        <v>0</v>
      </c>
      <c r="AU106" s="1080"/>
      <c r="AV106" s="1080"/>
      <c r="AW106" s="1080"/>
      <c r="AX106" s="1080"/>
      <c r="AY106" s="1044">
        <f>AV106-AU106</f>
        <v>0</v>
      </c>
      <c r="AZ106" s="1172">
        <f t="shared" ref="AZ106:BB107" si="166">B106+G106+L106+Q106+V106+AA106+AF106+AK106+AP106+AU106</f>
        <v>38146</v>
      </c>
      <c r="BA106" s="1172">
        <f t="shared" si="166"/>
        <v>6403945</v>
      </c>
      <c r="BB106" s="1438">
        <f t="shared" si="166"/>
        <v>1184148</v>
      </c>
      <c r="BC106" s="1439">
        <f>SUM(BA106+BB106)</f>
        <v>7588093</v>
      </c>
      <c r="BD106" s="1049">
        <f>BA106-AZ106</f>
        <v>6365799</v>
      </c>
      <c r="BE106" s="795"/>
      <c r="BG106" s="795">
        <f>BC106-'2 b Állami'!AA35</f>
        <v>0</v>
      </c>
    </row>
    <row r="107" spans="1:60" s="38" customFormat="1" ht="15" customHeight="1">
      <c r="A107" s="1079" t="s">
        <v>221</v>
      </c>
      <c r="B107" s="1084">
        <f t="shared" ref="B107:P107" si="167">B61-B105-B106</f>
        <v>1209453</v>
      </c>
      <c r="C107" s="1084">
        <v>1362667700</v>
      </c>
      <c r="D107" s="1084">
        <f t="shared" si="167"/>
        <v>21617406</v>
      </c>
      <c r="E107" s="1803">
        <f>SUM(C107:D107)</f>
        <v>1384285106</v>
      </c>
      <c r="F107" s="1084">
        <f t="shared" si="167"/>
        <v>1367862192</v>
      </c>
      <c r="G107" s="1084">
        <f t="shared" si="167"/>
        <v>0</v>
      </c>
      <c r="H107" s="1084">
        <f t="shared" si="167"/>
        <v>0</v>
      </c>
      <c r="I107" s="1084">
        <f t="shared" si="167"/>
        <v>0</v>
      </c>
      <c r="J107" s="1084">
        <f>SUM(H107:I107)</f>
        <v>0</v>
      </c>
      <c r="K107" s="1084">
        <f t="shared" si="167"/>
        <v>0</v>
      </c>
      <c r="L107" s="1084">
        <f t="shared" si="167"/>
        <v>425339</v>
      </c>
      <c r="M107" s="1084">
        <f t="shared" si="167"/>
        <v>519566411</v>
      </c>
      <c r="N107" s="1084">
        <f t="shared" si="167"/>
        <v>0</v>
      </c>
      <c r="O107" s="1802">
        <f>SUM(M107:N107)</f>
        <v>519566411</v>
      </c>
      <c r="P107" s="1084">
        <f t="shared" si="167"/>
        <v>519141072</v>
      </c>
      <c r="Q107" s="1084"/>
      <c r="R107" s="1084"/>
      <c r="S107" s="1084"/>
      <c r="T107" s="1084"/>
      <c r="U107" s="1044">
        <f>R107-Q107</f>
        <v>0</v>
      </c>
      <c r="V107" s="1084">
        <f t="shared" ref="V107:AI107" si="168">V61-V105-V106</f>
        <v>0</v>
      </c>
      <c r="W107" s="1084">
        <f t="shared" si="168"/>
        <v>0</v>
      </c>
      <c r="X107" s="1084">
        <f t="shared" si="168"/>
        <v>0</v>
      </c>
      <c r="Y107" s="1084">
        <f>SUM(W107:X107)</f>
        <v>0</v>
      </c>
      <c r="Z107" s="1084">
        <f t="shared" si="168"/>
        <v>0</v>
      </c>
      <c r="AA107" s="1084">
        <f t="shared" si="168"/>
        <v>10694</v>
      </c>
      <c r="AB107" s="1084">
        <f t="shared" si="168"/>
        <v>10829260</v>
      </c>
      <c r="AC107" s="1084">
        <f t="shared" si="168"/>
        <v>-523610</v>
      </c>
      <c r="AD107" s="1802">
        <f t="shared" si="168"/>
        <v>10305650</v>
      </c>
      <c r="AE107" s="1044">
        <f t="shared" si="168"/>
        <v>10818566</v>
      </c>
      <c r="AF107" s="1084">
        <f t="shared" si="168"/>
        <v>7319</v>
      </c>
      <c r="AG107" s="1084">
        <f t="shared" si="168"/>
        <v>-67597</v>
      </c>
      <c r="AH107" s="1084">
        <f t="shared" si="168"/>
        <v>-207850</v>
      </c>
      <c r="AI107" s="1802">
        <f t="shared" si="168"/>
        <v>-275447</v>
      </c>
      <c r="AJ107" s="1044">
        <f>AG107-AF107</f>
        <v>-74916</v>
      </c>
      <c r="AK107" s="1084">
        <f>AK61-AK105-AK106</f>
        <v>-1690951</v>
      </c>
      <c r="AL107" s="1084">
        <f>SUM(AL61-AL77)</f>
        <v>77629395</v>
      </c>
      <c r="AM107" s="1084">
        <v>-1281017</v>
      </c>
      <c r="AN107" s="1080">
        <f>SUM(AL107:AM107)</f>
        <v>76348378</v>
      </c>
      <c r="AO107" s="1044">
        <f>AL107-AK107</f>
        <v>79320346</v>
      </c>
      <c r="AP107" s="1084">
        <f>AP61-AP105-AP106</f>
        <v>0</v>
      </c>
      <c r="AQ107" s="1084">
        <f>AQ61-AQ105-AQ106</f>
        <v>0</v>
      </c>
      <c r="AR107" s="1084">
        <f>AR61-AR105-AR106</f>
        <v>0</v>
      </c>
      <c r="AS107" s="1084">
        <f>SUM(AQ107:AR107)</f>
        <v>0</v>
      </c>
      <c r="AT107" s="1044">
        <f>AQ107-AP107</f>
        <v>0</v>
      </c>
      <c r="AU107" s="1084">
        <f>AU61-AU105-AU106</f>
        <v>0</v>
      </c>
      <c r="AV107" s="1084">
        <f>AV61-AV105-AV106</f>
        <v>0</v>
      </c>
      <c r="AW107" s="1084">
        <f>AW61-AW105-AW106</f>
        <v>0</v>
      </c>
      <c r="AX107" s="1084">
        <f>SUM(AV107:AW107)</f>
        <v>0</v>
      </c>
      <c r="AY107" s="1044">
        <f>AS107-AR107</f>
        <v>0</v>
      </c>
      <c r="AZ107" s="1172">
        <f t="shared" si="166"/>
        <v>-38146</v>
      </c>
      <c r="BA107" s="1172">
        <f t="shared" si="166"/>
        <v>1970625169</v>
      </c>
      <c r="BB107" s="1438">
        <f t="shared" si="166"/>
        <v>19604929</v>
      </c>
      <c r="BC107" s="1440">
        <f>SUM(BA107+BB107)</f>
        <v>1990230098</v>
      </c>
      <c r="BD107" s="1049">
        <f>BA107-AZ107</f>
        <v>1970663315</v>
      </c>
      <c r="BE107" s="37"/>
      <c r="BF107" s="37">
        <f>BC105-BC106-BC107-BC87</f>
        <v>0</v>
      </c>
      <c r="BG107" s="37">
        <f>BD61-BD105</f>
        <v>0</v>
      </c>
    </row>
    <row r="108" spans="1:60" ht="15" customHeight="1">
      <c r="AG108" s="36"/>
      <c r="AH108" s="36"/>
      <c r="AL108" s="36"/>
      <c r="AM108" s="36"/>
      <c r="AQ108" s="36"/>
      <c r="AR108" s="36"/>
      <c r="AV108" s="36"/>
      <c r="AW108" s="36"/>
      <c r="BC108" s="119">
        <f>SUM(BC61-BC105)</f>
        <v>0</v>
      </c>
    </row>
    <row r="109" spans="1:60" ht="15" customHeight="1">
      <c r="BC109" s="119">
        <f>BC96+BC97+BC100+BC102-BC107</f>
        <v>0</v>
      </c>
    </row>
    <row r="110" spans="1:60" ht="15" customHeight="1"/>
    <row r="111" spans="1:60" ht="15" customHeight="1"/>
    <row r="112" spans="1:60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</sheetData>
  <mergeCells count="32">
    <mergeCell ref="W2:Y2"/>
    <mergeCell ref="AB2:AD2"/>
    <mergeCell ref="AB4:AD4"/>
    <mergeCell ref="BA2:BC2"/>
    <mergeCell ref="AV3:AX3"/>
    <mergeCell ref="AV2:AX2"/>
    <mergeCell ref="AL4:AN4"/>
    <mergeCell ref="AG2:AI2"/>
    <mergeCell ref="AL2:AN2"/>
    <mergeCell ref="AG4:AI4"/>
    <mergeCell ref="W3:Y3"/>
    <mergeCell ref="AP2:AT2"/>
    <mergeCell ref="AL3:AN3"/>
    <mergeCell ref="BA4:BC4"/>
    <mergeCell ref="AG3:AI3"/>
    <mergeCell ref="AQ4:AS4"/>
    <mergeCell ref="AQ3:AS3"/>
    <mergeCell ref="AV4:AX4"/>
    <mergeCell ref="AB3:AD3"/>
    <mergeCell ref="C4:E4"/>
    <mergeCell ref="C3:E3"/>
    <mergeCell ref="H3:J3"/>
    <mergeCell ref="H4:J4"/>
    <mergeCell ref="W4:Y4"/>
    <mergeCell ref="M4:O4"/>
    <mergeCell ref="R4:T4"/>
    <mergeCell ref="M3:O3"/>
    <mergeCell ref="C2:E2"/>
    <mergeCell ref="H2:J2"/>
    <mergeCell ref="M2:O2"/>
    <mergeCell ref="R2:T2"/>
    <mergeCell ref="R3:T3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1" firstPageNumber="18" orientation="portrait" r:id="rId1"/>
  <headerFooter alignWithMargins="0">
    <oddHeader>&amp;L&amp;"Times New Roman,Normál"4.2.m.a 4/2017. (III.1.) önk.rendelethez&amp;C
&amp;"Arial CE,Félkövér"Budapest Főváros XV.ker.Önkormányzata Polgármesteri Hivatal 2016. évi ktv. V. számú módosítás előirányzata (Ft)&amp;R&amp;8 4.2.m.a 5/2016.(II.29.) önk. rendelethez</oddHeader>
    <oddFooter>&amp;C&amp;8                &amp;P. oldal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DQ167"/>
  <sheetViews>
    <sheetView view="pageBreakPreview" topLeftCell="A2" zoomScaleNormal="100" zoomScaleSheetLayoutView="100" workbookViewId="0">
      <pane xSplit="2" ySplit="6" topLeftCell="BF44" activePane="bottomRight" state="frozen"/>
      <selection activeCell="A2" sqref="A2"/>
      <selection pane="topRight" activeCell="C2" sqref="C2"/>
      <selection pane="bottomLeft" activeCell="A8" sqref="A8"/>
      <selection pane="bottomRight" activeCell="CU84" sqref="CU84"/>
    </sheetView>
  </sheetViews>
  <sheetFormatPr defaultRowHeight="15"/>
  <cols>
    <col min="1" max="1" width="49.42578125" style="10" customWidth="1"/>
    <col min="2" max="2" width="14" style="10" hidden="1" customWidth="1"/>
    <col min="3" max="5" width="14.28515625" style="10" customWidth="1"/>
    <col min="6" max="7" width="14.28515625" style="10" hidden="1" customWidth="1"/>
    <col min="8" max="10" width="14.28515625" style="10" customWidth="1"/>
    <col min="11" max="12" width="14.28515625" style="10" hidden="1" customWidth="1"/>
    <col min="13" max="15" width="14.28515625" style="10" customWidth="1"/>
    <col min="16" max="17" width="14.28515625" style="10" hidden="1" customWidth="1"/>
    <col min="18" max="20" width="14.28515625" style="10" customWidth="1"/>
    <col min="21" max="22" width="14.28515625" style="10" hidden="1" customWidth="1"/>
    <col min="23" max="25" width="14.28515625" style="10" customWidth="1"/>
    <col min="26" max="57" width="14.28515625" style="10" hidden="1" customWidth="1"/>
    <col min="58" max="58" width="15.28515625" style="310" customWidth="1"/>
    <col min="59" max="60" width="14.28515625" style="310" customWidth="1"/>
    <col min="61" max="62" width="14.28515625" style="310" hidden="1" customWidth="1"/>
    <col min="63" max="67" width="14.28515625" style="10" hidden="1" customWidth="1"/>
    <col min="68" max="70" width="14.28515625" style="10" customWidth="1"/>
    <col min="71" max="72" width="14.28515625" style="10" hidden="1" customWidth="1"/>
    <col min="73" max="75" width="14.28515625" style="10" customWidth="1"/>
    <col min="76" max="97" width="14.28515625" style="10" hidden="1" customWidth="1"/>
    <col min="98" max="100" width="14.28515625" style="10" customWidth="1"/>
    <col min="101" max="101" width="14.28515625" style="10" hidden="1" customWidth="1"/>
    <col min="102" max="102" width="14.28515625" style="310" hidden="1" customWidth="1"/>
    <col min="103" max="105" width="14.28515625" style="310" customWidth="1"/>
    <col min="106" max="107" width="14.28515625" style="310" hidden="1" customWidth="1"/>
    <col min="108" max="110" width="14.28515625" style="10" customWidth="1"/>
    <col min="111" max="111" width="14.28515625" style="10" hidden="1" customWidth="1"/>
    <col min="112" max="112" width="12.42578125" style="310" hidden="1" customWidth="1"/>
    <col min="113" max="113" width="15.140625" style="310" customWidth="1"/>
    <col min="114" max="115" width="14.28515625" style="310" customWidth="1"/>
    <col min="116" max="116" width="15" style="1355" hidden="1" customWidth="1"/>
    <col min="117" max="117" width="11.140625" style="11" customWidth="1"/>
    <col min="118" max="118" width="10.42578125" style="11" customWidth="1"/>
    <col min="119" max="16384" width="9.140625" style="10"/>
  </cols>
  <sheetData>
    <row r="1" spans="1:118" ht="12" hidden="1" customHeight="1">
      <c r="A1" s="1227" t="s">
        <v>232</v>
      </c>
      <c r="B1" s="1235"/>
      <c r="C1" s="1369"/>
      <c r="D1" s="1370">
        <v>1</v>
      </c>
      <c r="E1" s="1371"/>
      <c r="F1" s="1372"/>
      <c r="G1" s="1372"/>
      <c r="H1" s="1369"/>
      <c r="I1" s="1370" t="s">
        <v>367</v>
      </c>
      <c r="J1" s="1371"/>
      <c r="K1" s="1372"/>
      <c r="L1" s="1372"/>
      <c r="M1" s="1356"/>
      <c r="N1" s="1373">
        <v>3</v>
      </c>
      <c r="O1" s="1374"/>
      <c r="P1" s="1375"/>
      <c r="Q1" s="1375"/>
      <c r="R1" s="1356"/>
      <c r="S1" s="1373">
        <v>4</v>
      </c>
      <c r="T1" s="1376"/>
      <c r="U1" s="1373"/>
      <c r="V1" s="1373"/>
      <c r="W1" s="1373"/>
      <c r="X1" s="1373">
        <v>5</v>
      </c>
      <c r="Y1" s="1373"/>
      <c r="Z1" s="1373"/>
      <c r="AA1" s="1373"/>
      <c r="AB1" s="1356"/>
      <c r="AC1" s="1373">
        <v>6</v>
      </c>
      <c r="AD1" s="1376"/>
      <c r="AE1" s="1373"/>
      <c r="AF1" s="1373"/>
      <c r="AG1" s="1356"/>
      <c r="AH1" s="1373">
        <v>7</v>
      </c>
      <c r="AI1" s="1376"/>
      <c r="AJ1" s="1373"/>
      <c r="AK1" s="1373"/>
      <c r="AL1" s="1356"/>
      <c r="AM1" s="1373">
        <v>8</v>
      </c>
      <c r="AN1" s="1376"/>
      <c r="AO1" s="1373"/>
      <c r="AP1" s="1373"/>
      <c r="AQ1" s="1373"/>
      <c r="AR1" s="1373">
        <v>9</v>
      </c>
      <c r="AS1" s="1373"/>
      <c r="AT1" s="1373"/>
      <c r="AU1" s="1373"/>
      <c r="AV1" s="1356"/>
      <c r="AW1" s="1373">
        <v>10</v>
      </c>
      <c r="AX1" s="1376"/>
      <c r="AY1" s="1373"/>
      <c r="AZ1" s="1373"/>
      <c r="BA1" s="1373"/>
      <c r="BB1" s="1373">
        <v>11</v>
      </c>
      <c r="BC1" s="1373"/>
      <c r="BD1" s="1373"/>
      <c r="BE1" s="1373"/>
      <c r="BF1" s="1377"/>
      <c r="BG1" s="1378">
        <v>12</v>
      </c>
      <c r="BH1" s="1379"/>
      <c r="BI1" s="1378"/>
      <c r="BJ1" s="1378"/>
      <c r="BK1" s="1356"/>
      <c r="BL1" s="1373">
        <v>13</v>
      </c>
      <c r="BM1" s="1374"/>
      <c r="BN1" s="1375"/>
      <c r="BO1" s="1375"/>
      <c r="BP1" s="1356"/>
      <c r="BQ1" s="1373">
        <v>14</v>
      </c>
      <c r="BR1" s="1374"/>
      <c r="BS1" s="1375"/>
      <c r="BT1" s="1375"/>
      <c r="BU1" s="1356"/>
      <c r="BV1" s="1373">
        <v>15</v>
      </c>
      <c r="BW1" s="1374"/>
      <c r="BX1" s="1375"/>
      <c r="BY1" s="1375"/>
      <c r="BZ1" s="1356"/>
      <c r="CA1" s="1373">
        <v>16</v>
      </c>
      <c r="CB1" s="1376"/>
      <c r="CC1" s="1373"/>
      <c r="CD1" s="1375"/>
      <c r="CE1" s="1356"/>
      <c r="CF1" s="1373">
        <v>17</v>
      </c>
      <c r="CG1" s="1376"/>
      <c r="CH1" s="1373"/>
      <c r="CI1" s="1375"/>
      <c r="CJ1" s="1356"/>
      <c r="CK1" s="1373">
        <v>18</v>
      </c>
      <c r="CL1" s="1376"/>
      <c r="CM1" s="1373"/>
      <c r="CN1" s="1375"/>
      <c r="CO1" s="1356"/>
      <c r="CP1" s="1373">
        <v>19</v>
      </c>
      <c r="CQ1" s="1376"/>
      <c r="CR1" s="1373"/>
      <c r="CS1" s="1375"/>
      <c r="CT1" s="1356"/>
      <c r="CU1" s="1373">
        <v>20</v>
      </c>
      <c r="CV1" s="1376"/>
      <c r="CW1" s="1373"/>
      <c r="CX1" s="1378"/>
      <c r="CY1" s="1377"/>
      <c r="CZ1" s="1378">
        <v>21</v>
      </c>
      <c r="DA1" s="1379"/>
      <c r="DB1" s="1378"/>
      <c r="DC1" s="1378"/>
      <c r="DD1" s="1375"/>
      <c r="DE1" s="1373">
        <v>19</v>
      </c>
      <c r="DF1" s="1375"/>
      <c r="DG1" s="1375"/>
      <c r="DH1" s="1380"/>
      <c r="DI1" s="1380"/>
      <c r="DJ1" s="1381">
        <v>23</v>
      </c>
      <c r="DK1" s="1380"/>
    </row>
    <row r="2" spans="1:118" s="1209" customFormat="1" ht="30" customHeight="1">
      <c r="A2" s="1088" t="s">
        <v>233</v>
      </c>
      <c r="B2" s="1235" t="s">
        <v>848</v>
      </c>
      <c r="C2" s="1884" t="s">
        <v>848</v>
      </c>
      <c r="D2" s="1906"/>
      <c r="E2" s="1906"/>
      <c r="F2" s="1609"/>
      <c r="G2" s="1235" t="s">
        <v>851</v>
      </c>
      <c r="H2" s="1883" t="s">
        <v>851</v>
      </c>
      <c r="I2" s="1906"/>
      <c r="J2" s="1907"/>
      <c r="K2" s="1609"/>
      <c r="L2" s="1235" t="s">
        <v>854</v>
      </c>
      <c r="M2" s="1883" t="s">
        <v>854</v>
      </c>
      <c r="N2" s="1906"/>
      <c r="O2" s="1907"/>
      <c r="P2" s="1609"/>
      <c r="Q2" s="1235" t="s">
        <v>855</v>
      </c>
      <c r="R2" s="1883" t="s">
        <v>855</v>
      </c>
      <c r="S2" s="1906"/>
      <c r="T2" s="1907"/>
      <c r="U2" s="1609"/>
      <c r="V2" s="1227" t="s">
        <v>857</v>
      </c>
      <c r="W2" s="1883" t="s">
        <v>857</v>
      </c>
      <c r="X2" s="1906"/>
      <c r="Y2" s="1907"/>
      <c r="Z2" s="1368"/>
      <c r="AA2" s="1235" t="s">
        <v>858</v>
      </c>
      <c r="AB2" s="1883" t="s">
        <v>858</v>
      </c>
      <c r="AC2" s="1906"/>
      <c r="AD2" s="1907"/>
      <c r="AE2" s="1609"/>
      <c r="AF2" s="1227"/>
      <c r="AG2" s="1880"/>
      <c r="AH2" s="1882"/>
      <c r="AI2" s="1882"/>
      <c r="AJ2" s="1015"/>
      <c r="AK2" s="1227"/>
      <c r="AL2" s="1883"/>
      <c r="AM2" s="1915"/>
      <c r="AN2" s="1916"/>
      <c r="AO2" s="1015"/>
      <c r="AP2" s="1227"/>
      <c r="AQ2" s="1883"/>
      <c r="AR2" s="1915"/>
      <c r="AS2" s="1916"/>
      <c r="AT2" s="1015"/>
      <c r="AU2" s="1911"/>
      <c r="AV2" s="1882"/>
      <c r="AW2" s="1882"/>
      <c r="AX2" s="1882"/>
      <c r="AY2" s="1882"/>
      <c r="AZ2" s="1227"/>
      <c r="BA2" s="1912"/>
      <c r="BB2" s="1913"/>
      <c r="BC2" s="1914"/>
      <c r="BD2" s="1088"/>
      <c r="BE2" s="1614" t="s">
        <v>860</v>
      </c>
      <c r="BF2" s="1917" t="s">
        <v>860</v>
      </c>
      <c r="BG2" s="1918"/>
      <c r="BH2" s="1919"/>
      <c r="BI2" s="1604"/>
      <c r="BJ2" s="1235" t="s">
        <v>867</v>
      </c>
      <c r="BK2" s="1883" t="s">
        <v>867</v>
      </c>
      <c r="BL2" s="1918"/>
      <c r="BM2" s="1919"/>
      <c r="BN2" s="1604"/>
      <c r="BO2" s="1235" t="s">
        <v>864</v>
      </c>
      <c r="BP2" s="1880" t="s">
        <v>864</v>
      </c>
      <c r="BQ2" s="1895"/>
      <c r="BR2" s="1895"/>
      <c r="BS2" s="1609"/>
      <c r="BT2" s="1235" t="s">
        <v>868</v>
      </c>
      <c r="BU2" s="1884" t="s">
        <v>868</v>
      </c>
      <c r="BV2" s="1918"/>
      <c r="BW2" s="1918"/>
      <c r="BX2" s="1604"/>
      <c r="BY2" s="1883" t="s">
        <v>869</v>
      </c>
      <c r="BZ2" s="1906"/>
      <c r="CA2" s="1906"/>
      <c r="CB2" s="1906"/>
      <c r="CC2" s="1907"/>
      <c r="CD2" s="1368"/>
      <c r="CE2" s="1912" t="s">
        <v>871</v>
      </c>
      <c r="CF2" s="1937"/>
      <c r="CG2" s="1938"/>
      <c r="CH2" s="1015"/>
      <c r="CI2" s="1912" t="s">
        <v>873</v>
      </c>
      <c r="CJ2" s="1906"/>
      <c r="CK2" s="1906"/>
      <c r="CL2" s="1906"/>
      <c r="CM2" s="1907"/>
      <c r="CN2" s="1368"/>
      <c r="CO2" s="1912" t="s">
        <v>874</v>
      </c>
      <c r="CP2" s="1913"/>
      <c r="CQ2" s="1914"/>
      <c r="CR2" s="1015"/>
      <c r="CS2" s="1368"/>
      <c r="CT2" s="1912" t="s">
        <v>1353</v>
      </c>
      <c r="CU2" s="1913"/>
      <c r="CV2" s="1914"/>
      <c r="CW2" s="1015"/>
      <c r="CX2" s="1236" t="s">
        <v>861</v>
      </c>
      <c r="CY2" s="1890" t="s">
        <v>861</v>
      </c>
      <c r="CZ2" s="1906"/>
      <c r="DA2" s="1907"/>
      <c r="DB2" s="1090"/>
      <c r="DC2" s="1613" t="s">
        <v>835</v>
      </c>
      <c r="DD2" s="1908" t="s">
        <v>835</v>
      </c>
      <c r="DE2" s="1906"/>
      <c r="DF2" s="1907"/>
      <c r="DG2" s="1609"/>
      <c r="DH2" s="1605" t="s">
        <v>1036</v>
      </c>
      <c r="DI2" s="1890" t="s">
        <v>1036</v>
      </c>
      <c r="DJ2" s="1909"/>
      <c r="DK2" s="1910"/>
      <c r="DL2" s="1606"/>
      <c r="DM2" s="946"/>
      <c r="DN2" s="946"/>
    </row>
    <row r="3" spans="1:118" s="1517" customFormat="1" ht="15" customHeight="1">
      <c r="A3" s="1017" t="s">
        <v>1047</v>
      </c>
      <c r="B3" s="1511"/>
      <c r="C3" s="1920" t="s">
        <v>849</v>
      </c>
      <c r="D3" s="1921"/>
      <c r="E3" s="1922"/>
      <c r="F3" s="1512"/>
      <c r="G3" s="1512"/>
      <c r="H3" s="1920" t="s">
        <v>850</v>
      </c>
      <c r="I3" s="1921"/>
      <c r="J3" s="1922"/>
      <c r="K3" s="1512"/>
      <c r="L3" s="1512"/>
      <c r="M3" s="1920" t="s">
        <v>852</v>
      </c>
      <c r="N3" s="1921"/>
      <c r="O3" s="1922"/>
      <c r="P3" s="1512"/>
      <c r="Q3" s="1512"/>
      <c r="R3" s="1920" t="s">
        <v>853</v>
      </c>
      <c r="S3" s="1921"/>
      <c r="T3" s="1922"/>
      <c r="U3" s="1512"/>
      <c r="V3" s="1512"/>
      <c r="W3" s="1920" t="s">
        <v>856</v>
      </c>
      <c r="X3" s="1921"/>
      <c r="Y3" s="1922"/>
      <c r="Z3" s="1512"/>
      <c r="AA3" s="1512"/>
      <c r="AB3" s="1920" t="s">
        <v>859</v>
      </c>
      <c r="AC3" s="1921"/>
      <c r="AD3" s="1922"/>
      <c r="AE3" s="1512"/>
      <c r="AF3" s="1512"/>
      <c r="AG3" s="1920"/>
      <c r="AH3" s="1921"/>
      <c r="AI3" s="1922"/>
      <c r="AJ3" s="1512"/>
      <c r="AK3" s="1512"/>
      <c r="AL3" s="1920"/>
      <c r="AM3" s="1921"/>
      <c r="AN3" s="1922"/>
      <c r="AO3" s="1512"/>
      <c r="AP3" s="1512"/>
      <c r="AQ3" s="1920"/>
      <c r="AR3" s="1921"/>
      <c r="AS3" s="1922"/>
      <c r="AT3" s="1512"/>
      <c r="AU3" s="1512"/>
      <c r="AV3" s="1920"/>
      <c r="AW3" s="1921"/>
      <c r="AX3" s="1922"/>
      <c r="AY3" s="1512"/>
      <c r="AZ3" s="1512"/>
      <c r="BA3" s="1920"/>
      <c r="BB3" s="1921"/>
      <c r="BC3" s="1922"/>
      <c r="BD3" s="1512"/>
      <c r="BE3" s="1512"/>
      <c r="BF3" s="1923" t="s">
        <v>862</v>
      </c>
      <c r="BG3" s="1924"/>
      <c r="BH3" s="1925"/>
      <c r="BI3" s="1513"/>
      <c r="BJ3" s="1513"/>
      <c r="BK3" s="1920" t="s">
        <v>863</v>
      </c>
      <c r="BL3" s="1921"/>
      <c r="BM3" s="1922"/>
      <c r="BN3" s="1512"/>
      <c r="BO3" s="1512"/>
      <c r="BP3" s="1920" t="s">
        <v>865</v>
      </c>
      <c r="BQ3" s="1921"/>
      <c r="BR3" s="1922"/>
      <c r="BS3" s="1512"/>
      <c r="BT3" s="1512"/>
      <c r="BU3" s="1920" t="s">
        <v>866</v>
      </c>
      <c r="BV3" s="1921"/>
      <c r="BW3" s="1922"/>
      <c r="BX3" s="1512"/>
      <c r="BY3" s="1512"/>
      <c r="BZ3" s="1920" t="s">
        <v>870</v>
      </c>
      <c r="CA3" s="1921"/>
      <c r="CB3" s="1922"/>
      <c r="CC3" s="1512"/>
      <c r="CD3" s="1512"/>
      <c r="CE3" s="1920" t="s">
        <v>872</v>
      </c>
      <c r="CF3" s="1921"/>
      <c r="CG3" s="1922"/>
      <c r="CH3" s="1512"/>
      <c r="CI3" s="1512"/>
      <c r="CJ3" s="1920" t="s">
        <v>875</v>
      </c>
      <c r="CK3" s="1921"/>
      <c r="CL3" s="1922"/>
      <c r="CM3" s="1512"/>
      <c r="CN3" s="1512"/>
      <c r="CO3" s="1920" t="s">
        <v>876</v>
      </c>
      <c r="CP3" s="1921"/>
      <c r="CQ3" s="1922"/>
      <c r="CR3" s="1512"/>
      <c r="CS3" s="1512"/>
      <c r="CT3" s="1920" t="s">
        <v>1352</v>
      </c>
      <c r="CU3" s="1921"/>
      <c r="CV3" s="1922"/>
      <c r="CW3" s="1512"/>
      <c r="CX3" s="1514"/>
      <c r="CY3" s="1923" t="s">
        <v>877</v>
      </c>
      <c r="CZ3" s="1935"/>
      <c r="DA3" s="1936"/>
      <c r="DB3" s="1514"/>
      <c r="DC3" s="1514"/>
      <c r="DD3" s="1920" t="s">
        <v>878</v>
      </c>
      <c r="DE3" s="1921"/>
      <c r="DF3" s="1922"/>
      <c r="DG3" s="1512"/>
      <c r="DH3" s="1514"/>
      <c r="DI3" s="1923" t="s">
        <v>1045</v>
      </c>
      <c r="DJ3" s="1935"/>
      <c r="DK3" s="1936"/>
      <c r="DL3" s="1515"/>
      <c r="DM3" s="1516"/>
      <c r="DN3" s="1516"/>
    </row>
    <row r="4" spans="1:118" ht="16.5" hidden="1" customHeight="1">
      <c r="A4" s="1383" t="s">
        <v>167</v>
      </c>
      <c r="B4" s="1384"/>
      <c r="C4" s="1929"/>
      <c r="D4" s="1930"/>
      <c r="E4" s="1931"/>
      <c r="F4" s="1241"/>
      <c r="G4" s="1241"/>
      <c r="H4" s="1929"/>
      <c r="I4" s="1930"/>
      <c r="J4" s="1931"/>
      <c r="K4" s="1241"/>
      <c r="L4" s="1241"/>
      <c r="M4" s="1929"/>
      <c r="N4" s="1930"/>
      <c r="O4" s="1931"/>
      <c r="P4" s="1241"/>
      <c r="Q4" s="1241"/>
      <c r="R4" s="1929"/>
      <c r="S4" s="1930"/>
      <c r="T4" s="1931"/>
      <c r="U4" s="1241"/>
      <c r="V4" s="1241"/>
      <c r="W4" s="1926"/>
      <c r="X4" s="1927"/>
      <c r="Y4" s="1928"/>
      <c r="Z4" s="1385"/>
      <c r="AA4" s="1385"/>
      <c r="AB4" s="1929"/>
      <c r="AC4" s="1930"/>
      <c r="AD4" s="1931"/>
      <c r="AE4" s="1241"/>
      <c r="AF4" s="1241"/>
      <c r="AG4" s="1929"/>
      <c r="AH4" s="1930"/>
      <c r="AI4" s="1931"/>
      <c r="AJ4" s="1241"/>
      <c r="AK4" s="1241"/>
      <c r="AL4" s="1929"/>
      <c r="AM4" s="1930"/>
      <c r="AN4" s="1931"/>
      <c r="AO4" s="1241"/>
      <c r="AP4" s="1241"/>
      <c r="AQ4" s="1929"/>
      <c r="AR4" s="1930"/>
      <c r="AS4" s="1931"/>
      <c r="AT4" s="1241"/>
      <c r="AU4" s="1241"/>
      <c r="AV4" s="1929"/>
      <c r="AW4" s="1930"/>
      <c r="AX4" s="1931"/>
      <c r="AY4" s="1241"/>
      <c r="AZ4" s="1241"/>
      <c r="BA4" s="1929"/>
      <c r="BB4" s="1930"/>
      <c r="BC4" s="1931"/>
      <c r="BD4" s="1241"/>
      <c r="BE4" s="1241"/>
      <c r="BF4" s="1932"/>
      <c r="BG4" s="1933"/>
      <c r="BH4" s="1934"/>
      <c r="BI4" s="1248"/>
      <c r="BJ4" s="1248"/>
      <c r="BK4" s="1926"/>
      <c r="BL4" s="1927"/>
      <c r="BM4" s="1928"/>
      <c r="BN4" s="1385"/>
      <c r="BO4" s="1385"/>
      <c r="BP4" s="1926"/>
      <c r="BQ4" s="1927"/>
      <c r="BR4" s="1928"/>
      <c r="BS4" s="1385"/>
      <c r="BT4" s="1385"/>
      <c r="BU4" s="1926"/>
      <c r="BV4" s="1927"/>
      <c r="BW4" s="1928"/>
      <c r="BX4" s="1385"/>
      <c r="BY4" s="1385"/>
      <c r="BZ4" s="1929"/>
      <c r="CA4" s="1930"/>
      <c r="CB4" s="1931"/>
      <c r="CC4" s="1241"/>
      <c r="CD4" s="1385"/>
      <c r="CE4" s="1929"/>
      <c r="CF4" s="1930"/>
      <c r="CG4" s="1931"/>
      <c r="CH4" s="1241"/>
      <c r="CI4" s="1385"/>
      <c r="CJ4" s="1929"/>
      <c r="CK4" s="1930"/>
      <c r="CL4" s="1931"/>
      <c r="CM4" s="1241"/>
      <c r="CN4" s="1385"/>
      <c r="CO4" s="1929"/>
      <c r="CP4" s="1930"/>
      <c r="CQ4" s="1931"/>
      <c r="CR4" s="1241"/>
      <c r="CS4" s="1385"/>
      <c r="CT4" s="1929"/>
      <c r="CU4" s="1930"/>
      <c r="CV4" s="1931"/>
      <c r="CW4" s="1241"/>
      <c r="CX4" s="1248"/>
      <c r="CY4" s="1932"/>
      <c r="CZ4" s="1933"/>
      <c r="DA4" s="1934"/>
      <c r="DB4" s="1248"/>
      <c r="DC4" s="1248"/>
      <c r="DD4" s="1929"/>
      <c r="DE4" s="1930"/>
      <c r="DF4" s="1931"/>
      <c r="DG4" s="1241"/>
      <c r="DH4" s="1248"/>
      <c r="DI4" s="1932"/>
      <c r="DJ4" s="1933"/>
      <c r="DK4" s="1934"/>
    </row>
    <row r="5" spans="1:118" s="15" customFormat="1" ht="30" customHeight="1">
      <c r="A5" s="1227" t="s">
        <v>169</v>
      </c>
      <c r="B5" s="1250" t="s">
        <v>624</v>
      </c>
      <c r="C5" s="1026" t="s">
        <v>1246</v>
      </c>
      <c r="D5" s="1008" t="s">
        <v>15</v>
      </c>
      <c r="E5" s="1026" t="s">
        <v>1307</v>
      </c>
      <c r="F5" s="1227" t="s">
        <v>881</v>
      </c>
      <c r="G5" s="1250" t="s">
        <v>624</v>
      </c>
      <c r="H5" s="1026" t="s">
        <v>1246</v>
      </c>
      <c r="I5" s="1008" t="s">
        <v>15</v>
      </c>
      <c r="J5" s="1026" t="s">
        <v>1307</v>
      </c>
      <c r="K5" s="1227" t="s">
        <v>881</v>
      </c>
      <c r="L5" s="1250" t="s">
        <v>624</v>
      </c>
      <c r="M5" s="1026" t="s">
        <v>1246</v>
      </c>
      <c r="N5" s="1008" t="s">
        <v>15</v>
      </c>
      <c r="O5" s="1026" t="s">
        <v>1307</v>
      </c>
      <c r="P5" s="1227" t="s">
        <v>881</v>
      </c>
      <c r="Q5" s="1250" t="s">
        <v>624</v>
      </c>
      <c r="R5" s="1026" t="s">
        <v>1246</v>
      </c>
      <c r="S5" s="1008" t="s">
        <v>15</v>
      </c>
      <c r="T5" s="1026" t="s">
        <v>1307</v>
      </c>
      <c r="U5" s="1227" t="s">
        <v>881</v>
      </c>
      <c r="V5" s="1250" t="s">
        <v>624</v>
      </c>
      <c r="W5" s="1026" t="s">
        <v>1246</v>
      </c>
      <c r="X5" s="1008" t="s">
        <v>15</v>
      </c>
      <c r="Y5" s="1026" t="s">
        <v>1307</v>
      </c>
      <c r="Z5" s="1227" t="s">
        <v>881</v>
      </c>
      <c r="AA5" s="1250" t="s">
        <v>624</v>
      </c>
      <c r="AB5" s="1250" t="s">
        <v>879</v>
      </c>
      <c r="AC5" s="1227" t="s">
        <v>15</v>
      </c>
      <c r="AD5" s="1250" t="s">
        <v>880</v>
      </c>
      <c r="AE5" s="1227" t="s">
        <v>881</v>
      </c>
      <c r="AF5" s="1250" t="s">
        <v>624</v>
      </c>
      <c r="AG5" s="1250" t="s">
        <v>879</v>
      </c>
      <c r="AH5" s="1227" t="s">
        <v>15</v>
      </c>
      <c r="AI5" s="1250" t="s">
        <v>880</v>
      </c>
      <c r="AJ5" s="1227" t="s">
        <v>881</v>
      </c>
      <c r="AK5" s="1250" t="s">
        <v>624</v>
      </c>
      <c r="AL5" s="1250" t="s">
        <v>879</v>
      </c>
      <c r="AM5" s="1227" t="s">
        <v>15</v>
      </c>
      <c r="AN5" s="1250" t="s">
        <v>880</v>
      </c>
      <c r="AO5" s="1227" t="s">
        <v>881</v>
      </c>
      <c r="AP5" s="1250" t="s">
        <v>624</v>
      </c>
      <c r="AQ5" s="1250" t="s">
        <v>879</v>
      </c>
      <c r="AR5" s="1227" t="s">
        <v>15</v>
      </c>
      <c r="AS5" s="1250" t="s">
        <v>880</v>
      </c>
      <c r="AT5" s="1227" t="s">
        <v>881</v>
      </c>
      <c r="AU5" s="1250" t="s">
        <v>624</v>
      </c>
      <c r="AV5" s="1250" t="s">
        <v>879</v>
      </c>
      <c r="AW5" s="1227" t="s">
        <v>15</v>
      </c>
      <c r="AX5" s="1250" t="s">
        <v>880</v>
      </c>
      <c r="AY5" s="1227" t="s">
        <v>881</v>
      </c>
      <c r="AZ5" s="1250" t="s">
        <v>624</v>
      </c>
      <c r="BA5" s="1250" t="s">
        <v>879</v>
      </c>
      <c r="BB5" s="1227" t="s">
        <v>15</v>
      </c>
      <c r="BC5" s="1250" t="s">
        <v>880</v>
      </c>
      <c r="BD5" s="1227" t="s">
        <v>881</v>
      </c>
      <c r="BE5" s="1251" t="s">
        <v>624</v>
      </c>
      <c r="BF5" s="1251" t="s">
        <v>1246</v>
      </c>
      <c r="BG5" s="1236" t="s">
        <v>15</v>
      </c>
      <c r="BH5" s="1251" t="s">
        <v>1307</v>
      </c>
      <c r="BI5" s="1236" t="s">
        <v>881</v>
      </c>
      <c r="BJ5" s="1250" t="s">
        <v>624</v>
      </c>
      <c r="BK5" s="1250" t="s">
        <v>879</v>
      </c>
      <c r="BL5" s="1227" t="s">
        <v>15</v>
      </c>
      <c r="BM5" s="1250" t="s">
        <v>880</v>
      </c>
      <c r="BN5" s="1227" t="s">
        <v>881</v>
      </c>
      <c r="BO5" s="1250" t="s">
        <v>624</v>
      </c>
      <c r="BP5" s="1026" t="s">
        <v>1246</v>
      </c>
      <c r="BQ5" s="1008" t="s">
        <v>15</v>
      </c>
      <c r="BR5" s="1026" t="s">
        <v>1307</v>
      </c>
      <c r="BS5" s="1227" t="s">
        <v>881</v>
      </c>
      <c r="BT5" s="1250" t="s">
        <v>624</v>
      </c>
      <c r="BU5" s="1026" t="s">
        <v>1246</v>
      </c>
      <c r="BV5" s="1008" t="s">
        <v>15</v>
      </c>
      <c r="BW5" s="1026" t="s">
        <v>1307</v>
      </c>
      <c r="BX5" s="1227" t="s">
        <v>881</v>
      </c>
      <c r="BY5" s="1250" t="s">
        <v>624</v>
      </c>
      <c r="BZ5" s="1250" t="s">
        <v>879</v>
      </c>
      <c r="CA5" s="1227" t="s">
        <v>15</v>
      </c>
      <c r="CB5" s="1250" t="s">
        <v>880</v>
      </c>
      <c r="CC5" s="1227" t="s">
        <v>881</v>
      </c>
      <c r="CD5" s="1250" t="s">
        <v>624</v>
      </c>
      <c r="CE5" s="1250" t="s">
        <v>879</v>
      </c>
      <c r="CF5" s="1227" t="s">
        <v>15</v>
      </c>
      <c r="CG5" s="1250" t="s">
        <v>880</v>
      </c>
      <c r="CH5" s="1227" t="s">
        <v>881</v>
      </c>
      <c r="CI5" s="1250" t="s">
        <v>624</v>
      </c>
      <c r="CJ5" s="1250" t="s">
        <v>879</v>
      </c>
      <c r="CK5" s="1227" t="s">
        <v>15</v>
      </c>
      <c r="CL5" s="1250" t="s">
        <v>880</v>
      </c>
      <c r="CM5" s="1227" t="s">
        <v>881</v>
      </c>
      <c r="CN5" s="1250" t="s">
        <v>624</v>
      </c>
      <c r="CO5" s="1250" t="s">
        <v>879</v>
      </c>
      <c r="CP5" s="1227" t="s">
        <v>15</v>
      </c>
      <c r="CQ5" s="1250" t="s">
        <v>880</v>
      </c>
      <c r="CR5" s="1227" t="s">
        <v>881</v>
      </c>
      <c r="CS5" s="1250" t="s">
        <v>624</v>
      </c>
      <c r="CT5" s="1026" t="s">
        <v>1246</v>
      </c>
      <c r="CU5" s="1008" t="s">
        <v>15</v>
      </c>
      <c r="CV5" s="1026" t="s">
        <v>1307</v>
      </c>
      <c r="CW5" s="1227" t="s">
        <v>881</v>
      </c>
      <c r="CX5" s="1251" t="s">
        <v>624</v>
      </c>
      <c r="CY5" s="1251" t="s">
        <v>1246</v>
      </c>
      <c r="CZ5" s="1236" t="s">
        <v>15</v>
      </c>
      <c r="DA5" s="1251" t="s">
        <v>1307</v>
      </c>
      <c r="DB5" s="1236" t="s">
        <v>881</v>
      </c>
      <c r="DC5" s="1250" t="s">
        <v>624</v>
      </c>
      <c r="DD5" s="1026" t="s">
        <v>1246</v>
      </c>
      <c r="DE5" s="1008" t="s">
        <v>15</v>
      </c>
      <c r="DF5" s="1026" t="s">
        <v>1307</v>
      </c>
      <c r="DG5" s="1227" t="s">
        <v>881</v>
      </c>
      <c r="DH5" s="1251" t="s">
        <v>624</v>
      </c>
      <c r="DI5" s="1251" t="s">
        <v>1246</v>
      </c>
      <c r="DJ5" s="1236" t="s">
        <v>15</v>
      </c>
      <c r="DK5" s="1251" t="s">
        <v>1307</v>
      </c>
      <c r="DL5" s="1251" t="s">
        <v>881</v>
      </c>
      <c r="DM5" s="2"/>
      <c r="DN5" s="2"/>
    </row>
    <row r="6" spans="1:118" s="756" customFormat="1" ht="10.5" customHeight="1">
      <c r="A6" s="1015"/>
      <c r="B6" s="1015" t="s">
        <v>230</v>
      </c>
      <c r="C6" s="1015" t="s">
        <v>227</v>
      </c>
      <c r="D6" s="1015" t="s">
        <v>228</v>
      </c>
      <c r="E6" s="1015" t="s">
        <v>116</v>
      </c>
      <c r="F6" s="1015" t="s">
        <v>117</v>
      </c>
      <c r="G6" s="1015" t="s">
        <v>118</v>
      </c>
      <c r="H6" s="1015" t="s">
        <v>128</v>
      </c>
      <c r="I6" s="1015" t="s">
        <v>129</v>
      </c>
      <c r="J6" s="1015" t="s">
        <v>262</v>
      </c>
      <c r="K6" s="1015" t="s">
        <v>130</v>
      </c>
      <c r="L6" s="1015" t="s">
        <v>34</v>
      </c>
      <c r="M6" s="1015" t="s">
        <v>35</v>
      </c>
      <c r="N6" s="1015" t="s">
        <v>36</v>
      </c>
      <c r="O6" s="1015" t="s">
        <v>37</v>
      </c>
      <c r="P6" s="1015" t="s">
        <v>38</v>
      </c>
      <c r="Q6" s="1015" t="s">
        <v>396</v>
      </c>
      <c r="R6" s="1015" t="s">
        <v>39</v>
      </c>
      <c r="S6" s="1015" t="s">
        <v>40</v>
      </c>
      <c r="T6" s="1015" t="s">
        <v>399</v>
      </c>
      <c r="U6" s="1015" t="s">
        <v>126</v>
      </c>
      <c r="V6" s="1015" t="s">
        <v>127</v>
      </c>
      <c r="W6" s="1015" t="s">
        <v>350</v>
      </c>
      <c r="X6" s="1015" t="s">
        <v>351</v>
      </c>
      <c r="Y6" s="1015" t="s">
        <v>352</v>
      </c>
      <c r="Z6" s="1015" t="s">
        <v>353</v>
      </c>
      <c r="AA6" s="1015" t="s">
        <v>354</v>
      </c>
      <c r="AB6" s="1015" t="s">
        <v>403</v>
      </c>
      <c r="AC6" s="1015" t="s">
        <v>404</v>
      </c>
      <c r="AD6" s="1015" t="s">
        <v>105</v>
      </c>
      <c r="AE6" s="1015" t="s">
        <v>106</v>
      </c>
      <c r="AF6" s="1015" t="s">
        <v>107</v>
      </c>
      <c r="AG6" s="1015" t="s">
        <v>108</v>
      </c>
      <c r="AH6" s="1015" t="s">
        <v>109</v>
      </c>
      <c r="AI6" s="1015" t="s">
        <v>110</v>
      </c>
      <c r="AJ6" s="1015" t="s">
        <v>111</v>
      </c>
      <c r="AK6" s="1015" t="s">
        <v>112</v>
      </c>
      <c r="AL6" s="1015" t="s">
        <v>113</v>
      </c>
      <c r="AM6" s="1015" t="s">
        <v>114</v>
      </c>
      <c r="AN6" s="1015" t="s">
        <v>115</v>
      </c>
      <c r="AO6" s="1015" t="s">
        <v>390</v>
      </c>
      <c r="AP6" s="1015" t="s">
        <v>391</v>
      </c>
      <c r="AQ6" s="1015" t="s">
        <v>392</v>
      </c>
      <c r="AR6" s="1015" t="s">
        <v>393</v>
      </c>
      <c r="AS6" s="1015" t="s">
        <v>405</v>
      </c>
      <c r="AT6" s="1015" t="s">
        <v>405</v>
      </c>
      <c r="AU6" s="1015" t="s">
        <v>406</v>
      </c>
      <c r="AV6" s="1015" t="s">
        <v>407</v>
      </c>
      <c r="AW6" s="1015" t="s">
        <v>408</v>
      </c>
      <c r="AX6" s="1015" t="s">
        <v>409</v>
      </c>
      <c r="AY6" s="1015" t="s">
        <v>410</v>
      </c>
      <c r="AZ6" s="1015" t="s">
        <v>411</v>
      </c>
      <c r="BA6" s="1015" t="s">
        <v>412</v>
      </c>
      <c r="BB6" s="1015" t="s">
        <v>413</v>
      </c>
      <c r="BC6" s="1015" t="s">
        <v>414</v>
      </c>
      <c r="BD6" s="1015" t="s">
        <v>415</v>
      </c>
      <c r="BE6" s="1090" t="s">
        <v>273</v>
      </c>
      <c r="BF6" s="1090" t="s">
        <v>274</v>
      </c>
      <c r="BG6" s="1090" t="s">
        <v>275</v>
      </c>
      <c r="BH6" s="1090" t="s">
        <v>276</v>
      </c>
      <c r="BI6" s="1090" t="s">
        <v>277</v>
      </c>
      <c r="BJ6" s="1015" t="s">
        <v>278</v>
      </c>
      <c r="BK6" s="1015" t="s">
        <v>279</v>
      </c>
      <c r="BL6" s="1015" t="s">
        <v>280</v>
      </c>
      <c r="BM6" s="1015" t="s">
        <v>281</v>
      </c>
      <c r="BN6" s="1015" t="s">
        <v>282</v>
      </c>
      <c r="BO6" s="1015" t="s">
        <v>283</v>
      </c>
      <c r="BP6" s="1015" t="s">
        <v>347</v>
      </c>
      <c r="BQ6" s="1015" t="s">
        <v>416</v>
      </c>
      <c r="BR6" s="1015" t="s">
        <v>417</v>
      </c>
      <c r="BS6" s="1015" t="s">
        <v>284</v>
      </c>
      <c r="BT6" s="1015" t="s">
        <v>625</v>
      </c>
      <c r="BU6" s="1015" t="s">
        <v>626</v>
      </c>
      <c r="BV6" s="1015" t="s">
        <v>627</v>
      </c>
      <c r="BW6" s="1015" t="s">
        <v>628</v>
      </c>
      <c r="BX6" s="1015" t="s">
        <v>629</v>
      </c>
      <c r="BY6" s="1015" t="s">
        <v>630</v>
      </c>
      <c r="BZ6" s="1015" t="s">
        <v>631</v>
      </c>
      <c r="CA6" s="1015" t="s">
        <v>632</v>
      </c>
      <c r="CB6" s="1015" t="s">
        <v>418</v>
      </c>
      <c r="CC6" s="1015" t="s">
        <v>419</v>
      </c>
      <c r="CD6" s="1015" t="s">
        <v>630</v>
      </c>
      <c r="CE6" s="1015" t="s">
        <v>631</v>
      </c>
      <c r="CF6" s="1015" t="s">
        <v>632</v>
      </c>
      <c r="CG6" s="1015" t="s">
        <v>418</v>
      </c>
      <c r="CH6" s="1015" t="s">
        <v>419</v>
      </c>
      <c r="CI6" s="1015" t="s">
        <v>630</v>
      </c>
      <c r="CJ6" s="1015" t="s">
        <v>631</v>
      </c>
      <c r="CK6" s="1015" t="s">
        <v>632</v>
      </c>
      <c r="CL6" s="1015" t="s">
        <v>418</v>
      </c>
      <c r="CM6" s="1015" t="s">
        <v>419</v>
      </c>
      <c r="CN6" s="1015" t="s">
        <v>630</v>
      </c>
      <c r="CO6" s="1015" t="s">
        <v>631</v>
      </c>
      <c r="CP6" s="1015" t="s">
        <v>632</v>
      </c>
      <c r="CQ6" s="1015" t="s">
        <v>418</v>
      </c>
      <c r="CR6" s="1015" t="s">
        <v>419</v>
      </c>
      <c r="CS6" s="1015" t="s">
        <v>630</v>
      </c>
      <c r="CT6" s="1015" t="s">
        <v>631</v>
      </c>
      <c r="CU6" s="1015" t="s">
        <v>632</v>
      </c>
      <c r="CV6" s="1015" t="s">
        <v>418</v>
      </c>
      <c r="CW6" s="1015" t="s">
        <v>419</v>
      </c>
      <c r="CX6" s="1090" t="s">
        <v>420</v>
      </c>
      <c r="CY6" s="1090" t="s">
        <v>421</v>
      </c>
      <c r="CZ6" s="1090" t="s">
        <v>422</v>
      </c>
      <c r="DA6" s="1090" t="s">
        <v>459</v>
      </c>
      <c r="DB6" s="1090" t="s">
        <v>633</v>
      </c>
      <c r="DC6" s="1015" t="s">
        <v>634</v>
      </c>
      <c r="DD6" s="1015" t="s">
        <v>635</v>
      </c>
      <c r="DE6" s="1015" t="s">
        <v>636</v>
      </c>
      <c r="DF6" s="1015" t="s">
        <v>637</v>
      </c>
      <c r="DG6" s="1015" t="s">
        <v>638</v>
      </c>
      <c r="DH6" s="1090" t="s">
        <v>639</v>
      </c>
      <c r="DI6" s="1090" t="s">
        <v>640</v>
      </c>
      <c r="DJ6" s="1090" t="s">
        <v>641</v>
      </c>
      <c r="DK6" s="1090" t="s">
        <v>642</v>
      </c>
      <c r="DL6" s="1090" t="s">
        <v>643</v>
      </c>
      <c r="DM6" s="774"/>
      <c r="DN6" s="774"/>
    </row>
    <row r="7" spans="1:118" s="1261" customFormat="1" ht="15" hidden="1" customHeight="1">
      <c r="A7" s="1253"/>
      <c r="B7" s="1253"/>
      <c r="C7" s="1254"/>
      <c r="D7" s="1254"/>
      <c r="H7" s="1254"/>
      <c r="I7" s="1254"/>
      <c r="M7" s="1254"/>
      <c r="N7" s="1254"/>
      <c r="R7" s="1254"/>
      <c r="S7" s="1254"/>
      <c r="X7" s="1254"/>
      <c r="AB7" s="1254"/>
      <c r="AC7" s="1254"/>
      <c r="AG7" s="1254"/>
      <c r="AH7" s="1254"/>
      <c r="AL7" s="1254"/>
      <c r="AM7" s="1254"/>
      <c r="AV7" s="1254"/>
      <c r="AW7" s="1254"/>
      <c r="BF7" s="1386"/>
      <c r="BG7" s="1386"/>
      <c r="BH7" s="1387"/>
      <c r="BI7" s="1387"/>
      <c r="BJ7" s="1387"/>
      <c r="BK7" s="1254"/>
      <c r="BL7" s="1254"/>
      <c r="BP7" s="1254"/>
      <c r="BQ7" s="1254"/>
      <c r="BU7" s="1254"/>
      <c r="BV7" s="1254"/>
      <c r="BZ7" s="1254"/>
      <c r="CA7" s="1254"/>
      <c r="CE7" s="1254"/>
      <c r="CF7" s="1254"/>
      <c r="CJ7" s="1254"/>
      <c r="CK7" s="1254"/>
      <c r="CO7" s="1254"/>
      <c r="CP7" s="1254"/>
      <c r="CT7" s="1254"/>
      <c r="CU7" s="1254"/>
      <c r="CX7" s="1387"/>
      <c r="CY7" s="1386"/>
      <c r="CZ7" s="1386"/>
      <c r="DA7" s="1387"/>
      <c r="DB7" s="1387"/>
      <c r="DC7" s="1387"/>
      <c r="DH7" s="1387"/>
      <c r="DI7" s="1388"/>
      <c r="DJ7" s="1388"/>
      <c r="DK7" s="1387"/>
      <c r="DL7" s="1387"/>
      <c r="DM7" s="946"/>
      <c r="DN7" s="946"/>
    </row>
    <row r="8" spans="1:118" s="1277" customFormat="1" ht="15" customHeight="1">
      <c r="A8" s="1262" t="s">
        <v>917</v>
      </c>
      <c r="B8" s="1263"/>
      <c r="C8" s="1264"/>
      <c r="D8" s="1268"/>
      <c r="E8" s="1277">
        <f t="shared" ref="E8:E14" si="0">SUM(C8+D8)</f>
        <v>0</v>
      </c>
      <c r="F8" s="1389">
        <f t="shared" ref="F8:F14" si="1">C8-B8</f>
        <v>0</v>
      </c>
      <c r="H8" s="1264"/>
      <c r="I8" s="1268"/>
      <c r="J8" s="1277">
        <f>SUM(H8+I8)</f>
        <v>0</v>
      </c>
      <c r="K8" s="1389">
        <f t="shared" ref="K8:K14" si="2">H8-G8</f>
        <v>0</v>
      </c>
      <c r="M8" s="1264"/>
      <c r="N8" s="1268"/>
      <c r="O8" s="1277">
        <f>SUM(M8+N8)</f>
        <v>0</v>
      </c>
      <c r="P8" s="1389">
        <f t="shared" ref="P8:P14" si="3">M8-L8</f>
        <v>0</v>
      </c>
      <c r="R8" s="1264"/>
      <c r="S8" s="1268"/>
      <c r="T8" s="1277">
        <f t="shared" ref="T8:T14" si="4">SUM(R8+S8)</f>
        <v>0</v>
      </c>
      <c r="U8" s="1389">
        <f t="shared" ref="U8:U14" si="5">R8-Q8</f>
        <v>0</v>
      </c>
      <c r="X8" s="1268"/>
      <c r="Y8" s="1277">
        <f t="shared" ref="Y8:Y14" si="6">SUM(W8+X8)</f>
        <v>0</v>
      </c>
      <c r="Z8" s="1389">
        <f t="shared" ref="Z8:Z14" si="7">W8-V8</f>
        <v>0</v>
      </c>
      <c r="AB8" s="1264"/>
      <c r="AC8" s="1268"/>
      <c r="AD8" s="1277">
        <f t="shared" ref="AD8:AD14" si="8">SUM(AB8+AC8)</f>
        <v>0</v>
      </c>
      <c r="AE8" s="1389">
        <f t="shared" ref="AE8:AE14" si="9">AB8-AA8</f>
        <v>0</v>
      </c>
      <c r="AG8" s="1264"/>
      <c r="AH8" s="1268"/>
      <c r="AI8" s="1277">
        <f t="shared" ref="AI8:AI14" si="10">SUM(AG8+AH8)</f>
        <v>0</v>
      </c>
      <c r="AJ8" s="1389">
        <f t="shared" ref="AJ8:AJ14" si="11">AG8-AF8</f>
        <v>0</v>
      </c>
      <c r="AL8" s="1264"/>
      <c r="AM8" s="1268"/>
      <c r="AN8" s="1277">
        <f t="shared" ref="AN8:AN14" si="12">SUM(AL8+AM8)</f>
        <v>0</v>
      </c>
      <c r="AO8" s="1389">
        <f t="shared" ref="AO8:AO14" si="13">AL8-AK8</f>
        <v>0</v>
      </c>
      <c r="AR8" s="1390"/>
      <c r="AS8" s="1277">
        <f t="shared" ref="AS8:AS14" si="14">SUM(AQ8+AR8)</f>
        <v>0</v>
      </c>
      <c r="AT8" s="1389">
        <f>AQ8-AP8</f>
        <v>0</v>
      </c>
      <c r="AV8" s="1264"/>
      <c r="AW8" s="1268"/>
      <c r="AY8" s="1389">
        <f>AV8-AU8</f>
        <v>0</v>
      </c>
      <c r="BB8" s="1390"/>
      <c r="BD8" s="1389">
        <f>BA8-AZ8</f>
        <v>0</v>
      </c>
      <c r="BE8" s="1391">
        <f t="shared" ref="BE8:BG14" si="15">B8+G8+L8+Q8+V8+AA8+AF8+AK8+AP8+AU8+AZ8</f>
        <v>0</v>
      </c>
      <c r="BF8" s="1392">
        <f t="shared" si="15"/>
        <v>0</v>
      </c>
      <c r="BG8" s="1393">
        <f t="shared" si="15"/>
        <v>0</v>
      </c>
      <c r="BH8" s="1394">
        <f t="shared" ref="BH8:BH14" si="16">SUM(BF8+BG8)</f>
        <v>0</v>
      </c>
      <c r="BI8" s="1395">
        <f>BF8-BE8</f>
        <v>0</v>
      </c>
      <c r="BJ8" s="1394"/>
      <c r="BK8" s="1264"/>
      <c r="BL8" s="1268"/>
      <c r="BM8" s="1277">
        <f t="shared" ref="BM8:BM14" si="17">SUM(BK8+BL8)</f>
        <v>0</v>
      </c>
      <c r="BN8" s="1277">
        <f t="shared" ref="BN8:BN14" si="18">BK8-BJ8</f>
        <v>0</v>
      </c>
      <c r="BP8" s="1264"/>
      <c r="BQ8" s="1268"/>
      <c r="BR8" s="1277">
        <f t="shared" ref="BR8:BR14" si="19">SUM(BP8+BQ8)</f>
        <v>0</v>
      </c>
      <c r="BS8" s="1389">
        <f>BP8-BO8</f>
        <v>0</v>
      </c>
      <c r="BU8" s="1264"/>
      <c r="BV8" s="1268"/>
      <c r="BW8" s="1277">
        <f>SUM(BU8+BV8)</f>
        <v>0</v>
      </c>
      <c r="BX8" s="1389">
        <f>BU8-BT8</f>
        <v>0</v>
      </c>
      <c r="BZ8" s="1264"/>
      <c r="CA8" s="1268"/>
      <c r="CB8" s="1277">
        <f>SUM(BZ8+CA8)</f>
        <v>0</v>
      </c>
      <c r="CC8" s="1389">
        <f>BZ8-BY8</f>
        <v>0</v>
      </c>
      <c r="CE8" s="1264"/>
      <c r="CF8" s="1268"/>
      <c r="CG8" s="1277">
        <f>SUM(CE8+CF8)</f>
        <v>0</v>
      </c>
      <c r="CH8" s="1389">
        <f>CE8-CD8</f>
        <v>0</v>
      </c>
      <c r="CJ8" s="1264"/>
      <c r="CK8" s="1268"/>
      <c r="CL8" s="1277">
        <f>SUM(CJ8+CK8)</f>
        <v>0</v>
      </c>
      <c r="CM8" s="1389">
        <f>CJ8-CI8</f>
        <v>0</v>
      </c>
      <c r="CO8" s="1264"/>
      <c r="CP8" s="1268"/>
      <c r="CQ8" s="1277">
        <f>SUM(CO8+CP8)</f>
        <v>0</v>
      </c>
      <c r="CR8" s="1389">
        <f>CO8-CN8</f>
        <v>0</v>
      </c>
      <c r="CT8" s="1264"/>
      <c r="CU8" s="1268"/>
      <c r="CV8" s="1277">
        <f>SUM(CT8+CU8)</f>
        <v>0</v>
      </c>
      <c r="CW8" s="1389">
        <f>CT8-CS8</f>
        <v>0</v>
      </c>
      <c r="CX8" s="1392">
        <f>BJ8+BO8+BT8+BY8+CD8+CI8+CN8++CS8</f>
        <v>0</v>
      </c>
      <c r="CY8" s="1392">
        <f>BK8+BP8+BU8+BX60+BZ8+CE8+CJ8+CO8+CT8</f>
        <v>0</v>
      </c>
      <c r="CZ8" s="1393">
        <f>BL8+BQ8+BV8+CA8+CF8+CK8+CP8+CU8</f>
        <v>0</v>
      </c>
      <c r="DA8" s="1394">
        <f t="shared" ref="DA8:DA14" si="20">SUM(CY8+CZ8)</f>
        <v>0</v>
      </c>
      <c r="DB8" s="1394">
        <f>CY8-CX8</f>
        <v>0</v>
      </c>
      <c r="DC8" s="1394"/>
      <c r="DE8" s="1390"/>
      <c r="DF8" s="1277">
        <f>SUM(DD8+DE8)</f>
        <v>0</v>
      </c>
      <c r="DG8" s="1277">
        <f>DD8-DC8</f>
        <v>0</v>
      </c>
      <c r="DH8" s="1395">
        <f t="shared" ref="DH8:DJ11" si="21">BE8+CX8+DC8</f>
        <v>0</v>
      </c>
      <c r="DI8" s="1395">
        <f t="shared" si="21"/>
        <v>0</v>
      </c>
      <c r="DJ8" s="1396">
        <f t="shared" si="21"/>
        <v>0</v>
      </c>
      <c r="DK8" s="1394">
        <f>SUM(DI8+DJ8)</f>
        <v>0</v>
      </c>
      <c r="DL8" s="1397">
        <f>DI8-DH8</f>
        <v>0</v>
      </c>
    </row>
    <row r="9" spans="1:118" s="1277" customFormat="1" ht="15" customHeight="1">
      <c r="A9" s="1278" t="s">
        <v>1050</v>
      </c>
      <c r="B9" s="1263"/>
      <c r="C9" s="1264"/>
      <c r="D9" s="1268"/>
      <c r="E9" s="1277">
        <f t="shared" si="0"/>
        <v>0</v>
      </c>
      <c r="F9" s="1389">
        <f t="shared" si="1"/>
        <v>0</v>
      </c>
      <c r="H9" s="1264"/>
      <c r="I9" s="1268"/>
      <c r="J9" s="1277">
        <f>SUM(H9+I9)</f>
        <v>0</v>
      </c>
      <c r="K9" s="1389">
        <f t="shared" si="2"/>
        <v>0</v>
      </c>
      <c r="M9" s="1264"/>
      <c r="N9" s="1268"/>
      <c r="O9" s="1277">
        <f>SUM(M9+N9)</f>
        <v>0</v>
      </c>
      <c r="P9" s="1389">
        <f t="shared" si="3"/>
        <v>0</v>
      </c>
      <c r="R9" s="1264"/>
      <c r="S9" s="1268"/>
      <c r="T9" s="1277">
        <f t="shared" si="4"/>
        <v>0</v>
      </c>
      <c r="U9" s="1389">
        <f t="shared" si="5"/>
        <v>0</v>
      </c>
      <c r="X9" s="1268"/>
      <c r="Y9" s="1277">
        <f t="shared" si="6"/>
        <v>0</v>
      </c>
      <c r="Z9" s="1389">
        <f t="shared" si="7"/>
        <v>0</v>
      </c>
      <c r="AB9" s="1264"/>
      <c r="AC9" s="1268"/>
      <c r="AD9" s="1277">
        <f t="shared" si="8"/>
        <v>0</v>
      </c>
      <c r="AE9" s="1389">
        <f t="shared" si="9"/>
        <v>0</v>
      </c>
      <c r="AG9" s="1264"/>
      <c r="AH9" s="1268"/>
      <c r="AI9" s="1277">
        <f t="shared" si="10"/>
        <v>0</v>
      </c>
      <c r="AJ9" s="1389">
        <f t="shared" si="11"/>
        <v>0</v>
      </c>
      <c r="AL9" s="1264"/>
      <c r="AM9" s="1268"/>
      <c r="AN9" s="1277">
        <f t="shared" si="12"/>
        <v>0</v>
      </c>
      <c r="AO9" s="1389">
        <f t="shared" si="13"/>
        <v>0</v>
      </c>
      <c r="AR9" s="1390"/>
      <c r="AS9" s="1277">
        <f t="shared" si="14"/>
        <v>0</v>
      </c>
      <c r="AT9" s="1389"/>
      <c r="AV9" s="1264"/>
      <c r="AW9" s="1268"/>
      <c r="AY9" s="1389"/>
      <c r="BB9" s="1390"/>
      <c r="BD9" s="1389"/>
      <c r="BE9" s="1391"/>
      <c r="BF9" s="1392">
        <f t="shared" si="15"/>
        <v>0</v>
      </c>
      <c r="BG9" s="1393">
        <f t="shared" si="15"/>
        <v>0</v>
      </c>
      <c r="BH9" s="1394">
        <f t="shared" si="16"/>
        <v>0</v>
      </c>
      <c r="BI9" s="1395"/>
      <c r="BJ9" s="1394"/>
      <c r="BK9" s="1264"/>
      <c r="BL9" s="1268"/>
      <c r="BM9" s="1277">
        <f t="shared" si="17"/>
        <v>0</v>
      </c>
      <c r="BN9" s="1277">
        <f t="shared" si="18"/>
        <v>0</v>
      </c>
      <c r="BP9" s="1264"/>
      <c r="BQ9" s="1268"/>
      <c r="BR9" s="1277">
        <f t="shared" si="19"/>
        <v>0</v>
      </c>
      <c r="BS9" s="1389"/>
      <c r="BU9" s="1264"/>
      <c r="BV9" s="1268"/>
      <c r="BW9" s="1277">
        <f>SUM(BU9+BV9)</f>
        <v>0</v>
      </c>
      <c r="BX9" s="1389"/>
      <c r="BZ9" s="1264"/>
      <c r="CA9" s="1268"/>
      <c r="CC9" s="1389"/>
      <c r="CE9" s="1264"/>
      <c r="CF9" s="1268"/>
      <c r="CH9" s="1389"/>
      <c r="CJ9" s="1264"/>
      <c r="CK9" s="1268"/>
      <c r="CM9" s="1389"/>
      <c r="CO9" s="1264"/>
      <c r="CP9" s="1268"/>
      <c r="CR9" s="1389"/>
      <c r="CT9" s="1264"/>
      <c r="CU9" s="1268"/>
      <c r="CW9" s="1389"/>
      <c r="CX9" s="1392"/>
      <c r="CY9" s="1392">
        <f t="shared" ref="CY9:CZ14" si="22">BK9+BP9+BU9+CT9</f>
        <v>0</v>
      </c>
      <c r="CZ9" s="1393">
        <f t="shared" si="22"/>
        <v>0</v>
      </c>
      <c r="DA9" s="1394">
        <f t="shared" si="20"/>
        <v>0</v>
      </c>
      <c r="DB9" s="1394"/>
      <c r="DC9" s="1394"/>
      <c r="DE9" s="1390"/>
      <c r="DF9" s="1277">
        <f>SUM(DD9+DE9)</f>
        <v>0</v>
      </c>
      <c r="DG9" s="1277">
        <f>DD9-DC9</f>
        <v>0</v>
      </c>
      <c r="DH9" s="1395">
        <f t="shared" si="21"/>
        <v>0</v>
      </c>
      <c r="DI9" s="1395">
        <f t="shared" si="21"/>
        <v>0</v>
      </c>
      <c r="DJ9" s="1396">
        <f t="shared" si="21"/>
        <v>0</v>
      </c>
      <c r="DK9" s="1394">
        <f>SUM(DI9+DJ9)</f>
        <v>0</v>
      </c>
      <c r="DL9" s="1397"/>
    </row>
    <row r="10" spans="1:118" s="1277" customFormat="1" ht="15" customHeight="1">
      <c r="A10" s="1278" t="s">
        <v>1248</v>
      </c>
      <c r="B10" s="1262"/>
      <c r="C10" s="1264"/>
      <c r="D10" s="1268"/>
      <c r="E10" s="1277">
        <f t="shared" si="0"/>
        <v>0</v>
      </c>
      <c r="F10" s="1389">
        <f t="shared" si="1"/>
        <v>0</v>
      </c>
      <c r="H10" s="1264"/>
      <c r="I10" s="1268"/>
      <c r="J10" s="1277">
        <f>SUM(H10+I10)</f>
        <v>0</v>
      </c>
      <c r="K10" s="1389">
        <f t="shared" si="2"/>
        <v>0</v>
      </c>
      <c r="M10" s="1264"/>
      <c r="N10" s="1268"/>
      <c r="O10" s="1277">
        <f>SUM(M10+N10)</f>
        <v>0</v>
      </c>
      <c r="P10" s="1389">
        <f t="shared" si="3"/>
        <v>0</v>
      </c>
      <c r="R10" s="1264"/>
      <c r="S10" s="1268"/>
      <c r="T10" s="1277">
        <f t="shared" si="4"/>
        <v>0</v>
      </c>
      <c r="U10" s="1389">
        <f t="shared" si="5"/>
        <v>0</v>
      </c>
      <c r="X10" s="1268"/>
      <c r="Y10" s="1277">
        <f t="shared" si="6"/>
        <v>0</v>
      </c>
      <c r="Z10" s="1389">
        <f t="shared" si="7"/>
        <v>0</v>
      </c>
      <c r="AB10" s="1264"/>
      <c r="AC10" s="1268"/>
      <c r="AD10" s="1277">
        <f t="shared" si="8"/>
        <v>0</v>
      </c>
      <c r="AE10" s="1389">
        <f t="shared" si="9"/>
        <v>0</v>
      </c>
      <c r="AG10" s="1264"/>
      <c r="AH10" s="1268"/>
      <c r="AI10" s="1277">
        <f t="shared" si="10"/>
        <v>0</v>
      </c>
      <c r="AJ10" s="1389">
        <f t="shared" si="11"/>
        <v>0</v>
      </c>
      <c r="AL10" s="1264"/>
      <c r="AM10" s="1268"/>
      <c r="AN10" s="1277">
        <f t="shared" si="12"/>
        <v>0</v>
      </c>
      <c r="AO10" s="1389">
        <f t="shared" si="13"/>
        <v>0</v>
      </c>
      <c r="AR10" s="1390"/>
      <c r="AS10" s="1277">
        <f t="shared" si="14"/>
        <v>0</v>
      </c>
      <c r="AT10" s="1389">
        <f>AQ10-AP10</f>
        <v>0</v>
      </c>
      <c r="AV10" s="1264"/>
      <c r="AW10" s="1268"/>
      <c r="AY10" s="1389">
        <f>AV10-AU10</f>
        <v>0</v>
      </c>
      <c r="BB10" s="1390"/>
      <c r="BD10" s="1389">
        <f>BA10-AZ10</f>
        <v>0</v>
      </c>
      <c r="BE10" s="1391">
        <f t="shared" si="15"/>
        <v>0</v>
      </c>
      <c r="BF10" s="1392">
        <f t="shared" si="15"/>
        <v>0</v>
      </c>
      <c r="BG10" s="1393">
        <f t="shared" si="15"/>
        <v>0</v>
      </c>
      <c r="BH10" s="1394">
        <f t="shared" si="16"/>
        <v>0</v>
      </c>
      <c r="BI10" s="1395">
        <f>BF10-BE10</f>
        <v>0</v>
      </c>
      <c r="BJ10" s="1394"/>
      <c r="BK10" s="1264"/>
      <c r="BL10" s="1268"/>
      <c r="BM10" s="1277">
        <f t="shared" si="17"/>
        <v>0</v>
      </c>
      <c r="BN10" s="1277">
        <f t="shared" si="18"/>
        <v>0</v>
      </c>
      <c r="BP10" s="1264"/>
      <c r="BQ10" s="1268"/>
      <c r="BR10" s="1277">
        <f t="shared" si="19"/>
        <v>0</v>
      </c>
      <c r="BS10" s="1389">
        <f>BP10-BO10</f>
        <v>0</v>
      </c>
      <c r="BU10" s="1264"/>
      <c r="BV10" s="1268"/>
      <c r="BW10" s="1277">
        <f>SUM(BU10+BV10)</f>
        <v>0</v>
      </c>
      <c r="BX10" s="1389">
        <f>BU10-BT10</f>
        <v>0</v>
      </c>
      <c r="BZ10" s="1264"/>
      <c r="CA10" s="1268"/>
      <c r="CB10" s="1277">
        <f>SUM(BZ10+CA10)</f>
        <v>0</v>
      </c>
      <c r="CC10" s="1389">
        <f>BZ10-BY10</f>
        <v>0</v>
      </c>
      <c r="CE10" s="1264"/>
      <c r="CF10" s="1268"/>
      <c r="CG10" s="1277">
        <f>SUM(CE10+CF10)</f>
        <v>0</v>
      </c>
      <c r="CH10" s="1389">
        <f>CE10-CD10</f>
        <v>0</v>
      </c>
      <c r="CJ10" s="1264"/>
      <c r="CK10" s="1268"/>
      <c r="CL10" s="1277">
        <f>SUM(CJ10+CK10)</f>
        <v>0</v>
      </c>
      <c r="CM10" s="1389">
        <f>CJ10-CI10</f>
        <v>0</v>
      </c>
      <c r="CO10" s="1264"/>
      <c r="CP10" s="1268"/>
      <c r="CQ10" s="1277">
        <f>SUM(CO10+CP10)</f>
        <v>0</v>
      </c>
      <c r="CR10" s="1389">
        <f>CO10-CN10</f>
        <v>0</v>
      </c>
      <c r="CT10" s="1264"/>
      <c r="CU10" s="1268"/>
      <c r="CV10" s="1277">
        <f>SUM(CT10+CU10)</f>
        <v>0</v>
      </c>
      <c r="CW10" s="1389">
        <f>CT10-CS10</f>
        <v>0</v>
      </c>
      <c r="CX10" s="1392">
        <f>BJ10+BO10+BT10+CS10</f>
        <v>0</v>
      </c>
      <c r="CY10" s="1392">
        <f t="shared" si="22"/>
        <v>0</v>
      </c>
      <c r="CZ10" s="1393">
        <f t="shared" si="22"/>
        <v>0</v>
      </c>
      <c r="DA10" s="1394">
        <f t="shared" si="20"/>
        <v>0</v>
      </c>
      <c r="DB10" s="1394">
        <f>CY10-CX10</f>
        <v>0</v>
      </c>
      <c r="DC10" s="1394"/>
      <c r="DE10" s="1390"/>
      <c r="DF10" s="1277">
        <f>SUM(DD10+DE10)</f>
        <v>0</v>
      </c>
      <c r="DG10" s="1277">
        <f>DD10-DC10</f>
        <v>0</v>
      </c>
      <c r="DH10" s="1395">
        <f t="shared" si="21"/>
        <v>0</v>
      </c>
      <c r="DI10" s="1395">
        <f t="shared" si="21"/>
        <v>0</v>
      </c>
      <c r="DJ10" s="1396">
        <f t="shared" si="21"/>
        <v>0</v>
      </c>
      <c r="DK10" s="1394">
        <f>SUM(DI10+DJ10)</f>
        <v>0</v>
      </c>
      <c r="DL10" s="1397">
        <f>DI10-DH10</f>
        <v>0</v>
      </c>
    </row>
    <row r="11" spans="1:118" s="1277" customFormat="1" ht="15" customHeight="1">
      <c r="A11" s="1278" t="s">
        <v>1249</v>
      </c>
      <c r="B11" s="1262"/>
      <c r="C11" s="1264"/>
      <c r="D11" s="1268"/>
      <c r="E11" s="1277">
        <f t="shared" si="0"/>
        <v>0</v>
      </c>
      <c r="F11" s="1389">
        <f t="shared" si="1"/>
        <v>0</v>
      </c>
      <c r="H11" s="1264"/>
      <c r="I11" s="1268"/>
      <c r="J11" s="1277">
        <f>SUM(H11+I11)</f>
        <v>0</v>
      </c>
      <c r="K11" s="1389">
        <f t="shared" si="2"/>
        <v>0</v>
      </c>
      <c r="M11" s="1264"/>
      <c r="N11" s="1268"/>
      <c r="O11" s="1277">
        <f>SUM(M11+N11)</f>
        <v>0</v>
      </c>
      <c r="P11" s="1389">
        <f t="shared" si="3"/>
        <v>0</v>
      </c>
      <c r="R11" s="1264"/>
      <c r="S11" s="1268"/>
      <c r="T11" s="1277">
        <f t="shared" si="4"/>
        <v>0</v>
      </c>
      <c r="U11" s="1389">
        <f t="shared" si="5"/>
        <v>0</v>
      </c>
      <c r="X11" s="1268"/>
      <c r="Y11" s="1277">
        <f t="shared" si="6"/>
        <v>0</v>
      </c>
      <c r="Z11" s="1389">
        <f t="shared" si="7"/>
        <v>0</v>
      </c>
      <c r="AB11" s="1264"/>
      <c r="AC11" s="1268"/>
      <c r="AD11" s="1277">
        <f t="shared" si="8"/>
        <v>0</v>
      </c>
      <c r="AE11" s="1389">
        <f t="shared" si="9"/>
        <v>0</v>
      </c>
      <c r="AG11" s="1264"/>
      <c r="AH11" s="1268"/>
      <c r="AI11" s="1277">
        <f t="shared" si="10"/>
        <v>0</v>
      </c>
      <c r="AJ11" s="1389">
        <f t="shared" si="11"/>
        <v>0</v>
      </c>
      <c r="AL11" s="1264"/>
      <c r="AM11" s="1268"/>
      <c r="AN11" s="1277">
        <f t="shared" si="12"/>
        <v>0</v>
      </c>
      <c r="AO11" s="1389">
        <f t="shared" si="13"/>
        <v>0</v>
      </c>
      <c r="AR11" s="1390"/>
      <c r="AS11" s="1277">
        <f t="shared" si="14"/>
        <v>0</v>
      </c>
      <c r="AT11" s="1389">
        <f>AQ11-AP11</f>
        <v>0</v>
      </c>
      <c r="AV11" s="1264"/>
      <c r="AW11" s="1268"/>
      <c r="AY11" s="1389">
        <f>AV11-AU11</f>
        <v>0</v>
      </c>
      <c r="BB11" s="1390"/>
      <c r="BD11" s="1389">
        <f>BA11-AZ11</f>
        <v>0</v>
      </c>
      <c r="BE11" s="1391">
        <f t="shared" si="15"/>
        <v>0</v>
      </c>
      <c r="BF11" s="1392">
        <f t="shared" si="15"/>
        <v>0</v>
      </c>
      <c r="BG11" s="1393">
        <f t="shared" si="15"/>
        <v>0</v>
      </c>
      <c r="BH11" s="1394">
        <f t="shared" si="16"/>
        <v>0</v>
      </c>
      <c r="BI11" s="1395">
        <f>BF11-BE11</f>
        <v>0</v>
      </c>
      <c r="BJ11" s="1394"/>
      <c r="BK11" s="1264"/>
      <c r="BL11" s="1268"/>
      <c r="BM11" s="1277">
        <f t="shared" si="17"/>
        <v>0</v>
      </c>
      <c r="BN11" s="1277">
        <f t="shared" si="18"/>
        <v>0</v>
      </c>
      <c r="BP11" s="1264"/>
      <c r="BQ11" s="1268"/>
      <c r="BR11" s="1277">
        <f t="shared" si="19"/>
        <v>0</v>
      </c>
      <c r="BS11" s="1389">
        <f>BP11-BO11</f>
        <v>0</v>
      </c>
      <c r="BU11" s="1264"/>
      <c r="BV11" s="1268"/>
      <c r="BW11" s="1277">
        <f>SUM(BU11+BV11)</f>
        <v>0</v>
      </c>
      <c r="BX11" s="1389">
        <f>BU11-BT11</f>
        <v>0</v>
      </c>
      <c r="BZ11" s="1264"/>
      <c r="CA11" s="1268"/>
      <c r="CB11" s="1277">
        <f>SUM(BZ11+CA11)</f>
        <v>0</v>
      </c>
      <c r="CC11" s="1389">
        <f>BZ11-BY11</f>
        <v>0</v>
      </c>
      <c r="CE11" s="1264"/>
      <c r="CF11" s="1268"/>
      <c r="CG11" s="1277">
        <f>SUM(CE11+CF11)</f>
        <v>0</v>
      </c>
      <c r="CH11" s="1389">
        <f>CE11-CD11</f>
        <v>0</v>
      </c>
      <c r="CJ11" s="1264"/>
      <c r="CK11" s="1268"/>
      <c r="CL11" s="1277">
        <f>SUM(CJ11+CK11)</f>
        <v>0</v>
      </c>
      <c r="CM11" s="1389">
        <f>CJ11-CI11</f>
        <v>0</v>
      </c>
      <c r="CO11" s="1264"/>
      <c r="CP11" s="1268"/>
      <c r="CQ11" s="1277">
        <f>SUM(CO11+CP11)</f>
        <v>0</v>
      </c>
      <c r="CR11" s="1389">
        <f>CO11-CN11</f>
        <v>0</v>
      </c>
      <c r="CT11" s="1264"/>
      <c r="CU11" s="1268"/>
      <c r="CV11" s="1277">
        <f>SUM(CT11+CU11)</f>
        <v>0</v>
      </c>
      <c r="CW11" s="1389">
        <f>CT11-CS11</f>
        <v>0</v>
      </c>
      <c r="CX11" s="1392">
        <f>BJ11+BO11+BT11+CS11</f>
        <v>0</v>
      </c>
      <c r="CY11" s="1392">
        <f t="shared" si="22"/>
        <v>0</v>
      </c>
      <c r="CZ11" s="1393">
        <f t="shared" si="22"/>
        <v>0</v>
      </c>
      <c r="DA11" s="1394">
        <f t="shared" si="20"/>
        <v>0</v>
      </c>
      <c r="DB11" s="1394">
        <f>CY11-CX11</f>
        <v>0</v>
      </c>
      <c r="DC11" s="1394"/>
      <c r="DE11" s="1390"/>
      <c r="DF11" s="1277">
        <f>SUM(DD11+DE11)</f>
        <v>0</v>
      </c>
      <c r="DG11" s="1277">
        <f>DD11-DC11</f>
        <v>0</v>
      </c>
      <c r="DH11" s="1395">
        <f t="shared" si="21"/>
        <v>0</v>
      </c>
      <c r="DI11" s="1395">
        <f t="shared" si="21"/>
        <v>0</v>
      </c>
      <c r="DJ11" s="1396">
        <f t="shared" si="21"/>
        <v>0</v>
      </c>
      <c r="DK11" s="1394">
        <f>SUM(DI11+DJ11)</f>
        <v>0</v>
      </c>
      <c r="DL11" s="1397">
        <f>DI11-DH11</f>
        <v>0</v>
      </c>
    </row>
    <row r="12" spans="1:118" s="1277" customFormat="1" ht="15" customHeight="1">
      <c r="A12" s="1278" t="s">
        <v>1250</v>
      </c>
      <c r="B12" s="1262"/>
      <c r="C12" s="1264"/>
      <c r="D12" s="1268"/>
      <c r="E12" s="1277">
        <f>SUM(C12+D12)</f>
        <v>0</v>
      </c>
      <c r="F12" s="1389">
        <f>C12-B12</f>
        <v>0</v>
      </c>
      <c r="H12" s="1264"/>
      <c r="I12" s="1268"/>
      <c r="J12" s="1277">
        <f>SUM(H12+I12)</f>
        <v>0</v>
      </c>
      <c r="K12" s="1389">
        <f>H12-G12</f>
        <v>0</v>
      </c>
      <c r="M12" s="1264"/>
      <c r="N12" s="1268"/>
      <c r="O12" s="1277">
        <f>SUM(M12+N12)</f>
        <v>0</v>
      </c>
      <c r="P12" s="1389">
        <f>M12-L12</f>
        <v>0</v>
      </c>
      <c r="R12" s="1264"/>
      <c r="S12" s="1268"/>
      <c r="T12" s="1277">
        <f>SUM(R12+S12)</f>
        <v>0</v>
      </c>
      <c r="U12" s="1389">
        <f>R12-Q12</f>
        <v>0</v>
      </c>
      <c r="X12" s="1268"/>
      <c r="Y12" s="1277">
        <f>SUM(W12+X12)</f>
        <v>0</v>
      </c>
      <c r="Z12" s="1389"/>
      <c r="AB12" s="1264"/>
      <c r="AC12" s="1268"/>
      <c r="AE12" s="1389"/>
      <c r="AG12" s="1264"/>
      <c r="AH12" s="1268"/>
      <c r="AJ12" s="1389"/>
      <c r="AL12" s="1264"/>
      <c r="AM12" s="1268"/>
      <c r="AO12" s="1389"/>
      <c r="AR12" s="1390"/>
      <c r="AT12" s="1389"/>
      <c r="AV12" s="1264"/>
      <c r="AW12" s="1268"/>
      <c r="AY12" s="1389"/>
      <c r="BB12" s="1390"/>
      <c r="BD12" s="1389"/>
      <c r="BE12" s="1391"/>
      <c r="BF12" s="1392">
        <f>C12+H12+M12+R12+W12+AB12+AG12+AL12+AQ12+AV12+BA12</f>
        <v>0</v>
      </c>
      <c r="BG12" s="1393">
        <f>D12+I12+N12+S12+X12+AC12+AH12+AM12+AR12+AW12+BB12</f>
        <v>0</v>
      </c>
      <c r="BH12" s="1394">
        <f>SUM(BF12+BG12)</f>
        <v>0</v>
      </c>
      <c r="BI12" s="1395"/>
      <c r="BJ12" s="1394"/>
      <c r="BK12" s="1264"/>
      <c r="BL12" s="1268"/>
      <c r="BP12" s="1264"/>
      <c r="BQ12" s="1268"/>
      <c r="BR12" s="1277">
        <f>SUM(BP12+BQ12)</f>
        <v>0</v>
      </c>
      <c r="BS12" s="1389">
        <f>BP12-BO12</f>
        <v>0</v>
      </c>
      <c r="BU12" s="1264"/>
      <c r="BV12" s="1268"/>
      <c r="BW12" s="1277">
        <f>SUM(BU12+BV12)</f>
        <v>0</v>
      </c>
      <c r="BX12" s="1389"/>
      <c r="BZ12" s="1264"/>
      <c r="CA12" s="1268"/>
      <c r="CC12" s="1389"/>
      <c r="CE12" s="1264"/>
      <c r="CF12" s="1268"/>
      <c r="CH12" s="1389"/>
      <c r="CJ12" s="1264"/>
      <c r="CK12" s="1268"/>
      <c r="CM12" s="1389"/>
      <c r="CO12" s="1264"/>
      <c r="CP12" s="1268"/>
      <c r="CR12" s="1389"/>
      <c r="CT12" s="1264"/>
      <c r="CU12" s="1268"/>
      <c r="CW12" s="1389"/>
      <c r="CX12" s="1392"/>
      <c r="CY12" s="1392">
        <f>BK12+BP12+BU12+CT12</f>
        <v>0</v>
      </c>
      <c r="CZ12" s="1393">
        <f>BL12+BQ12+BV12+CU12</f>
        <v>0</v>
      </c>
      <c r="DA12" s="1394">
        <f>SUM(CY12+CZ12)</f>
        <v>0</v>
      </c>
      <c r="DB12" s="1394"/>
      <c r="DC12" s="1394"/>
      <c r="DE12" s="1390"/>
      <c r="DF12" s="1277">
        <f>SUM(DD12+DE12)</f>
        <v>0</v>
      </c>
      <c r="DG12" s="1277">
        <f>DD12-DC12</f>
        <v>0</v>
      </c>
      <c r="DH12" s="1395">
        <f>BE12+CX12+DC12</f>
        <v>0</v>
      </c>
      <c r="DI12" s="1395">
        <f>BF12+CY12+DD12</f>
        <v>0</v>
      </c>
      <c r="DJ12" s="1396">
        <f>BG12+CZ12+DE12</f>
        <v>0</v>
      </c>
      <c r="DK12" s="1394">
        <f>SUM(DI12+DJ12)</f>
        <v>0</v>
      </c>
      <c r="DL12" s="1397"/>
    </row>
    <row r="13" spans="1:118" s="1277" customFormat="1" ht="7.5" customHeight="1">
      <c r="A13" s="1635"/>
      <c r="B13" s="1635"/>
      <c r="C13" s="1636"/>
      <c r="D13" s="1636"/>
      <c r="E13" s="1637"/>
      <c r="F13" s="1638"/>
      <c r="G13" s="1637"/>
      <c r="H13" s="1636"/>
      <c r="I13" s="1636"/>
      <c r="J13" s="1637"/>
      <c r="K13" s="1638"/>
      <c r="L13" s="1637"/>
      <c r="M13" s="1636"/>
      <c r="N13" s="1636"/>
      <c r="O13" s="1637"/>
      <c r="P13" s="1638"/>
      <c r="Q13" s="1637"/>
      <c r="R13" s="1636"/>
      <c r="S13" s="1636"/>
      <c r="T13" s="1637"/>
      <c r="U13" s="1638"/>
      <c r="V13" s="1637"/>
      <c r="W13" s="1637"/>
      <c r="X13" s="1636"/>
      <c r="Y13" s="1637"/>
      <c r="Z13" s="1638"/>
      <c r="AA13" s="1637"/>
      <c r="AB13" s="1636"/>
      <c r="AC13" s="1636"/>
      <c r="AD13" s="1637"/>
      <c r="AE13" s="1638"/>
      <c r="AF13" s="1637"/>
      <c r="AG13" s="1636"/>
      <c r="AH13" s="1636"/>
      <c r="AI13" s="1637"/>
      <c r="AJ13" s="1638"/>
      <c r="AK13" s="1637"/>
      <c r="AL13" s="1636"/>
      <c r="AM13" s="1636"/>
      <c r="AN13" s="1637"/>
      <c r="AO13" s="1638"/>
      <c r="AP13" s="1637"/>
      <c r="AQ13" s="1637"/>
      <c r="AR13" s="1637"/>
      <c r="AS13" s="1637"/>
      <c r="AT13" s="1638"/>
      <c r="AU13" s="1637"/>
      <c r="AV13" s="1636"/>
      <c r="AW13" s="1636"/>
      <c r="AX13" s="1637"/>
      <c r="AY13" s="1638"/>
      <c r="AZ13" s="1637"/>
      <c r="BA13" s="1637"/>
      <c r="BB13" s="1637"/>
      <c r="BC13" s="1637"/>
      <c r="BD13" s="1638"/>
      <c r="BE13" s="1639"/>
      <c r="BF13" s="1640"/>
      <c r="BG13" s="1640"/>
      <c r="BH13" s="1397"/>
      <c r="BI13" s="1641"/>
      <c r="BJ13" s="1397"/>
      <c r="BK13" s="1636"/>
      <c r="BL13" s="1636"/>
      <c r="BM13" s="1637"/>
      <c r="BN13" s="1637"/>
      <c r="BO13" s="1637"/>
      <c r="BP13" s="1636"/>
      <c r="BQ13" s="1636"/>
      <c r="BR13" s="1637"/>
      <c r="BS13" s="1638"/>
      <c r="BT13" s="1637"/>
      <c r="BU13" s="1636"/>
      <c r="BV13" s="1636"/>
      <c r="BW13" s="1637"/>
      <c r="BX13" s="1638"/>
      <c r="BY13" s="1637"/>
      <c r="BZ13" s="1636"/>
      <c r="CA13" s="1636"/>
      <c r="CB13" s="1637"/>
      <c r="CC13" s="1638"/>
      <c r="CD13" s="1637"/>
      <c r="CE13" s="1636"/>
      <c r="CF13" s="1636"/>
      <c r="CG13" s="1637"/>
      <c r="CH13" s="1638"/>
      <c r="CI13" s="1637"/>
      <c r="CJ13" s="1636"/>
      <c r="CK13" s="1636"/>
      <c r="CL13" s="1637"/>
      <c r="CM13" s="1638"/>
      <c r="CN13" s="1637"/>
      <c r="CO13" s="1636"/>
      <c r="CP13" s="1636"/>
      <c r="CQ13" s="1637"/>
      <c r="CR13" s="1638"/>
      <c r="CS13" s="1637"/>
      <c r="CT13" s="1636"/>
      <c r="CU13" s="1636"/>
      <c r="CV13" s="1637"/>
      <c r="CW13" s="1638"/>
      <c r="CX13" s="1640"/>
      <c r="CY13" s="1640"/>
      <c r="CZ13" s="1640"/>
      <c r="DA13" s="1397"/>
      <c r="DB13" s="1397"/>
      <c r="DC13" s="1397"/>
      <c r="DD13" s="1637"/>
      <c r="DE13" s="1637"/>
      <c r="DF13" s="1637"/>
      <c r="DG13" s="1637"/>
      <c r="DH13" s="1641"/>
      <c r="DI13" s="1641"/>
      <c r="DJ13" s="1641"/>
      <c r="DK13" s="1397"/>
      <c r="DL13" s="1397">
        <f>DI13-DH13</f>
        <v>0</v>
      </c>
    </row>
    <row r="14" spans="1:118" s="1277" customFormat="1" ht="15" customHeight="1">
      <c r="A14" s="1037" t="s">
        <v>1040</v>
      </c>
      <c r="B14" s="1262"/>
      <c r="C14" s="1264"/>
      <c r="D14" s="1268"/>
      <c r="E14" s="1277">
        <f t="shared" si="0"/>
        <v>0</v>
      </c>
      <c r="F14" s="1389">
        <f t="shared" si="1"/>
        <v>0</v>
      </c>
      <c r="H14" s="1264"/>
      <c r="I14" s="1268"/>
      <c r="J14" s="1277">
        <f>SUM(H14+I14)</f>
        <v>0</v>
      </c>
      <c r="K14" s="1389">
        <f t="shared" si="2"/>
        <v>0</v>
      </c>
      <c r="M14" s="1264"/>
      <c r="N14" s="1268"/>
      <c r="O14" s="1277">
        <f>SUM(M14+N14)</f>
        <v>0</v>
      </c>
      <c r="P14" s="1389">
        <f t="shared" si="3"/>
        <v>0</v>
      </c>
      <c r="R14" s="1264"/>
      <c r="S14" s="1268"/>
      <c r="T14" s="1277">
        <f t="shared" si="4"/>
        <v>0</v>
      </c>
      <c r="U14" s="1389">
        <f t="shared" si="5"/>
        <v>0</v>
      </c>
      <c r="X14" s="1268"/>
      <c r="Y14" s="1277">
        <f t="shared" si="6"/>
        <v>0</v>
      </c>
      <c r="Z14" s="1389">
        <f t="shared" si="7"/>
        <v>0</v>
      </c>
      <c r="AB14" s="1264"/>
      <c r="AC14" s="1268"/>
      <c r="AD14" s="1277">
        <f t="shared" si="8"/>
        <v>0</v>
      </c>
      <c r="AE14" s="1389">
        <f t="shared" si="9"/>
        <v>0</v>
      </c>
      <c r="AG14" s="1264"/>
      <c r="AH14" s="1268"/>
      <c r="AI14" s="1277">
        <f t="shared" si="10"/>
        <v>0</v>
      </c>
      <c r="AJ14" s="1389">
        <f t="shared" si="11"/>
        <v>0</v>
      </c>
      <c r="AL14" s="1264"/>
      <c r="AM14" s="1268"/>
      <c r="AN14" s="1277">
        <f t="shared" si="12"/>
        <v>0</v>
      </c>
      <c r="AO14" s="1389">
        <f t="shared" si="13"/>
        <v>0</v>
      </c>
      <c r="AR14" s="1390"/>
      <c r="AS14" s="1277">
        <f t="shared" si="14"/>
        <v>0</v>
      </c>
      <c r="AT14" s="1389">
        <f>AQ14-AP14</f>
        <v>0</v>
      </c>
      <c r="AV14" s="1264"/>
      <c r="AW14" s="1268"/>
      <c r="AX14" s="1277">
        <f>SUM(AV14+AW14)</f>
        <v>0</v>
      </c>
      <c r="AY14" s="1389">
        <f>AV14-AU14</f>
        <v>0</v>
      </c>
      <c r="BB14" s="1390"/>
      <c r="BC14" s="1277">
        <f>SUM(BA14+BB14)</f>
        <v>0</v>
      </c>
      <c r="BD14" s="1389">
        <f>BA14-AZ14</f>
        <v>0</v>
      </c>
      <c r="BE14" s="1391">
        <f>B14+G14+L14+Q14+V14+AA14+AF14+AK14+AP14+AU14+AZ14</f>
        <v>0</v>
      </c>
      <c r="BF14" s="1392">
        <f t="shared" si="15"/>
        <v>0</v>
      </c>
      <c r="BG14" s="1393">
        <f t="shared" si="15"/>
        <v>0</v>
      </c>
      <c r="BH14" s="1394">
        <f t="shared" si="16"/>
        <v>0</v>
      </c>
      <c r="BI14" s="1395">
        <f>BF14-BE14</f>
        <v>0</v>
      </c>
      <c r="BJ14" s="1394"/>
      <c r="BK14" s="1264"/>
      <c r="BL14" s="1268"/>
      <c r="BM14" s="1277">
        <f t="shared" si="17"/>
        <v>0</v>
      </c>
      <c r="BN14" s="1277">
        <f t="shared" si="18"/>
        <v>0</v>
      </c>
      <c r="BP14" s="1264"/>
      <c r="BQ14" s="1268"/>
      <c r="BR14" s="1277">
        <f t="shared" si="19"/>
        <v>0</v>
      </c>
      <c r="BS14" s="1389">
        <f>BP14-BO14</f>
        <v>0</v>
      </c>
      <c r="BU14" s="1264"/>
      <c r="BV14" s="1268"/>
      <c r="BW14" s="1277">
        <f>SUM(BU14+BV14)</f>
        <v>0</v>
      </c>
      <c r="BX14" s="1389">
        <f>BU14-BT14</f>
        <v>0</v>
      </c>
      <c r="BZ14" s="1264"/>
      <c r="CA14" s="1268"/>
      <c r="CB14" s="1277">
        <f>SUM(BZ14+CA14)</f>
        <v>0</v>
      </c>
      <c r="CC14" s="1389">
        <f>BZ14-BY14</f>
        <v>0</v>
      </c>
      <c r="CE14" s="1264"/>
      <c r="CF14" s="1268"/>
      <c r="CG14" s="1277">
        <f>SUM(CE14+CF14)</f>
        <v>0</v>
      </c>
      <c r="CH14" s="1389">
        <f>CE14-CD14</f>
        <v>0</v>
      </c>
      <c r="CJ14" s="1264"/>
      <c r="CK14" s="1268"/>
      <c r="CL14" s="1277">
        <f>SUM(CJ14+CK14)</f>
        <v>0</v>
      </c>
      <c r="CM14" s="1389">
        <f>CJ14-CI14</f>
        <v>0</v>
      </c>
      <c r="CO14" s="1264"/>
      <c r="CP14" s="1268"/>
      <c r="CQ14" s="1277">
        <f>SUM(CO14+CP14)</f>
        <v>0</v>
      </c>
      <c r="CR14" s="1389">
        <f>CO14-CN14</f>
        <v>0</v>
      </c>
      <c r="CT14" s="1264"/>
      <c r="CU14" s="1268"/>
      <c r="CV14" s="1277">
        <f>SUM(CT14+CU14)</f>
        <v>0</v>
      </c>
      <c r="CW14" s="1389">
        <f>CT14-CS14</f>
        <v>0</v>
      </c>
      <c r="CX14" s="1392">
        <f>BJ14+BO14+BT14+CS14</f>
        <v>0</v>
      </c>
      <c r="CY14" s="1392">
        <f t="shared" si="22"/>
        <v>0</v>
      </c>
      <c r="CZ14" s="1393">
        <f t="shared" si="22"/>
        <v>0</v>
      </c>
      <c r="DA14" s="1394">
        <f t="shared" si="20"/>
        <v>0</v>
      </c>
      <c r="DB14" s="1394">
        <f>CY14-CX14</f>
        <v>0</v>
      </c>
      <c r="DC14" s="1394"/>
      <c r="DE14" s="1390"/>
      <c r="DF14" s="1277">
        <f>SUM(DD14+DE14)</f>
        <v>0</v>
      </c>
      <c r="DG14" s="1277">
        <f>DD14-DC14</f>
        <v>0</v>
      </c>
      <c r="DH14" s="1395">
        <f t="shared" ref="DH14:DJ15" si="23">BE14+CX14+DC14</f>
        <v>0</v>
      </c>
      <c r="DI14" s="1395">
        <f t="shared" si="23"/>
        <v>0</v>
      </c>
      <c r="DJ14" s="1396">
        <f t="shared" si="23"/>
        <v>0</v>
      </c>
      <c r="DK14" s="1394">
        <f>SUM(DI14+DJ14)</f>
        <v>0</v>
      </c>
      <c r="DL14" s="1397">
        <f>DI14-DH14</f>
        <v>0</v>
      </c>
    </row>
    <row r="15" spans="1:118" s="1277" customFormat="1" ht="15" customHeight="1">
      <c r="A15" s="1037" t="s">
        <v>1041</v>
      </c>
      <c r="B15" s="1262"/>
      <c r="C15" s="1264"/>
      <c r="D15" s="1268"/>
      <c r="E15" s="1277">
        <f>SUM(C15+D15)</f>
        <v>0</v>
      </c>
      <c r="F15" s="1389">
        <f>C15-B15</f>
        <v>0</v>
      </c>
      <c r="H15" s="1264"/>
      <c r="I15" s="1268"/>
      <c r="J15" s="1277">
        <f>SUM(H15+I15)</f>
        <v>0</v>
      </c>
      <c r="K15" s="1389">
        <f>H15-G15</f>
        <v>0</v>
      </c>
      <c r="M15" s="1264"/>
      <c r="N15" s="1268"/>
      <c r="O15" s="1277">
        <f>SUM(M15+N15)</f>
        <v>0</v>
      </c>
      <c r="P15" s="1389">
        <f>M15-L15</f>
        <v>0</v>
      </c>
      <c r="R15" s="1264"/>
      <c r="S15" s="1268"/>
      <c r="T15" s="1277">
        <f>SUM(R15+S15)</f>
        <v>0</v>
      </c>
      <c r="U15" s="1389">
        <f>R15-Q15</f>
        <v>0</v>
      </c>
      <c r="X15" s="1268"/>
      <c r="Y15" s="1277">
        <f>SUM(W15+X15)</f>
        <v>0</v>
      </c>
      <c r="Z15" s="1389">
        <f>W15-V15</f>
        <v>0</v>
      </c>
      <c r="AB15" s="1264"/>
      <c r="AC15" s="1268"/>
      <c r="AD15" s="1277">
        <f>SUM(AB15+AC15)</f>
        <v>0</v>
      </c>
      <c r="AE15" s="1389">
        <f>AB15-AA15</f>
        <v>0</v>
      </c>
      <c r="AG15" s="1264"/>
      <c r="AH15" s="1268"/>
      <c r="AI15" s="1277">
        <f>SUM(AG15+AH15)</f>
        <v>0</v>
      </c>
      <c r="AJ15" s="1389">
        <f>AG15-AF15</f>
        <v>0</v>
      </c>
      <c r="AL15" s="1264"/>
      <c r="AM15" s="1268"/>
      <c r="AN15" s="1277">
        <f>SUM(AL15+AM15)</f>
        <v>0</v>
      </c>
      <c r="AO15" s="1389">
        <f>AL15-AK15</f>
        <v>0</v>
      </c>
      <c r="AR15" s="1390"/>
      <c r="AS15" s="1277">
        <f>SUM(AQ15+AR15)</f>
        <v>0</v>
      </c>
      <c r="AT15" s="1389">
        <f>AQ15-AP15</f>
        <v>0</v>
      </c>
      <c r="AV15" s="1264"/>
      <c r="AW15" s="1268"/>
      <c r="AX15" s="1277">
        <f>SUM(AV15+AW15)</f>
        <v>0</v>
      </c>
      <c r="AY15" s="1389">
        <f>AV15-AU15</f>
        <v>0</v>
      </c>
      <c r="BB15" s="1390"/>
      <c r="BC15" s="1277">
        <f>SUM(BA15+BB15)</f>
        <v>0</v>
      </c>
      <c r="BD15" s="1389">
        <f>BA15-AZ15</f>
        <v>0</v>
      </c>
      <c r="BE15" s="1391">
        <f>B15+G15+L15+Q15+V15+AA15+AF15+AK15+AP15+AU15+AZ15</f>
        <v>0</v>
      </c>
      <c r="BF15" s="1392">
        <f>C15+H15+M15+R15+W15+AB15+AG15+AL15+AQ15+AV15+BA15</f>
        <v>0</v>
      </c>
      <c r="BG15" s="1393">
        <f>D15+I15+N15+S15+X15+AC15+AH15+AM15+AR15+AW15+BB15</f>
        <v>0</v>
      </c>
      <c r="BH15" s="1394">
        <f>SUM(BF15+BG15)</f>
        <v>0</v>
      </c>
      <c r="BI15" s="1395">
        <f>BF15-BE15</f>
        <v>0</v>
      </c>
      <c r="BJ15" s="1394"/>
      <c r="BK15" s="1264"/>
      <c r="BL15" s="1268"/>
      <c r="BM15" s="1277">
        <f>SUM(BK15+BL15)</f>
        <v>0</v>
      </c>
      <c r="BN15" s="1277">
        <f>BK15-BJ15</f>
        <v>0</v>
      </c>
      <c r="BP15" s="1264"/>
      <c r="BQ15" s="1268"/>
      <c r="BR15" s="1277">
        <f>SUM(BP15+BQ15)</f>
        <v>0</v>
      </c>
      <c r="BS15" s="1389">
        <f>BP15-BO15</f>
        <v>0</v>
      </c>
      <c r="BU15" s="1264"/>
      <c r="BV15" s="1268"/>
      <c r="BW15" s="1277">
        <f>SUM(BU15+BV15)</f>
        <v>0</v>
      </c>
      <c r="BX15" s="1389">
        <f>BU15-BT15</f>
        <v>0</v>
      </c>
      <c r="BZ15" s="1264"/>
      <c r="CA15" s="1268"/>
      <c r="CB15" s="1277">
        <f>SUM(BZ15+CA15)</f>
        <v>0</v>
      </c>
      <c r="CC15" s="1389">
        <f>BZ15-BY15</f>
        <v>0</v>
      </c>
      <c r="CE15" s="1264"/>
      <c r="CF15" s="1268"/>
      <c r="CG15" s="1277">
        <f>SUM(CE15+CF15)</f>
        <v>0</v>
      </c>
      <c r="CH15" s="1389">
        <f>CE15-CD15</f>
        <v>0</v>
      </c>
      <c r="CJ15" s="1264"/>
      <c r="CK15" s="1268"/>
      <c r="CL15" s="1277">
        <f>SUM(CJ15+CK15)</f>
        <v>0</v>
      </c>
      <c r="CM15" s="1389">
        <f>CJ15-CI15</f>
        <v>0</v>
      </c>
      <c r="CO15" s="1264"/>
      <c r="CP15" s="1268"/>
      <c r="CQ15" s="1277">
        <f>SUM(CO15+CP15)</f>
        <v>0</v>
      </c>
      <c r="CR15" s="1389">
        <f>CO15-CN15</f>
        <v>0</v>
      </c>
      <c r="CT15" s="1264"/>
      <c r="CU15" s="1268"/>
      <c r="CV15" s="1277">
        <f>SUM(CT15+CU15)</f>
        <v>0</v>
      </c>
      <c r="CW15" s="1389">
        <f>CT15-CS15</f>
        <v>0</v>
      </c>
      <c r="CX15" s="1392">
        <f>BJ15+BO15+BT15+CS15</f>
        <v>0</v>
      </c>
      <c r="CY15" s="1392">
        <f>BK15+BP15+BU15+CT15</f>
        <v>0</v>
      </c>
      <c r="CZ15" s="1393">
        <f>BL15+BQ15+BV15+CU15</f>
        <v>0</v>
      </c>
      <c r="DA15" s="1394">
        <f>SUM(CY15+CZ15)</f>
        <v>0</v>
      </c>
      <c r="DB15" s="1394">
        <f>CY15-CX15</f>
        <v>0</v>
      </c>
      <c r="DC15" s="1394"/>
      <c r="DE15" s="1390"/>
      <c r="DF15" s="1277">
        <f>SUM(DD15+DE15)</f>
        <v>0</v>
      </c>
      <c r="DG15" s="1277">
        <f>DD15-DC15</f>
        <v>0</v>
      </c>
      <c r="DH15" s="1395">
        <f t="shared" si="23"/>
        <v>0</v>
      </c>
      <c r="DI15" s="1395">
        <f t="shared" si="23"/>
        <v>0</v>
      </c>
      <c r="DJ15" s="1396">
        <f t="shared" si="23"/>
        <v>0</v>
      </c>
      <c r="DK15" s="1394">
        <f>SUM(DI15+DJ15)</f>
        <v>0</v>
      </c>
      <c r="DL15" s="1397"/>
    </row>
    <row r="16" spans="1:118" s="1261" customFormat="1" ht="7.5" customHeight="1">
      <c r="A16" s="1253"/>
      <c r="B16" s="1253"/>
      <c r="C16" s="1254"/>
      <c r="D16" s="1254"/>
      <c r="H16" s="1254"/>
      <c r="I16" s="1254"/>
      <c r="M16" s="1254"/>
      <c r="N16" s="1254"/>
      <c r="R16" s="1254"/>
      <c r="S16" s="1254"/>
      <c r="X16" s="1254"/>
      <c r="AB16" s="1254"/>
      <c r="AC16" s="1254"/>
      <c r="AG16" s="1254"/>
      <c r="AH16" s="1254"/>
      <c r="AL16" s="1254"/>
      <c r="AM16" s="1254"/>
      <c r="AV16" s="1254"/>
      <c r="AW16" s="1254"/>
      <c r="BF16" s="1386"/>
      <c r="BG16" s="1386"/>
      <c r="BH16" s="1387"/>
      <c r="BI16" s="1387"/>
      <c r="BJ16" s="1387"/>
      <c r="BK16" s="1254"/>
      <c r="BL16" s="1254"/>
      <c r="BP16" s="1254"/>
      <c r="BQ16" s="1254"/>
      <c r="BU16" s="1254"/>
      <c r="BV16" s="1254"/>
      <c r="BZ16" s="1254"/>
      <c r="CA16" s="1254"/>
      <c r="CE16" s="1254"/>
      <c r="CF16" s="1254"/>
      <c r="CJ16" s="1254"/>
      <c r="CK16" s="1254"/>
      <c r="CO16" s="1254"/>
      <c r="CP16" s="1254"/>
      <c r="CT16" s="1254"/>
      <c r="CU16" s="1254"/>
      <c r="CX16" s="1387"/>
      <c r="CY16" s="1386"/>
      <c r="CZ16" s="1386"/>
      <c r="DA16" s="1387"/>
      <c r="DB16" s="1387"/>
      <c r="DC16" s="1387"/>
      <c r="DH16" s="1388"/>
      <c r="DI16" s="1388"/>
      <c r="DJ16" s="1388"/>
      <c r="DK16" s="1387"/>
      <c r="DL16" s="1387"/>
      <c r="DM16" s="946"/>
      <c r="DN16" s="946"/>
    </row>
    <row r="17" spans="1:118" s="1209" customFormat="1" ht="15" customHeight="1">
      <c r="A17" s="310" t="s">
        <v>1257</v>
      </c>
      <c r="B17" s="310"/>
      <c r="C17" s="946"/>
      <c r="D17" s="1294"/>
      <c r="E17" s="946"/>
      <c r="F17" s="946"/>
      <c r="G17" s="946"/>
      <c r="H17" s="946"/>
      <c r="I17" s="1294"/>
      <c r="J17" s="946"/>
      <c r="K17" s="946"/>
      <c r="L17" s="946"/>
      <c r="M17" s="946"/>
      <c r="N17" s="1294"/>
      <c r="O17" s="946"/>
      <c r="P17" s="946"/>
      <c r="Q17" s="946"/>
      <c r="R17" s="946"/>
      <c r="S17" s="1294"/>
      <c r="T17" s="946"/>
      <c r="U17" s="946"/>
      <c r="V17" s="946"/>
      <c r="W17" s="946"/>
      <c r="X17" s="1294"/>
      <c r="Y17" s="946"/>
      <c r="Z17" s="946"/>
      <c r="AA17" s="946"/>
      <c r="AB17" s="946"/>
      <c r="AC17" s="1294"/>
      <c r="AD17" s="946"/>
      <c r="AE17" s="946"/>
      <c r="AF17" s="946"/>
      <c r="AG17" s="946"/>
      <c r="AH17" s="1294"/>
      <c r="AI17" s="946"/>
      <c r="AJ17" s="946"/>
      <c r="AK17" s="946"/>
      <c r="AL17" s="946"/>
      <c r="AM17" s="1294"/>
      <c r="AN17" s="946"/>
      <c r="AO17" s="946"/>
      <c r="AP17" s="946"/>
      <c r="AQ17" s="946"/>
      <c r="AR17" s="946"/>
      <c r="AS17" s="946"/>
      <c r="AT17" s="946"/>
      <c r="AU17" s="946"/>
      <c r="AV17" s="946"/>
      <c r="AW17" s="1294"/>
      <c r="AX17" s="946"/>
      <c r="AY17" s="946"/>
      <c r="AZ17" s="946"/>
      <c r="BA17" s="946"/>
      <c r="BB17" s="946"/>
      <c r="BC17" s="946"/>
      <c r="BD17" s="946"/>
      <c r="BE17" s="946"/>
      <c r="BF17" s="1398"/>
      <c r="BG17" s="1399"/>
      <c r="BH17" s="1398"/>
      <c r="BI17" s="1398"/>
      <c r="BJ17" s="1398"/>
      <c r="BK17" s="946"/>
      <c r="BL17" s="1294"/>
      <c r="BM17" s="946"/>
      <c r="BN17" s="946"/>
      <c r="BO17" s="946"/>
      <c r="BP17" s="946"/>
      <c r="BQ17" s="1294"/>
      <c r="BR17" s="946"/>
      <c r="BS17" s="946"/>
      <c r="BT17" s="946"/>
      <c r="BU17" s="946"/>
      <c r="BV17" s="1294"/>
      <c r="BW17" s="946"/>
      <c r="BX17" s="946"/>
      <c r="BY17" s="946"/>
      <c r="BZ17" s="946"/>
      <c r="CA17" s="1294"/>
      <c r="CB17" s="946"/>
      <c r="CC17" s="946"/>
      <c r="CD17" s="946"/>
      <c r="CE17" s="946"/>
      <c r="CF17" s="1294"/>
      <c r="CG17" s="946"/>
      <c r="CH17" s="946"/>
      <c r="CI17" s="946"/>
      <c r="CJ17" s="946"/>
      <c r="CK17" s="1294"/>
      <c r="CL17" s="946"/>
      <c r="CM17" s="946"/>
      <c r="CN17" s="946"/>
      <c r="CO17" s="946"/>
      <c r="CP17" s="1294"/>
      <c r="CQ17" s="946"/>
      <c r="CR17" s="946"/>
      <c r="CS17" s="946"/>
      <c r="CT17" s="946"/>
      <c r="CU17" s="1294"/>
      <c r="CV17" s="946"/>
      <c r="CW17" s="946"/>
      <c r="CX17" s="1398"/>
      <c r="CY17" s="1398"/>
      <c r="CZ17" s="1399"/>
      <c r="DA17" s="1398"/>
      <c r="DB17" s="1398"/>
      <c r="DC17" s="1398"/>
      <c r="DD17" s="946"/>
      <c r="DE17" s="946"/>
      <c r="DF17" s="946"/>
      <c r="DG17" s="946"/>
      <c r="DH17" s="1398"/>
      <c r="DI17" s="1398"/>
      <c r="DJ17" s="1398"/>
      <c r="DK17" s="1398"/>
      <c r="DL17" s="1355"/>
      <c r="DM17" s="946"/>
      <c r="DN17" s="946"/>
    </row>
    <row r="18" spans="1:118" ht="15" hidden="1" customHeight="1">
      <c r="A18" s="806" t="s">
        <v>490</v>
      </c>
      <c r="B18" s="806"/>
      <c r="C18" s="1357"/>
      <c r="D18" s="1302"/>
      <c r="E18" s="1339">
        <f>SUM(C18+D18)</f>
        <v>0</v>
      </c>
      <c r="F18" s="1339"/>
      <c r="G18" s="1339"/>
      <c r="H18" s="1357"/>
      <c r="I18" s="1302"/>
      <c r="J18" s="1339">
        <f>SUM(H18+I18)</f>
        <v>0</v>
      </c>
      <c r="K18" s="1339"/>
      <c r="L18" s="1339"/>
      <c r="M18" s="1357"/>
      <c r="N18" s="1302"/>
      <c r="O18" s="1339">
        <f>SUM(M18+N18)</f>
        <v>0</v>
      </c>
      <c r="P18" s="1339"/>
      <c r="Q18" s="1339"/>
      <c r="R18" s="1357"/>
      <c r="S18" s="1302"/>
      <c r="T18" s="1339">
        <f>SUM(R18+S18)</f>
        <v>0</v>
      </c>
      <c r="U18" s="1339"/>
      <c r="V18" s="1339"/>
      <c r="W18" s="1339"/>
      <c r="X18" s="1302"/>
      <c r="Y18" s="1339">
        <f>SUM(W18+X18)</f>
        <v>0</v>
      </c>
      <c r="Z18" s="1339"/>
      <c r="AA18" s="1339"/>
      <c r="AB18" s="1357"/>
      <c r="AC18" s="1302"/>
      <c r="AD18" s="1339">
        <f>SUM(AB18+AC18)</f>
        <v>0</v>
      </c>
      <c r="AE18" s="1339"/>
      <c r="AF18" s="1339"/>
      <c r="AG18" s="1357"/>
      <c r="AH18" s="1302"/>
      <c r="AI18" s="1339">
        <f>SUM(AG18+AH18)</f>
        <v>0</v>
      </c>
      <c r="AJ18" s="1339"/>
      <c r="AK18" s="1339"/>
      <c r="AL18" s="1357"/>
      <c r="AM18" s="1302"/>
      <c r="AN18" s="1339">
        <f>SUM(AL18+AM18)</f>
        <v>0</v>
      </c>
      <c r="AO18" s="1339"/>
      <c r="AP18" s="1339"/>
      <c r="AQ18" s="1339"/>
      <c r="AR18" s="1400"/>
      <c r="AS18" s="1339">
        <f>SUM(AQ18+AR18)</f>
        <v>0</v>
      </c>
      <c r="AT18" s="1339"/>
      <c r="AU18" s="1339"/>
      <c r="AV18" s="1357"/>
      <c r="AW18" s="1302"/>
      <c r="AX18" s="1339">
        <f>SUM(AV18+AW18)</f>
        <v>0</v>
      </c>
      <c r="AY18" s="1339"/>
      <c r="AZ18" s="1339"/>
      <c r="BA18" s="1339"/>
      <c r="BB18" s="1400"/>
      <c r="BC18" s="1339">
        <f>SUM(BA18+BB18)</f>
        <v>0</v>
      </c>
      <c r="BD18" s="1339"/>
      <c r="BE18" s="1339"/>
      <c r="BF18" s="1401"/>
      <c r="BG18" s="1402"/>
      <c r="BH18" s="1403">
        <f>SUM(BF18+BG18)</f>
        <v>0</v>
      </c>
      <c r="BI18" s="1403"/>
      <c r="BJ18" s="1403"/>
      <c r="BK18" s="1357"/>
      <c r="BL18" s="1302"/>
      <c r="BM18" s="1339">
        <f>SUM(BK18+BL18)</f>
        <v>0</v>
      </c>
      <c r="BN18" s="1339"/>
      <c r="BO18" s="1339"/>
      <c r="BP18" s="1357"/>
      <c r="BQ18" s="1302"/>
      <c r="BR18" s="1339">
        <f>SUM(BP18+BQ18)</f>
        <v>0</v>
      </c>
      <c r="BS18" s="1339"/>
      <c r="BT18" s="1339"/>
      <c r="BU18" s="1357"/>
      <c r="BV18" s="1302"/>
      <c r="BW18" s="1339">
        <f>SUM(BU18+BV18)</f>
        <v>0</v>
      </c>
      <c r="BX18" s="1339"/>
      <c r="BY18" s="1339"/>
      <c r="BZ18" s="1357">
        <v>0</v>
      </c>
      <c r="CA18" s="1302"/>
      <c r="CB18" s="1339">
        <f>SUM(BZ18+CA18)</f>
        <v>0</v>
      </c>
      <c r="CC18" s="1339"/>
      <c r="CD18" s="1339"/>
      <c r="CE18" s="1357">
        <v>0</v>
      </c>
      <c r="CF18" s="1302"/>
      <c r="CG18" s="1339">
        <f>SUM(CE18+CF18)</f>
        <v>0</v>
      </c>
      <c r="CH18" s="1339"/>
      <c r="CI18" s="1339"/>
      <c r="CJ18" s="1357">
        <v>0</v>
      </c>
      <c r="CK18" s="1302"/>
      <c r="CL18" s="1339">
        <f>SUM(CJ18+CK18)</f>
        <v>0</v>
      </c>
      <c r="CM18" s="1339"/>
      <c r="CN18" s="1339"/>
      <c r="CO18" s="1357">
        <v>0</v>
      </c>
      <c r="CP18" s="1302"/>
      <c r="CQ18" s="1339">
        <f>SUM(CO18+CP18)</f>
        <v>0</v>
      </c>
      <c r="CR18" s="1339"/>
      <c r="CS18" s="1339"/>
      <c r="CT18" s="1357">
        <v>0</v>
      </c>
      <c r="CU18" s="1302"/>
      <c r="CV18" s="1339">
        <f>SUM(CT18+CU18)</f>
        <v>0</v>
      </c>
      <c r="CW18" s="1339"/>
      <c r="CX18" s="1403"/>
      <c r="CY18" s="1401"/>
      <c r="CZ18" s="1402"/>
      <c r="DA18" s="1403">
        <f>SUM(CY18+CZ18)</f>
        <v>0</v>
      </c>
      <c r="DB18" s="1403"/>
      <c r="DC18" s="1403"/>
      <c r="DD18" s="1339"/>
      <c r="DE18" s="1400"/>
      <c r="DF18" s="1339">
        <f>SUM(DD18+DE18)</f>
        <v>0</v>
      </c>
      <c r="DG18" s="1339"/>
      <c r="DH18" s="1403">
        <f>BE18+CX18</f>
        <v>0</v>
      </c>
      <c r="DI18" s="1403">
        <f>BF18+CY18</f>
        <v>0</v>
      </c>
      <c r="DJ18" s="1404">
        <f>BG18+CZ18</f>
        <v>0</v>
      </c>
      <c r="DK18" s="1403">
        <f>SUM(DI18+DJ18)</f>
        <v>0</v>
      </c>
    </row>
    <row r="19" spans="1:118" ht="15" customHeight="1">
      <c r="A19" s="806" t="s">
        <v>287</v>
      </c>
      <c r="B19" s="1357"/>
      <c r="C19" s="1357"/>
      <c r="D19" s="1302"/>
      <c r="E19" s="1339">
        <f>SUM(C19+D19)</f>
        <v>0</v>
      </c>
      <c r="F19" s="1339">
        <f>C19-B19</f>
        <v>0</v>
      </c>
      <c r="G19" s="1339"/>
      <c r="H19" s="1357"/>
      <c r="I19" s="1302"/>
      <c r="J19" s="1339">
        <f>SUM(H19+I19)</f>
        <v>0</v>
      </c>
      <c r="K19" s="1339">
        <f t="shared" ref="K19:K34" si="24">H19-G19</f>
        <v>0</v>
      </c>
      <c r="L19" s="1339"/>
      <c r="M19" s="1357"/>
      <c r="N19" s="1302"/>
      <c r="O19" s="1339">
        <f>SUM(M19+N19)</f>
        <v>0</v>
      </c>
      <c r="P19" s="1339">
        <f t="shared" ref="P19:P34" si="25">M19-L19</f>
        <v>0</v>
      </c>
      <c r="Q19" s="1339"/>
      <c r="R19" s="1357"/>
      <c r="S19" s="1302"/>
      <c r="T19" s="1339">
        <f>SUM(R19+S19)</f>
        <v>0</v>
      </c>
      <c r="U19" s="1339">
        <f t="shared" ref="U19:U34" si="26">R19-Q19</f>
        <v>0</v>
      </c>
      <c r="V19" s="1339"/>
      <c r="W19" s="1339"/>
      <c r="X19" s="1302"/>
      <c r="Y19" s="1339">
        <f>SUM(W19+X19)</f>
        <v>0</v>
      </c>
      <c r="Z19" s="1339">
        <f t="shared" ref="Z19:Z34" si="27">W19-V19</f>
        <v>0</v>
      </c>
      <c r="AA19" s="1339"/>
      <c r="AB19" s="1357"/>
      <c r="AC19" s="1302"/>
      <c r="AD19" s="1339">
        <f>SUM(AB19+AC19)</f>
        <v>0</v>
      </c>
      <c r="AE19" s="1339">
        <f t="shared" ref="AE19:AE34" si="28">AB19-AA19</f>
        <v>0</v>
      </c>
      <c r="AF19" s="1339"/>
      <c r="AG19" s="1357"/>
      <c r="AH19" s="1302"/>
      <c r="AI19" s="1339">
        <f>SUM(AG19+AH19)</f>
        <v>0</v>
      </c>
      <c r="AJ19" s="1339">
        <f t="shared" ref="AJ19:AJ44" si="29">AG19-AF19</f>
        <v>0</v>
      </c>
      <c r="AK19" s="1339"/>
      <c r="AL19" s="1357"/>
      <c r="AM19" s="1302"/>
      <c r="AN19" s="1339">
        <f>SUM(AL19+AM19)</f>
        <v>0</v>
      </c>
      <c r="AO19" s="1339">
        <f t="shared" ref="AO19:AO34" si="30">AL19-AK19</f>
        <v>0</v>
      </c>
      <c r="AP19" s="1339"/>
      <c r="AQ19" s="1339"/>
      <c r="AR19" s="1400"/>
      <c r="AS19" s="1339">
        <f>SUM(AQ19+AR19)</f>
        <v>0</v>
      </c>
      <c r="AT19" s="1339">
        <f t="shared" ref="AT19:AT34" si="31">AQ19-AP19</f>
        <v>0</v>
      </c>
      <c r="AU19" s="1339"/>
      <c r="AV19" s="1357"/>
      <c r="AW19" s="1302"/>
      <c r="AX19" s="1339">
        <f>SUM(AV19+AW19)</f>
        <v>0</v>
      </c>
      <c r="AY19" s="1339">
        <f t="shared" ref="AY19:AY34" si="32">AV19-AU19</f>
        <v>0</v>
      </c>
      <c r="AZ19" s="1339"/>
      <c r="BA19" s="1339"/>
      <c r="BB19" s="1400"/>
      <c r="BC19" s="1339">
        <f>SUM(BA19+BB19)</f>
        <v>0</v>
      </c>
      <c r="BD19" s="1339">
        <f t="shared" ref="BD19:BD34" si="33">BA19-AZ19</f>
        <v>0</v>
      </c>
      <c r="BE19" s="1401">
        <f t="shared" ref="BE19:BE34" si="34">B19+G19+L19+Q19+V19+AA19+AF19+AK19+AP19+AU19+AZ19</f>
        <v>0</v>
      </c>
      <c r="BF19" s="1401">
        <f t="shared" ref="BF19:BF34" si="35">C19+H19+M19+R19+W19+AB19+AG19+AL19+AQ19+AV19+BA19</f>
        <v>0</v>
      </c>
      <c r="BG19" s="1405">
        <f t="shared" ref="BG19:BG34" si="36">D19+I19+N19+S19+X19+AC19+AH19+AM19+AR19+AW19+BB19</f>
        <v>0</v>
      </c>
      <c r="BH19" s="1403">
        <f>SUM(BF19+BG19)</f>
        <v>0</v>
      </c>
      <c r="BI19" s="1403">
        <f t="shared" ref="BI19:BI34" si="37">BF19-BE19</f>
        <v>0</v>
      </c>
      <c r="BJ19" s="1403"/>
      <c r="BK19" s="1357"/>
      <c r="BL19" s="1302"/>
      <c r="BM19" s="1339">
        <f>SUM(BK19+BL19)</f>
        <v>0</v>
      </c>
      <c r="BN19" s="1339">
        <f>BK19-BJ19</f>
        <v>0</v>
      </c>
      <c r="BO19" s="1339"/>
      <c r="BP19" s="1357"/>
      <c r="BQ19" s="1302"/>
      <c r="BR19" s="1339">
        <f>SUM(BP19+BQ19)</f>
        <v>0</v>
      </c>
      <c r="BS19" s="1339">
        <f t="shared" ref="BS19:BS34" si="38">BP19-BO19</f>
        <v>0</v>
      </c>
      <c r="BT19" s="1339"/>
      <c r="BU19" s="1357"/>
      <c r="BV19" s="1302"/>
      <c r="BW19" s="1339">
        <f>SUM(BU19+BV19)</f>
        <v>0</v>
      </c>
      <c r="BX19" s="1339">
        <f t="shared" ref="BX19:BX34" si="39">BU19-BT19</f>
        <v>0</v>
      </c>
      <c r="BY19" s="1339"/>
      <c r="BZ19" s="1357"/>
      <c r="CA19" s="1302"/>
      <c r="CB19" s="1339">
        <f>SUM(BZ19+CA19)</f>
        <v>0</v>
      </c>
      <c r="CC19" s="1339">
        <f>BZ19-BY19</f>
        <v>0</v>
      </c>
      <c r="CD19" s="1339"/>
      <c r="CE19" s="1357"/>
      <c r="CF19" s="1302"/>
      <c r="CG19" s="1339">
        <f>SUM(CE19+CF19)</f>
        <v>0</v>
      </c>
      <c r="CH19" s="1339">
        <f>CE19-CD19</f>
        <v>0</v>
      </c>
      <c r="CI19" s="1339"/>
      <c r="CJ19" s="1357"/>
      <c r="CK19" s="1302"/>
      <c r="CL19" s="1339">
        <f>SUM(CJ19+CK19)</f>
        <v>0</v>
      </c>
      <c r="CM19" s="1339">
        <f>CJ19-CI19</f>
        <v>0</v>
      </c>
      <c r="CN19" s="1339"/>
      <c r="CO19" s="1357"/>
      <c r="CP19" s="1302"/>
      <c r="CQ19" s="1339">
        <f>SUM(CO19+CP19)</f>
        <v>0</v>
      </c>
      <c r="CR19" s="1339">
        <f>CO19-CN19</f>
        <v>0</v>
      </c>
      <c r="CS19" s="1339"/>
      <c r="CT19" s="1357">
        <v>0</v>
      </c>
      <c r="CU19" s="1302"/>
      <c r="CV19" s="1339">
        <f>SUM(CT19+CU19)</f>
        <v>0</v>
      </c>
      <c r="CW19" s="1339">
        <f t="shared" ref="CW19:CW34" si="40">CT19-CS19</f>
        <v>0</v>
      </c>
      <c r="CX19" s="1401">
        <f>BJ19+BO19+BT19+BY19+CD19+CI19+CN19+CS19</f>
        <v>0</v>
      </c>
      <c r="CY19" s="1401">
        <f>BK19+BP19+BU19+BZ19+CE19+CJ19+CO19+CT19</f>
        <v>0</v>
      </c>
      <c r="CZ19" s="1405">
        <f t="shared" ref="CZ19:CZ34" si="41">BL19+BQ19+BV19+CA19+CF19+CK19+CP19+CU19</f>
        <v>0</v>
      </c>
      <c r="DA19" s="1403">
        <f>SUM(CY19+CZ19)</f>
        <v>0</v>
      </c>
      <c r="DB19" s="1403">
        <f>CY19-CX19</f>
        <v>0</v>
      </c>
      <c r="DC19" s="1403"/>
      <c r="DD19" s="1339"/>
      <c r="DE19" s="1400"/>
      <c r="DF19" s="1339">
        <f>SUM(DD19+DE19)</f>
        <v>0</v>
      </c>
      <c r="DG19" s="1339">
        <f>DD19-DC19</f>
        <v>0</v>
      </c>
      <c r="DH19" s="1403">
        <f t="shared" ref="DH19:DH34" si="42">BE19+CX19+DC19</f>
        <v>0</v>
      </c>
      <c r="DI19" s="1403">
        <f>BF19+CY19+DD19</f>
        <v>0</v>
      </c>
      <c r="DJ19" s="1404">
        <f t="shared" ref="DJ19:DJ34" si="43">BG19+CZ19+DE19</f>
        <v>0</v>
      </c>
      <c r="DK19" s="1403">
        <f>SUM(DI19+DJ19)</f>
        <v>0</v>
      </c>
      <c r="DL19" s="1398">
        <f>DI19-DH19</f>
        <v>0</v>
      </c>
    </row>
    <row r="20" spans="1:118" ht="15" customHeight="1">
      <c r="A20" s="806" t="s">
        <v>590</v>
      </c>
      <c r="B20" s="1357"/>
      <c r="C20" s="1357"/>
      <c r="D20" s="1302"/>
      <c r="E20" s="1339">
        <f>SUM(C20+D20)</f>
        <v>0</v>
      </c>
      <c r="F20" s="1339">
        <f t="shared" ref="F20:F34" si="44">C20-B20</f>
        <v>0</v>
      </c>
      <c r="G20" s="1339"/>
      <c r="H20" s="1357"/>
      <c r="I20" s="1302"/>
      <c r="J20" s="1339">
        <f>SUM(H20+I20)</f>
        <v>0</v>
      </c>
      <c r="K20" s="1339">
        <f t="shared" si="24"/>
        <v>0</v>
      </c>
      <c r="L20" s="1339"/>
      <c r="M20" s="1357"/>
      <c r="N20" s="1302"/>
      <c r="O20" s="1339">
        <f>SUM(M20+N20)</f>
        <v>0</v>
      </c>
      <c r="P20" s="1339">
        <f t="shared" si="25"/>
        <v>0</v>
      </c>
      <c r="Q20" s="1339"/>
      <c r="R20" s="1357"/>
      <c r="S20" s="1302"/>
      <c r="T20" s="1339">
        <f>SUM(R20+S20)</f>
        <v>0</v>
      </c>
      <c r="U20" s="1339">
        <f t="shared" si="26"/>
        <v>0</v>
      </c>
      <c r="V20" s="1339"/>
      <c r="W20" s="1357"/>
      <c r="X20" s="1302"/>
      <c r="Y20" s="1339">
        <f>SUM(W20+X20)</f>
        <v>0</v>
      </c>
      <c r="Z20" s="1339">
        <f t="shared" si="27"/>
        <v>0</v>
      </c>
      <c r="AA20" s="1357"/>
      <c r="AB20" s="1357"/>
      <c r="AC20" s="1302"/>
      <c r="AD20" s="1339">
        <f>SUM(AB20+AC20)</f>
        <v>0</v>
      </c>
      <c r="AE20" s="1339">
        <f t="shared" si="28"/>
        <v>0</v>
      </c>
      <c r="AF20" s="1339"/>
      <c r="AG20" s="1357"/>
      <c r="AH20" s="1302"/>
      <c r="AI20" s="1339">
        <f t="shared" ref="AI20:AI31" si="45">SUM(AG20+AH20)</f>
        <v>0</v>
      </c>
      <c r="AJ20" s="1339">
        <f t="shared" si="29"/>
        <v>0</v>
      </c>
      <c r="AK20" s="1339"/>
      <c r="AL20" s="1357"/>
      <c r="AM20" s="1302"/>
      <c r="AN20" s="1339">
        <f t="shared" ref="AN20:AN30" si="46">SUM(AL20+AM20)</f>
        <v>0</v>
      </c>
      <c r="AO20" s="1339">
        <f t="shared" si="30"/>
        <v>0</v>
      </c>
      <c r="AP20" s="1339"/>
      <c r="AQ20" s="1339"/>
      <c r="AR20" s="1400"/>
      <c r="AS20" s="1339">
        <f>SUM(AQ20+AR20)</f>
        <v>0</v>
      </c>
      <c r="AT20" s="1339">
        <f t="shared" si="31"/>
        <v>0</v>
      </c>
      <c r="AU20" s="1339"/>
      <c r="AV20" s="1357"/>
      <c r="AW20" s="1302"/>
      <c r="AX20" s="1339">
        <f t="shared" ref="AX20:AX30" si="47">SUM(AV20+AW20)</f>
        <v>0</v>
      </c>
      <c r="AY20" s="1339">
        <f t="shared" si="32"/>
        <v>0</v>
      </c>
      <c r="AZ20" s="1339"/>
      <c r="BA20" s="1339"/>
      <c r="BB20" s="1400"/>
      <c r="BC20" s="1339">
        <f t="shared" ref="BC20:BC30" si="48">SUM(BA20+BB20)</f>
        <v>0</v>
      </c>
      <c r="BD20" s="1339">
        <f t="shared" si="33"/>
        <v>0</v>
      </c>
      <c r="BE20" s="1401">
        <f t="shared" si="34"/>
        <v>0</v>
      </c>
      <c r="BF20" s="1401">
        <f t="shared" si="35"/>
        <v>0</v>
      </c>
      <c r="BG20" s="1405">
        <f t="shared" si="36"/>
        <v>0</v>
      </c>
      <c r="BH20" s="1403">
        <f>SUM(BF20+BG20)</f>
        <v>0</v>
      </c>
      <c r="BI20" s="1403">
        <f t="shared" si="37"/>
        <v>0</v>
      </c>
      <c r="BJ20" s="1403"/>
      <c r="BK20" s="1357"/>
      <c r="BL20" s="1302"/>
      <c r="BM20" s="1339">
        <f t="shared" ref="BM20:BM59" si="49">SUM(BK20+BL20)</f>
        <v>0</v>
      </c>
      <c r="BN20" s="1339">
        <f t="shared" ref="BN20:BN34" si="50">BK20-BJ20</f>
        <v>0</v>
      </c>
      <c r="BO20" s="1339"/>
      <c r="BP20" s="1357"/>
      <c r="BQ20" s="1302"/>
      <c r="BR20" s="1339">
        <f t="shared" ref="BR20:BR59" si="51">SUM(BP20+BQ20)</f>
        <v>0</v>
      </c>
      <c r="BS20" s="1339">
        <f t="shared" si="38"/>
        <v>0</v>
      </c>
      <c r="BT20" s="1339"/>
      <c r="BU20" s="1357"/>
      <c r="BV20" s="1302"/>
      <c r="BW20" s="1339">
        <f t="shared" ref="BW20:BW59" si="52">SUM(BU20+BV20)</f>
        <v>0</v>
      </c>
      <c r="BX20" s="1339">
        <f t="shared" si="39"/>
        <v>0</v>
      </c>
      <c r="BY20" s="1339"/>
      <c r="BZ20" s="1357"/>
      <c r="CA20" s="1302"/>
      <c r="CB20" s="1339">
        <f>SUM(BZ20+CA20)</f>
        <v>0</v>
      </c>
      <c r="CC20" s="1339">
        <f>BZ20-BY20</f>
        <v>0</v>
      </c>
      <c r="CD20" s="1339"/>
      <c r="CE20" s="1357"/>
      <c r="CF20" s="1302"/>
      <c r="CG20" s="1339">
        <f>SUM(CE20+CF20)</f>
        <v>0</v>
      </c>
      <c r="CH20" s="1339">
        <f>CE20-CD20</f>
        <v>0</v>
      </c>
      <c r="CI20" s="1339">
        <v>600</v>
      </c>
      <c r="CJ20" s="1357"/>
      <c r="CK20" s="1302"/>
      <c r="CL20" s="1339">
        <f>SUM(CJ20+CK20)</f>
        <v>0</v>
      </c>
      <c r="CM20" s="1339">
        <f>CJ20-CI20</f>
        <v>-600</v>
      </c>
      <c r="CN20" s="1339"/>
      <c r="CO20" s="1357"/>
      <c r="CP20" s="1302"/>
      <c r="CQ20" s="1339">
        <f>SUM(CO20+CP20)</f>
        <v>0</v>
      </c>
      <c r="CR20" s="1339">
        <f>CO20-CN20</f>
        <v>0</v>
      </c>
      <c r="CS20" s="1339"/>
      <c r="CT20" s="1357"/>
      <c r="CU20" s="1302"/>
      <c r="CV20" s="1339">
        <f>SUM(CT20+CU20)</f>
        <v>0</v>
      </c>
      <c r="CW20" s="1339">
        <f t="shared" si="40"/>
        <v>0</v>
      </c>
      <c r="CX20" s="1401">
        <f t="shared" ref="CX20:CY34" si="53">BJ20+BO20+BT20+BY20+CD20+CI20+CN20+CS20</f>
        <v>600</v>
      </c>
      <c r="CY20" s="1401">
        <f t="shared" si="53"/>
        <v>0</v>
      </c>
      <c r="CZ20" s="1405">
        <f t="shared" si="41"/>
        <v>0</v>
      </c>
      <c r="DA20" s="1403">
        <f>SUM(CY20+CZ20)</f>
        <v>0</v>
      </c>
      <c r="DB20" s="1403">
        <f t="shared" ref="DB20:DB34" si="54">CY20-CX20</f>
        <v>-600</v>
      </c>
      <c r="DC20" s="1339">
        <v>140</v>
      </c>
      <c r="DD20" s="1339">
        <v>3000000</v>
      </c>
      <c r="DE20" s="1400"/>
      <c r="DF20" s="1339">
        <f t="shared" ref="DF20:DF34" si="55">SUM(DD20+DE20)</f>
        <v>3000000</v>
      </c>
      <c r="DG20" s="1339">
        <f t="shared" ref="DG20:DG34" si="56">DD20-DC20</f>
        <v>2999860</v>
      </c>
      <c r="DH20" s="1403">
        <f t="shared" si="42"/>
        <v>740</v>
      </c>
      <c r="DI20" s="1403">
        <f t="shared" ref="DI20:DI34" si="57">BF20+CY20+DD20</f>
        <v>3000000</v>
      </c>
      <c r="DJ20" s="1404">
        <f t="shared" si="43"/>
        <v>0</v>
      </c>
      <c r="DK20" s="1403">
        <f t="shared" ref="DK20:DK34" si="58">SUM(DI20+DJ20)</f>
        <v>3000000</v>
      </c>
      <c r="DL20" s="1398">
        <f t="shared" ref="DL20:DL34" si="59">DI20-DH20</f>
        <v>2999260</v>
      </c>
    </row>
    <row r="21" spans="1:118">
      <c r="A21" s="1192" t="s">
        <v>591</v>
      </c>
      <c r="B21" s="1357"/>
      <c r="C21" s="1357"/>
      <c r="D21" s="1302"/>
      <c r="E21" s="1339">
        <f>SUM(C21+D21)</f>
        <v>0</v>
      </c>
      <c r="F21" s="1339">
        <f t="shared" si="44"/>
        <v>0</v>
      </c>
      <c r="G21" s="1339"/>
      <c r="H21" s="1357"/>
      <c r="I21" s="1302"/>
      <c r="J21" s="1339">
        <f>SUM(H21+I21)</f>
        <v>0</v>
      </c>
      <c r="K21" s="1339">
        <f t="shared" si="24"/>
        <v>0</v>
      </c>
      <c r="L21" s="1339"/>
      <c r="M21" s="1357"/>
      <c r="N21" s="1302"/>
      <c r="O21" s="1339">
        <f>SUM(M21+N21)</f>
        <v>0</v>
      </c>
      <c r="P21" s="1339">
        <f t="shared" si="25"/>
        <v>0</v>
      </c>
      <c r="Q21" s="1339"/>
      <c r="R21" s="1357"/>
      <c r="S21" s="1302"/>
      <c r="T21" s="1339">
        <f>SUM(R21+S21)</f>
        <v>0</v>
      </c>
      <c r="U21" s="1339">
        <f t="shared" si="26"/>
        <v>0</v>
      </c>
      <c r="V21" s="1339"/>
      <c r="W21" s="1357"/>
      <c r="X21" s="1302"/>
      <c r="Y21" s="1339">
        <f>SUM(W21+X21)</f>
        <v>0</v>
      </c>
      <c r="Z21" s="1339">
        <f t="shared" si="27"/>
        <v>0</v>
      </c>
      <c r="AA21" s="1357"/>
      <c r="AB21" s="1357"/>
      <c r="AC21" s="1302"/>
      <c r="AD21" s="1339">
        <f>SUM(AB21+AC21)</f>
        <v>0</v>
      </c>
      <c r="AE21" s="1339">
        <f t="shared" si="28"/>
        <v>0</v>
      </c>
      <c r="AF21" s="1339"/>
      <c r="AG21" s="1357"/>
      <c r="AH21" s="1302"/>
      <c r="AI21" s="1339">
        <f t="shared" si="45"/>
        <v>0</v>
      </c>
      <c r="AJ21" s="1339">
        <f t="shared" si="29"/>
        <v>0</v>
      </c>
      <c r="AK21" s="1339"/>
      <c r="AL21" s="1357"/>
      <c r="AM21" s="1302"/>
      <c r="AN21" s="1339">
        <f t="shared" si="46"/>
        <v>0</v>
      </c>
      <c r="AO21" s="1339">
        <f t="shared" si="30"/>
        <v>0</v>
      </c>
      <c r="AP21" s="1339"/>
      <c r="AQ21" s="1339"/>
      <c r="AR21" s="1400"/>
      <c r="AS21" s="1339">
        <f>SUM(AQ21+AR21)</f>
        <v>0</v>
      </c>
      <c r="AT21" s="1339">
        <f t="shared" si="31"/>
        <v>0</v>
      </c>
      <c r="AU21" s="1339"/>
      <c r="AV21" s="1357"/>
      <c r="AW21" s="1302"/>
      <c r="AX21" s="1339">
        <f t="shared" si="47"/>
        <v>0</v>
      </c>
      <c r="AY21" s="1339">
        <f t="shared" si="32"/>
        <v>0</v>
      </c>
      <c r="AZ21" s="1339"/>
      <c r="BA21" s="1339"/>
      <c r="BB21" s="1400"/>
      <c r="BC21" s="1339">
        <f t="shared" si="48"/>
        <v>0</v>
      </c>
      <c r="BD21" s="1339">
        <f t="shared" si="33"/>
        <v>0</v>
      </c>
      <c r="BE21" s="1401">
        <f t="shared" si="34"/>
        <v>0</v>
      </c>
      <c r="BF21" s="1401">
        <f t="shared" si="35"/>
        <v>0</v>
      </c>
      <c r="BG21" s="1405">
        <f t="shared" si="36"/>
        <v>0</v>
      </c>
      <c r="BH21" s="1403">
        <f>SUM(BF21+BG21)</f>
        <v>0</v>
      </c>
      <c r="BI21" s="1403">
        <f t="shared" si="37"/>
        <v>0</v>
      </c>
      <c r="BJ21" s="1403"/>
      <c r="BK21" s="1357"/>
      <c r="BL21" s="1302"/>
      <c r="BM21" s="1339">
        <f t="shared" si="49"/>
        <v>0</v>
      </c>
      <c r="BN21" s="1339">
        <f t="shared" si="50"/>
        <v>0</v>
      </c>
      <c r="BO21" s="1339"/>
      <c r="BP21" s="1357"/>
      <c r="BQ21" s="1302"/>
      <c r="BR21" s="1339">
        <f t="shared" si="51"/>
        <v>0</v>
      </c>
      <c r="BS21" s="1339">
        <f t="shared" si="38"/>
        <v>0</v>
      </c>
      <c r="BT21" s="1339"/>
      <c r="BU21" s="1357"/>
      <c r="BV21" s="1302"/>
      <c r="BW21" s="1339">
        <f t="shared" si="52"/>
        <v>0</v>
      </c>
      <c r="BX21" s="1339">
        <f t="shared" si="39"/>
        <v>0</v>
      </c>
      <c r="BY21" s="1339"/>
      <c r="BZ21" s="1357"/>
      <c r="CA21" s="1302"/>
      <c r="CB21" s="1339">
        <f>SUM(BZ21+CA21)</f>
        <v>0</v>
      </c>
      <c r="CC21" s="1339">
        <f>BZ21-BY21</f>
        <v>0</v>
      </c>
      <c r="CD21" s="1339"/>
      <c r="CE21" s="1357"/>
      <c r="CF21" s="1302"/>
      <c r="CG21" s="1339">
        <f>SUM(CE21+CF21)</f>
        <v>0</v>
      </c>
      <c r="CH21" s="1339">
        <f>CE21-CD21</f>
        <v>0</v>
      </c>
      <c r="CI21" s="1339">
        <v>162</v>
      </c>
      <c r="CJ21" s="1357"/>
      <c r="CK21" s="1302"/>
      <c r="CL21" s="1339">
        <f>SUM(CJ21+CK21)</f>
        <v>0</v>
      </c>
      <c r="CM21" s="1339">
        <f>CJ21-CI21</f>
        <v>-162</v>
      </c>
      <c r="CN21" s="1339"/>
      <c r="CO21" s="1357"/>
      <c r="CP21" s="1302"/>
      <c r="CQ21" s="1339">
        <f>SUM(CO21+CP21)</f>
        <v>0</v>
      </c>
      <c r="CR21" s="1339">
        <f>CO21-CN21</f>
        <v>0</v>
      </c>
      <c r="CS21" s="1339"/>
      <c r="CT21" s="1357"/>
      <c r="CU21" s="1302"/>
      <c r="CV21" s="1339">
        <f>SUM(CT21+CU21)</f>
        <v>0</v>
      </c>
      <c r="CW21" s="1339">
        <f t="shared" si="40"/>
        <v>0</v>
      </c>
      <c r="CX21" s="1401">
        <f t="shared" si="53"/>
        <v>162</v>
      </c>
      <c r="CY21" s="1401">
        <f t="shared" si="53"/>
        <v>0</v>
      </c>
      <c r="CZ21" s="1405">
        <f t="shared" si="41"/>
        <v>0</v>
      </c>
      <c r="DA21" s="1403">
        <f>SUM(CY21+CZ21)</f>
        <v>0</v>
      </c>
      <c r="DB21" s="1403">
        <f t="shared" si="54"/>
        <v>-162</v>
      </c>
      <c r="DC21" s="1339">
        <v>34</v>
      </c>
      <c r="DD21" s="1339">
        <v>729000</v>
      </c>
      <c r="DE21" s="1400"/>
      <c r="DF21" s="1339">
        <f t="shared" si="55"/>
        <v>729000</v>
      </c>
      <c r="DG21" s="1339">
        <f t="shared" si="56"/>
        <v>728966</v>
      </c>
      <c r="DH21" s="1403">
        <f t="shared" si="42"/>
        <v>196</v>
      </c>
      <c r="DI21" s="1403">
        <f t="shared" si="57"/>
        <v>729000</v>
      </c>
      <c r="DJ21" s="1404">
        <f t="shared" si="43"/>
        <v>0</v>
      </c>
      <c r="DK21" s="1403">
        <f t="shared" si="58"/>
        <v>729000</v>
      </c>
      <c r="DL21" s="1398">
        <f t="shared" si="59"/>
        <v>728804</v>
      </c>
    </row>
    <row r="22" spans="1:118" hidden="1">
      <c r="A22" s="1315" t="s">
        <v>592</v>
      </c>
      <c r="B22" s="1357"/>
      <c r="C22" s="1357"/>
      <c r="D22" s="1302"/>
      <c r="E22" s="1339"/>
      <c r="F22" s="1339"/>
      <c r="G22" s="1339"/>
      <c r="H22" s="1357"/>
      <c r="I22" s="1302"/>
      <c r="J22" s="1339"/>
      <c r="K22" s="1339"/>
      <c r="L22" s="1339"/>
      <c r="M22" s="1357"/>
      <c r="N22" s="1302"/>
      <c r="O22" s="1339"/>
      <c r="P22" s="1339"/>
      <c r="Q22" s="1339"/>
      <c r="R22" s="1357"/>
      <c r="S22" s="1302"/>
      <c r="T22" s="1339"/>
      <c r="U22" s="1339"/>
      <c r="V22" s="1339"/>
      <c r="W22" s="1357"/>
      <c r="X22" s="1302"/>
      <c r="Y22" s="1339"/>
      <c r="Z22" s="1339"/>
      <c r="AA22" s="1357"/>
      <c r="AB22" s="1357"/>
      <c r="AC22" s="1302"/>
      <c r="AD22" s="1339"/>
      <c r="AE22" s="1339"/>
      <c r="AF22" s="1339"/>
      <c r="AG22" s="1357"/>
      <c r="AH22" s="1302"/>
      <c r="AI22" s="1339"/>
      <c r="AJ22" s="1339"/>
      <c r="AK22" s="1339"/>
      <c r="AL22" s="1357"/>
      <c r="AM22" s="1302"/>
      <c r="AN22" s="1339"/>
      <c r="AO22" s="1339"/>
      <c r="AP22" s="1339"/>
      <c r="AQ22" s="1339"/>
      <c r="AR22" s="1400"/>
      <c r="AS22" s="1339"/>
      <c r="AT22" s="1339"/>
      <c r="AU22" s="1339"/>
      <c r="AV22" s="1357"/>
      <c r="AW22" s="1302"/>
      <c r="AX22" s="1339"/>
      <c r="AY22" s="1339"/>
      <c r="AZ22" s="1339"/>
      <c r="BA22" s="1339"/>
      <c r="BB22" s="1400"/>
      <c r="BC22" s="1339"/>
      <c r="BD22" s="1339"/>
      <c r="BE22" s="1401"/>
      <c r="BF22" s="1401"/>
      <c r="BG22" s="1405"/>
      <c r="BH22" s="1403"/>
      <c r="BI22" s="1403"/>
      <c r="BJ22" s="1403"/>
      <c r="BK22" s="1357"/>
      <c r="BL22" s="1302"/>
      <c r="BM22" s="1339"/>
      <c r="BN22" s="1339"/>
      <c r="BO22" s="1339"/>
      <c r="BP22" s="1357"/>
      <c r="BQ22" s="1302"/>
      <c r="BR22" s="1339"/>
      <c r="BS22" s="1339"/>
      <c r="BT22" s="1339"/>
      <c r="BU22" s="1357"/>
      <c r="BV22" s="1302"/>
      <c r="BW22" s="1339"/>
      <c r="BX22" s="1339"/>
      <c r="BY22" s="1339"/>
      <c r="BZ22" s="1357"/>
      <c r="CA22" s="1302"/>
      <c r="CB22" s="1339"/>
      <c r="CC22" s="1339"/>
      <c r="CD22" s="1339"/>
      <c r="CE22" s="1357"/>
      <c r="CF22" s="1302"/>
      <c r="CG22" s="1339"/>
      <c r="CH22" s="1339"/>
      <c r="CI22" s="1339"/>
      <c r="CJ22" s="1357"/>
      <c r="CK22" s="1302"/>
      <c r="CL22" s="1339"/>
      <c r="CM22" s="1339"/>
      <c r="CN22" s="1339"/>
      <c r="CO22" s="1357"/>
      <c r="CP22" s="1302"/>
      <c r="CQ22" s="1339"/>
      <c r="CR22" s="1339"/>
      <c r="CS22" s="1339"/>
      <c r="CT22" s="1357"/>
      <c r="CU22" s="1302"/>
      <c r="CV22" s="1339"/>
      <c r="CW22" s="1339"/>
      <c r="CX22" s="1401">
        <f t="shared" si="53"/>
        <v>0</v>
      </c>
      <c r="CY22" s="1401">
        <f t="shared" si="53"/>
        <v>0</v>
      </c>
      <c r="CZ22" s="1405">
        <f t="shared" si="41"/>
        <v>0</v>
      </c>
      <c r="DA22" s="1403"/>
      <c r="DB22" s="1403"/>
      <c r="DC22" s="1339"/>
      <c r="DD22" s="1339"/>
      <c r="DE22" s="1400"/>
      <c r="DF22" s="1339"/>
      <c r="DG22" s="1339"/>
      <c r="DH22" s="1403">
        <f t="shared" si="42"/>
        <v>0</v>
      </c>
      <c r="DI22" s="1403">
        <f t="shared" si="57"/>
        <v>0</v>
      </c>
      <c r="DJ22" s="1404">
        <f t="shared" si="43"/>
        <v>0</v>
      </c>
      <c r="DK22" s="1403"/>
      <c r="DL22" s="1398"/>
    </row>
    <row r="23" spans="1:118" hidden="1">
      <c r="A23" s="1406" t="s">
        <v>885</v>
      </c>
      <c r="B23" s="1406"/>
      <c r="C23" s="1357"/>
      <c r="D23" s="1302"/>
      <c r="E23" s="1339">
        <f t="shared" ref="E23:E34" si="60">SUM(C23+D23)</f>
        <v>0</v>
      </c>
      <c r="F23" s="1339">
        <f t="shared" si="44"/>
        <v>0</v>
      </c>
      <c r="G23" s="1339"/>
      <c r="H23" s="1357"/>
      <c r="I23" s="1302"/>
      <c r="J23" s="1339">
        <f t="shared" ref="J23:J34" si="61">SUM(H23+I23)</f>
        <v>0</v>
      </c>
      <c r="K23" s="1339">
        <f t="shared" si="24"/>
        <v>0</v>
      </c>
      <c r="L23" s="1339"/>
      <c r="M23" s="1357"/>
      <c r="N23" s="1302"/>
      <c r="O23" s="1339">
        <f t="shared" ref="O23:O34" si="62">SUM(M23+N23)</f>
        <v>0</v>
      </c>
      <c r="P23" s="1339">
        <f t="shared" si="25"/>
        <v>0</v>
      </c>
      <c r="Q23" s="1339"/>
      <c r="R23" s="1357"/>
      <c r="S23" s="1302"/>
      <c r="T23" s="1339">
        <f t="shared" ref="T23:T34" si="63">SUM(R23+S23)</f>
        <v>0</v>
      </c>
      <c r="U23" s="1339">
        <f t="shared" si="26"/>
        <v>0</v>
      </c>
      <c r="V23" s="1339"/>
      <c r="W23" s="1339"/>
      <c r="X23" s="1302"/>
      <c r="Y23" s="1339">
        <f t="shared" ref="Y23:Y34" si="64">SUM(W23+X23)</f>
        <v>0</v>
      </c>
      <c r="Z23" s="1339">
        <f t="shared" si="27"/>
        <v>0</v>
      </c>
      <c r="AA23" s="1339"/>
      <c r="AB23" s="1357"/>
      <c r="AC23" s="1302"/>
      <c r="AD23" s="1339">
        <f t="shared" ref="AD23:AD34" si="65">SUM(AB23+AC23)</f>
        <v>0</v>
      </c>
      <c r="AE23" s="1339">
        <f t="shared" si="28"/>
        <v>0</v>
      </c>
      <c r="AF23" s="1339"/>
      <c r="AG23" s="1357"/>
      <c r="AH23" s="1302"/>
      <c r="AI23" s="1339">
        <f t="shared" si="45"/>
        <v>0</v>
      </c>
      <c r="AJ23" s="1339">
        <f t="shared" si="29"/>
        <v>0</v>
      </c>
      <c r="AK23" s="1339"/>
      <c r="AL23" s="1357"/>
      <c r="AM23" s="1302"/>
      <c r="AN23" s="1339">
        <f t="shared" si="46"/>
        <v>0</v>
      </c>
      <c r="AO23" s="1339">
        <f t="shared" si="30"/>
        <v>0</v>
      </c>
      <c r="AP23" s="1339"/>
      <c r="AQ23" s="1339"/>
      <c r="AR23" s="1400"/>
      <c r="AS23" s="1339">
        <f t="shared" ref="AS23:AS34" si="66">SUM(AQ23+AR23)</f>
        <v>0</v>
      </c>
      <c r="AT23" s="1339">
        <f t="shared" si="31"/>
        <v>0</v>
      </c>
      <c r="AU23" s="1339"/>
      <c r="AV23" s="1357"/>
      <c r="AW23" s="1302"/>
      <c r="AX23" s="1339">
        <f t="shared" si="47"/>
        <v>0</v>
      </c>
      <c r="AY23" s="1339">
        <f t="shared" si="32"/>
        <v>0</v>
      </c>
      <c r="AZ23" s="1339"/>
      <c r="BA23" s="1339"/>
      <c r="BB23" s="1400"/>
      <c r="BC23" s="1339">
        <f t="shared" si="48"/>
        <v>0</v>
      </c>
      <c r="BD23" s="1339">
        <f t="shared" si="33"/>
        <v>0</v>
      </c>
      <c r="BE23" s="1401">
        <f t="shared" si="34"/>
        <v>0</v>
      </c>
      <c r="BF23" s="1401">
        <f t="shared" si="35"/>
        <v>0</v>
      </c>
      <c r="BG23" s="1405">
        <f t="shared" si="36"/>
        <v>0</v>
      </c>
      <c r="BH23" s="1403">
        <f t="shared" ref="BH23:BH34" si="67">SUM(BF23+BG23)</f>
        <v>0</v>
      </c>
      <c r="BI23" s="1403">
        <f t="shared" si="37"/>
        <v>0</v>
      </c>
      <c r="BJ23" s="1403"/>
      <c r="BK23" s="1357"/>
      <c r="BL23" s="1302"/>
      <c r="BM23" s="1339">
        <f t="shared" si="49"/>
        <v>0</v>
      </c>
      <c r="BN23" s="1339">
        <f t="shared" si="50"/>
        <v>0</v>
      </c>
      <c r="BO23" s="1339"/>
      <c r="BP23" s="1357"/>
      <c r="BQ23" s="1302"/>
      <c r="BR23" s="1339">
        <f t="shared" si="51"/>
        <v>0</v>
      </c>
      <c r="BS23" s="1339">
        <f t="shared" si="38"/>
        <v>0</v>
      </c>
      <c r="BT23" s="1339"/>
      <c r="BU23" s="1357"/>
      <c r="BV23" s="1302"/>
      <c r="BW23" s="1339">
        <f t="shared" si="52"/>
        <v>0</v>
      </c>
      <c r="BX23" s="1339">
        <f t="shared" si="39"/>
        <v>0</v>
      </c>
      <c r="BY23" s="1339"/>
      <c r="BZ23" s="1357"/>
      <c r="CA23" s="1302"/>
      <c r="CB23" s="1339">
        <f t="shared" ref="CB23:CB34" si="68">SUM(BZ23+CA23)</f>
        <v>0</v>
      </c>
      <c r="CC23" s="1339">
        <f t="shared" ref="CC23:CC34" si="69">BZ23-BY23</f>
        <v>0</v>
      </c>
      <c r="CD23" s="1339"/>
      <c r="CE23" s="1357"/>
      <c r="CF23" s="1302"/>
      <c r="CG23" s="1339">
        <f t="shared" ref="CG23:CG34" si="70">SUM(CE23+CF23)</f>
        <v>0</v>
      </c>
      <c r="CH23" s="1339">
        <f t="shared" ref="CH23:CH34" si="71">CE23-CD23</f>
        <v>0</v>
      </c>
      <c r="CI23" s="1339"/>
      <c r="CJ23" s="1357"/>
      <c r="CK23" s="1302"/>
      <c r="CL23" s="1339">
        <f t="shared" ref="CL23:CL34" si="72">SUM(CJ23+CK23)</f>
        <v>0</v>
      </c>
      <c r="CM23" s="1339">
        <f t="shared" ref="CM23:CM34" si="73">CJ23-CI23</f>
        <v>0</v>
      </c>
      <c r="CN23" s="1339"/>
      <c r="CO23" s="1357"/>
      <c r="CP23" s="1302"/>
      <c r="CQ23" s="1339">
        <f t="shared" ref="CQ23:CQ34" si="74">SUM(CO23+CP23)</f>
        <v>0</v>
      </c>
      <c r="CR23" s="1339">
        <f t="shared" ref="CR23:CR34" si="75">CO23-CN23</f>
        <v>0</v>
      </c>
      <c r="CS23" s="1339"/>
      <c r="CT23" s="1357">
        <v>0</v>
      </c>
      <c r="CU23" s="1302"/>
      <c r="CV23" s="1339">
        <f t="shared" ref="CV23:CV34" si="76">SUM(CT23+CU23)</f>
        <v>0</v>
      </c>
      <c r="CW23" s="1339">
        <f t="shared" si="40"/>
        <v>0</v>
      </c>
      <c r="CX23" s="1401">
        <f t="shared" si="53"/>
        <v>0</v>
      </c>
      <c r="CY23" s="1401">
        <f t="shared" si="53"/>
        <v>0</v>
      </c>
      <c r="CZ23" s="1405">
        <f t="shared" si="41"/>
        <v>0</v>
      </c>
      <c r="DA23" s="1403">
        <f t="shared" ref="DA23:DA34" si="77">SUM(CY23+CZ23)</f>
        <v>0</v>
      </c>
      <c r="DB23" s="1403">
        <f t="shared" si="54"/>
        <v>0</v>
      </c>
      <c r="DC23" s="1339"/>
      <c r="DD23" s="1339"/>
      <c r="DE23" s="1400"/>
      <c r="DF23" s="1339">
        <f t="shared" si="55"/>
        <v>0</v>
      </c>
      <c r="DG23" s="1339">
        <f t="shared" si="56"/>
        <v>0</v>
      </c>
      <c r="DH23" s="1403">
        <f t="shared" si="42"/>
        <v>0</v>
      </c>
      <c r="DI23" s="1403">
        <f t="shared" si="57"/>
        <v>0</v>
      </c>
      <c r="DJ23" s="1404">
        <f t="shared" si="43"/>
        <v>0</v>
      </c>
      <c r="DK23" s="1403">
        <f t="shared" si="58"/>
        <v>0</v>
      </c>
      <c r="DL23" s="1398">
        <f t="shared" si="59"/>
        <v>0</v>
      </c>
    </row>
    <row r="24" spans="1:118" hidden="1">
      <c r="A24" s="1406" t="s">
        <v>884</v>
      </c>
      <c r="B24" s="1406"/>
      <c r="C24" s="1357"/>
      <c r="D24" s="1302"/>
      <c r="E24" s="1339">
        <f t="shared" si="60"/>
        <v>0</v>
      </c>
      <c r="F24" s="1339">
        <f t="shared" si="44"/>
        <v>0</v>
      </c>
      <c r="G24" s="1339"/>
      <c r="H24" s="1357"/>
      <c r="I24" s="1302"/>
      <c r="J24" s="1339">
        <f t="shared" si="61"/>
        <v>0</v>
      </c>
      <c r="K24" s="1339">
        <f t="shared" si="24"/>
        <v>0</v>
      </c>
      <c r="L24" s="1339"/>
      <c r="M24" s="1357"/>
      <c r="N24" s="1302"/>
      <c r="O24" s="1339">
        <f t="shared" si="62"/>
        <v>0</v>
      </c>
      <c r="P24" s="1339">
        <f t="shared" si="25"/>
        <v>0</v>
      </c>
      <c r="Q24" s="1339"/>
      <c r="R24" s="1357"/>
      <c r="S24" s="1302"/>
      <c r="T24" s="1339">
        <f t="shared" si="63"/>
        <v>0</v>
      </c>
      <c r="U24" s="1339">
        <f t="shared" si="26"/>
        <v>0</v>
      </c>
      <c r="V24" s="1339"/>
      <c r="W24" s="1339"/>
      <c r="X24" s="1302"/>
      <c r="Y24" s="1339">
        <f t="shared" si="64"/>
        <v>0</v>
      </c>
      <c r="Z24" s="1339">
        <f t="shared" si="27"/>
        <v>0</v>
      </c>
      <c r="AA24" s="1339"/>
      <c r="AB24" s="1357"/>
      <c r="AC24" s="1302"/>
      <c r="AD24" s="1339">
        <f t="shared" si="65"/>
        <v>0</v>
      </c>
      <c r="AE24" s="1339">
        <f t="shared" si="28"/>
        <v>0</v>
      </c>
      <c r="AF24" s="1339"/>
      <c r="AG24" s="1357"/>
      <c r="AH24" s="1302"/>
      <c r="AI24" s="1339">
        <f t="shared" si="45"/>
        <v>0</v>
      </c>
      <c r="AJ24" s="1339">
        <f t="shared" si="29"/>
        <v>0</v>
      </c>
      <c r="AK24" s="1339"/>
      <c r="AL24" s="1357"/>
      <c r="AM24" s="1302"/>
      <c r="AN24" s="1339">
        <f t="shared" si="46"/>
        <v>0</v>
      </c>
      <c r="AO24" s="1339">
        <f t="shared" si="30"/>
        <v>0</v>
      </c>
      <c r="AP24" s="1339"/>
      <c r="AQ24" s="1339"/>
      <c r="AR24" s="1400"/>
      <c r="AS24" s="1339">
        <f t="shared" si="66"/>
        <v>0</v>
      </c>
      <c r="AT24" s="1339">
        <f t="shared" si="31"/>
        <v>0</v>
      </c>
      <c r="AU24" s="1339"/>
      <c r="AV24" s="1357"/>
      <c r="AW24" s="1302"/>
      <c r="AX24" s="1339">
        <f t="shared" si="47"/>
        <v>0</v>
      </c>
      <c r="AY24" s="1339">
        <f t="shared" si="32"/>
        <v>0</v>
      </c>
      <c r="AZ24" s="1339"/>
      <c r="BA24" s="1339"/>
      <c r="BB24" s="1400"/>
      <c r="BC24" s="1339">
        <f t="shared" si="48"/>
        <v>0</v>
      </c>
      <c r="BD24" s="1339">
        <f t="shared" si="33"/>
        <v>0</v>
      </c>
      <c r="BE24" s="1401">
        <f t="shared" si="34"/>
        <v>0</v>
      </c>
      <c r="BF24" s="1401">
        <f t="shared" si="35"/>
        <v>0</v>
      </c>
      <c r="BG24" s="1405">
        <f t="shared" si="36"/>
        <v>0</v>
      </c>
      <c r="BH24" s="1403">
        <f t="shared" si="67"/>
        <v>0</v>
      </c>
      <c r="BI24" s="1403">
        <f t="shared" si="37"/>
        <v>0</v>
      </c>
      <c r="BJ24" s="1403"/>
      <c r="BK24" s="1357"/>
      <c r="BL24" s="1302"/>
      <c r="BM24" s="1339">
        <f t="shared" si="49"/>
        <v>0</v>
      </c>
      <c r="BN24" s="1339">
        <f t="shared" si="50"/>
        <v>0</v>
      </c>
      <c r="BO24" s="1339"/>
      <c r="BP24" s="1357"/>
      <c r="BQ24" s="1302"/>
      <c r="BR24" s="1339">
        <f t="shared" si="51"/>
        <v>0</v>
      </c>
      <c r="BS24" s="1339">
        <f t="shared" si="38"/>
        <v>0</v>
      </c>
      <c r="BT24" s="1339"/>
      <c r="BU24" s="1357"/>
      <c r="BV24" s="1302"/>
      <c r="BW24" s="1339">
        <f t="shared" si="52"/>
        <v>0</v>
      </c>
      <c r="BX24" s="1339">
        <f t="shared" si="39"/>
        <v>0</v>
      </c>
      <c r="BY24" s="1339"/>
      <c r="BZ24" s="1357"/>
      <c r="CA24" s="1302"/>
      <c r="CB24" s="1339">
        <f t="shared" si="68"/>
        <v>0</v>
      </c>
      <c r="CC24" s="1339">
        <f t="shared" si="69"/>
        <v>0</v>
      </c>
      <c r="CD24" s="1339"/>
      <c r="CE24" s="1357"/>
      <c r="CF24" s="1302"/>
      <c r="CG24" s="1339">
        <f t="shared" si="70"/>
        <v>0</v>
      </c>
      <c r="CH24" s="1339">
        <f t="shared" si="71"/>
        <v>0</v>
      </c>
      <c r="CI24" s="1339"/>
      <c r="CJ24" s="1357"/>
      <c r="CK24" s="1302"/>
      <c r="CL24" s="1339">
        <f t="shared" si="72"/>
        <v>0</v>
      </c>
      <c r="CM24" s="1339">
        <f t="shared" si="73"/>
        <v>0</v>
      </c>
      <c r="CN24" s="1339"/>
      <c r="CO24" s="1357"/>
      <c r="CP24" s="1302"/>
      <c r="CQ24" s="1339">
        <f t="shared" si="74"/>
        <v>0</v>
      </c>
      <c r="CR24" s="1339">
        <f t="shared" si="75"/>
        <v>0</v>
      </c>
      <c r="CS24" s="1339"/>
      <c r="CT24" s="1357">
        <v>0</v>
      </c>
      <c r="CU24" s="1302"/>
      <c r="CV24" s="1339">
        <f t="shared" si="76"/>
        <v>0</v>
      </c>
      <c r="CW24" s="1339">
        <f t="shared" si="40"/>
        <v>0</v>
      </c>
      <c r="CX24" s="1401">
        <f t="shared" si="53"/>
        <v>0</v>
      </c>
      <c r="CY24" s="1401">
        <f t="shared" si="53"/>
        <v>0</v>
      </c>
      <c r="CZ24" s="1405">
        <f t="shared" si="41"/>
        <v>0</v>
      </c>
      <c r="DA24" s="1403">
        <f t="shared" si="77"/>
        <v>0</v>
      </c>
      <c r="DB24" s="1403">
        <f t="shared" si="54"/>
        <v>0</v>
      </c>
      <c r="DC24" s="1339"/>
      <c r="DD24" s="1339"/>
      <c r="DE24" s="1400"/>
      <c r="DF24" s="1339">
        <f t="shared" si="55"/>
        <v>0</v>
      </c>
      <c r="DG24" s="1339">
        <f t="shared" si="56"/>
        <v>0</v>
      </c>
      <c r="DH24" s="1403">
        <f t="shared" si="42"/>
        <v>0</v>
      </c>
      <c r="DI24" s="1403">
        <f t="shared" si="57"/>
        <v>0</v>
      </c>
      <c r="DJ24" s="1404">
        <f t="shared" si="43"/>
        <v>0</v>
      </c>
      <c r="DK24" s="1403">
        <f t="shared" si="58"/>
        <v>0</v>
      </c>
      <c r="DL24" s="1398">
        <f t="shared" si="59"/>
        <v>0</v>
      </c>
    </row>
    <row r="25" spans="1:118">
      <c r="A25" s="1315" t="s">
        <v>380</v>
      </c>
      <c r="B25" s="1357">
        <v>120800</v>
      </c>
      <c r="C25" s="1357">
        <v>192137000</v>
      </c>
      <c r="D25" s="1302"/>
      <c r="E25" s="1339">
        <f t="shared" si="60"/>
        <v>192137000</v>
      </c>
      <c r="F25" s="1339">
        <f t="shared" si="44"/>
        <v>192016200</v>
      </c>
      <c r="G25" s="1357">
        <v>879727</v>
      </c>
      <c r="H25" s="1357">
        <v>791095000</v>
      </c>
      <c r="I25" s="1302"/>
      <c r="J25" s="1339">
        <f t="shared" si="61"/>
        <v>791095000</v>
      </c>
      <c r="K25" s="1339">
        <f t="shared" si="24"/>
        <v>790215273</v>
      </c>
      <c r="L25" s="1357">
        <v>138847</v>
      </c>
      <c r="M25" s="1357">
        <v>145234000</v>
      </c>
      <c r="N25" s="1302"/>
      <c r="O25" s="1339">
        <f t="shared" si="62"/>
        <v>145234000</v>
      </c>
      <c r="P25" s="1339">
        <f t="shared" si="25"/>
        <v>145095153</v>
      </c>
      <c r="Q25" s="1362">
        <v>468995</v>
      </c>
      <c r="R25" s="1357">
        <v>547653235</v>
      </c>
      <c r="S25" s="1302"/>
      <c r="T25" s="1339">
        <f t="shared" si="63"/>
        <v>547653235</v>
      </c>
      <c r="U25" s="1339">
        <f t="shared" si="26"/>
        <v>547184240</v>
      </c>
      <c r="V25" s="1339">
        <v>87148</v>
      </c>
      <c r="W25" s="1363">
        <v>100168000</v>
      </c>
      <c r="X25" s="1302">
        <v>-4445000</v>
      </c>
      <c r="Y25" s="1339">
        <f t="shared" si="64"/>
        <v>95723000</v>
      </c>
      <c r="Z25" s="1339">
        <f t="shared" si="27"/>
        <v>100080852</v>
      </c>
      <c r="AA25" s="1357"/>
      <c r="AB25" s="1357"/>
      <c r="AC25" s="1302"/>
      <c r="AD25" s="1339">
        <f t="shared" si="65"/>
        <v>0</v>
      </c>
      <c r="AE25" s="1339">
        <f t="shared" si="28"/>
        <v>0</v>
      </c>
      <c r="AF25" s="1339"/>
      <c r="AG25" s="1339"/>
      <c r="AH25" s="1302"/>
      <c r="AI25" s="1339">
        <f>SUM(AG25+AH25)</f>
        <v>0</v>
      </c>
      <c r="AJ25" s="1339">
        <f t="shared" si="29"/>
        <v>0</v>
      </c>
      <c r="AK25" s="1339"/>
      <c r="AL25" s="1357"/>
      <c r="AM25" s="1302"/>
      <c r="AN25" s="1339">
        <f>SUM(AL25+AM25)</f>
        <v>0</v>
      </c>
      <c r="AO25" s="1339">
        <f t="shared" si="30"/>
        <v>0</v>
      </c>
      <c r="AP25" s="1339"/>
      <c r="AQ25" s="1339"/>
      <c r="AR25" s="1400"/>
      <c r="AS25" s="1339">
        <f t="shared" si="66"/>
        <v>0</v>
      </c>
      <c r="AT25" s="1339">
        <f t="shared" si="31"/>
        <v>0</v>
      </c>
      <c r="AU25" s="1339"/>
      <c r="AV25" s="1357"/>
      <c r="AW25" s="1302"/>
      <c r="AX25" s="1339">
        <f>SUM(AV25+AW25)</f>
        <v>0</v>
      </c>
      <c r="AY25" s="1339">
        <f t="shared" si="32"/>
        <v>0</v>
      </c>
      <c r="AZ25" s="1339"/>
      <c r="BA25" s="1339"/>
      <c r="BB25" s="1400"/>
      <c r="BC25" s="1339">
        <f>SUM(BA25+BB25)</f>
        <v>0</v>
      </c>
      <c r="BD25" s="1339">
        <f t="shared" si="33"/>
        <v>0</v>
      </c>
      <c r="BE25" s="1401">
        <f t="shared" si="34"/>
        <v>1695517</v>
      </c>
      <c r="BF25" s="1401">
        <f t="shared" si="35"/>
        <v>1776287235</v>
      </c>
      <c r="BG25" s="1405">
        <f t="shared" si="36"/>
        <v>-4445000</v>
      </c>
      <c r="BH25" s="1403">
        <f t="shared" si="67"/>
        <v>1771842235</v>
      </c>
      <c r="BI25" s="1403">
        <f t="shared" si="37"/>
        <v>1774591718</v>
      </c>
      <c r="BJ25" s="1357">
        <v>14767</v>
      </c>
      <c r="BK25" s="1357"/>
      <c r="BL25" s="1302"/>
      <c r="BM25" s="1339">
        <f>SUM(BK25+BL25)</f>
        <v>0</v>
      </c>
      <c r="BN25" s="1339">
        <f t="shared" si="50"/>
        <v>-14767</v>
      </c>
      <c r="BO25" s="1339">
        <v>1576</v>
      </c>
      <c r="BP25" s="1357"/>
      <c r="BQ25" s="1302"/>
      <c r="BR25" s="1339">
        <f>SUM(BP25+BQ25)</f>
        <v>0</v>
      </c>
      <c r="BS25" s="1339">
        <f t="shared" si="38"/>
        <v>-1576</v>
      </c>
      <c r="BT25" s="1339">
        <v>127720</v>
      </c>
      <c r="BU25" s="1363">
        <v>4730666</v>
      </c>
      <c r="BV25" s="1302"/>
      <c r="BW25" s="1339">
        <f>SUM(BU25+BV25)</f>
        <v>4730666</v>
      </c>
      <c r="BX25" s="1339">
        <f t="shared" si="39"/>
        <v>4602946</v>
      </c>
      <c r="BY25" s="1339">
        <v>2062</v>
      </c>
      <c r="BZ25" s="1357"/>
      <c r="CA25" s="1302"/>
      <c r="CB25" s="1339">
        <f t="shared" si="68"/>
        <v>0</v>
      </c>
      <c r="CC25" s="1339">
        <f t="shared" si="69"/>
        <v>-2062</v>
      </c>
      <c r="CD25" s="1339"/>
      <c r="CE25" s="1357"/>
      <c r="CF25" s="1302"/>
      <c r="CG25" s="1339">
        <f t="shared" si="70"/>
        <v>0</v>
      </c>
      <c r="CH25" s="1339">
        <f t="shared" si="71"/>
        <v>0</v>
      </c>
      <c r="CI25" s="1339"/>
      <c r="CJ25" s="1357"/>
      <c r="CK25" s="1302"/>
      <c r="CL25" s="1339">
        <f t="shared" si="72"/>
        <v>0</v>
      </c>
      <c r="CM25" s="1339">
        <f t="shared" si="73"/>
        <v>0</v>
      </c>
      <c r="CN25" s="1339"/>
      <c r="CO25" s="1357"/>
      <c r="CP25" s="1302"/>
      <c r="CQ25" s="1339">
        <f t="shared" si="74"/>
        <v>0</v>
      </c>
      <c r="CR25" s="1339">
        <f t="shared" si="75"/>
        <v>0</v>
      </c>
      <c r="CS25" s="1339"/>
      <c r="CT25" s="1357"/>
      <c r="CU25" s="1302"/>
      <c r="CV25" s="1339">
        <f t="shared" si="76"/>
        <v>0</v>
      </c>
      <c r="CW25" s="1339">
        <f t="shared" si="40"/>
        <v>0</v>
      </c>
      <c r="CX25" s="1401">
        <f t="shared" si="53"/>
        <v>146125</v>
      </c>
      <c r="CY25" s="1401">
        <f t="shared" si="53"/>
        <v>4730666</v>
      </c>
      <c r="CZ25" s="1405">
        <f t="shared" si="41"/>
        <v>0</v>
      </c>
      <c r="DA25" s="1403">
        <f t="shared" si="77"/>
        <v>4730666</v>
      </c>
      <c r="DB25" s="1403">
        <f t="shared" si="54"/>
        <v>4584541</v>
      </c>
      <c r="DC25" s="1339">
        <v>34887</v>
      </c>
      <c r="DD25" s="1339">
        <v>50139225</v>
      </c>
      <c r="DE25" s="1400">
        <v>10894295</v>
      </c>
      <c r="DF25" s="1339">
        <f>SUM(DD25+DE25)</f>
        <v>61033520</v>
      </c>
      <c r="DG25" s="1339">
        <f t="shared" si="56"/>
        <v>50104338</v>
      </c>
      <c r="DH25" s="1403">
        <f t="shared" si="42"/>
        <v>1876529</v>
      </c>
      <c r="DI25" s="1403">
        <f t="shared" si="57"/>
        <v>1831157126</v>
      </c>
      <c r="DJ25" s="1404">
        <f t="shared" si="43"/>
        <v>6449295</v>
      </c>
      <c r="DK25" s="1403">
        <f>SUM(DI25+DJ25)</f>
        <v>1837606421</v>
      </c>
      <c r="DL25" s="1398">
        <f t="shared" si="59"/>
        <v>1829280597</v>
      </c>
    </row>
    <row r="26" spans="1:118" ht="15" customHeight="1">
      <c r="A26" s="806" t="s">
        <v>131</v>
      </c>
      <c r="B26" s="806"/>
      <c r="C26" s="1357">
        <v>0</v>
      </c>
      <c r="D26" s="1302"/>
      <c r="E26" s="1339">
        <f t="shared" si="60"/>
        <v>0</v>
      </c>
      <c r="F26" s="1339">
        <f t="shared" si="44"/>
        <v>0</v>
      </c>
      <c r="G26" s="1339"/>
      <c r="H26" s="1357"/>
      <c r="I26" s="1302"/>
      <c r="J26" s="1339">
        <f t="shared" si="61"/>
        <v>0</v>
      </c>
      <c r="K26" s="1339">
        <f t="shared" si="24"/>
        <v>0</v>
      </c>
      <c r="L26" s="1339"/>
      <c r="M26" s="1357"/>
      <c r="N26" s="1302"/>
      <c r="O26" s="1339">
        <f t="shared" si="62"/>
        <v>0</v>
      </c>
      <c r="P26" s="1339">
        <f t="shared" si="25"/>
        <v>0</v>
      </c>
      <c r="Q26" s="1339"/>
      <c r="R26" s="1357">
        <v>0</v>
      </c>
      <c r="S26" s="1302"/>
      <c r="T26" s="1339">
        <f t="shared" si="63"/>
        <v>0</v>
      </c>
      <c r="U26" s="1339">
        <f t="shared" si="26"/>
        <v>0</v>
      </c>
      <c r="V26" s="1339"/>
      <c r="W26" s="1338"/>
      <c r="X26" s="1302"/>
      <c r="Y26" s="1339">
        <f t="shared" si="64"/>
        <v>0</v>
      </c>
      <c r="Z26" s="1339">
        <f t="shared" si="27"/>
        <v>0</v>
      </c>
      <c r="AA26" s="1339"/>
      <c r="AB26" s="1357"/>
      <c r="AC26" s="1302"/>
      <c r="AD26" s="1339">
        <f t="shared" si="65"/>
        <v>0</v>
      </c>
      <c r="AE26" s="1339">
        <f t="shared" si="28"/>
        <v>0</v>
      </c>
      <c r="AF26" s="1339"/>
      <c r="AG26" s="1357"/>
      <c r="AH26" s="1302"/>
      <c r="AI26" s="1339">
        <f t="shared" si="45"/>
        <v>0</v>
      </c>
      <c r="AJ26" s="1339">
        <f t="shared" si="29"/>
        <v>0</v>
      </c>
      <c r="AK26" s="1339"/>
      <c r="AL26" s="1357"/>
      <c r="AM26" s="1302"/>
      <c r="AN26" s="1339">
        <f t="shared" si="46"/>
        <v>0</v>
      </c>
      <c r="AO26" s="1339">
        <f t="shared" si="30"/>
        <v>0</v>
      </c>
      <c r="AP26" s="1339"/>
      <c r="AQ26" s="1339"/>
      <c r="AR26" s="1400"/>
      <c r="AS26" s="1339">
        <f t="shared" si="66"/>
        <v>0</v>
      </c>
      <c r="AT26" s="1339">
        <f t="shared" si="31"/>
        <v>0</v>
      </c>
      <c r="AU26" s="1339"/>
      <c r="AV26" s="1357"/>
      <c r="AW26" s="1302"/>
      <c r="AX26" s="1339">
        <f t="shared" si="47"/>
        <v>0</v>
      </c>
      <c r="AY26" s="1339">
        <f t="shared" si="32"/>
        <v>0</v>
      </c>
      <c r="AZ26" s="1339"/>
      <c r="BA26" s="1339"/>
      <c r="BB26" s="1400"/>
      <c r="BC26" s="1339">
        <f t="shared" si="48"/>
        <v>0</v>
      </c>
      <c r="BD26" s="1339">
        <f t="shared" si="33"/>
        <v>0</v>
      </c>
      <c r="BE26" s="1401">
        <f t="shared" si="34"/>
        <v>0</v>
      </c>
      <c r="BF26" s="1401">
        <f t="shared" si="35"/>
        <v>0</v>
      </c>
      <c r="BG26" s="1405">
        <f t="shared" si="36"/>
        <v>0</v>
      </c>
      <c r="BH26" s="1403">
        <f t="shared" si="67"/>
        <v>0</v>
      </c>
      <c r="BI26" s="1403">
        <f t="shared" si="37"/>
        <v>0</v>
      </c>
      <c r="BJ26" s="1403"/>
      <c r="BK26" s="1357"/>
      <c r="BL26" s="1302"/>
      <c r="BM26" s="1339">
        <f>SUM(BK26+BL26)</f>
        <v>0</v>
      </c>
      <c r="BN26" s="1339">
        <f t="shared" si="50"/>
        <v>0</v>
      </c>
      <c r="BO26" s="1339"/>
      <c r="BP26" s="1357"/>
      <c r="BQ26" s="1302"/>
      <c r="BR26" s="1339">
        <f>SUM(BP26+BQ26)</f>
        <v>0</v>
      </c>
      <c r="BS26" s="1339">
        <f t="shared" si="38"/>
        <v>0</v>
      </c>
      <c r="BT26" s="1339"/>
      <c r="BU26" s="1357"/>
      <c r="BV26" s="1302"/>
      <c r="BW26" s="1339">
        <f>SUM(BU26+BV26)</f>
        <v>0</v>
      </c>
      <c r="BX26" s="1339">
        <f t="shared" si="39"/>
        <v>0</v>
      </c>
      <c r="BY26" s="1339"/>
      <c r="BZ26" s="1357"/>
      <c r="CA26" s="1302"/>
      <c r="CB26" s="1339">
        <f t="shared" si="68"/>
        <v>0</v>
      </c>
      <c r="CC26" s="1339">
        <f t="shared" si="69"/>
        <v>0</v>
      </c>
      <c r="CD26" s="1339"/>
      <c r="CE26" s="1357"/>
      <c r="CF26" s="1302"/>
      <c r="CG26" s="1339">
        <f t="shared" si="70"/>
        <v>0</v>
      </c>
      <c r="CH26" s="1339">
        <f t="shared" si="71"/>
        <v>0</v>
      </c>
      <c r="CI26" s="1339"/>
      <c r="CJ26" s="1357"/>
      <c r="CK26" s="1302"/>
      <c r="CL26" s="1339">
        <f t="shared" si="72"/>
        <v>0</v>
      </c>
      <c r="CM26" s="1339">
        <f t="shared" si="73"/>
        <v>0</v>
      </c>
      <c r="CN26" s="1339"/>
      <c r="CO26" s="1357"/>
      <c r="CP26" s="1302"/>
      <c r="CQ26" s="1339">
        <f t="shared" si="74"/>
        <v>0</v>
      </c>
      <c r="CR26" s="1339">
        <f t="shared" si="75"/>
        <v>0</v>
      </c>
      <c r="CS26" s="1339"/>
      <c r="CT26" s="1357">
        <v>0</v>
      </c>
      <c r="CU26" s="1302"/>
      <c r="CV26" s="1339">
        <f t="shared" si="76"/>
        <v>0</v>
      </c>
      <c r="CW26" s="1339">
        <f t="shared" si="40"/>
        <v>0</v>
      </c>
      <c r="CX26" s="1401">
        <f t="shared" si="53"/>
        <v>0</v>
      </c>
      <c r="CY26" s="1401">
        <f t="shared" si="53"/>
        <v>0</v>
      </c>
      <c r="CZ26" s="1405">
        <f t="shared" si="41"/>
        <v>0</v>
      </c>
      <c r="DA26" s="1403">
        <f t="shared" si="77"/>
        <v>0</v>
      </c>
      <c r="DB26" s="1403">
        <f t="shared" si="54"/>
        <v>0</v>
      </c>
      <c r="DC26" s="1339"/>
      <c r="DD26" s="1339">
        <v>0</v>
      </c>
      <c r="DE26" s="1400"/>
      <c r="DF26" s="1339">
        <f t="shared" si="55"/>
        <v>0</v>
      </c>
      <c r="DG26" s="1339">
        <f t="shared" si="56"/>
        <v>0</v>
      </c>
      <c r="DH26" s="1403">
        <f t="shared" si="42"/>
        <v>0</v>
      </c>
      <c r="DI26" s="1403">
        <f t="shared" si="57"/>
        <v>0</v>
      </c>
      <c r="DJ26" s="1404">
        <f t="shared" si="43"/>
        <v>0</v>
      </c>
      <c r="DK26" s="1403">
        <f t="shared" si="58"/>
        <v>0</v>
      </c>
      <c r="DL26" s="1398">
        <f t="shared" si="59"/>
        <v>0</v>
      </c>
    </row>
    <row r="27" spans="1:118" ht="15" hidden="1" customHeight="1">
      <c r="A27" s="806" t="s">
        <v>593</v>
      </c>
      <c r="B27" s="806"/>
      <c r="C27" s="1357">
        <v>0</v>
      </c>
      <c r="D27" s="1302"/>
      <c r="E27" s="1339">
        <f t="shared" si="60"/>
        <v>0</v>
      </c>
      <c r="F27" s="1339">
        <f t="shared" si="44"/>
        <v>0</v>
      </c>
      <c r="G27" s="1339"/>
      <c r="H27" s="1357"/>
      <c r="I27" s="1302"/>
      <c r="J27" s="1339">
        <f t="shared" si="61"/>
        <v>0</v>
      </c>
      <c r="K27" s="1339">
        <f t="shared" si="24"/>
        <v>0</v>
      </c>
      <c r="L27" s="1339"/>
      <c r="M27" s="1357"/>
      <c r="N27" s="1302"/>
      <c r="O27" s="1339">
        <f t="shared" si="62"/>
        <v>0</v>
      </c>
      <c r="P27" s="1339">
        <f t="shared" si="25"/>
        <v>0</v>
      </c>
      <c r="Q27" s="1339"/>
      <c r="R27" s="1357">
        <v>0</v>
      </c>
      <c r="S27" s="1302"/>
      <c r="T27" s="1339">
        <f t="shared" si="63"/>
        <v>0</v>
      </c>
      <c r="U27" s="1339">
        <f t="shared" si="26"/>
        <v>0</v>
      </c>
      <c r="V27" s="1339"/>
      <c r="W27" s="1338"/>
      <c r="X27" s="1302"/>
      <c r="Y27" s="1339">
        <f t="shared" si="64"/>
        <v>0</v>
      </c>
      <c r="Z27" s="1339">
        <f t="shared" si="27"/>
        <v>0</v>
      </c>
      <c r="AA27" s="1339"/>
      <c r="AB27" s="1357"/>
      <c r="AC27" s="1302"/>
      <c r="AD27" s="1339">
        <f t="shared" si="65"/>
        <v>0</v>
      </c>
      <c r="AE27" s="1339">
        <f t="shared" si="28"/>
        <v>0</v>
      </c>
      <c r="AF27" s="1339"/>
      <c r="AG27" s="1357"/>
      <c r="AH27" s="1302"/>
      <c r="AI27" s="1339">
        <f t="shared" si="45"/>
        <v>0</v>
      </c>
      <c r="AJ27" s="1339">
        <f t="shared" si="29"/>
        <v>0</v>
      </c>
      <c r="AK27" s="1339"/>
      <c r="AL27" s="1357"/>
      <c r="AM27" s="1302"/>
      <c r="AN27" s="1339">
        <f t="shared" si="46"/>
        <v>0</v>
      </c>
      <c r="AO27" s="1339">
        <f t="shared" si="30"/>
        <v>0</v>
      </c>
      <c r="AP27" s="1339"/>
      <c r="AQ27" s="1339"/>
      <c r="AR27" s="1400"/>
      <c r="AS27" s="1339">
        <f t="shared" si="66"/>
        <v>0</v>
      </c>
      <c r="AT27" s="1339">
        <f t="shared" si="31"/>
        <v>0</v>
      </c>
      <c r="AU27" s="1339"/>
      <c r="AV27" s="1357"/>
      <c r="AW27" s="1302"/>
      <c r="AX27" s="1339">
        <f t="shared" si="47"/>
        <v>0</v>
      </c>
      <c r="AY27" s="1339">
        <f t="shared" si="32"/>
        <v>0</v>
      </c>
      <c r="AZ27" s="1339"/>
      <c r="BA27" s="1339"/>
      <c r="BB27" s="1400"/>
      <c r="BC27" s="1339">
        <f t="shared" si="48"/>
        <v>0</v>
      </c>
      <c r="BD27" s="1339">
        <f t="shared" si="33"/>
        <v>0</v>
      </c>
      <c r="BE27" s="1401">
        <f t="shared" si="34"/>
        <v>0</v>
      </c>
      <c r="BF27" s="1401">
        <f t="shared" si="35"/>
        <v>0</v>
      </c>
      <c r="BG27" s="1405">
        <f t="shared" si="36"/>
        <v>0</v>
      </c>
      <c r="BH27" s="1403">
        <f t="shared" si="67"/>
        <v>0</v>
      </c>
      <c r="BI27" s="1403">
        <f t="shared" si="37"/>
        <v>0</v>
      </c>
      <c r="BJ27" s="1403"/>
      <c r="BK27" s="1357"/>
      <c r="BL27" s="1302"/>
      <c r="BM27" s="1339">
        <f t="shared" si="49"/>
        <v>0</v>
      </c>
      <c r="BN27" s="1339">
        <f t="shared" si="50"/>
        <v>0</v>
      </c>
      <c r="BO27" s="1339"/>
      <c r="BP27" s="1357"/>
      <c r="BQ27" s="1302"/>
      <c r="BR27" s="1339">
        <f t="shared" si="51"/>
        <v>0</v>
      </c>
      <c r="BS27" s="1339">
        <f t="shared" si="38"/>
        <v>0</v>
      </c>
      <c r="BT27" s="1339"/>
      <c r="BU27" s="1357"/>
      <c r="BV27" s="1302"/>
      <c r="BW27" s="1339">
        <f t="shared" si="52"/>
        <v>0</v>
      </c>
      <c r="BX27" s="1339">
        <f t="shared" si="39"/>
        <v>0</v>
      </c>
      <c r="BY27" s="1339"/>
      <c r="BZ27" s="1357"/>
      <c r="CA27" s="1302"/>
      <c r="CB27" s="1339">
        <f t="shared" si="68"/>
        <v>0</v>
      </c>
      <c r="CC27" s="1339">
        <f t="shared" si="69"/>
        <v>0</v>
      </c>
      <c r="CD27" s="1339"/>
      <c r="CE27" s="1357"/>
      <c r="CF27" s="1302"/>
      <c r="CG27" s="1339">
        <f t="shared" si="70"/>
        <v>0</v>
      </c>
      <c r="CH27" s="1339">
        <f t="shared" si="71"/>
        <v>0</v>
      </c>
      <c r="CI27" s="1339"/>
      <c r="CJ27" s="1357"/>
      <c r="CK27" s="1302"/>
      <c r="CL27" s="1339">
        <f t="shared" si="72"/>
        <v>0</v>
      </c>
      <c r="CM27" s="1339">
        <f t="shared" si="73"/>
        <v>0</v>
      </c>
      <c r="CN27" s="1339"/>
      <c r="CO27" s="1357"/>
      <c r="CP27" s="1302"/>
      <c r="CQ27" s="1339">
        <f t="shared" si="74"/>
        <v>0</v>
      </c>
      <c r="CR27" s="1339">
        <f t="shared" si="75"/>
        <v>0</v>
      </c>
      <c r="CS27" s="1339"/>
      <c r="CT27" s="1357"/>
      <c r="CU27" s="1302"/>
      <c r="CV27" s="1339">
        <f t="shared" si="76"/>
        <v>0</v>
      </c>
      <c r="CW27" s="1339">
        <f t="shared" si="40"/>
        <v>0</v>
      </c>
      <c r="CX27" s="1401">
        <f t="shared" si="53"/>
        <v>0</v>
      </c>
      <c r="CY27" s="1401">
        <f t="shared" si="53"/>
        <v>0</v>
      </c>
      <c r="CZ27" s="1405">
        <f t="shared" si="41"/>
        <v>0</v>
      </c>
      <c r="DA27" s="1403">
        <f t="shared" si="77"/>
        <v>0</v>
      </c>
      <c r="DB27" s="1403">
        <f t="shared" si="54"/>
        <v>0</v>
      </c>
      <c r="DC27" s="1339"/>
      <c r="DD27" s="1339">
        <v>0</v>
      </c>
      <c r="DE27" s="1400"/>
      <c r="DF27" s="1339">
        <f t="shared" si="55"/>
        <v>0</v>
      </c>
      <c r="DG27" s="1339">
        <f t="shared" si="56"/>
        <v>0</v>
      </c>
      <c r="DH27" s="1403">
        <f t="shared" si="42"/>
        <v>0</v>
      </c>
      <c r="DI27" s="1403">
        <f t="shared" si="57"/>
        <v>0</v>
      </c>
      <c r="DJ27" s="1404">
        <f t="shared" si="43"/>
        <v>0</v>
      </c>
      <c r="DK27" s="1403">
        <f t="shared" si="58"/>
        <v>0</v>
      </c>
      <c r="DL27" s="1398">
        <f t="shared" si="59"/>
        <v>0</v>
      </c>
    </row>
    <row r="28" spans="1:118" ht="15" customHeight="1">
      <c r="A28" s="806" t="s">
        <v>903</v>
      </c>
      <c r="B28" s="806"/>
      <c r="C28" s="1357">
        <v>0</v>
      </c>
      <c r="D28" s="1302"/>
      <c r="E28" s="1339">
        <f t="shared" si="60"/>
        <v>0</v>
      </c>
      <c r="F28" s="1339">
        <f>C28-B28</f>
        <v>0</v>
      </c>
      <c r="G28" s="1339"/>
      <c r="H28" s="1357"/>
      <c r="I28" s="1302"/>
      <c r="J28" s="1339">
        <f t="shared" si="61"/>
        <v>0</v>
      </c>
      <c r="K28" s="1339">
        <f>H28-G28</f>
        <v>0</v>
      </c>
      <c r="L28" s="1339"/>
      <c r="M28" s="1357"/>
      <c r="N28" s="1302"/>
      <c r="O28" s="1339">
        <f t="shared" si="62"/>
        <v>0</v>
      </c>
      <c r="P28" s="1339">
        <f>M28-L28</f>
        <v>0</v>
      </c>
      <c r="Q28" s="1339"/>
      <c r="R28" s="1357">
        <v>0</v>
      </c>
      <c r="S28" s="1302"/>
      <c r="T28" s="1339">
        <f t="shared" si="63"/>
        <v>0</v>
      </c>
      <c r="U28" s="1339">
        <f>R28-Q28</f>
        <v>0</v>
      </c>
      <c r="V28" s="1339"/>
      <c r="W28" s="1338"/>
      <c r="X28" s="1302"/>
      <c r="Y28" s="1339">
        <f t="shared" si="64"/>
        <v>0</v>
      </c>
      <c r="Z28" s="1339">
        <f>W28-V28</f>
        <v>0</v>
      </c>
      <c r="AA28" s="1339"/>
      <c r="AB28" s="1357"/>
      <c r="AC28" s="1302"/>
      <c r="AD28" s="1339">
        <f t="shared" si="65"/>
        <v>0</v>
      </c>
      <c r="AE28" s="1339">
        <f>AB28-AA28</f>
        <v>0</v>
      </c>
      <c r="AF28" s="1339"/>
      <c r="AG28" s="1357"/>
      <c r="AH28" s="1302"/>
      <c r="AI28" s="1339">
        <f>SUM(AG28+AH28)</f>
        <v>0</v>
      </c>
      <c r="AJ28" s="1339">
        <f>AG28-AF28</f>
        <v>0</v>
      </c>
      <c r="AK28" s="1339"/>
      <c r="AL28" s="1357"/>
      <c r="AM28" s="1302"/>
      <c r="AN28" s="1339">
        <f>SUM(AL28+AM28)</f>
        <v>0</v>
      </c>
      <c r="AO28" s="1339">
        <f>AL28-AK28</f>
        <v>0</v>
      </c>
      <c r="AP28" s="1339"/>
      <c r="AQ28" s="1339"/>
      <c r="AR28" s="1400"/>
      <c r="AS28" s="1339">
        <f t="shared" si="66"/>
        <v>0</v>
      </c>
      <c r="AT28" s="1339">
        <f>AQ28-AP28</f>
        <v>0</v>
      </c>
      <c r="AU28" s="1339"/>
      <c r="AV28" s="1357"/>
      <c r="AW28" s="1302"/>
      <c r="AX28" s="1339">
        <f>SUM(AV28+AW28)</f>
        <v>0</v>
      </c>
      <c r="AY28" s="1339">
        <f>AV28-AU28</f>
        <v>0</v>
      </c>
      <c r="AZ28" s="1339"/>
      <c r="BA28" s="1339"/>
      <c r="BB28" s="1400"/>
      <c r="BC28" s="1339">
        <f>SUM(BA28+BB28)</f>
        <v>0</v>
      </c>
      <c r="BD28" s="1339">
        <f>BA28-AZ28</f>
        <v>0</v>
      </c>
      <c r="BE28" s="1401">
        <f>B28+G28+L28+Q28+V28+AA28+AF28+AK28+AP28+AU28+AZ28</f>
        <v>0</v>
      </c>
      <c r="BF28" s="1401">
        <f>C28+H28+M28+R28+W28+AB28+AG28+AL28+AQ28+AV28+BA28</f>
        <v>0</v>
      </c>
      <c r="BG28" s="1405">
        <f>D28+I28+N28+S28+X28+AC28+AH28+AM28+AR28+AW28+BB28</f>
        <v>0</v>
      </c>
      <c r="BH28" s="1403">
        <f t="shared" si="67"/>
        <v>0</v>
      </c>
      <c r="BI28" s="1403">
        <f>BF28-BE28</f>
        <v>0</v>
      </c>
      <c r="BJ28" s="1403"/>
      <c r="BK28" s="1357"/>
      <c r="BL28" s="1302"/>
      <c r="BM28" s="1339">
        <f>SUM(BK28+BL28)</f>
        <v>0</v>
      </c>
      <c r="BN28" s="1339">
        <f>BK28-BJ28</f>
        <v>0</v>
      </c>
      <c r="BO28" s="1339"/>
      <c r="BP28" s="1357"/>
      <c r="BQ28" s="1302"/>
      <c r="BR28" s="1339">
        <f>SUM(BP28+BQ28)</f>
        <v>0</v>
      </c>
      <c r="BS28" s="1339">
        <f>BP28-BO28</f>
        <v>0</v>
      </c>
      <c r="BT28" s="1339"/>
      <c r="BU28" s="1357"/>
      <c r="BV28" s="1302"/>
      <c r="BW28" s="1339">
        <f>SUM(BU28+BV28)</f>
        <v>0</v>
      </c>
      <c r="BX28" s="1339">
        <f>BU28-BT28</f>
        <v>0</v>
      </c>
      <c r="BY28" s="1339"/>
      <c r="BZ28" s="1357"/>
      <c r="CA28" s="1302"/>
      <c r="CB28" s="1339">
        <f t="shared" si="68"/>
        <v>0</v>
      </c>
      <c r="CC28" s="1339">
        <f t="shared" si="69"/>
        <v>0</v>
      </c>
      <c r="CD28" s="1339"/>
      <c r="CE28" s="1357"/>
      <c r="CF28" s="1302"/>
      <c r="CG28" s="1339">
        <f t="shared" si="70"/>
        <v>0</v>
      </c>
      <c r="CH28" s="1339">
        <f t="shared" si="71"/>
        <v>0</v>
      </c>
      <c r="CI28" s="1339"/>
      <c r="CJ28" s="1357"/>
      <c r="CK28" s="1302"/>
      <c r="CL28" s="1339">
        <f t="shared" si="72"/>
        <v>0</v>
      </c>
      <c r="CM28" s="1339">
        <f t="shared" si="73"/>
        <v>0</v>
      </c>
      <c r="CN28" s="1339"/>
      <c r="CO28" s="1357"/>
      <c r="CP28" s="1302"/>
      <c r="CQ28" s="1339">
        <f t="shared" si="74"/>
        <v>0</v>
      </c>
      <c r="CR28" s="1339">
        <f t="shared" si="75"/>
        <v>0</v>
      </c>
      <c r="CS28" s="1339"/>
      <c r="CT28" s="1357"/>
      <c r="CU28" s="1302"/>
      <c r="CV28" s="1339">
        <f t="shared" si="76"/>
        <v>0</v>
      </c>
      <c r="CW28" s="1339">
        <f>CT28-CS28</f>
        <v>0</v>
      </c>
      <c r="CX28" s="1401">
        <f t="shared" si="53"/>
        <v>0</v>
      </c>
      <c r="CY28" s="1401">
        <f t="shared" si="53"/>
        <v>0</v>
      </c>
      <c r="CZ28" s="1405">
        <f t="shared" si="41"/>
        <v>0</v>
      </c>
      <c r="DA28" s="1403">
        <f t="shared" si="77"/>
        <v>0</v>
      </c>
      <c r="DB28" s="1403"/>
      <c r="DC28" s="1339"/>
      <c r="DD28" s="1339"/>
      <c r="DE28" s="1400"/>
      <c r="DF28" s="1339"/>
      <c r="DG28" s="1339"/>
      <c r="DH28" s="1403">
        <f t="shared" si="42"/>
        <v>0</v>
      </c>
      <c r="DI28" s="1403">
        <f t="shared" si="57"/>
        <v>0</v>
      </c>
      <c r="DJ28" s="1404">
        <f t="shared" si="43"/>
        <v>0</v>
      </c>
      <c r="DK28" s="1403"/>
      <c r="DL28" s="1398"/>
    </row>
    <row r="29" spans="1:118" ht="15" customHeight="1">
      <c r="A29" s="806" t="s">
        <v>904</v>
      </c>
      <c r="B29" s="806"/>
      <c r="C29" s="1357">
        <v>0</v>
      </c>
      <c r="D29" s="1302"/>
      <c r="E29" s="1339">
        <f t="shared" si="60"/>
        <v>0</v>
      </c>
      <c r="F29" s="1339">
        <f t="shared" si="44"/>
        <v>0</v>
      </c>
      <c r="G29" s="1339"/>
      <c r="H29" s="1357"/>
      <c r="I29" s="1302"/>
      <c r="J29" s="1339">
        <f t="shared" si="61"/>
        <v>0</v>
      </c>
      <c r="K29" s="1339">
        <f t="shared" si="24"/>
        <v>0</v>
      </c>
      <c r="L29" s="1339"/>
      <c r="M29" s="1357"/>
      <c r="N29" s="1302"/>
      <c r="O29" s="1339">
        <f t="shared" si="62"/>
        <v>0</v>
      </c>
      <c r="P29" s="1339">
        <f t="shared" si="25"/>
        <v>0</v>
      </c>
      <c r="Q29" s="1339"/>
      <c r="R29" s="1357">
        <v>0</v>
      </c>
      <c r="S29" s="1302"/>
      <c r="T29" s="1339">
        <f t="shared" si="63"/>
        <v>0</v>
      </c>
      <c r="U29" s="1339">
        <f t="shared" si="26"/>
        <v>0</v>
      </c>
      <c r="V29" s="1339"/>
      <c r="W29" s="1338"/>
      <c r="X29" s="1302"/>
      <c r="Y29" s="1339">
        <f t="shared" si="64"/>
        <v>0</v>
      </c>
      <c r="Z29" s="1339">
        <f t="shared" si="27"/>
        <v>0</v>
      </c>
      <c r="AA29" s="1339"/>
      <c r="AB29" s="1357"/>
      <c r="AC29" s="1302"/>
      <c r="AD29" s="1339">
        <f t="shared" si="65"/>
        <v>0</v>
      </c>
      <c r="AE29" s="1339">
        <f t="shared" si="28"/>
        <v>0</v>
      </c>
      <c r="AF29" s="1339"/>
      <c r="AG29" s="1338"/>
      <c r="AH29" s="1302"/>
      <c r="AI29" s="1339">
        <f t="shared" si="45"/>
        <v>0</v>
      </c>
      <c r="AJ29" s="1339">
        <f t="shared" si="29"/>
        <v>0</v>
      </c>
      <c r="AK29" s="1339"/>
      <c r="AL29" s="1357"/>
      <c r="AM29" s="1302"/>
      <c r="AN29" s="1339">
        <f t="shared" si="46"/>
        <v>0</v>
      </c>
      <c r="AO29" s="1339">
        <f t="shared" si="30"/>
        <v>0</v>
      </c>
      <c r="AP29" s="1339"/>
      <c r="AQ29" s="1339"/>
      <c r="AR29" s="1400"/>
      <c r="AS29" s="1339">
        <f t="shared" si="66"/>
        <v>0</v>
      </c>
      <c r="AT29" s="1339">
        <f t="shared" si="31"/>
        <v>0</v>
      </c>
      <c r="AU29" s="1339"/>
      <c r="AV29" s="1357"/>
      <c r="AW29" s="1302"/>
      <c r="AX29" s="1339">
        <f t="shared" si="47"/>
        <v>0</v>
      </c>
      <c r="AY29" s="1339">
        <f t="shared" si="32"/>
        <v>0</v>
      </c>
      <c r="AZ29" s="1339"/>
      <c r="BA29" s="1339"/>
      <c r="BB29" s="1400"/>
      <c r="BC29" s="1339">
        <f t="shared" si="48"/>
        <v>0</v>
      </c>
      <c r="BD29" s="1339">
        <f t="shared" si="33"/>
        <v>0</v>
      </c>
      <c r="BE29" s="1401">
        <f t="shared" si="34"/>
        <v>0</v>
      </c>
      <c r="BF29" s="1401">
        <f t="shared" si="35"/>
        <v>0</v>
      </c>
      <c r="BG29" s="1405">
        <f t="shared" si="36"/>
        <v>0</v>
      </c>
      <c r="BH29" s="1403">
        <f t="shared" si="67"/>
        <v>0</v>
      </c>
      <c r="BI29" s="1403">
        <f t="shared" si="37"/>
        <v>0</v>
      </c>
      <c r="BJ29" s="1403"/>
      <c r="BK29" s="1357"/>
      <c r="BL29" s="1302"/>
      <c r="BM29" s="1339">
        <f t="shared" si="49"/>
        <v>0</v>
      </c>
      <c r="BN29" s="1339">
        <f t="shared" si="50"/>
        <v>0</v>
      </c>
      <c r="BO29" s="1357"/>
      <c r="BP29" s="1357"/>
      <c r="BQ29" s="1302"/>
      <c r="BR29" s="1339">
        <f t="shared" si="51"/>
        <v>0</v>
      </c>
      <c r="BS29" s="1339">
        <f t="shared" si="38"/>
        <v>0</v>
      </c>
      <c r="BT29" s="1339"/>
      <c r="BU29" s="1357"/>
      <c r="BV29" s="1302"/>
      <c r="BW29" s="1339">
        <f t="shared" si="52"/>
        <v>0</v>
      </c>
      <c r="BX29" s="1339">
        <f t="shared" si="39"/>
        <v>0</v>
      </c>
      <c r="BY29" s="1339"/>
      <c r="BZ29" s="1357"/>
      <c r="CA29" s="1302"/>
      <c r="CB29" s="1339">
        <f t="shared" si="68"/>
        <v>0</v>
      </c>
      <c r="CC29" s="1339">
        <f t="shared" si="69"/>
        <v>0</v>
      </c>
      <c r="CD29" s="1339"/>
      <c r="CE29" s="1357"/>
      <c r="CF29" s="1302"/>
      <c r="CG29" s="1339">
        <f t="shared" si="70"/>
        <v>0</v>
      </c>
      <c r="CH29" s="1339">
        <f t="shared" si="71"/>
        <v>0</v>
      </c>
      <c r="CI29" s="1339"/>
      <c r="CJ29" s="1357"/>
      <c r="CK29" s="1302"/>
      <c r="CL29" s="1339">
        <f t="shared" si="72"/>
        <v>0</v>
      </c>
      <c r="CM29" s="1339">
        <f t="shared" si="73"/>
        <v>0</v>
      </c>
      <c r="CN29" s="1339"/>
      <c r="CO29" s="1357"/>
      <c r="CP29" s="1302"/>
      <c r="CQ29" s="1339">
        <f t="shared" si="74"/>
        <v>0</v>
      </c>
      <c r="CR29" s="1339">
        <f t="shared" si="75"/>
        <v>0</v>
      </c>
      <c r="CS29" s="1339"/>
      <c r="CT29" s="1357"/>
      <c r="CU29" s="1302"/>
      <c r="CV29" s="1339">
        <f t="shared" si="76"/>
        <v>0</v>
      </c>
      <c r="CW29" s="1339">
        <f t="shared" si="40"/>
        <v>0</v>
      </c>
      <c r="CX29" s="1401">
        <f t="shared" si="53"/>
        <v>0</v>
      </c>
      <c r="CY29" s="1401">
        <f t="shared" si="53"/>
        <v>0</v>
      </c>
      <c r="CZ29" s="1405">
        <f t="shared" si="41"/>
        <v>0</v>
      </c>
      <c r="DA29" s="1403">
        <f t="shared" si="77"/>
        <v>0</v>
      </c>
      <c r="DB29" s="1403">
        <f t="shared" si="54"/>
        <v>0</v>
      </c>
      <c r="DC29" s="1339"/>
      <c r="DD29" s="1339">
        <v>0</v>
      </c>
      <c r="DE29" s="1400"/>
      <c r="DF29" s="1339">
        <f t="shared" si="55"/>
        <v>0</v>
      </c>
      <c r="DG29" s="1339">
        <f t="shared" si="56"/>
        <v>0</v>
      </c>
      <c r="DH29" s="1403">
        <f t="shared" si="42"/>
        <v>0</v>
      </c>
      <c r="DI29" s="1403">
        <f t="shared" si="57"/>
        <v>0</v>
      </c>
      <c r="DJ29" s="1404">
        <f t="shared" si="43"/>
        <v>0</v>
      </c>
      <c r="DK29" s="1403">
        <f t="shared" si="58"/>
        <v>0</v>
      </c>
      <c r="DL29" s="1398">
        <f t="shared" si="59"/>
        <v>0</v>
      </c>
    </row>
    <row r="30" spans="1:118" ht="15" hidden="1" customHeight="1">
      <c r="A30" s="806" t="s">
        <v>906</v>
      </c>
      <c r="B30" s="806"/>
      <c r="C30" s="1357">
        <v>0</v>
      </c>
      <c r="D30" s="1302"/>
      <c r="E30" s="1339">
        <f t="shared" si="60"/>
        <v>0</v>
      </c>
      <c r="F30" s="1339">
        <f t="shared" si="44"/>
        <v>0</v>
      </c>
      <c r="G30" s="1339"/>
      <c r="H30" s="1357"/>
      <c r="I30" s="1302"/>
      <c r="J30" s="1339">
        <f t="shared" si="61"/>
        <v>0</v>
      </c>
      <c r="K30" s="1339">
        <f t="shared" si="24"/>
        <v>0</v>
      </c>
      <c r="L30" s="1339"/>
      <c r="M30" s="1357"/>
      <c r="N30" s="1302"/>
      <c r="O30" s="1339">
        <f t="shared" si="62"/>
        <v>0</v>
      </c>
      <c r="P30" s="1339">
        <f t="shared" si="25"/>
        <v>0</v>
      </c>
      <c r="Q30" s="1339"/>
      <c r="R30" s="1357">
        <v>0</v>
      </c>
      <c r="S30" s="1302"/>
      <c r="T30" s="1339">
        <f t="shared" si="63"/>
        <v>0</v>
      </c>
      <c r="U30" s="1339">
        <f t="shared" si="26"/>
        <v>0</v>
      </c>
      <c r="V30" s="1339"/>
      <c r="W30" s="1338"/>
      <c r="X30" s="1302"/>
      <c r="Y30" s="1339">
        <f t="shared" si="64"/>
        <v>0</v>
      </c>
      <c r="Z30" s="1339">
        <f t="shared" si="27"/>
        <v>0</v>
      </c>
      <c r="AA30" s="1339"/>
      <c r="AB30" s="1357"/>
      <c r="AC30" s="1302"/>
      <c r="AD30" s="1339">
        <f t="shared" si="65"/>
        <v>0</v>
      </c>
      <c r="AE30" s="1339">
        <f t="shared" si="28"/>
        <v>0</v>
      </c>
      <c r="AF30" s="1339"/>
      <c r="AG30" s="1357"/>
      <c r="AH30" s="1302"/>
      <c r="AI30" s="1339">
        <f t="shared" si="45"/>
        <v>0</v>
      </c>
      <c r="AJ30" s="1339">
        <f t="shared" si="29"/>
        <v>0</v>
      </c>
      <c r="AK30" s="1339"/>
      <c r="AL30" s="1357"/>
      <c r="AM30" s="1302"/>
      <c r="AN30" s="1339">
        <f t="shared" si="46"/>
        <v>0</v>
      </c>
      <c r="AO30" s="1339">
        <f t="shared" si="30"/>
        <v>0</v>
      </c>
      <c r="AP30" s="1339"/>
      <c r="AQ30" s="1339"/>
      <c r="AR30" s="1400"/>
      <c r="AS30" s="1339">
        <f t="shared" si="66"/>
        <v>0</v>
      </c>
      <c r="AT30" s="1339">
        <f t="shared" si="31"/>
        <v>0</v>
      </c>
      <c r="AU30" s="1339"/>
      <c r="AV30" s="1357"/>
      <c r="AW30" s="1302"/>
      <c r="AX30" s="1339">
        <f t="shared" si="47"/>
        <v>0</v>
      </c>
      <c r="AY30" s="1339">
        <f t="shared" si="32"/>
        <v>0</v>
      </c>
      <c r="AZ30" s="1339"/>
      <c r="BA30" s="1339"/>
      <c r="BB30" s="1400"/>
      <c r="BC30" s="1339">
        <f t="shared" si="48"/>
        <v>0</v>
      </c>
      <c r="BD30" s="1339">
        <f t="shared" si="33"/>
        <v>0</v>
      </c>
      <c r="BE30" s="1401">
        <f t="shared" si="34"/>
        <v>0</v>
      </c>
      <c r="BF30" s="1401">
        <f t="shared" si="35"/>
        <v>0</v>
      </c>
      <c r="BG30" s="1405">
        <f t="shared" si="36"/>
        <v>0</v>
      </c>
      <c r="BH30" s="1403">
        <f t="shared" si="67"/>
        <v>0</v>
      </c>
      <c r="BI30" s="1403">
        <f t="shared" si="37"/>
        <v>0</v>
      </c>
      <c r="BJ30" s="1403"/>
      <c r="BK30" s="1357"/>
      <c r="BL30" s="1302"/>
      <c r="BM30" s="1339">
        <f>SUM(BK30+BL30)</f>
        <v>0</v>
      </c>
      <c r="BN30" s="1339">
        <f t="shared" si="50"/>
        <v>0</v>
      </c>
      <c r="BO30" s="1339"/>
      <c r="BP30" s="1357"/>
      <c r="BQ30" s="1302"/>
      <c r="BR30" s="1339">
        <f>SUM(BP30+BQ30)</f>
        <v>0</v>
      </c>
      <c r="BS30" s="1339">
        <f t="shared" si="38"/>
        <v>0</v>
      </c>
      <c r="BT30" s="1339"/>
      <c r="BU30" s="1357"/>
      <c r="BV30" s="1302"/>
      <c r="BW30" s="1339">
        <f>SUM(BU30+BV30)</f>
        <v>0</v>
      </c>
      <c r="BX30" s="1339">
        <f t="shared" si="39"/>
        <v>0</v>
      </c>
      <c r="BY30" s="1339"/>
      <c r="BZ30" s="1357"/>
      <c r="CA30" s="1302"/>
      <c r="CB30" s="1339">
        <f t="shared" si="68"/>
        <v>0</v>
      </c>
      <c r="CC30" s="1339">
        <f t="shared" si="69"/>
        <v>0</v>
      </c>
      <c r="CD30" s="1339"/>
      <c r="CE30" s="1357"/>
      <c r="CF30" s="1302"/>
      <c r="CG30" s="1339">
        <f t="shared" si="70"/>
        <v>0</v>
      </c>
      <c r="CH30" s="1339">
        <f t="shared" si="71"/>
        <v>0</v>
      </c>
      <c r="CI30" s="1339"/>
      <c r="CJ30" s="1357"/>
      <c r="CK30" s="1302"/>
      <c r="CL30" s="1339">
        <f t="shared" si="72"/>
        <v>0</v>
      </c>
      <c r="CM30" s="1339">
        <f t="shared" si="73"/>
        <v>0</v>
      </c>
      <c r="CN30" s="1339"/>
      <c r="CO30" s="1357"/>
      <c r="CP30" s="1302"/>
      <c r="CQ30" s="1339">
        <f t="shared" si="74"/>
        <v>0</v>
      </c>
      <c r="CR30" s="1339">
        <f t="shared" si="75"/>
        <v>0</v>
      </c>
      <c r="CS30" s="1339"/>
      <c r="CT30" s="1357"/>
      <c r="CU30" s="1302"/>
      <c r="CV30" s="1339">
        <f t="shared" si="76"/>
        <v>0</v>
      </c>
      <c r="CW30" s="1339">
        <f t="shared" si="40"/>
        <v>0</v>
      </c>
      <c r="CX30" s="1401">
        <f t="shared" si="53"/>
        <v>0</v>
      </c>
      <c r="CY30" s="1401">
        <f t="shared" si="53"/>
        <v>0</v>
      </c>
      <c r="CZ30" s="1405">
        <f t="shared" si="41"/>
        <v>0</v>
      </c>
      <c r="DA30" s="1403">
        <f t="shared" si="77"/>
        <v>0</v>
      </c>
      <c r="DB30" s="1403">
        <f t="shared" si="54"/>
        <v>0</v>
      </c>
      <c r="DC30" s="1339"/>
      <c r="DD30" s="1339">
        <v>0</v>
      </c>
      <c r="DE30" s="1400"/>
      <c r="DF30" s="1339">
        <f t="shared" si="55"/>
        <v>0</v>
      </c>
      <c r="DG30" s="1339">
        <f t="shared" si="56"/>
        <v>0</v>
      </c>
      <c r="DH30" s="1403">
        <f t="shared" si="42"/>
        <v>0</v>
      </c>
      <c r="DI30" s="1403">
        <f t="shared" si="57"/>
        <v>0</v>
      </c>
      <c r="DJ30" s="1404">
        <f t="shared" si="43"/>
        <v>0</v>
      </c>
      <c r="DK30" s="1403">
        <f t="shared" si="58"/>
        <v>0</v>
      </c>
      <c r="DL30" s="1398">
        <f t="shared" si="59"/>
        <v>0</v>
      </c>
    </row>
    <row r="31" spans="1:118" ht="15" customHeight="1">
      <c r="A31" s="806" t="s">
        <v>905</v>
      </c>
      <c r="B31" s="1357">
        <v>15000</v>
      </c>
      <c r="C31" s="1357">
        <v>21901274</v>
      </c>
      <c r="D31" s="1302">
        <v>2004663</v>
      </c>
      <c r="E31" s="1339">
        <f t="shared" si="60"/>
        <v>23905937</v>
      </c>
      <c r="F31" s="1339">
        <f t="shared" si="44"/>
        <v>21886274</v>
      </c>
      <c r="G31" s="1339"/>
      <c r="H31" s="1357"/>
      <c r="I31" s="1302"/>
      <c r="J31" s="1339">
        <f t="shared" si="61"/>
        <v>0</v>
      </c>
      <c r="K31" s="1339">
        <f t="shared" si="24"/>
        <v>0</v>
      </c>
      <c r="L31" s="1339"/>
      <c r="M31" s="1363">
        <v>0</v>
      </c>
      <c r="N31" s="1302"/>
      <c r="O31" s="1339">
        <f t="shared" si="62"/>
        <v>0</v>
      </c>
      <c r="P31" s="1339">
        <f t="shared" si="25"/>
        <v>0</v>
      </c>
      <c r="Q31" s="1339"/>
      <c r="R31" s="1357">
        <v>19440963</v>
      </c>
      <c r="S31" s="1302">
        <v>1397555</v>
      </c>
      <c r="T31" s="1339">
        <f t="shared" si="63"/>
        <v>20838518</v>
      </c>
      <c r="U31" s="1339">
        <f t="shared" si="26"/>
        <v>19440963</v>
      </c>
      <c r="V31" s="1339"/>
      <c r="W31" s="1338">
        <f>12132000-6232000</f>
        <v>5900000</v>
      </c>
      <c r="X31" s="1302"/>
      <c r="Y31" s="1339">
        <f t="shared" si="64"/>
        <v>5900000</v>
      </c>
      <c r="Z31" s="1339">
        <f t="shared" si="27"/>
        <v>5900000</v>
      </c>
      <c r="AA31" s="1339"/>
      <c r="AB31" s="1357"/>
      <c r="AC31" s="1302"/>
      <c r="AD31" s="1339">
        <f t="shared" si="65"/>
        <v>0</v>
      </c>
      <c r="AE31" s="1339">
        <f t="shared" si="28"/>
        <v>0</v>
      </c>
      <c r="AF31" s="1339"/>
      <c r="AG31" s="1357"/>
      <c r="AH31" s="1302"/>
      <c r="AI31" s="1339">
        <f t="shared" si="45"/>
        <v>0</v>
      </c>
      <c r="AJ31" s="1339">
        <f t="shared" si="29"/>
        <v>0</v>
      </c>
      <c r="AK31" s="1339"/>
      <c r="AL31" s="1357"/>
      <c r="AM31" s="1302"/>
      <c r="AN31" s="1339"/>
      <c r="AO31" s="1339">
        <f t="shared" si="30"/>
        <v>0</v>
      </c>
      <c r="AP31" s="1339"/>
      <c r="AQ31" s="1339"/>
      <c r="AR31" s="1400"/>
      <c r="AS31" s="1339">
        <f t="shared" si="66"/>
        <v>0</v>
      </c>
      <c r="AT31" s="1339">
        <f t="shared" si="31"/>
        <v>0</v>
      </c>
      <c r="AU31" s="1339"/>
      <c r="AV31" s="1357"/>
      <c r="AW31" s="1302"/>
      <c r="AX31" s="1339"/>
      <c r="AY31" s="1339">
        <f t="shared" si="32"/>
        <v>0</v>
      </c>
      <c r="AZ31" s="1339"/>
      <c r="BA31" s="1339"/>
      <c r="BB31" s="1400"/>
      <c r="BC31" s="1339"/>
      <c r="BD31" s="1339">
        <f t="shared" si="33"/>
        <v>0</v>
      </c>
      <c r="BE31" s="1401">
        <f t="shared" si="34"/>
        <v>15000</v>
      </c>
      <c r="BF31" s="1401">
        <f t="shared" si="35"/>
        <v>47242237</v>
      </c>
      <c r="BG31" s="1405">
        <f t="shared" si="36"/>
        <v>3402218</v>
      </c>
      <c r="BH31" s="1403">
        <f t="shared" si="67"/>
        <v>50644455</v>
      </c>
      <c r="BI31" s="1403">
        <f t="shared" si="37"/>
        <v>47227237</v>
      </c>
      <c r="BJ31" s="1403"/>
      <c r="BK31" s="1357"/>
      <c r="BL31" s="1302"/>
      <c r="BM31" s="1339">
        <f t="shared" si="49"/>
        <v>0</v>
      </c>
      <c r="BN31" s="1339">
        <f t="shared" si="50"/>
        <v>0</v>
      </c>
      <c r="BO31" s="1339"/>
      <c r="BP31" s="1357"/>
      <c r="BQ31" s="1302"/>
      <c r="BR31" s="1339">
        <f t="shared" si="51"/>
        <v>0</v>
      </c>
      <c r="BS31" s="1339">
        <f t="shared" si="38"/>
        <v>0</v>
      </c>
      <c r="BT31" s="1339"/>
      <c r="BU31" s="1357"/>
      <c r="BV31" s="1302"/>
      <c r="BW31" s="1339">
        <f t="shared" si="52"/>
        <v>0</v>
      </c>
      <c r="BX31" s="1339">
        <f t="shared" si="39"/>
        <v>0</v>
      </c>
      <c r="BY31" s="1339"/>
      <c r="BZ31" s="1357"/>
      <c r="CA31" s="1302"/>
      <c r="CB31" s="1339">
        <f t="shared" si="68"/>
        <v>0</v>
      </c>
      <c r="CC31" s="1339">
        <f t="shared" si="69"/>
        <v>0</v>
      </c>
      <c r="CD31" s="1339"/>
      <c r="CE31" s="1357"/>
      <c r="CF31" s="1302"/>
      <c r="CG31" s="1339">
        <f t="shared" si="70"/>
        <v>0</v>
      </c>
      <c r="CH31" s="1339">
        <f t="shared" si="71"/>
        <v>0</v>
      </c>
      <c r="CI31" s="1339"/>
      <c r="CJ31" s="1357"/>
      <c r="CK31" s="1302"/>
      <c r="CL31" s="1339">
        <f t="shared" si="72"/>
        <v>0</v>
      </c>
      <c r="CM31" s="1339">
        <f t="shared" si="73"/>
        <v>0</v>
      </c>
      <c r="CN31" s="1339"/>
      <c r="CO31" s="1357"/>
      <c r="CP31" s="1302"/>
      <c r="CQ31" s="1339">
        <f t="shared" si="74"/>
        <v>0</v>
      </c>
      <c r="CR31" s="1339">
        <f t="shared" si="75"/>
        <v>0</v>
      </c>
      <c r="CS31" s="1339"/>
      <c r="CT31" s="1357"/>
      <c r="CU31" s="1302"/>
      <c r="CV31" s="1339">
        <f t="shared" si="76"/>
        <v>0</v>
      </c>
      <c r="CW31" s="1339">
        <f t="shared" si="40"/>
        <v>0</v>
      </c>
      <c r="CX31" s="1401">
        <f t="shared" si="53"/>
        <v>0</v>
      </c>
      <c r="CY31" s="1401">
        <f t="shared" si="53"/>
        <v>0</v>
      </c>
      <c r="CZ31" s="1405">
        <f t="shared" si="41"/>
        <v>0</v>
      </c>
      <c r="DA31" s="1403">
        <f t="shared" si="77"/>
        <v>0</v>
      </c>
      <c r="DB31" s="1403">
        <f t="shared" si="54"/>
        <v>0</v>
      </c>
      <c r="DC31" s="1339"/>
      <c r="DD31" s="1339">
        <v>0</v>
      </c>
      <c r="DE31" s="1400"/>
      <c r="DF31" s="1339">
        <f t="shared" si="55"/>
        <v>0</v>
      </c>
      <c r="DG31" s="1339">
        <f t="shared" si="56"/>
        <v>0</v>
      </c>
      <c r="DH31" s="1403">
        <f t="shared" si="42"/>
        <v>15000</v>
      </c>
      <c r="DI31" s="1403">
        <f t="shared" si="57"/>
        <v>47242237</v>
      </c>
      <c r="DJ31" s="1404">
        <f t="shared" si="43"/>
        <v>3402218</v>
      </c>
      <c r="DK31" s="1403">
        <f t="shared" si="58"/>
        <v>50644455</v>
      </c>
      <c r="DL31" s="1398">
        <f t="shared" si="59"/>
        <v>47227237</v>
      </c>
    </row>
    <row r="32" spans="1:118" ht="15" customHeight="1">
      <c r="A32" s="806" t="s">
        <v>907</v>
      </c>
      <c r="B32" s="806"/>
      <c r="C32" s="1357"/>
      <c r="D32" s="1302"/>
      <c r="E32" s="1339">
        <f t="shared" si="60"/>
        <v>0</v>
      </c>
      <c r="F32" s="1339">
        <f t="shared" si="44"/>
        <v>0</v>
      </c>
      <c r="G32" s="1339"/>
      <c r="H32" s="1357"/>
      <c r="I32" s="1302"/>
      <c r="J32" s="1339">
        <f t="shared" si="61"/>
        <v>0</v>
      </c>
      <c r="K32" s="1339">
        <f t="shared" si="24"/>
        <v>0</v>
      </c>
      <c r="L32" s="1339"/>
      <c r="M32" s="1357"/>
      <c r="N32" s="1302"/>
      <c r="O32" s="1339">
        <f t="shared" si="62"/>
        <v>0</v>
      </c>
      <c r="P32" s="1339">
        <f t="shared" si="25"/>
        <v>0</v>
      </c>
      <c r="Q32" s="1339"/>
      <c r="R32" s="1357"/>
      <c r="S32" s="1302"/>
      <c r="T32" s="1339">
        <f t="shared" si="63"/>
        <v>0</v>
      </c>
      <c r="U32" s="1339">
        <f t="shared" si="26"/>
        <v>0</v>
      </c>
      <c r="V32" s="1339"/>
      <c r="W32" s="1339"/>
      <c r="X32" s="1302"/>
      <c r="Y32" s="1339">
        <f t="shared" si="64"/>
        <v>0</v>
      </c>
      <c r="Z32" s="1339">
        <f t="shared" si="27"/>
        <v>0</v>
      </c>
      <c r="AA32" s="1339"/>
      <c r="AB32" s="1357"/>
      <c r="AC32" s="1302"/>
      <c r="AD32" s="1339">
        <f t="shared" si="65"/>
        <v>0</v>
      </c>
      <c r="AE32" s="1339">
        <f t="shared" si="28"/>
        <v>0</v>
      </c>
      <c r="AF32" s="1339"/>
      <c r="AG32" s="1357"/>
      <c r="AH32" s="1302"/>
      <c r="AI32" s="1339">
        <f t="shared" ref="AI32:AI44" si="78">SUM(AG32+AH32)</f>
        <v>0</v>
      </c>
      <c r="AJ32" s="1339">
        <f t="shared" si="29"/>
        <v>0</v>
      </c>
      <c r="AK32" s="1339"/>
      <c r="AL32" s="1357"/>
      <c r="AM32" s="1302"/>
      <c r="AN32" s="1339">
        <f t="shared" ref="AN32:AN44" si="79">SUM(AL32+AM32)</f>
        <v>0</v>
      </c>
      <c r="AO32" s="1339">
        <f t="shared" si="30"/>
        <v>0</v>
      </c>
      <c r="AP32" s="1339"/>
      <c r="AQ32" s="1339"/>
      <c r="AR32" s="1400"/>
      <c r="AS32" s="1339">
        <f t="shared" si="66"/>
        <v>0</v>
      </c>
      <c r="AT32" s="1339">
        <f t="shared" si="31"/>
        <v>0</v>
      </c>
      <c r="AU32" s="1339"/>
      <c r="AV32" s="1357"/>
      <c r="AW32" s="1302"/>
      <c r="AX32" s="1339">
        <f t="shared" ref="AX32:AX44" si="80">SUM(AV32+AW32)</f>
        <v>0</v>
      </c>
      <c r="AY32" s="1339">
        <f t="shared" si="32"/>
        <v>0</v>
      </c>
      <c r="AZ32" s="1339"/>
      <c r="BA32" s="1339"/>
      <c r="BB32" s="1400"/>
      <c r="BC32" s="1339">
        <f t="shared" ref="BC32:BC44" si="81">SUM(BA32+BB32)</f>
        <v>0</v>
      </c>
      <c r="BD32" s="1339">
        <f t="shared" si="33"/>
        <v>0</v>
      </c>
      <c r="BE32" s="1401">
        <f t="shared" si="34"/>
        <v>0</v>
      </c>
      <c r="BF32" s="1401">
        <f t="shared" si="35"/>
        <v>0</v>
      </c>
      <c r="BG32" s="1405">
        <f t="shared" si="36"/>
        <v>0</v>
      </c>
      <c r="BH32" s="1403">
        <f t="shared" si="67"/>
        <v>0</v>
      </c>
      <c r="BI32" s="1403">
        <f t="shared" si="37"/>
        <v>0</v>
      </c>
      <c r="BJ32" s="1403"/>
      <c r="BK32" s="1357"/>
      <c r="BL32" s="1302"/>
      <c r="BM32" s="1339">
        <f t="shared" si="49"/>
        <v>0</v>
      </c>
      <c r="BN32" s="1339">
        <f t="shared" si="50"/>
        <v>0</v>
      </c>
      <c r="BO32" s="1339"/>
      <c r="BP32" s="1357"/>
      <c r="BQ32" s="1302"/>
      <c r="BR32" s="1339">
        <f t="shared" si="51"/>
        <v>0</v>
      </c>
      <c r="BS32" s="1339">
        <f t="shared" si="38"/>
        <v>0</v>
      </c>
      <c r="BT32" s="1339"/>
      <c r="BU32" s="1357"/>
      <c r="BV32" s="1302"/>
      <c r="BW32" s="1339">
        <f t="shared" si="52"/>
        <v>0</v>
      </c>
      <c r="BX32" s="1339">
        <f t="shared" si="39"/>
        <v>0</v>
      </c>
      <c r="BY32" s="1339"/>
      <c r="BZ32" s="1357"/>
      <c r="CA32" s="1302"/>
      <c r="CB32" s="1339">
        <f t="shared" si="68"/>
        <v>0</v>
      </c>
      <c r="CC32" s="1339">
        <f t="shared" si="69"/>
        <v>0</v>
      </c>
      <c r="CD32" s="1339"/>
      <c r="CE32" s="1357"/>
      <c r="CF32" s="1302"/>
      <c r="CG32" s="1339">
        <f t="shared" si="70"/>
        <v>0</v>
      </c>
      <c r="CH32" s="1339">
        <f t="shared" si="71"/>
        <v>0</v>
      </c>
      <c r="CI32" s="1339"/>
      <c r="CJ32" s="1357"/>
      <c r="CK32" s="1302"/>
      <c r="CL32" s="1339">
        <f t="shared" si="72"/>
        <v>0</v>
      </c>
      <c r="CM32" s="1339">
        <f t="shared" si="73"/>
        <v>0</v>
      </c>
      <c r="CN32" s="1339"/>
      <c r="CO32" s="1357"/>
      <c r="CP32" s="1302"/>
      <c r="CQ32" s="1339">
        <f t="shared" si="74"/>
        <v>0</v>
      </c>
      <c r="CR32" s="1339">
        <f t="shared" si="75"/>
        <v>0</v>
      </c>
      <c r="CS32" s="1339"/>
      <c r="CT32" s="1357"/>
      <c r="CU32" s="1302"/>
      <c r="CV32" s="1339">
        <f t="shared" si="76"/>
        <v>0</v>
      </c>
      <c r="CW32" s="1339">
        <f t="shared" si="40"/>
        <v>0</v>
      </c>
      <c r="CX32" s="1401">
        <f t="shared" si="53"/>
        <v>0</v>
      </c>
      <c r="CY32" s="1401">
        <f t="shared" si="53"/>
        <v>0</v>
      </c>
      <c r="CZ32" s="1405">
        <f t="shared" si="41"/>
        <v>0</v>
      </c>
      <c r="DA32" s="1403">
        <f t="shared" si="77"/>
        <v>0</v>
      </c>
      <c r="DB32" s="1403">
        <f t="shared" si="54"/>
        <v>0</v>
      </c>
      <c r="DC32" s="1339"/>
      <c r="DD32" s="1339">
        <v>0</v>
      </c>
      <c r="DE32" s="1400"/>
      <c r="DF32" s="1339">
        <f t="shared" si="55"/>
        <v>0</v>
      </c>
      <c r="DG32" s="1339">
        <f t="shared" si="56"/>
        <v>0</v>
      </c>
      <c r="DH32" s="1403">
        <f t="shared" si="42"/>
        <v>0</v>
      </c>
      <c r="DI32" s="1403">
        <f t="shared" si="57"/>
        <v>0</v>
      </c>
      <c r="DJ32" s="1404">
        <f t="shared" si="43"/>
        <v>0</v>
      </c>
      <c r="DK32" s="1403">
        <f t="shared" si="58"/>
        <v>0</v>
      </c>
      <c r="DL32" s="1398">
        <f t="shared" si="59"/>
        <v>0</v>
      </c>
    </row>
    <row r="33" spans="1:119" ht="15" customHeight="1">
      <c r="A33" s="806" t="s">
        <v>908</v>
      </c>
      <c r="B33" s="806"/>
      <c r="C33" s="1357"/>
      <c r="D33" s="1302"/>
      <c r="E33" s="1339">
        <f t="shared" si="60"/>
        <v>0</v>
      </c>
      <c r="F33" s="1339">
        <f t="shared" si="44"/>
        <v>0</v>
      </c>
      <c r="G33" s="1339"/>
      <c r="H33" s="1357"/>
      <c r="I33" s="1302"/>
      <c r="J33" s="1339">
        <f t="shared" si="61"/>
        <v>0</v>
      </c>
      <c r="K33" s="1339">
        <f t="shared" si="24"/>
        <v>0</v>
      </c>
      <c r="L33" s="1339"/>
      <c r="M33" s="1357"/>
      <c r="N33" s="1302"/>
      <c r="O33" s="1339">
        <f t="shared" si="62"/>
        <v>0</v>
      </c>
      <c r="P33" s="1339">
        <f t="shared" si="25"/>
        <v>0</v>
      </c>
      <c r="Q33" s="1339"/>
      <c r="R33" s="1357"/>
      <c r="S33" s="1302"/>
      <c r="T33" s="1339">
        <f t="shared" si="63"/>
        <v>0</v>
      </c>
      <c r="U33" s="1339">
        <f t="shared" si="26"/>
        <v>0</v>
      </c>
      <c r="V33" s="1339"/>
      <c r="W33" s="1339"/>
      <c r="X33" s="1302"/>
      <c r="Y33" s="1339">
        <f t="shared" si="64"/>
        <v>0</v>
      </c>
      <c r="Z33" s="1339">
        <f t="shared" si="27"/>
        <v>0</v>
      </c>
      <c r="AA33" s="1339"/>
      <c r="AB33" s="1357"/>
      <c r="AC33" s="1302"/>
      <c r="AD33" s="1339">
        <f t="shared" si="65"/>
        <v>0</v>
      </c>
      <c r="AE33" s="1339">
        <f t="shared" si="28"/>
        <v>0</v>
      </c>
      <c r="AF33" s="1339"/>
      <c r="AG33" s="1357"/>
      <c r="AH33" s="1302"/>
      <c r="AI33" s="1339">
        <f t="shared" si="78"/>
        <v>0</v>
      </c>
      <c r="AJ33" s="1339">
        <f t="shared" si="29"/>
        <v>0</v>
      </c>
      <c r="AK33" s="1339"/>
      <c r="AL33" s="1357"/>
      <c r="AM33" s="1302"/>
      <c r="AN33" s="1339">
        <f t="shared" si="79"/>
        <v>0</v>
      </c>
      <c r="AO33" s="1339">
        <f t="shared" si="30"/>
        <v>0</v>
      </c>
      <c r="AP33" s="1339"/>
      <c r="AQ33" s="1339"/>
      <c r="AR33" s="1400"/>
      <c r="AS33" s="1339">
        <f t="shared" si="66"/>
        <v>0</v>
      </c>
      <c r="AT33" s="1339">
        <f t="shared" si="31"/>
        <v>0</v>
      </c>
      <c r="AU33" s="1339"/>
      <c r="AV33" s="1357"/>
      <c r="AW33" s="1302"/>
      <c r="AX33" s="1339">
        <f t="shared" si="80"/>
        <v>0</v>
      </c>
      <c r="AY33" s="1339">
        <f t="shared" si="32"/>
        <v>0</v>
      </c>
      <c r="AZ33" s="1339"/>
      <c r="BA33" s="1339"/>
      <c r="BB33" s="1400"/>
      <c r="BC33" s="1339">
        <f t="shared" si="81"/>
        <v>0</v>
      </c>
      <c r="BD33" s="1339">
        <f t="shared" si="33"/>
        <v>0</v>
      </c>
      <c r="BE33" s="1401">
        <f t="shared" si="34"/>
        <v>0</v>
      </c>
      <c r="BF33" s="1401">
        <f t="shared" si="35"/>
        <v>0</v>
      </c>
      <c r="BG33" s="1405">
        <f t="shared" si="36"/>
        <v>0</v>
      </c>
      <c r="BH33" s="1403">
        <f t="shared" si="67"/>
        <v>0</v>
      </c>
      <c r="BI33" s="1403">
        <f t="shared" si="37"/>
        <v>0</v>
      </c>
      <c r="BJ33" s="1403"/>
      <c r="BK33" s="1357"/>
      <c r="BL33" s="1302"/>
      <c r="BM33" s="1339">
        <f t="shared" si="49"/>
        <v>0</v>
      </c>
      <c r="BN33" s="1339">
        <f t="shared" si="50"/>
        <v>0</v>
      </c>
      <c r="BO33" s="1339"/>
      <c r="BP33" s="1357"/>
      <c r="BQ33" s="1302"/>
      <c r="BR33" s="1339">
        <f t="shared" si="51"/>
        <v>0</v>
      </c>
      <c r="BS33" s="1339">
        <f t="shared" si="38"/>
        <v>0</v>
      </c>
      <c r="BT33" s="1339"/>
      <c r="BU33" s="1357"/>
      <c r="BV33" s="1302"/>
      <c r="BW33" s="1339">
        <f t="shared" si="52"/>
        <v>0</v>
      </c>
      <c r="BX33" s="1339">
        <f t="shared" si="39"/>
        <v>0</v>
      </c>
      <c r="BY33" s="1339"/>
      <c r="BZ33" s="1357"/>
      <c r="CA33" s="1302"/>
      <c r="CB33" s="1339">
        <f t="shared" si="68"/>
        <v>0</v>
      </c>
      <c r="CC33" s="1339">
        <f t="shared" si="69"/>
        <v>0</v>
      </c>
      <c r="CD33" s="1339"/>
      <c r="CE33" s="1357"/>
      <c r="CF33" s="1302"/>
      <c r="CG33" s="1339">
        <f t="shared" si="70"/>
        <v>0</v>
      </c>
      <c r="CH33" s="1339">
        <f t="shared" si="71"/>
        <v>0</v>
      </c>
      <c r="CI33" s="1339"/>
      <c r="CJ33" s="1357"/>
      <c r="CK33" s="1302"/>
      <c r="CL33" s="1339">
        <f t="shared" si="72"/>
        <v>0</v>
      </c>
      <c r="CM33" s="1339">
        <f t="shared" si="73"/>
        <v>0</v>
      </c>
      <c r="CN33" s="1339"/>
      <c r="CO33" s="1357"/>
      <c r="CP33" s="1302"/>
      <c r="CQ33" s="1339">
        <f t="shared" si="74"/>
        <v>0</v>
      </c>
      <c r="CR33" s="1339">
        <f t="shared" si="75"/>
        <v>0</v>
      </c>
      <c r="CS33" s="1339"/>
      <c r="CT33" s="1357"/>
      <c r="CU33" s="1302"/>
      <c r="CV33" s="1339">
        <f t="shared" si="76"/>
        <v>0</v>
      </c>
      <c r="CW33" s="1339">
        <f t="shared" si="40"/>
        <v>0</v>
      </c>
      <c r="CX33" s="1401">
        <f t="shared" si="53"/>
        <v>0</v>
      </c>
      <c r="CY33" s="1401">
        <f t="shared" si="53"/>
        <v>0</v>
      </c>
      <c r="CZ33" s="1405">
        <f t="shared" si="41"/>
        <v>0</v>
      </c>
      <c r="DA33" s="1403">
        <f t="shared" si="77"/>
        <v>0</v>
      </c>
      <c r="DB33" s="1403">
        <f t="shared" si="54"/>
        <v>0</v>
      </c>
      <c r="DC33" s="1339"/>
      <c r="DD33" s="1339">
        <v>0</v>
      </c>
      <c r="DE33" s="1400"/>
      <c r="DF33" s="1339">
        <f t="shared" si="55"/>
        <v>0</v>
      </c>
      <c r="DG33" s="1339">
        <f t="shared" si="56"/>
        <v>0</v>
      </c>
      <c r="DH33" s="1403">
        <f t="shared" si="42"/>
        <v>0</v>
      </c>
      <c r="DI33" s="1403">
        <f t="shared" si="57"/>
        <v>0</v>
      </c>
      <c r="DJ33" s="1404">
        <f t="shared" si="43"/>
        <v>0</v>
      </c>
      <c r="DK33" s="1403">
        <f t="shared" si="58"/>
        <v>0</v>
      </c>
      <c r="DL33" s="1398">
        <f t="shared" si="59"/>
        <v>0</v>
      </c>
    </row>
    <row r="34" spans="1:119" ht="15" customHeight="1">
      <c r="A34" s="806" t="s">
        <v>909</v>
      </c>
      <c r="B34" s="806"/>
      <c r="C34" s="1357"/>
      <c r="D34" s="1302"/>
      <c r="E34" s="1339">
        <f t="shared" si="60"/>
        <v>0</v>
      </c>
      <c r="F34" s="1339">
        <f t="shared" si="44"/>
        <v>0</v>
      </c>
      <c r="G34" s="1339"/>
      <c r="H34" s="1357"/>
      <c r="I34" s="1302"/>
      <c r="J34" s="1339">
        <f t="shared" si="61"/>
        <v>0</v>
      </c>
      <c r="K34" s="1339">
        <f t="shared" si="24"/>
        <v>0</v>
      </c>
      <c r="L34" s="1339"/>
      <c r="M34" s="1357"/>
      <c r="N34" s="1302"/>
      <c r="O34" s="1339">
        <f t="shared" si="62"/>
        <v>0</v>
      </c>
      <c r="P34" s="1339">
        <f t="shared" si="25"/>
        <v>0</v>
      </c>
      <c r="Q34" s="1339"/>
      <c r="R34" s="1357"/>
      <c r="S34" s="1302"/>
      <c r="T34" s="1339">
        <f t="shared" si="63"/>
        <v>0</v>
      </c>
      <c r="U34" s="1339">
        <f t="shared" si="26"/>
        <v>0</v>
      </c>
      <c r="V34" s="1339"/>
      <c r="W34" s="1339"/>
      <c r="X34" s="1302"/>
      <c r="Y34" s="1339">
        <f t="shared" si="64"/>
        <v>0</v>
      </c>
      <c r="Z34" s="1339">
        <f t="shared" si="27"/>
        <v>0</v>
      </c>
      <c r="AA34" s="1339"/>
      <c r="AB34" s="1357"/>
      <c r="AC34" s="1302"/>
      <c r="AD34" s="1339">
        <f t="shared" si="65"/>
        <v>0</v>
      </c>
      <c r="AE34" s="1339">
        <f t="shared" si="28"/>
        <v>0</v>
      </c>
      <c r="AF34" s="1339"/>
      <c r="AG34" s="1357"/>
      <c r="AH34" s="1302"/>
      <c r="AI34" s="1339">
        <f t="shared" si="78"/>
        <v>0</v>
      </c>
      <c r="AJ34" s="1339">
        <f t="shared" si="29"/>
        <v>0</v>
      </c>
      <c r="AK34" s="1339"/>
      <c r="AL34" s="1357"/>
      <c r="AM34" s="1302"/>
      <c r="AN34" s="1339">
        <f t="shared" si="79"/>
        <v>0</v>
      </c>
      <c r="AO34" s="1339">
        <f t="shared" si="30"/>
        <v>0</v>
      </c>
      <c r="AP34" s="1339"/>
      <c r="AQ34" s="1339"/>
      <c r="AR34" s="1400"/>
      <c r="AS34" s="1339">
        <f t="shared" si="66"/>
        <v>0</v>
      </c>
      <c r="AT34" s="1339">
        <f t="shared" si="31"/>
        <v>0</v>
      </c>
      <c r="AU34" s="1339"/>
      <c r="AV34" s="1357"/>
      <c r="AW34" s="1302"/>
      <c r="AX34" s="1339">
        <f t="shared" si="80"/>
        <v>0</v>
      </c>
      <c r="AY34" s="1339">
        <f t="shared" si="32"/>
        <v>0</v>
      </c>
      <c r="AZ34" s="1339"/>
      <c r="BA34" s="1339"/>
      <c r="BB34" s="1400"/>
      <c r="BC34" s="1339">
        <f t="shared" si="81"/>
        <v>0</v>
      </c>
      <c r="BD34" s="1339">
        <f t="shared" si="33"/>
        <v>0</v>
      </c>
      <c r="BE34" s="1401">
        <f t="shared" si="34"/>
        <v>0</v>
      </c>
      <c r="BF34" s="1401">
        <f t="shared" si="35"/>
        <v>0</v>
      </c>
      <c r="BG34" s="1405">
        <f t="shared" si="36"/>
        <v>0</v>
      </c>
      <c r="BH34" s="1403">
        <f t="shared" si="67"/>
        <v>0</v>
      </c>
      <c r="BI34" s="1403">
        <f t="shared" si="37"/>
        <v>0</v>
      </c>
      <c r="BJ34" s="1403"/>
      <c r="BK34" s="1357"/>
      <c r="BL34" s="1302"/>
      <c r="BM34" s="1339">
        <f t="shared" si="49"/>
        <v>0</v>
      </c>
      <c r="BN34" s="1339">
        <f t="shared" si="50"/>
        <v>0</v>
      </c>
      <c r="BO34" s="1339"/>
      <c r="BP34" s="1357"/>
      <c r="BQ34" s="1302"/>
      <c r="BR34" s="1339">
        <f t="shared" si="51"/>
        <v>0</v>
      </c>
      <c r="BS34" s="1339">
        <f t="shared" si="38"/>
        <v>0</v>
      </c>
      <c r="BT34" s="1339"/>
      <c r="BU34" s="1357"/>
      <c r="BV34" s="1302"/>
      <c r="BW34" s="1339">
        <f t="shared" si="52"/>
        <v>0</v>
      </c>
      <c r="BX34" s="1339">
        <f t="shared" si="39"/>
        <v>0</v>
      </c>
      <c r="BY34" s="1339"/>
      <c r="BZ34" s="1357"/>
      <c r="CA34" s="1302"/>
      <c r="CB34" s="1339">
        <f t="shared" si="68"/>
        <v>0</v>
      </c>
      <c r="CC34" s="1339">
        <f t="shared" si="69"/>
        <v>0</v>
      </c>
      <c r="CD34" s="1339"/>
      <c r="CE34" s="1357"/>
      <c r="CF34" s="1302"/>
      <c r="CG34" s="1339">
        <f t="shared" si="70"/>
        <v>0</v>
      </c>
      <c r="CH34" s="1339">
        <f t="shared" si="71"/>
        <v>0</v>
      </c>
      <c r="CI34" s="1339"/>
      <c r="CJ34" s="1357"/>
      <c r="CK34" s="1302"/>
      <c r="CL34" s="1339">
        <f t="shared" si="72"/>
        <v>0</v>
      </c>
      <c r="CM34" s="1339">
        <f t="shared" si="73"/>
        <v>0</v>
      </c>
      <c r="CN34" s="1339"/>
      <c r="CO34" s="1357"/>
      <c r="CP34" s="1302"/>
      <c r="CQ34" s="1339">
        <f t="shared" si="74"/>
        <v>0</v>
      </c>
      <c r="CR34" s="1339">
        <f t="shared" si="75"/>
        <v>0</v>
      </c>
      <c r="CS34" s="1339"/>
      <c r="CT34" s="1357"/>
      <c r="CU34" s="1302"/>
      <c r="CV34" s="1339">
        <f t="shared" si="76"/>
        <v>0</v>
      </c>
      <c r="CW34" s="1339">
        <f t="shared" si="40"/>
        <v>0</v>
      </c>
      <c r="CX34" s="1401">
        <f t="shared" si="53"/>
        <v>0</v>
      </c>
      <c r="CY34" s="1401">
        <f t="shared" si="53"/>
        <v>0</v>
      </c>
      <c r="CZ34" s="1405">
        <f t="shared" si="41"/>
        <v>0</v>
      </c>
      <c r="DA34" s="1403">
        <f t="shared" si="77"/>
        <v>0</v>
      </c>
      <c r="DB34" s="1403">
        <f t="shared" si="54"/>
        <v>0</v>
      </c>
      <c r="DC34" s="1339"/>
      <c r="DD34" s="1339">
        <v>6287091</v>
      </c>
      <c r="DE34" s="1400">
        <v>6932926</v>
      </c>
      <c r="DF34" s="1339">
        <f t="shared" si="55"/>
        <v>13220017</v>
      </c>
      <c r="DG34" s="1339">
        <f t="shared" si="56"/>
        <v>6287091</v>
      </c>
      <c r="DH34" s="1403">
        <f t="shared" si="42"/>
        <v>0</v>
      </c>
      <c r="DI34" s="1403">
        <f t="shared" si="57"/>
        <v>6287091</v>
      </c>
      <c r="DJ34" s="1404">
        <f t="shared" si="43"/>
        <v>6932926</v>
      </c>
      <c r="DK34" s="1403">
        <f t="shared" si="58"/>
        <v>13220017</v>
      </c>
      <c r="DL34" s="1398">
        <f t="shared" si="59"/>
        <v>6287091</v>
      </c>
    </row>
    <row r="35" spans="1:119" s="1209" customFormat="1" ht="15" customHeight="1">
      <c r="A35" s="1211" t="s">
        <v>493</v>
      </c>
      <c r="B35" s="1358">
        <f>SUM(B18:B34)</f>
        <v>135800</v>
      </c>
      <c r="C35" s="1358">
        <f t="shared" ref="C35:BN35" si="82">SUM(C18:C34)</f>
        <v>214038274</v>
      </c>
      <c r="D35" s="1358">
        <f t="shared" si="82"/>
        <v>2004663</v>
      </c>
      <c r="E35" s="1358">
        <f t="shared" si="82"/>
        <v>216042937</v>
      </c>
      <c r="F35" s="1358">
        <f t="shared" si="82"/>
        <v>213902474</v>
      </c>
      <c r="G35" s="1358">
        <f t="shared" si="82"/>
        <v>879727</v>
      </c>
      <c r="H35" s="1358">
        <f t="shared" si="82"/>
        <v>791095000</v>
      </c>
      <c r="I35" s="1358">
        <f t="shared" si="82"/>
        <v>0</v>
      </c>
      <c r="J35" s="1358">
        <f t="shared" si="82"/>
        <v>791095000</v>
      </c>
      <c r="K35" s="1358">
        <f t="shared" si="82"/>
        <v>790215273</v>
      </c>
      <c r="L35" s="1358">
        <f t="shared" si="82"/>
        <v>138847</v>
      </c>
      <c r="M35" s="1358">
        <f t="shared" si="82"/>
        <v>145234000</v>
      </c>
      <c r="N35" s="1358">
        <f t="shared" si="82"/>
        <v>0</v>
      </c>
      <c r="O35" s="1358">
        <f t="shared" si="82"/>
        <v>145234000</v>
      </c>
      <c r="P35" s="1358">
        <f t="shared" si="82"/>
        <v>145095153</v>
      </c>
      <c r="Q35" s="1358">
        <f t="shared" si="82"/>
        <v>468995</v>
      </c>
      <c r="R35" s="1358">
        <f t="shared" si="82"/>
        <v>567094198</v>
      </c>
      <c r="S35" s="1358">
        <f t="shared" si="82"/>
        <v>1397555</v>
      </c>
      <c r="T35" s="1358">
        <f t="shared" si="82"/>
        <v>568491753</v>
      </c>
      <c r="U35" s="1358">
        <f t="shared" si="82"/>
        <v>566625203</v>
      </c>
      <c r="V35" s="1358">
        <f t="shared" si="82"/>
        <v>87148</v>
      </c>
      <c r="W35" s="1358">
        <f t="shared" si="82"/>
        <v>106068000</v>
      </c>
      <c r="X35" s="1358">
        <f t="shared" si="82"/>
        <v>-4445000</v>
      </c>
      <c r="Y35" s="1358">
        <f t="shared" si="82"/>
        <v>101623000</v>
      </c>
      <c r="Z35" s="1358">
        <f t="shared" si="82"/>
        <v>105980852</v>
      </c>
      <c r="AA35" s="1358">
        <f t="shared" si="82"/>
        <v>0</v>
      </c>
      <c r="AB35" s="1358">
        <f t="shared" si="82"/>
        <v>0</v>
      </c>
      <c r="AC35" s="1358">
        <f t="shared" si="82"/>
        <v>0</v>
      </c>
      <c r="AD35" s="1358">
        <f t="shared" si="82"/>
        <v>0</v>
      </c>
      <c r="AE35" s="1358">
        <f t="shared" si="82"/>
        <v>0</v>
      </c>
      <c r="AF35" s="1358">
        <f t="shared" si="82"/>
        <v>0</v>
      </c>
      <c r="AG35" s="1358">
        <f t="shared" si="82"/>
        <v>0</v>
      </c>
      <c r="AH35" s="1358">
        <f t="shared" si="82"/>
        <v>0</v>
      </c>
      <c r="AI35" s="1358">
        <f t="shared" si="82"/>
        <v>0</v>
      </c>
      <c r="AJ35" s="1358">
        <f t="shared" si="82"/>
        <v>0</v>
      </c>
      <c r="AK35" s="1358">
        <f t="shared" si="82"/>
        <v>0</v>
      </c>
      <c r="AL35" s="1358">
        <f t="shared" si="82"/>
        <v>0</v>
      </c>
      <c r="AM35" s="1358">
        <f t="shared" si="82"/>
        <v>0</v>
      </c>
      <c r="AN35" s="1358">
        <f t="shared" si="82"/>
        <v>0</v>
      </c>
      <c r="AO35" s="1358">
        <f t="shared" si="82"/>
        <v>0</v>
      </c>
      <c r="AP35" s="1358">
        <f t="shared" si="82"/>
        <v>0</v>
      </c>
      <c r="AQ35" s="1358">
        <f t="shared" si="82"/>
        <v>0</v>
      </c>
      <c r="AR35" s="1358">
        <f t="shared" si="82"/>
        <v>0</v>
      </c>
      <c r="AS35" s="1358">
        <f t="shared" si="82"/>
        <v>0</v>
      </c>
      <c r="AT35" s="1358">
        <f t="shared" si="82"/>
        <v>0</v>
      </c>
      <c r="AU35" s="1358">
        <f t="shared" si="82"/>
        <v>0</v>
      </c>
      <c r="AV35" s="1358">
        <f t="shared" si="82"/>
        <v>0</v>
      </c>
      <c r="AW35" s="1358">
        <f t="shared" si="82"/>
        <v>0</v>
      </c>
      <c r="AX35" s="1358">
        <f t="shared" si="82"/>
        <v>0</v>
      </c>
      <c r="AY35" s="1358">
        <f t="shared" si="82"/>
        <v>0</v>
      </c>
      <c r="AZ35" s="1358">
        <f t="shared" si="82"/>
        <v>0</v>
      </c>
      <c r="BA35" s="1358">
        <f t="shared" si="82"/>
        <v>0</v>
      </c>
      <c r="BB35" s="1358">
        <f t="shared" si="82"/>
        <v>0</v>
      </c>
      <c r="BC35" s="1358">
        <f t="shared" si="82"/>
        <v>0</v>
      </c>
      <c r="BD35" s="1358">
        <f t="shared" si="82"/>
        <v>0</v>
      </c>
      <c r="BE35" s="1358">
        <f t="shared" si="82"/>
        <v>1710517</v>
      </c>
      <c r="BF35" s="1360">
        <f t="shared" si="82"/>
        <v>1823529472</v>
      </c>
      <c r="BG35" s="1360">
        <f t="shared" si="82"/>
        <v>-1042782</v>
      </c>
      <c r="BH35" s="1360">
        <f t="shared" si="82"/>
        <v>1822486690</v>
      </c>
      <c r="BI35" s="1360">
        <f t="shared" si="82"/>
        <v>1821818955</v>
      </c>
      <c r="BJ35" s="1358">
        <f t="shared" si="82"/>
        <v>14767</v>
      </c>
      <c r="BK35" s="1358">
        <f t="shared" si="82"/>
        <v>0</v>
      </c>
      <c r="BL35" s="1358">
        <f t="shared" si="82"/>
        <v>0</v>
      </c>
      <c r="BM35" s="1358">
        <f t="shared" si="82"/>
        <v>0</v>
      </c>
      <c r="BN35" s="1358">
        <f t="shared" si="82"/>
        <v>-14767</v>
      </c>
      <c r="BO35" s="1358">
        <f t="shared" ref="BO35:DL35" si="83">SUM(BO18:BO34)</f>
        <v>1576</v>
      </c>
      <c r="BP35" s="1358">
        <f t="shared" si="83"/>
        <v>0</v>
      </c>
      <c r="BQ35" s="1358">
        <f t="shared" si="83"/>
        <v>0</v>
      </c>
      <c r="BR35" s="1358">
        <f t="shared" si="83"/>
        <v>0</v>
      </c>
      <c r="BS35" s="1358">
        <f t="shared" si="83"/>
        <v>-1576</v>
      </c>
      <c r="BT35" s="1358">
        <f t="shared" si="83"/>
        <v>127720</v>
      </c>
      <c r="BU35" s="1358">
        <f t="shared" si="83"/>
        <v>4730666</v>
      </c>
      <c r="BV35" s="1358">
        <f t="shared" si="83"/>
        <v>0</v>
      </c>
      <c r="BW35" s="1358">
        <f t="shared" si="83"/>
        <v>4730666</v>
      </c>
      <c r="BX35" s="1358">
        <f t="shared" si="83"/>
        <v>4602946</v>
      </c>
      <c r="BY35" s="1358">
        <f>SUM(BY18:BY34)</f>
        <v>2062</v>
      </c>
      <c r="BZ35" s="1358">
        <f>SUM(BZ18:BZ34)</f>
        <v>0</v>
      </c>
      <c r="CA35" s="1358">
        <f>SUM(CA18:CA34)</f>
        <v>0</v>
      </c>
      <c r="CB35" s="1358">
        <f>SUM(CB18:CB34)</f>
        <v>0</v>
      </c>
      <c r="CC35" s="1358">
        <f>SUM(CC18:CC34)</f>
        <v>-2062</v>
      </c>
      <c r="CD35" s="1358">
        <f t="shared" ref="CD35:CM35" si="84">SUM(CD18:CD34)</f>
        <v>0</v>
      </c>
      <c r="CE35" s="1358">
        <f t="shared" si="84"/>
        <v>0</v>
      </c>
      <c r="CF35" s="1358">
        <f t="shared" si="84"/>
        <v>0</v>
      </c>
      <c r="CG35" s="1358">
        <f t="shared" si="84"/>
        <v>0</v>
      </c>
      <c r="CH35" s="1358">
        <f t="shared" si="84"/>
        <v>0</v>
      </c>
      <c r="CI35" s="1358">
        <f t="shared" si="84"/>
        <v>762</v>
      </c>
      <c r="CJ35" s="1358">
        <f t="shared" si="84"/>
        <v>0</v>
      </c>
      <c r="CK35" s="1358">
        <f t="shared" si="84"/>
        <v>0</v>
      </c>
      <c r="CL35" s="1358">
        <f t="shared" si="84"/>
        <v>0</v>
      </c>
      <c r="CM35" s="1358">
        <f t="shared" si="84"/>
        <v>-762</v>
      </c>
      <c r="CN35" s="1358">
        <f>SUM(CN18:CN34)</f>
        <v>0</v>
      </c>
      <c r="CO35" s="1358">
        <f>SUM(CO18:CO34)</f>
        <v>0</v>
      </c>
      <c r="CP35" s="1358">
        <f>SUM(CP18:CP34)</f>
        <v>0</v>
      </c>
      <c r="CQ35" s="1358">
        <f>SUM(CQ18:CQ34)</f>
        <v>0</v>
      </c>
      <c r="CR35" s="1358">
        <f>SUM(CR18:CR34)</f>
        <v>0</v>
      </c>
      <c r="CS35" s="1358">
        <f t="shared" si="83"/>
        <v>0</v>
      </c>
      <c r="CT35" s="1358">
        <f t="shared" si="83"/>
        <v>0</v>
      </c>
      <c r="CU35" s="1358">
        <f t="shared" si="83"/>
        <v>0</v>
      </c>
      <c r="CV35" s="1358">
        <f t="shared" si="83"/>
        <v>0</v>
      </c>
      <c r="CW35" s="1358">
        <f t="shared" si="83"/>
        <v>0</v>
      </c>
      <c r="CX35" s="1360">
        <f t="shared" si="83"/>
        <v>146887</v>
      </c>
      <c r="CY35" s="1360">
        <f t="shared" si="83"/>
        <v>4730666</v>
      </c>
      <c r="CZ35" s="1360">
        <f t="shared" si="83"/>
        <v>0</v>
      </c>
      <c r="DA35" s="1360">
        <f t="shared" si="83"/>
        <v>4730666</v>
      </c>
      <c r="DB35" s="1360">
        <f t="shared" si="83"/>
        <v>4583779</v>
      </c>
      <c r="DC35" s="1358">
        <f t="shared" si="83"/>
        <v>35061</v>
      </c>
      <c r="DD35" s="1358">
        <f t="shared" si="83"/>
        <v>60155316</v>
      </c>
      <c r="DE35" s="1358">
        <f t="shared" si="83"/>
        <v>17827221</v>
      </c>
      <c r="DF35" s="1358">
        <f t="shared" si="83"/>
        <v>77982537</v>
      </c>
      <c r="DG35" s="1358">
        <f t="shared" si="83"/>
        <v>60120255</v>
      </c>
      <c r="DH35" s="1360">
        <f t="shared" si="83"/>
        <v>1892465</v>
      </c>
      <c r="DI35" s="1360">
        <f t="shared" si="83"/>
        <v>1888415454</v>
      </c>
      <c r="DJ35" s="1360">
        <f t="shared" si="83"/>
        <v>16784439</v>
      </c>
      <c r="DK35" s="1360">
        <f t="shared" si="83"/>
        <v>1905199893</v>
      </c>
      <c r="DL35" s="1360">
        <f t="shared" si="83"/>
        <v>1886522989</v>
      </c>
      <c r="DM35" s="946"/>
      <c r="DN35" s="946"/>
    </row>
    <row r="36" spans="1:119" ht="15" customHeight="1">
      <c r="A36" s="1209" t="s">
        <v>209</v>
      </c>
      <c r="B36" s="1357"/>
      <c r="C36" s="1357"/>
      <c r="D36" s="1302"/>
      <c r="E36" s="1324">
        <f t="shared" ref="E36:E44" si="85">SUM(C36+D36)</f>
        <v>0</v>
      </c>
      <c r="F36" s="1339">
        <f t="shared" ref="F36:F44" si="86">C36-B36</f>
        <v>0</v>
      </c>
      <c r="G36" s="1324"/>
      <c r="H36" s="1363">
        <v>1455290</v>
      </c>
      <c r="I36" s="1302"/>
      <c r="J36" s="1324">
        <f t="shared" ref="J36:J44" si="87">SUM(H36+I36)</f>
        <v>1455290</v>
      </c>
      <c r="K36" s="1339">
        <f t="shared" ref="K36:K44" si="88">H36-G36</f>
        <v>1455290</v>
      </c>
      <c r="L36" s="1357">
        <v>6880</v>
      </c>
      <c r="M36" s="1357"/>
      <c r="N36" s="1302"/>
      <c r="O36" s="1324">
        <f t="shared" ref="O36:O44" si="89">SUM(M36+N36)</f>
        <v>0</v>
      </c>
      <c r="P36" s="1339">
        <f t="shared" ref="P36:P44" si="90">M36-L36</f>
        <v>-6880</v>
      </c>
      <c r="Q36" s="1324"/>
      <c r="R36" s="1357"/>
      <c r="S36" s="1302"/>
      <c r="T36" s="1324">
        <f t="shared" ref="T36:T44" si="91">SUM(R36+S36)</f>
        <v>0</v>
      </c>
      <c r="U36" s="1339">
        <f t="shared" ref="U36:U44" si="92">R36-Q36</f>
        <v>0</v>
      </c>
      <c r="V36" s="1324"/>
      <c r="W36" s="1324"/>
      <c r="X36" s="1302"/>
      <c r="Y36" s="1324">
        <f t="shared" ref="Y36:Y44" si="93">SUM(W36+X36)</f>
        <v>0</v>
      </c>
      <c r="Z36" s="1339">
        <f t="shared" ref="Z36:Z44" si="94">W36-V36</f>
        <v>0</v>
      </c>
      <c r="AA36" s="1324"/>
      <c r="AB36" s="1357"/>
      <c r="AC36" s="1302"/>
      <c r="AD36" s="1324">
        <f t="shared" ref="AD36:AD44" si="95">SUM(AB36+AC36)</f>
        <v>0</v>
      </c>
      <c r="AE36" s="1339">
        <f t="shared" ref="AE36:AE44" si="96">AB36-AA36</f>
        <v>0</v>
      </c>
      <c r="AF36" s="1324"/>
      <c r="AG36" s="1357"/>
      <c r="AH36" s="1302"/>
      <c r="AI36" s="1324">
        <f t="shared" si="78"/>
        <v>0</v>
      </c>
      <c r="AJ36" s="1339">
        <f t="shared" si="29"/>
        <v>0</v>
      </c>
      <c r="AK36" s="1324"/>
      <c r="AL36" s="1357"/>
      <c r="AM36" s="1302"/>
      <c r="AN36" s="1324">
        <f t="shared" si="79"/>
        <v>0</v>
      </c>
      <c r="AO36" s="1339">
        <f t="shared" ref="AO36:AO44" si="97">AL36-AK36</f>
        <v>0</v>
      </c>
      <c r="AP36" s="1324"/>
      <c r="AQ36" s="1324"/>
      <c r="AR36" s="1320"/>
      <c r="AS36" s="1324">
        <f t="shared" ref="AS36:AS44" si="98">SUM(AQ36+AR36)</f>
        <v>0</v>
      </c>
      <c r="AT36" s="1339">
        <f t="shared" ref="AT36:AT44" si="99">AQ36-AP36</f>
        <v>0</v>
      </c>
      <c r="AU36" s="1324"/>
      <c r="AV36" s="1357"/>
      <c r="AW36" s="1302"/>
      <c r="AX36" s="1324">
        <f t="shared" si="80"/>
        <v>0</v>
      </c>
      <c r="AY36" s="1339">
        <f t="shared" ref="AY36:AY44" si="100">AV36-AU36</f>
        <v>0</v>
      </c>
      <c r="AZ36" s="1324"/>
      <c r="BA36" s="1324"/>
      <c r="BB36" s="1320"/>
      <c r="BC36" s="1324">
        <f t="shared" si="81"/>
        <v>0</v>
      </c>
      <c r="BD36" s="1339">
        <f t="shared" ref="BD36:BD44" si="101">BA36-AZ36</f>
        <v>0</v>
      </c>
      <c r="BE36" s="1401">
        <f t="shared" ref="BE36:BE44" si="102">B36+G36+L36+Q36+V36+AA36+AF36+AK36+AP36+AU36+AZ36</f>
        <v>6880</v>
      </c>
      <c r="BF36" s="1401">
        <f t="shared" ref="BF36:BF44" si="103">C36+H36+M36+R36+W36+AB36+AG36+AL36+AQ36+AV36+BA36</f>
        <v>1455290</v>
      </c>
      <c r="BG36" s="1405">
        <f t="shared" ref="BG36:BG44" si="104">D36+I36+N36+S36+X36+AC36+AH36+AM36+AR36+AW36+BB36</f>
        <v>0</v>
      </c>
      <c r="BH36" s="1327">
        <f t="shared" ref="BH36:BH44" si="105">SUM(BF36+BG36)</f>
        <v>1455290</v>
      </c>
      <c r="BI36" s="1403">
        <f t="shared" ref="BI36:BI44" si="106">BF36-BE36</f>
        <v>1448410</v>
      </c>
      <c r="BJ36" s="1327"/>
      <c r="BK36" s="1357"/>
      <c r="BL36" s="1302"/>
      <c r="BM36" s="1324">
        <f t="shared" si="49"/>
        <v>0</v>
      </c>
      <c r="BN36" s="1339">
        <f t="shared" ref="BN36:BN44" si="107">BK36-BJ36</f>
        <v>0</v>
      </c>
      <c r="BO36" s="1324"/>
      <c r="BP36" s="1357"/>
      <c r="BQ36" s="1302"/>
      <c r="BR36" s="1324">
        <f t="shared" si="51"/>
        <v>0</v>
      </c>
      <c r="BS36" s="1339">
        <f t="shared" ref="BS36:BS44" si="108">BP36-BO36</f>
        <v>0</v>
      </c>
      <c r="BT36" s="1324"/>
      <c r="BU36" s="1357"/>
      <c r="BV36" s="1302"/>
      <c r="BW36" s="1324">
        <f t="shared" si="52"/>
        <v>0</v>
      </c>
      <c r="BX36" s="1339">
        <f t="shared" ref="BX36:BX44" si="109">BU36-BT36</f>
        <v>0</v>
      </c>
      <c r="BY36" s="1324"/>
      <c r="BZ36" s="1357"/>
      <c r="CA36" s="1302"/>
      <c r="CB36" s="1324">
        <f t="shared" ref="CB36:CB44" si="110">SUM(BZ36+CA36)</f>
        <v>0</v>
      </c>
      <c r="CC36" s="1339">
        <f t="shared" ref="CC36:CC44" si="111">BZ36-BY36</f>
        <v>0</v>
      </c>
      <c r="CD36" s="1324"/>
      <c r="CE36" s="1357"/>
      <c r="CF36" s="1302"/>
      <c r="CG36" s="1324">
        <f t="shared" ref="CG36:CG44" si="112">SUM(CE36+CF36)</f>
        <v>0</v>
      </c>
      <c r="CH36" s="1339">
        <f t="shared" ref="CH36:CH44" si="113">CE36-CD36</f>
        <v>0</v>
      </c>
      <c r="CI36" s="1324"/>
      <c r="CJ36" s="1357"/>
      <c r="CK36" s="1302"/>
      <c r="CL36" s="1324">
        <f t="shared" ref="CL36:CL44" si="114">SUM(CJ36+CK36)</f>
        <v>0</v>
      </c>
      <c r="CM36" s="1339">
        <f t="shared" ref="CM36:CM44" si="115">CJ36-CI36</f>
        <v>0</v>
      </c>
      <c r="CN36" s="1324"/>
      <c r="CO36" s="1357"/>
      <c r="CP36" s="1302"/>
      <c r="CQ36" s="1324">
        <f t="shared" ref="CQ36:CQ44" si="116">SUM(CO36+CP36)</f>
        <v>0</v>
      </c>
      <c r="CR36" s="1339">
        <f t="shared" ref="CR36:CR44" si="117">CO36-CN36</f>
        <v>0</v>
      </c>
      <c r="CS36" s="1324"/>
      <c r="CT36" s="1357"/>
      <c r="CU36" s="1302">
        <v>4000000</v>
      </c>
      <c r="CV36" s="1324">
        <f t="shared" ref="CV36:CV44" si="118">SUM(CT36+CU36)</f>
        <v>4000000</v>
      </c>
      <c r="CW36" s="1339">
        <f t="shared" ref="CW36:CW44" si="119">CT36-CS36</f>
        <v>0</v>
      </c>
      <c r="CX36" s="1401">
        <f>BJ36+BO36+BT36+BY36+CD36+CI36+CN36+CS36</f>
        <v>0</v>
      </c>
      <c r="CY36" s="1401">
        <f>BK36+BP36+BU36+BZ36+CE36+CJ36+CO36+CT36</f>
        <v>0</v>
      </c>
      <c r="CZ36" s="1405">
        <f t="shared" ref="CZ36:CZ44" si="120">BL36+BQ36+BV36+CA36+CF36+CK36+CP36+CU36</f>
        <v>4000000</v>
      </c>
      <c r="DA36" s="1327">
        <f t="shared" ref="DA36:DA44" si="121">SUM(CY36+CZ36)</f>
        <v>4000000</v>
      </c>
      <c r="DB36" s="1403">
        <f t="shared" ref="DB36:DB44" si="122">CY36-CX36</f>
        <v>0</v>
      </c>
      <c r="DC36" s="1327"/>
      <c r="DD36" s="1324"/>
      <c r="DE36" s="1320"/>
      <c r="DF36" s="1324">
        <f t="shared" ref="DF36:DF44" si="123">SUM(DD36:DE36)</f>
        <v>0</v>
      </c>
      <c r="DG36" s="1339">
        <f t="shared" ref="DG36:DG44" si="124">DD36-DC36</f>
        <v>0</v>
      </c>
      <c r="DH36" s="1403">
        <f t="shared" ref="DH36:DH44" si="125">BE36+CX36+DC36</f>
        <v>6880</v>
      </c>
      <c r="DI36" s="1403">
        <f t="shared" ref="DI36:DI44" si="126">BF36+CY36+DD36</f>
        <v>1455290</v>
      </c>
      <c r="DJ36" s="1404">
        <f t="shared" ref="DJ36:DJ44" si="127">BG36+CZ36+DE36</f>
        <v>4000000</v>
      </c>
      <c r="DK36" s="1327">
        <f t="shared" ref="DK36:DK44" si="128">SUM(DI36:DJ36)</f>
        <v>5455290</v>
      </c>
      <c r="DL36" s="1398">
        <f t="shared" ref="DL36:DL44" si="129">DI36-DH36</f>
        <v>1448410</v>
      </c>
    </row>
    <row r="37" spans="1:119" ht="15" customHeight="1">
      <c r="A37" s="1209" t="s">
        <v>210</v>
      </c>
      <c r="B37" s="1209"/>
      <c r="C37" s="1357"/>
      <c r="D37" s="1302"/>
      <c r="E37" s="1324">
        <f t="shared" si="85"/>
        <v>0</v>
      </c>
      <c r="F37" s="1339">
        <f t="shared" si="86"/>
        <v>0</v>
      </c>
      <c r="G37" s="1324">
        <v>266471</v>
      </c>
      <c r="H37" s="1363">
        <v>126497000</v>
      </c>
      <c r="I37" s="1302">
        <v>9694500</v>
      </c>
      <c r="J37" s="1324">
        <f t="shared" si="87"/>
        <v>136191500</v>
      </c>
      <c r="K37" s="1339">
        <f t="shared" si="88"/>
        <v>126230529</v>
      </c>
      <c r="L37" s="1357"/>
      <c r="M37" s="1357"/>
      <c r="N37" s="1302"/>
      <c r="O37" s="1324">
        <f t="shared" si="89"/>
        <v>0</v>
      </c>
      <c r="P37" s="1339">
        <f t="shared" si="90"/>
        <v>0</v>
      </c>
      <c r="Q37" s="1324"/>
      <c r="R37" s="1357"/>
      <c r="S37" s="1302"/>
      <c r="T37" s="1324">
        <f t="shared" si="91"/>
        <v>0</v>
      </c>
      <c r="U37" s="1339">
        <f t="shared" si="92"/>
        <v>0</v>
      </c>
      <c r="V37" s="1324"/>
      <c r="W37" s="1324"/>
      <c r="X37" s="1302"/>
      <c r="Y37" s="1324">
        <f t="shared" si="93"/>
        <v>0</v>
      </c>
      <c r="Z37" s="1339">
        <f t="shared" si="94"/>
        <v>0</v>
      </c>
      <c r="AA37" s="1324"/>
      <c r="AB37" s="1357"/>
      <c r="AC37" s="1302"/>
      <c r="AD37" s="1324">
        <f t="shared" si="95"/>
        <v>0</v>
      </c>
      <c r="AE37" s="1339">
        <f t="shared" si="96"/>
        <v>0</v>
      </c>
      <c r="AF37" s="1324"/>
      <c r="AG37" s="1357"/>
      <c r="AH37" s="1302"/>
      <c r="AI37" s="1324">
        <f t="shared" si="78"/>
        <v>0</v>
      </c>
      <c r="AJ37" s="1339">
        <f t="shared" si="29"/>
        <v>0</v>
      </c>
      <c r="AK37" s="1324"/>
      <c r="AL37" s="1357"/>
      <c r="AM37" s="1302"/>
      <c r="AN37" s="1324">
        <f t="shared" si="79"/>
        <v>0</v>
      </c>
      <c r="AO37" s="1339">
        <f t="shared" si="97"/>
        <v>0</v>
      </c>
      <c r="AP37" s="1324"/>
      <c r="AQ37" s="1324"/>
      <c r="AR37" s="1320"/>
      <c r="AS37" s="1324">
        <f t="shared" si="98"/>
        <v>0</v>
      </c>
      <c r="AT37" s="1339">
        <f t="shared" si="99"/>
        <v>0</v>
      </c>
      <c r="AU37" s="1324"/>
      <c r="AV37" s="1357"/>
      <c r="AW37" s="1302"/>
      <c r="AX37" s="1324">
        <f t="shared" si="80"/>
        <v>0</v>
      </c>
      <c r="AY37" s="1339">
        <f t="shared" si="100"/>
        <v>0</v>
      </c>
      <c r="AZ37" s="1324"/>
      <c r="BA37" s="1324"/>
      <c r="BB37" s="1320"/>
      <c r="BC37" s="1324">
        <f t="shared" si="81"/>
        <v>0</v>
      </c>
      <c r="BD37" s="1339">
        <f t="shared" si="101"/>
        <v>0</v>
      </c>
      <c r="BE37" s="1401">
        <f t="shared" si="102"/>
        <v>266471</v>
      </c>
      <c r="BF37" s="1401">
        <f t="shared" si="103"/>
        <v>126497000</v>
      </c>
      <c r="BG37" s="1405">
        <f t="shared" si="104"/>
        <v>9694500</v>
      </c>
      <c r="BH37" s="1327">
        <f t="shared" si="105"/>
        <v>136191500</v>
      </c>
      <c r="BI37" s="1403">
        <f t="shared" si="106"/>
        <v>126230529</v>
      </c>
      <c r="BJ37" s="1327">
        <v>837</v>
      </c>
      <c r="BK37" s="1357"/>
      <c r="BL37" s="1302"/>
      <c r="BM37" s="1324">
        <f t="shared" si="49"/>
        <v>0</v>
      </c>
      <c r="BN37" s="1339">
        <f t="shared" si="107"/>
        <v>-837</v>
      </c>
      <c r="BO37" s="1324"/>
      <c r="BP37" s="1357"/>
      <c r="BQ37" s="1302"/>
      <c r="BR37" s="1324">
        <f t="shared" si="51"/>
        <v>0</v>
      </c>
      <c r="BS37" s="1339">
        <f t="shared" si="108"/>
        <v>0</v>
      </c>
      <c r="BT37" s="1324">
        <v>377342</v>
      </c>
      <c r="BU37" s="1357"/>
      <c r="BV37" s="1302"/>
      <c r="BW37" s="1324">
        <f t="shared" si="52"/>
        <v>0</v>
      </c>
      <c r="BX37" s="1339">
        <f t="shared" si="109"/>
        <v>-377342</v>
      </c>
      <c r="BY37" s="1324"/>
      <c r="BZ37" s="1357"/>
      <c r="CA37" s="1302"/>
      <c r="CB37" s="1324">
        <f t="shared" si="110"/>
        <v>0</v>
      </c>
      <c r="CC37" s="1339">
        <f t="shared" si="111"/>
        <v>0</v>
      </c>
      <c r="CD37" s="1324"/>
      <c r="CE37" s="1357"/>
      <c r="CF37" s="1302"/>
      <c r="CG37" s="1324">
        <f t="shared" si="112"/>
        <v>0</v>
      </c>
      <c r="CH37" s="1339">
        <f t="shared" si="113"/>
        <v>0</v>
      </c>
      <c r="CI37" s="1324"/>
      <c r="CJ37" s="1357"/>
      <c r="CK37" s="1302"/>
      <c r="CL37" s="1324">
        <f t="shared" si="114"/>
        <v>0</v>
      </c>
      <c r="CM37" s="1339">
        <f t="shared" si="115"/>
        <v>0</v>
      </c>
      <c r="CN37" s="1324"/>
      <c r="CO37" s="1357"/>
      <c r="CP37" s="1302"/>
      <c r="CQ37" s="1324">
        <f t="shared" si="116"/>
        <v>0</v>
      </c>
      <c r="CR37" s="1339">
        <f t="shared" si="117"/>
        <v>0</v>
      </c>
      <c r="CS37" s="1324"/>
      <c r="CT37" s="1357"/>
      <c r="CU37" s="1302"/>
      <c r="CV37" s="1324">
        <f t="shared" si="118"/>
        <v>0</v>
      </c>
      <c r="CW37" s="1339">
        <f t="shared" si="119"/>
        <v>0</v>
      </c>
      <c r="CX37" s="1401">
        <f t="shared" ref="CX37:CY44" si="130">BJ37+BO37+BT37+BY37+CD37+CI37+CN37+CS37</f>
        <v>378179</v>
      </c>
      <c r="CY37" s="1401">
        <f t="shared" si="130"/>
        <v>0</v>
      </c>
      <c r="CZ37" s="1405">
        <f t="shared" si="120"/>
        <v>0</v>
      </c>
      <c r="DA37" s="1327">
        <f t="shared" si="121"/>
        <v>0</v>
      </c>
      <c r="DB37" s="1403">
        <f t="shared" si="122"/>
        <v>-378179</v>
      </c>
      <c r="DC37" s="1327"/>
      <c r="DD37" s="1324"/>
      <c r="DE37" s="1320"/>
      <c r="DF37" s="1324">
        <f t="shared" si="123"/>
        <v>0</v>
      </c>
      <c r="DG37" s="1339">
        <f t="shared" si="124"/>
        <v>0</v>
      </c>
      <c r="DH37" s="1403">
        <f t="shared" si="125"/>
        <v>644650</v>
      </c>
      <c r="DI37" s="1403">
        <f t="shared" si="126"/>
        <v>126497000</v>
      </c>
      <c r="DJ37" s="1404">
        <f t="shared" si="127"/>
        <v>9694500</v>
      </c>
      <c r="DK37" s="1327">
        <f t="shared" si="128"/>
        <v>136191500</v>
      </c>
      <c r="DL37" s="1398">
        <f t="shared" si="129"/>
        <v>125852350</v>
      </c>
      <c r="DO37" s="11"/>
    </row>
    <row r="38" spans="1:119" ht="15" hidden="1" customHeight="1">
      <c r="A38" s="1209" t="s">
        <v>211</v>
      </c>
      <c r="B38" s="1209"/>
      <c r="C38" s="1357"/>
      <c r="D38" s="1302"/>
      <c r="E38" s="1324">
        <f t="shared" si="85"/>
        <v>0</v>
      </c>
      <c r="F38" s="1339">
        <f t="shared" si="86"/>
        <v>0</v>
      </c>
      <c r="G38" s="1324"/>
      <c r="H38" s="1357"/>
      <c r="I38" s="1302"/>
      <c r="J38" s="1324">
        <f t="shared" si="87"/>
        <v>0</v>
      </c>
      <c r="K38" s="1339">
        <f t="shared" si="88"/>
        <v>0</v>
      </c>
      <c r="L38" s="1324"/>
      <c r="M38" s="1357"/>
      <c r="N38" s="1302"/>
      <c r="O38" s="1324">
        <f t="shared" si="89"/>
        <v>0</v>
      </c>
      <c r="P38" s="1339">
        <f t="shared" si="90"/>
        <v>0</v>
      </c>
      <c r="Q38" s="1324"/>
      <c r="R38" s="1357"/>
      <c r="S38" s="1302"/>
      <c r="T38" s="1324">
        <f t="shared" si="91"/>
        <v>0</v>
      </c>
      <c r="U38" s="1339">
        <f t="shared" si="92"/>
        <v>0</v>
      </c>
      <c r="V38" s="1324"/>
      <c r="W38" s="1324"/>
      <c r="X38" s="1302"/>
      <c r="Y38" s="1324">
        <f t="shared" si="93"/>
        <v>0</v>
      </c>
      <c r="Z38" s="1339">
        <f t="shared" si="94"/>
        <v>0</v>
      </c>
      <c r="AA38" s="1324"/>
      <c r="AB38" s="1357"/>
      <c r="AC38" s="1302"/>
      <c r="AD38" s="1324">
        <f t="shared" si="95"/>
        <v>0</v>
      </c>
      <c r="AE38" s="1339">
        <f t="shared" si="96"/>
        <v>0</v>
      </c>
      <c r="AF38" s="1324"/>
      <c r="AG38" s="1357"/>
      <c r="AH38" s="1302"/>
      <c r="AI38" s="1324">
        <f t="shared" si="78"/>
        <v>0</v>
      </c>
      <c r="AJ38" s="1339">
        <f t="shared" si="29"/>
        <v>0</v>
      </c>
      <c r="AK38" s="1324"/>
      <c r="AL38" s="1357"/>
      <c r="AM38" s="1302"/>
      <c r="AN38" s="1324">
        <f t="shared" si="79"/>
        <v>0</v>
      </c>
      <c r="AO38" s="1339">
        <f t="shared" si="97"/>
        <v>0</v>
      </c>
      <c r="AP38" s="1324"/>
      <c r="AQ38" s="1324"/>
      <c r="AR38" s="1320"/>
      <c r="AS38" s="1324">
        <f t="shared" si="98"/>
        <v>0</v>
      </c>
      <c r="AT38" s="1339">
        <f t="shared" si="99"/>
        <v>0</v>
      </c>
      <c r="AU38" s="1324"/>
      <c r="AV38" s="1357"/>
      <c r="AW38" s="1302"/>
      <c r="AX38" s="1324">
        <f t="shared" si="80"/>
        <v>0</v>
      </c>
      <c r="AY38" s="1339">
        <f t="shared" si="100"/>
        <v>0</v>
      </c>
      <c r="AZ38" s="1324"/>
      <c r="BA38" s="1324"/>
      <c r="BB38" s="1320"/>
      <c r="BC38" s="1324">
        <f t="shared" si="81"/>
        <v>0</v>
      </c>
      <c r="BD38" s="1339">
        <f t="shared" si="101"/>
        <v>0</v>
      </c>
      <c r="BE38" s="1401">
        <f t="shared" si="102"/>
        <v>0</v>
      </c>
      <c r="BF38" s="1401">
        <f t="shared" si="103"/>
        <v>0</v>
      </c>
      <c r="BG38" s="1405">
        <f t="shared" si="104"/>
        <v>0</v>
      </c>
      <c r="BH38" s="1327">
        <f t="shared" si="105"/>
        <v>0</v>
      </c>
      <c r="BI38" s="1403">
        <f t="shared" si="106"/>
        <v>0</v>
      </c>
      <c r="BJ38" s="1327"/>
      <c r="BK38" s="1357"/>
      <c r="BL38" s="1302"/>
      <c r="BM38" s="1324">
        <f t="shared" si="49"/>
        <v>0</v>
      </c>
      <c r="BN38" s="1339">
        <f t="shared" si="107"/>
        <v>0</v>
      </c>
      <c r="BO38" s="1324"/>
      <c r="BP38" s="1357"/>
      <c r="BQ38" s="1302"/>
      <c r="BR38" s="1324">
        <f t="shared" si="51"/>
        <v>0</v>
      </c>
      <c r="BS38" s="1339">
        <f t="shared" si="108"/>
        <v>0</v>
      </c>
      <c r="BT38" s="1324"/>
      <c r="BU38" s="1357"/>
      <c r="BV38" s="1302"/>
      <c r="BW38" s="1324">
        <f t="shared" si="52"/>
        <v>0</v>
      </c>
      <c r="BX38" s="1339">
        <f t="shared" si="109"/>
        <v>0</v>
      </c>
      <c r="BY38" s="1324"/>
      <c r="BZ38" s="1357"/>
      <c r="CA38" s="1302"/>
      <c r="CB38" s="1324">
        <f t="shared" si="110"/>
        <v>0</v>
      </c>
      <c r="CC38" s="1339">
        <f t="shared" si="111"/>
        <v>0</v>
      </c>
      <c r="CD38" s="1324"/>
      <c r="CE38" s="1357"/>
      <c r="CF38" s="1302"/>
      <c r="CG38" s="1324">
        <f t="shared" si="112"/>
        <v>0</v>
      </c>
      <c r="CH38" s="1339">
        <f t="shared" si="113"/>
        <v>0</v>
      </c>
      <c r="CI38" s="1324"/>
      <c r="CJ38" s="1357"/>
      <c r="CK38" s="1302"/>
      <c r="CL38" s="1324">
        <f t="shared" si="114"/>
        <v>0</v>
      </c>
      <c r="CM38" s="1339">
        <f t="shared" si="115"/>
        <v>0</v>
      </c>
      <c r="CN38" s="1324"/>
      <c r="CO38" s="1357"/>
      <c r="CP38" s="1302"/>
      <c r="CQ38" s="1324">
        <f t="shared" si="116"/>
        <v>0</v>
      </c>
      <c r="CR38" s="1339">
        <f t="shared" si="117"/>
        <v>0</v>
      </c>
      <c r="CS38" s="1324"/>
      <c r="CT38" s="1357"/>
      <c r="CU38" s="1302"/>
      <c r="CV38" s="1324">
        <f t="shared" si="118"/>
        <v>0</v>
      </c>
      <c r="CW38" s="1339">
        <f t="shared" si="119"/>
        <v>0</v>
      </c>
      <c r="CX38" s="1401">
        <f t="shared" si="130"/>
        <v>0</v>
      </c>
      <c r="CY38" s="1401">
        <f t="shared" si="130"/>
        <v>0</v>
      </c>
      <c r="CZ38" s="1405">
        <f t="shared" si="120"/>
        <v>0</v>
      </c>
      <c r="DA38" s="1327">
        <f t="shared" si="121"/>
        <v>0</v>
      </c>
      <c r="DB38" s="1403">
        <f t="shared" si="122"/>
        <v>0</v>
      </c>
      <c r="DC38" s="1327"/>
      <c r="DD38" s="1324"/>
      <c r="DE38" s="1320"/>
      <c r="DF38" s="1324">
        <f t="shared" si="123"/>
        <v>0</v>
      </c>
      <c r="DG38" s="1339">
        <f t="shared" si="124"/>
        <v>0</v>
      </c>
      <c r="DH38" s="1403">
        <f t="shared" si="125"/>
        <v>0</v>
      </c>
      <c r="DI38" s="1403">
        <f t="shared" si="126"/>
        <v>0</v>
      </c>
      <c r="DJ38" s="1404">
        <f t="shared" si="127"/>
        <v>0</v>
      </c>
      <c r="DK38" s="1327">
        <f t="shared" si="128"/>
        <v>0</v>
      </c>
      <c r="DL38" s="1398">
        <f t="shared" si="129"/>
        <v>0</v>
      </c>
    </row>
    <row r="39" spans="1:119" ht="15" customHeight="1">
      <c r="A39" s="806" t="s">
        <v>144</v>
      </c>
      <c r="B39" s="806"/>
      <c r="C39" s="1357"/>
      <c r="D39" s="1302"/>
      <c r="E39" s="1324">
        <f t="shared" si="85"/>
        <v>0</v>
      </c>
      <c r="F39" s="1339">
        <f t="shared" si="86"/>
        <v>0</v>
      </c>
      <c r="G39" s="1324"/>
      <c r="H39" s="1357"/>
      <c r="I39" s="1302"/>
      <c r="J39" s="1324">
        <f t="shared" si="87"/>
        <v>0</v>
      </c>
      <c r="K39" s="1339">
        <f t="shared" si="88"/>
        <v>0</v>
      </c>
      <c r="L39" s="1324"/>
      <c r="M39" s="1357"/>
      <c r="N39" s="1302"/>
      <c r="O39" s="1324">
        <f t="shared" si="89"/>
        <v>0</v>
      </c>
      <c r="P39" s="1339">
        <f t="shared" si="90"/>
        <v>0</v>
      </c>
      <c r="Q39" s="1324"/>
      <c r="R39" s="1357"/>
      <c r="S39" s="1302"/>
      <c r="T39" s="1324">
        <f t="shared" si="91"/>
        <v>0</v>
      </c>
      <c r="U39" s="1339">
        <f t="shared" si="92"/>
        <v>0</v>
      </c>
      <c r="V39" s="1324"/>
      <c r="W39" s="1324"/>
      <c r="X39" s="1302"/>
      <c r="Y39" s="1324">
        <f t="shared" si="93"/>
        <v>0</v>
      </c>
      <c r="Z39" s="1339">
        <f t="shared" si="94"/>
        <v>0</v>
      </c>
      <c r="AA39" s="1324"/>
      <c r="AB39" s="1357"/>
      <c r="AC39" s="1302"/>
      <c r="AD39" s="1324">
        <f t="shared" si="95"/>
        <v>0</v>
      </c>
      <c r="AE39" s="1339">
        <f t="shared" si="96"/>
        <v>0</v>
      </c>
      <c r="AF39" s="1324"/>
      <c r="AG39" s="1357"/>
      <c r="AH39" s="1302"/>
      <c r="AI39" s="1324">
        <f t="shared" si="78"/>
        <v>0</v>
      </c>
      <c r="AJ39" s="1339">
        <f t="shared" si="29"/>
        <v>0</v>
      </c>
      <c r="AK39" s="1324"/>
      <c r="AL39" s="1357"/>
      <c r="AM39" s="1302"/>
      <c r="AN39" s="1324">
        <f t="shared" si="79"/>
        <v>0</v>
      </c>
      <c r="AO39" s="1339">
        <f t="shared" si="97"/>
        <v>0</v>
      </c>
      <c r="AP39" s="1324"/>
      <c r="AQ39" s="1324"/>
      <c r="AR39" s="1320"/>
      <c r="AS39" s="1324">
        <f t="shared" si="98"/>
        <v>0</v>
      </c>
      <c r="AT39" s="1339">
        <f t="shared" si="99"/>
        <v>0</v>
      </c>
      <c r="AU39" s="1324"/>
      <c r="AV39" s="1357"/>
      <c r="AW39" s="1302"/>
      <c r="AX39" s="1324">
        <f t="shared" si="80"/>
        <v>0</v>
      </c>
      <c r="AY39" s="1339">
        <f t="shared" si="100"/>
        <v>0</v>
      </c>
      <c r="AZ39" s="1324"/>
      <c r="BA39" s="1324"/>
      <c r="BB39" s="1320"/>
      <c r="BC39" s="1324">
        <f t="shared" si="81"/>
        <v>0</v>
      </c>
      <c r="BD39" s="1339">
        <f t="shared" si="101"/>
        <v>0</v>
      </c>
      <c r="BE39" s="1401">
        <f t="shared" si="102"/>
        <v>0</v>
      </c>
      <c r="BF39" s="1401">
        <f t="shared" si="103"/>
        <v>0</v>
      </c>
      <c r="BG39" s="1405">
        <f t="shared" si="104"/>
        <v>0</v>
      </c>
      <c r="BH39" s="1327">
        <f t="shared" si="105"/>
        <v>0</v>
      </c>
      <c r="BI39" s="1403">
        <f t="shared" si="106"/>
        <v>0</v>
      </c>
      <c r="BJ39" s="1327"/>
      <c r="BK39" s="1357"/>
      <c r="BL39" s="1302"/>
      <c r="BM39" s="1324">
        <f t="shared" si="49"/>
        <v>0</v>
      </c>
      <c r="BN39" s="1339">
        <f t="shared" si="107"/>
        <v>0</v>
      </c>
      <c r="BO39" s="1324"/>
      <c r="BP39" s="1357"/>
      <c r="BQ39" s="1302"/>
      <c r="BR39" s="1324">
        <f t="shared" si="51"/>
        <v>0</v>
      </c>
      <c r="BS39" s="1339">
        <f t="shared" si="108"/>
        <v>0</v>
      </c>
      <c r="BT39" s="1324"/>
      <c r="BU39" s="1357"/>
      <c r="BV39" s="1302"/>
      <c r="BW39" s="1324">
        <f t="shared" si="52"/>
        <v>0</v>
      </c>
      <c r="BX39" s="1339">
        <f t="shared" si="109"/>
        <v>0</v>
      </c>
      <c r="BY39" s="1324"/>
      <c r="BZ39" s="1357"/>
      <c r="CA39" s="1302"/>
      <c r="CB39" s="1324">
        <f t="shared" si="110"/>
        <v>0</v>
      </c>
      <c r="CC39" s="1339">
        <f t="shared" si="111"/>
        <v>0</v>
      </c>
      <c r="CD39" s="1324"/>
      <c r="CE39" s="1357"/>
      <c r="CF39" s="1302"/>
      <c r="CG39" s="1324">
        <f t="shared" si="112"/>
        <v>0</v>
      </c>
      <c r="CH39" s="1339">
        <f t="shared" si="113"/>
        <v>0</v>
      </c>
      <c r="CI39" s="1324"/>
      <c r="CJ39" s="1357"/>
      <c r="CK39" s="1302"/>
      <c r="CL39" s="1324">
        <f t="shared" si="114"/>
        <v>0</v>
      </c>
      <c r="CM39" s="1339">
        <f t="shared" si="115"/>
        <v>0</v>
      </c>
      <c r="CN39" s="1324"/>
      <c r="CO39" s="1357"/>
      <c r="CP39" s="1302"/>
      <c r="CQ39" s="1324">
        <f t="shared" si="116"/>
        <v>0</v>
      </c>
      <c r="CR39" s="1339">
        <f t="shared" si="117"/>
        <v>0</v>
      </c>
      <c r="CS39" s="1324"/>
      <c r="CT39" s="1357"/>
      <c r="CU39" s="1302"/>
      <c r="CV39" s="1324">
        <f t="shared" si="118"/>
        <v>0</v>
      </c>
      <c r="CW39" s="1339">
        <f t="shared" si="119"/>
        <v>0</v>
      </c>
      <c r="CX39" s="1401">
        <f t="shared" si="130"/>
        <v>0</v>
      </c>
      <c r="CY39" s="1401">
        <f t="shared" si="130"/>
        <v>0</v>
      </c>
      <c r="CZ39" s="1405">
        <f t="shared" si="120"/>
        <v>0</v>
      </c>
      <c r="DA39" s="1327">
        <f t="shared" si="121"/>
        <v>0</v>
      </c>
      <c r="DB39" s="1403">
        <f t="shared" si="122"/>
        <v>0</v>
      </c>
      <c r="DC39" s="1327"/>
      <c r="DD39" s="1324"/>
      <c r="DE39" s="1320"/>
      <c r="DF39" s="1324">
        <f t="shared" si="123"/>
        <v>0</v>
      </c>
      <c r="DG39" s="1339">
        <f t="shared" si="124"/>
        <v>0</v>
      </c>
      <c r="DH39" s="1403">
        <f t="shared" si="125"/>
        <v>0</v>
      </c>
      <c r="DI39" s="1403">
        <f t="shared" si="126"/>
        <v>0</v>
      </c>
      <c r="DJ39" s="1404">
        <f t="shared" si="127"/>
        <v>0</v>
      </c>
      <c r="DK39" s="1327">
        <f t="shared" si="128"/>
        <v>0</v>
      </c>
      <c r="DL39" s="1398">
        <f t="shared" si="129"/>
        <v>0</v>
      </c>
    </row>
    <row r="40" spans="1:119" ht="15" hidden="1" customHeight="1">
      <c r="A40" s="806" t="s">
        <v>145</v>
      </c>
      <c r="B40" s="806"/>
      <c r="C40" s="1357"/>
      <c r="D40" s="1302"/>
      <c r="E40" s="1324">
        <f t="shared" si="85"/>
        <v>0</v>
      </c>
      <c r="F40" s="1339">
        <f t="shared" si="86"/>
        <v>0</v>
      </c>
      <c r="G40" s="1324"/>
      <c r="H40" s="1357"/>
      <c r="I40" s="1302"/>
      <c r="J40" s="1324">
        <f t="shared" si="87"/>
        <v>0</v>
      </c>
      <c r="K40" s="1339">
        <f t="shared" si="88"/>
        <v>0</v>
      </c>
      <c r="L40" s="1324"/>
      <c r="M40" s="1357"/>
      <c r="N40" s="1302"/>
      <c r="O40" s="1324">
        <f t="shared" si="89"/>
        <v>0</v>
      </c>
      <c r="P40" s="1339">
        <f t="shared" si="90"/>
        <v>0</v>
      </c>
      <c r="Q40" s="1324"/>
      <c r="R40" s="1357"/>
      <c r="S40" s="1302"/>
      <c r="T40" s="1324">
        <f t="shared" si="91"/>
        <v>0</v>
      </c>
      <c r="U40" s="1339">
        <f t="shared" si="92"/>
        <v>0</v>
      </c>
      <c r="V40" s="1324"/>
      <c r="W40" s="1324"/>
      <c r="X40" s="1302"/>
      <c r="Y40" s="1324">
        <f t="shared" si="93"/>
        <v>0</v>
      </c>
      <c r="Z40" s="1339">
        <f t="shared" si="94"/>
        <v>0</v>
      </c>
      <c r="AA40" s="1324"/>
      <c r="AB40" s="1357"/>
      <c r="AC40" s="1302"/>
      <c r="AD40" s="1324">
        <f t="shared" si="95"/>
        <v>0</v>
      </c>
      <c r="AE40" s="1339">
        <f t="shared" si="96"/>
        <v>0</v>
      </c>
      <c r="AF40" s="1324"/>
      <c r="AG40" s="1357"/>
      <c r="AH40" s="1302"/>
      <c r="AI40" s="1324">
        <f t="shared" si="78"/>
        <v>0</v>
      </c>
      <c r="AJ40" s="1339">
        <f t="shared" si="29"/>
        <v>0</v>
      </c>
      <c r="AK40" s="1324"/>
      <c r="AL40" s="1357"/>
      <c r="AM40" s="1302"/>
      <c r="AN40" s="1324">
        <f t="shared" si="79"/>
        <v>0</v>
      </c>
      <c r="AO40" s="1339">
        <f t="shared" si="97"/>
        <v>0</v>
      </c>
      <c r="AP40" s="1324"/>
      <c r="AQ40" s="1324"/>
      <c r="AR40" s="1320"/>
      <c r="AS40" s="1324">
        <f t="shared" si="98"/>
        <v>0</v>
      </c>
      <c r="AT40" s="1339">
        <f t="shared" si="99"/>
        <v>0</v>
      </c>
      <c r="AU40" s="1324"/>
      <c r="AV40" s="1357"/>
      <c r="AW40" s="1302"/>
      <c r="AX40" s="1324">
        <f t="shared" si="80"/>
        <v>0</v>
      </c>
      <c r="AY40" s="1339">
        <f t="shared" si="100"/>
        <v>0</v>
      </c>
      <c r="AZ40" s="1324"/>
      <c r="BA40" s="1324"/>
      <c r="BB40" s="1320"/>
      <c r="BC40" s="1324">
        <f t="shared" si="81"/>
        <v>0</v>
      </c>
      <c r="BD40" s="1339">
        <f t="shared" si="101"/>
        <v>0</v>
      </c>
      <c r="BE40" s="1401">
        <f t="shared" si="102"/>
        <v>0</v>
      </c>
      <c r="BF40" s="1401">
        <f t="shared" si="103"/>
        <v>0</v>
      </c>
      <c r="BG40" s="1405">
        <f t="shared" si="104"/>
        <v>0</v>
      </c>
      <c r="BH40" s="1327">
        <f t="shared" si="105"/>
        <v>0</v>
      </c>
      <c r="BI40" s="1403">
        <f t="shared" si="106"/>
        <v>0</v>
      </c>
      <c r="BJ40" s="1327"/>
      <c r="BK40" s="1357"/>
      <c r="BL40" s="1302"/>
      <c r="BM40" s="1324">
        <f t="shared" si="49"/>
        <v>0</v>
      </c>
      <c r="BN40" s="1339">
        <f t="shared" si="107"/>
        <v>0</v>
      </c>
      <c r="BO40" s="1324"/>
      <c r="BP40" s="1357"/>
      <c r="BQ40" s="1302"/>
      <c r="BR40" s="1324">
        <f t="shared" si="51"/>
        <v>0</v>
      </c>
      <c r="BS40" s="1339">
        <f t="shared" si="108"/>
        <v>0</v>
      </c>
      <c r="BT40" s="1324"/>
      <c r="BU40" s="1357"/>
      <c r="BV40" s="1302"/>
      <c r="BW40" s="1324">
        <f t="shared" si="52"/>
        <v>0</v>
      </c>
      <c r="BX40" s="1339">
        <f t="shared" si="109"/>
        <v>0</v>
      </c>
      <c r="BY40" s="1324"/>
      <c r="BZ40" s="1357"/>
      <c r="CA40" s="1302"/>
      <c r="CB40" s="1324">
        <f t="shared" si="110"/>
        <v>0</v>
      </c>
      <c r="CC40" s="1339">
        <f t="shared" si="111"/>
        <v>0</v>
      </c>
      <c r="CD40" s="1324"/>
      <c r="CE40" s="1357"/>
      <c r="CF40" s="1302"/>
      <c r="CG40" s="1324">
        <f t="shared" si="112"/>
        <v>0</v>
      </c>
      <c r="CH40" s="1339">
        <f t="shared" si="113"/>
        <v>0</v>
      </c>
      <c r="CI40" s="1324"/>
      <c r="CJ40" s="1357"/>
      <c r="CK40" s="1302"/>
      <c r="CL40" s="1324">
        <f t="shared" si="114"/>
        <v>0</v>
      </c>
      <c r="CM40" s="1339">
        <f t="shared" si="115"/>
        <v>0</v>
      </c>
      <c r="CN40" s="1324"/>
      <c r="CO40" s="1357"/>
      <c r="CP40" s="1302"/>
      <c r="CQ40" s="1324">
        <f t="shared" si="116"/>
        <v>0</v>
      </c>
      <c r="CR40" s="1339">
        <f t="shared" si="117"/>
        <v>0</v>
      </c>
      <c r="CS40" s="1324"/>
      <c r="CT40" s="1357"/>
      <c r="CU40" s="1302"/>
      <c r="CV40" s="1324">
        <f t="shared" si="118"/>
        <v>0</v>
      </c>
      <c r="CW40" s="1339">
        <f t="shared" si="119"/>
        <v>0</v>
      </c>
      <c r="CX40" s="1401">
        <f t="shared" si="130"/>
        <v>0</v>
      </c>
      <c r="CY40" s="1401">
        <f t="shared" si="130"/>
        <v>0</v>
      </c>
      <c r="CZ40" s="1405">
        <f t="shared" si="120"/>
        <v>0</v>
      </c>
      <c r="DA40" s="1327">
        <f t="shared" si="121"/>
        <v>0</v>
      </c>
      <c r="DB40" s="1403">
        <f t="shared" si="122"/>
        <v>0</v>
      </c>
      <c r="DC40" s="1327"/>
      <c r="DD40" s="1324"/>
      <c r="DE40" s="1320"/>
      <c r="DF40" s="1324">
        <f t="shared" si="123"/>
        <v>0</v>
      </c>
      <c r="DG40" s="1339">
        <f t="shared" si="124"/>
        <v>0</v>
      </c>
      <c r="DH40" s="1403">
        <f t="shared" si="125"/>
        <v>0</v>
      </c>
      <c r="DI40" s="1403">
        <f t="shared" si="126"/>
        <v>0</v>
      </c>
      <c r="DJ40" s="1404">
        <f t="shared" si="127"/>
        <v>0</v>
      </c>
      <c r="DK40" s="1327">
        <f t="shared" si="128"/>
        <v>0</v>
      </c>
      <c r="DL40" s="1398">
        <f t="shared" si="129"/>
        <v>0</v>
      </c>
    </row>
    <row r="41" spans="1:119" ht="15" customHeight="1">
      <c r="A41" s="806" t="s">
        <v>146</v>
      </c>
      <c r="B41" s="806"/>
      <c r="C41" s="1357"/>
      <c r="D41" s="1302"/>
      <c r="E41" s="1324">
        <f t="shared" si="85"/>
        <v>0</v>
      </c>
      <c r="F41" s="1339">
        <f t="shared" si="86"/>
        <v>0</v>
      </c>
      <c r="G41" s="1324"/>
      <c r="H41" s="1357"/>
      <c r="I41" s="1302"/>
      <c r="J41" s="1324">
        <f t="shared" si="87"/>
        <v>0</v>
      </c>
      <c r="K41" s="1339">
        <f t="shared" si="88"/>
        <v>0</v>
      </c>
      <c r="L41" s="1357"/>
      <c r="M41" s="1357"/>
      <c r="N41" s="1302"/>
      <c r="O41" s="1324">
        <f t="shared" si="89"/>
        <v>0</v>
      </c>
      <c r="P41" s="1339">
        <f t="shared" si="90"/>
        <v>0</v>
      </c>
      <c r="Q41" s="1324"/>
      <c r="R41" s="1357"/>
      <c r="S41" s="1302"/>
      <c r="T41" s="1324">
        <f t="shared" si="91"/>
        <v>0</v>
      </c>
      <c r="U41" s="1339">
        <f t="shared" si="92"/>
        <v>0</v>
      </c>
      <c r="V41" s="1324"/>
      <c r="W41" s="1324"/>
      <c r="X41" s="1302"/>
      <c r="Y41" s="1324">
        <f t="shared" si="93"/>
        <v>0</v>
      </c>
      <c r="Z41" s="1339">
        <f t="shared" si="94"/>
        <v>0</v>
      </c>
      <c r="AA41" s="1324"/>
      <c r="AB41" s="1357"/>
      <c r="AC41" s="1302"/>
      <c r="AD41" s="1324">
        <f t="shared" si="95"/>
        <v>0</v>
      </c>
      <c r="AE41" s="1339">
        <f t="shared" si="96"/>
        <v>0</v>
      </c>
      <c r="AF41" s="1324"/>
      <c r="AG41" s="1357"/>
      <c r="AH41" s="1302"/>
      <c r="AI41" s="1324">
        <f t="shared" si="78"/>
        <v>0</v>
      </c>
      <c r="AJ41" s="1339">
        <f t="shared" si="29"/>
        <v>0</v>
      </c>
      <c r="AK41" s="1324"/>
      <c r="AL41" s="1357"/>
      <c r="AM41" s="1302"/>
      <c r="AN41" s="1324">
        <f t="shared" si="79"/>
        <v>0</v>
      </c>
      <c r="AO41" s="1339">
        <f t="shared" si="97"/>
        <v>0</v>
      </c>
      <c r="AP41" s="1324"/>
      <c r="AQ41" s="1324"/>
      <c r="AR41" s="1320"/>
      <c r="AS41" s="1324">
        <f t="shared" si="98"/>
        <v>0</v>
      </c>
      <c r="AT41" s="1339">
        <f t="shared" si="99"/>
        <v>0</v>
      </c>
      <c r="AU41" s="1324"/>
      <c r="AV41" s="1357"/>
      <c r="AW41" s="1302"/>
      <c r="AX41" s="1324">
        <f t="shared" si="80"/>
        <v>0</v>
      </c>
      <c r="AY41" s="1339">
        <f t="shared" si="100"/>
        <v>0</v>
      </c>
      <c r="AZ41" s="1324"/>
      <c r="BA41" s="1324"/>
      <c r="BB41" s="1320"/>
      <c r="BC41" s="1324">
        <f t="shared" si="81"/>
        <v>0</v>
      </c>
      <c r="BD41" s="1339">
        <f t="shared" si="101"/>
        <v>0</v>
      </c>
      <c r="BE41" s="1401">
        <f t="shared" si="102"/>
        <v>0</v>
      </c>
      <c r="BF41" s="1401">
        <f t="shared" si="103"/>
        <v>0</v>
      </c>
      <c r="BG41" s="1405">
        <f t="shared" si="104"/>
        <v>0</v>
      </c>
      <c r="BH41" s="1327">
        <f t="shared" si="105"/>
        <v>0</v>
      </c>
      <c r="BI41" s="1403">
        <f t="shared" si="106"/>
        <v>0</v>
      </c>
      <c r="BJ41" s="1327"/>
      <c r="BK41" s="1357"/>
      <c r="BL41" s="1302"/>
      <c r="BM41" s="1324">
        <f t="shared" si="49"/>
        <v>0</v>
      </c>
      <c r="BN41" s="1339">
        <f t="shared" si="107"/>
        <v>0</v>
      </c>
      <c r="BO41" s="1324"/>
      <c r="BP41" s="1357"/>
      <c r="BQ41" s="1302"/>
      <c r="BR41" s="1324">
        <f t="shared" si="51"/>
        <v>0</v>
      </c>
      <c r="BS41" s="1339">
        <f t="shared" si="108"/>
        <v>0</v>
      </c>
      <c r="BT41" s="1324"/>
      <c r="BU41" s="1357">
        <v>17173000</v>
      </c>
      <c r="BV41" s="1060"/>
      <c r="BW41" s="1324">
        <f t="shared" si="52"/>
        <v>17173000</v>
      </c>
      <c r="BX41" s="1339">
        <f t="shared" si="109"/>
        <v>17173000</v>
      </c>
      <c r="BY41" s="1324"/>
      <c r="BZ41" s="1357"/>
      <c r="CA41" s="1302"/>
      <c r="CB41" s="1324">
        <f t="shared" si="110"/>
        <v>0</v>
      </c>
      <c r="CC41" s="1339">
        <f t="shared" si="111"/>
        <v>0</v>
      </c>
      <c r="CD41" s="1324"/>
      <c r="CE41" s="1357"/>
      <c r="CF41" s="1302"/>
      <c r="CG41" s="1324">
        <f t="shared" si="112"/>
        <v>0</v>
      </c>
      <c r="CH41" s="1339">
        <f t="shared" si="113"/>
        <v>0</v>
      </c>
      <c r="CI41" s="1324"/>
      <c r="CJ41" s="1357"/>
      <c r="CK41" s="1302"/>
      <c r="CL41" s="1324">
        <f t="shared" si="114"/>
        <v>0</v>
      </c>
      <c r="CM41" s="1339">
        <f t="shared" si="115"/>
        <v>0</v>
      </c>
      <c r="CN41" s="1324"/>
      <c r="CO41" s="1357"/>
      <c r="CP41" s="1302"/>
      <c r="CQ41" s="1324">
        <f t="shared" si="116"/>
        <v>0</v>
      </c>
      <c r="CR41" s="1339">
        <f t="shared" si="117"/>
        <v>0</v>
      </c>
      <c r="CS41" s="1324"/>
      <c r="CT41" s="1357"/>
      <c r="CU41" s="1302"/>
      <c r="CV41" s="1324">
        <f t="shared" si="118"/>
        <v>0</v>
      </c>
      <c r="CW41" s="1339">
        <f t="shared" si="119"/>
        <v>0</v>
      </c>
      <c r="CX41" s="1401">
        <f t="shared" si="130"/>
        <v>0</v>
      </c>
      <c r="CY41" s="1401">
        <f t="shared" si="130"/>
        <v>17173000</v>
      </c>
      <c r="CZ41" s="1405">
        <f t="shared" si="120"/>
        <v>0</v>
      </c>
      <c r="DA41" s="1327">
        <f t="shared" si="121"/>
        <v>17173000</v>
      </c>
      <c r="DB41" s="1403">
        <f t="shared" si="122"/>
        <v>17173000</v>
      </c>
      <c r="DC41" s="1327"/>
      <c r="DD41" s="1324"/>
      <c r="DE41" s="1320"/>
      <c r="DF41" s="1324">
        <f t="shared" si="123"/>
        <v>0</v>
      </c>
      <c r="DG41" s="1339">
        <f t="shared" si="124"/>
        <v>0</v>
      </c>
      <c r="DH41" s="1403">
        <f t="shared" si="125"/>
        <v>0</v>
      </c>
      <c r="DI41" s="1403">
        <f t="shared" si="126"/>
        <v>17173000</v>
      </c>
      <c r="DJ41" s="1404">
        <f t="shared" si="127"/>
        <v>0</v>
      </c>
      <c r="DK41" s="1327">
        <f t="shared" si="128"/>
        <v>17173000</v>
      </c>
      <c r="DL41" s="1398">
        <f t="shared" si="129"/>
        <v>17173000</v>
      </c>
    </row>
    <row r="42" spans="1:119" ht="15" customHeight="1">
      <c r="A42" s="806" t="s">
        <v>147</v>
      </c>
      <c r="B42" s="806"/>
      <c r="C42" s="1357"/>
      <c r="D42" s="1302"/>
      <c r="E42" s="1324">
        <f t="shared" si="85"/>
        <v>0</v>
      </c>
      <c r="F42" s="1339">
        <f t="shared" si="86"/>
        <v>0</v>
      </c>
      <c r="G42" s="1324"/>
      <c r="H42" s="1357"/>
      <c r="I42" s="1302"/>
      <c r="J42" s="1324">
        <f t="shared" si="87"/>
        <v>0</v>
      </c>
      <c r="K42" s="1339">
        <f t="shared" si="88"/>
        <v>0</v>
      </c>
      <c r="L42" s="1324"/>
      <c r="M42" s="1357"/>
      <c r="N42" s="1302"/>
      <c r="O42" s="1324">
        <f t="shared" si="89"/>
        <v>0</v>
      </c>
      <c r="P42" s="1339">
        <f t="shared" si="90"/>
        <v>0</v>
      </c>
      <c r="Q42" s="1324"/>
      <c r="R42" s="1357"/>
      <c r="S42" s="1302"/>
      <c r="T42" s="1324">
        <f t="shared" si="91"/>
        <v>0</v>
      </c>
      <c r="U42" s="1339">
        <f t="shared" si="92"/>
        <v>0</v>
      </c>
      <c r="V42" s="1324"/>
      <c r="W42" s="1324"/>
      <c r="X42" s="1302"/>
      <c r="Y42" s="1324">
        <f t="shared" si="93"/>
        <v>0</v>
      </c>
      <c r="Z42" s="1339">
        <f t="shared" si="94"/>
        <v>0</v>
      </c>
      <c r="AA42" s="1324"/>
      <c r="AB42" s="1357"/>
      <c r="AC42" s="1302"/>
      <c r="AD42" s="1324">
        <f t="shared" si="95"/>
        <v>0</v>
      </c>
      <c r="AE42" s="1339">
        <f t="shared" si="96"/>
        <v>0</v>
      </c>
      <c r="AF42" s="1324"/>
      <c r="AG42" s="1357"/>
      <c r="AH42" s="1302"/>
      <c r="AI42" s="1324">
        <f t="shared" si="78"/>
        <v>0</v>
      </c>
      <c r="AJ42" s="1339">
        <f t="shared" si="29"/>
        <v>0</v>
      </c>
      <c r="AK42" s="1324"/>
      <c r="AL42" s="1357"/>
      <c r="AM42" s="1302"/>
      <c r="AN42" s="1324">
        <f t="shared" si="79"/>
        <v>0</v>
      </c>
      <c r="AO42" s="1339">
        <f t="shared" si="97"/>
        <v>0</v>
      </c>
      <c r="AP42" s="1324"/>
      <c r="AQ42" s="1324"/>
      <c r="AR42" s="1320"/>
      <c r="AS42" s="1324">
        <f t="shared" si="98"/>
        <v>0</v>
      </c>
      <c r="AT42" s="1339">
        <f t="shared" si="99"/>
        <v>0</v>
      </c>
      <c r="AU42" s="1324"/>
      <c r="AV42" s="1357"/>
      <c r="AW42" s="1302"/>
      <c r="AX42" s="1324">
        <f t="shared" si="80"/>
        <v>0</v>
      </c>
      <c r="AY42" s="1339">
        <f t="shared" si="100"/>
        <v>0</v>
      </c>
      <c r="AZ42" s="1324"/>
      <c r="BA42" s="1324"/>
      <c r="BB42" s="1320"/>
      <c r="BC42" s="1324">
        <f t="shared" si="81"/>
        <v>0</v>
      </c>
      <c r="BD42" s="1339">
        <f t="shared" si="101"/>
        <v>0</v>
      </c>
      <c r="BE42" s="1401">
        <f t="shared" si="102"/>
        <v>0</v>
      </c>
      <c r="BF42" s="1401">
        <f t="shared" si="103"/>
        <v>0</v>
      </c>
      <c r="BG42" s="1405">
        <f t="shared" si="104"/>
        <v>0</v>
      </c>
      <c r="BH42" s="1327">
        <f t="shared" si="105"/>
        <v>0</v>
      </c>
      <c r="BI42" s="1403">
        <f t="shared" si="106"/>
        <v>0</v>
      </c>
      <c r="BJ42" s="1327"/>
      <c r="BK42" s="1357"/>
      <c r="BL42" s="1302"/>
      <c r="BM42" s="1324">
        <f t="shared" si="49"/>
        <v>0</v>
      </c>
      <c r="BN42" s="1339">
        <f t="shared" si="107"/>
        <v>0</v>
      </c>
      <c r="BO42" s="1324"/>
      <c r="BP42" s="1357"/>
      <c r="BQ42" s="1302"/>
      <c r="BR42" s="1324">
        <f t="shared" si="51"/>
        <v>0</v>
      </c>
      <c r="BS42" s="1339">
        <f t="shared" si="108"/>
        <v>0</v>
      </c>
      <c r="BT42" s="1324"/>
      <c r="BU42" s="1357"/>
      <c r="BV42" s="1302"/>
      <c r="BW42" s="1324">
        <f t="shared" si="52"/>
        <v>0</v>
      </c>
      <c r="BX42" s="1339">
        <f t="shared" si="109"/>
        <v>0</v>
      </c>
      <c r="BY42" s="1324"/>
      <c r="BZ42" s="1357"/>
      <c r="CA42" s="1302"/>
      <c r="CB42" s="1324">
        <f t="shared" si="110"/>
        <v>0</v>
      </c>
      <c r="CC42" s="1339">
        <f t="shared" si="111"/>
        <v>0</v>
      </c>
      <c r="CD42" s="1324"/>
      <c r="CE42" s="1357"/>
      <c r="CF42" s="1302"/>
      <c r="CG42" s="1324">
        <f t="shared" si="112"/>
        <v>0</v>
      </c>
      <c r="CH42" s="1339">
        <f t="shared" si="113"/>
        <v>0</v>
      </c>
      <c r="CI42" s="1324"/>
      <c r="CJ42" s="1357"/>
      <c r="CK42" s="1302"/>
      <c r="CL42" s="1324">
        <f t="shared" si="114"/>
        <v>0</v>
      </c>
      <c r="CM42" s="1339">
        <f t="shared" si="115"/>
        <v>0</v>
      </c>
      <c r="CN42" s="1324"/>
      <c r="CO42" s="1357"/>
      <c r="CP42" s="1302"/>
      <c r="CQ42" s="1324">
        <f t="shared" si="116"/>
        <v>0</v>
      </c>
      <c r="CR42" s="1339">
        <f t="shared" si="117"/>
        <v>0</v>
      </c>
      <c r="CS42" s="1324"/>
      <c r="CT42" s="1357"/>
      <c r="CU42" s="1302"/>
      <c r="CV42" s="1324">
        <f t="shared" si="118"/>
        <v>0</v>
      </c>
      <c r="CW42" s="1339">
        <f t="shared" si="119"/>
        <v>0</v>
      </c>
      <c r="CX42" s="1401">
        <f t="shared" si="130"/>
        <v>0</v>
      </c>
      <c r="CY42" s="1401">
        <f t="shared" si="130"/>
        <v>0</v>
      </c>
      <c r="CZ42" s="1405">
        <f t="shared" si="120"/>
        <v>0</v>
      </c>
      <c r="DA42" s="1327">
        <f t="shared" si="121"/>
        <v>0</v>
      </c>
      <c r="DB42" s="1403">
        <f t="shared" si="122"/>
        <v>0</v>
      </c>
      <c r="DC42" s="1327"/>
      <c r="DD42" s="1324"/>
      <c r="DE42" s="1320"/>
      <c r="DF42" s="1324">
        <f t="shared" si="123"/>
        <v>0</v>
      </c>
      <c r="DG42" s="1339">
        <f t="shared" si="124"/>
        <v>0</v>
      </c>
      <c r="DH42" s="1403">
        <f t="shared" si="125"/>
        <v>0</v>
      </c>
      <c r="DI42" s="1403">
        <f t="shared" si="126"/>
        <v>0</v>
      </c>
      <c r="DJ42" s="1404">
        <f t="shared" si="127"/>
        <v>0</v>
      </c>
      <c r="DK42" s="1327">
        <f t="shared" si="128"/>
        <v>0</v>
      </c>
      <c r="DL42" s="1398">
        <f t="shared" si="129"/>
        <v>0</v>
      </c>
    </row>
    <row r="43" spans="1:119" ht="15" customHeight="1">
      <c r="A43" s="1192" t="s">
        <v>212</v>
      </c>
      <c r="B43" s="1192"/>
      <c r="C43" s="1357"/>
      <c r="D43" s="1302"/>
      <c r="E43" s="1324">
        <f t="shared" si="85"/>
        <v>0</v>
      </c>
      <c r="F43" s="1339">
        <f t="shared" si="86"/>
        <v>0</v>
      </c>
      <c r="G43" s="1324"/>
      <c r="H43" s="1357"/>
      <c r="I43" s="1302"/>
      <c r="J43" s="1324">
        <f t="shared" si="87"/>
        <v>0</v>
      </c>
      <c r="K43" s="1339">
        <f t="shared" si="88"/>
        <v>0</v>
      </c>
      <c r="L43" s="1324"/>
      <c r="M43" s="1357"/>
      <c r="N43" s="1302"/>
      <c r="O43" s="1324">
        <f t="shared" si="89"/>
        <v>0</v>
      </c>
      <c r="P43" s="1339">
        <f t="shared" si="90"/>
        <v>0</v>
      </c>
      <c r="Q43" s="1324"/>
      <c r="R43" s="1357"/>
      <c r="S43" s="1302"/>
      <c r="T43" s="1324">
        <f t="shared" si="91"/>
        <v>0</v>
      </c>
      <c r="U43" s="1339">
        <f t="shared" si="92"/>
        <v>0</v>
      </c>
      <c r="V43" s="1324"/>
      <c r="W43" s="1324"/>
      <c r="X43" s="1302"/>
      <c r="Y43" s="1324">
        <f t="shared" si="93"/>
        <v>0</v>
      </c>
      <c r="Z43" s="1339">
        <f t="shared" si="94"/>
        <v>0</v>
      </c>
      <c r="AA43" s="1324"/>
      <c r="AB43" s="1357"/>
      <c r="AC43" s="1302"/>
      <c r="AD43" s="1324">
        <f t="shared" si="95"/>
        <v>0</v>
      </c>
      <c r="AE43" s="1339">
        <f t="shared" si="96"/>
        <v>0</v>
      </c>
      <c r="AF43" s="1324"/>
      <c r="AG43" s="1357"/>
      <c r="AH43" s="1302"/>
      <c r="AI43" s="1324">
        <f t="shared" si="78"/>
        <v>0</v>
      </c>
      <c r="AJ43" s="1339">
        <f t="shared" si="29"/>
        <v>0</v>
      </c>
      <c r="AK43" s="1324"/>
      <c r="AL43" s="1357"/>
      <c r="AM43" s="1302"/>
      <c r="AN43" s="1324">
        <f t="shared" si="79"/>
        <v>0</v>
      </c>
      <c r="AO43" s="1339">
        <f t="shared" si="97"/>
        <v>0</v>
      </c>
      <c r="AP43" s="1324"/>
      <c r="AQ43" s="1324"/>
      <c r="AR43" s="1320"/>
      <c r="AS43" s="1324">
        <f t="shared" si="98"/>
        <v>0</v>
      </c>
      <c r="AT43" s="1339">
        <f t="shared" si="99"/>
        <v>0</v>
      </c>
      <c r="AU43" s="1324"/>
      <c r="AV43" s="1357"/>
      <c r="AW43" s="1302"/>
      <c r="AX43" s="1324">
        <f t="shared" si="80"/>
        <v>0</v>
      </c>
      <c r="AY43" s="1339">
        <f t="shared" si="100"/>
        <v>0</v>
      </c>
      <c r="AZ43" s="1324"/>
      <c r="BA43" s="1324"/>
      <c r="BB43" s="1320"/>
      <c r="BC43" s="1324">
        <f t="shared" si="81"/>
        <v>0</v>
      </c>
      <c r="BD43" s="1339">
        <f t="shared" si="101"/>
        <v>0</v>
      </c>
      <c r="BE43" s="1401">
        <f t="shared" si="102"/>
        <v>0</v>
      </c>
      <c r="BF43" s="1401">
        <f t="shared" si="103"/>
        <v>0</v>
      </c>
      <c r="BG43" s="1405">
        <f t="shared" si="104"/>
        <v>0</v>
      </c>
      <c r="BH43" s="1327">
        <f t="shared" si="105"/>
        <v>0</v>
      </c>
      <c r="BI43" s="1403">
        <f t="shared" si="106"/>
        <v>0</v>
      </c>
      <c r="BJ43" s="1327"/>
      <c r="BK43" s="1357"/>
      <c r="BL43" s="1302"/>
      <c r="BM43" s="1324">
        <f>SUM(BK43+BL43)</f>
        <v>0</v>
      </c>
      <c r="BN43" s="1339">
        <f t="shared" si="107"/>
        <v>0</v>
      </c>
      <c r="BO43" s="1324"/>
      <c r="BP43" s="1357"/>
      <c r="BQ43" s="1302"/>
      <c r="BR43" s="1324">
        <f>SUM(BP43+BQ43)</f>
        <v>0</v>
      </c>
      <c r="BS43" s="1339">
        <f t="shared" si="108"/>
        <v>0</v>
      </c>
      <c r="BT43" s="1324">
        <v>1621</v>
      </c>
      <c r="BU43" s="1357"/>
      <c r="BV43" s="1302"/>
      <c r="BW43" s="1324">
        <f>SUM(BU43+BV43)</f>
        <v>0</v>
      </c>
      <c r="BX43" s="1339">
        <f t="shared" si="109"/>
        <v>-1621</v>
      </c>
      <c r="BY43" s="1324"/>
      <c r="BZ43" s="1357"/>
      <c r="CA43" s="1302"/>
      <c r="CB43" s="1324">
        <f t="shared" si="110"/>
        <v>0</v>
      </c>
      <c r="CC43" s="1339">
        <f t="shared" si="111"/>
        <v>0</v>
      </c>
      <c r="CD43" s="1324"/>
      <c r="CE43" s="1357"/>
      <c r="CF43" s="1302"/>
      <c r="CG43" s="1324">
        <f t="shared" si="112"/>
        <v>0</v>
      </c>
      <c r="CH43" s="1339">
        <f t="shared" si="113"/>
        <v>0</v>
      </c>
      <c r="CI43" s="1324"/>
      <c r="CJ43" s="1357"/>
      <c r="CK43" s="1302"/>
      <c r="CL43" s="1324">
        <f t="shared" si="114"/>
        <v>0</v>
      </c>
      <c r="CM43" s="1339">
        <f t="shared" si="115"/>
        <v>0</v>
      </c>
      <c r="CN43" s="1324"/>
      <c r="CO43" s="1357"/>
      <c r="CP43" s="1302"/>
      <c r="CQ43" s="1324">
        <f t="shared" si="116"/>
        <v>0</v>
      </c>
      <c r="CR43" s="1339">
        <f t="shared" si="117"/>
        <v>0</v>
      </c>
      <c r="CS43" s="1324"/>
      <c r="CT43" s="1357"/>
      <c r="CU43" s="1302"/>
      <c r="CV43" s="1324">
        <f t="shared" si="118"/>
        <v>0</v>
      </c>
      <c r="CW43" s="1339">
        <f t="shared" si="119"/>
        <v>0</v>
      </c>
      <c r="CX43" s="1401">
        <f t="shared" si="130"/>
        <v>1621</v>
      </c>
      <c r="CY43" s="1401">
        <f t="shared" si="130"/>
        <v>0</v>
      </c>
      <c r="CZ43" s="1405">
        <f t="shared" si="120"/>
        <v>0</v>
      </c>
      <c r="DA43" s="1327">
        <f t="shared" si="121"/>
        <v>0</v>
      </c>
      <c r="DB43" s="1403">
        <f t="shared" si="122"/>
        <v>-1621</v>
      </c>
      <c r="DC43" s="1327"/>
      <c r="DD43" s="1324"/>
      <c r="DE43" s="1320"/>
      <c r="DF43" s="1324">
        <f t="shared" si="123"/>
        <v>0</v>
      </c>
      <c r="DG43" s="1339">
        <f t="shared" si="124"/>
        <v>0</v>
      </c>
      <c r="DH43" s="1403">
        <f t="shared" si="125"/>
        <v>1621</v>
      </c>
      <c r="DI43" s="1403">
        <f t="shared" si="126"/>
        <v>0</v>
      </c>
      <c r="DJ43" s="1404">
        <f t="shared" si="127"/>
        <v>0</v>
      </c>
      <c r="DK43" s="1327">
        <f t="shared" si="128"/>
        <v>0</v>
      </c>
      <c r="DL43" s="1398">
        <f t="shared" si="129"/>
        <v>-1621</v>
      </c>
    </row>
    <row r="44" spans="1:119" ht="15" customHeight="1">
      <c r="A44" s="1192" t="s">
        <v>513</v>
      </c>
      <c r="B44" s="1192"/>
      <c r="C44" s="1357"/>
      <c r="D44" s="1302"/>
      <c r="E44" s="1324">
        <f t="shared" si="85"/>
        <v>0</v>
      </c>
      <c r="F44" s="1339">
        <f t="shared" si="86"/>
        <v>0</v>
      </c>
      <c r="G44" s="1324"/>
      <c r="H44" s="1357"/>
      <c r="I44" s="1302"/>
      <c r="J44" s="1324">
        <f t="shared" si="87"/>
        <v>0</v>
      </c>
      <c r="K44" s="1339">
        <f t="shared" si="88"/>
        <v>0</v>
      </c>
      <c r="L44" s="1324"/>
      <c r="M44" s="1357"/>
      <c r="N44" s="1302"/>
      <c r="O44" s="1324">
        <f t="shared" si="89"/>
        <v>0</v>
      </c>
      <c r="P44" s="1339">
        <f t="shared" si="90"/>
        <v>0</v>
      </c>
      <c r="Q44" s="1324"/>
      <c r="R44" s="1357"/>
      <c r="S44" s="1302"/>
      <c r="T44" s="1324">
        <f t="shared" si="91"/>
        <v>0</v>
      </c>
      <c r="U44" s="1339">
        <f t="shared" si="92"/>
        <v>0</v>
      </c>
      <c r="V44" s="1324"/>
      <c r="W44" s="1324"/>
      <c r="X44" s="1302"/>
      <c r="Y44" s="1324">
        <f t="shared" si="93"/>
        <v>0</v>
      </c>
      <c r="Z44" s="1339">
        <f t="shared" si="94"/>
        <v>0</v>
      </c>
      <c r="AA44" s="1324"/>
      <c r="AB44" s="1357"/>
      <c r="AC44" s="1302"/>
      <c r="AD44" s="1324">
        <f t="shared" si="95"/>
        <v>0</v>
      </c>
      <c r="AE44" s="1339">
        <f t="shared" si="96"/>
        <v>0</v>
      </c>
      <c r="AF44" s="1324"/>
      <c r="AG44" s="1357"/>
      <c r="AH44" s="1302"/>
      <c r="AI44" s="1324">
        <f t="shared" si="78"/>
        <v>0</v>
      </c>
      <c r="AJ44" s="1339">
        <f t="shared" si="29"/>
        <v>0</v>
      </c>
      <c r="AK44" s="1324"/>
      <c r="AL44" s="1357"/>
      <c r="AM44" s="1302"/>
      <c r="AN44" s="1324">
        <f t="shared" si="79"/>
        <v>0</v>
      </c>
      <c r="AO44" s="1339">
        <f t="shared" si="97"/>
        <v>0</v>
      </c>
      <c r="AP44" s="1324"/>
      <c r="AQ44" s="1324"/>
      <c r="AR44" s="1320"/>
      <c r="AS44" s="1324">
        <f t="shared" si="98"/>
        <v>0</v>
      </c>
      <c r="AT44" s="1339">
        <f t="shared" si="99"/>
        <v>0</v>
      </c>
      <c r="AU44" s="1324"/>
      <c r="AV44" s="1357"/>
      <c r="AW44" s="1302"/>
      <c r="AX44" s="1324">
        <f t="shared" si="80"/>
        <v>0</v>
      </c>
      <c r="AY44" s="1339">
        <f t="shared" si="100"/>
        <v>0</v>
      </c>
      <c r="AZ44" s="1324"/>
      <c r="BA44" s="1324"/>
      <c r="BB44" s="1320"/>
      <c r="BC44" s="1324">
        <f t="shared" si="81"/>
        <v>0</v>
      </c>
      <c r="BD44" s="1339">
        <f t="shared" si="101"/>
        <v>0</v>
      </c>
      <c r="BE44" s="1401">
        <f t="shared" si="102"/>
        <v>0</v>
      </c>
      <c r="BF44" s="1401">
        <f t="shared" si="103"/>
        <v>0</v>
      </c>
      <c r="BG44" s="1405">
        <f t="shared" si="104"/>
        <v>0</v>
      </c>
      <c r="BH44" s="1327">
        <f t="shared" si="105"/>
        <v>0</v>
      </c>
      <c r="BI44" s="1403">
        <f t="shared" si="106"/>
        <v>0</v>
      </c>
      <c r="BJ44" s="1327"/>
      <c r="BK44" s="1357"/>
      <c r="BL44" s="1302"/>
      <c r="BM44" s="1324">
        <f>SUM(BK44+BL44)</f>
        <v>0</v>
      </c>
      <c r="BN44" s="1339">
        <f t="shared" si="107"/>
        <v>0</v>
      </c>
      <c r="BO44" s="1324"/>
      <c r="BP44" s="1357"/>
      <c r="BQ44" s="1302"/>
      <c r="BR44" s="1324">
        <f>SUM(BP44+BQ44)</f>
        <v>0</v>
      </c>
      <c r="BS44" s="1339">
        <f t="shared" si="108"/>
        <v>0</v>
      </c>
      <c r="BT44" s="1324"/>
      <c r="BU44" s="1357"/>
      <c r="BV44" s="1302"/>
      <c r="BW44" s="1324">
        <f>SUM(BU44+BV44)</f>
        <v>0</v>
      </c>
      <c r="BX44" s="1339">
        <f t="shared" si="109"/>
        <v>0</v>
      </c>
      <c r="BY44" s="1324"/>
      <c r="BZ44" s="1357"/>
      <c r="CA44" s="1302"/>
      <c r="CB44" s="1324">
        <f t="shared" si="110"/>
        <v>0</v>
      </c>
      <c r="CC44" s="1339">
        <f t="shared" si="111"/>
        <v>0</v>
      </c>
      <c r="CD44" s="1324"/>
      <c r="CE44" s="1357"/>
      <c r="CF44" s="1302"/>
      <c r="CG44" s="1324">
        <f t="shared" si="112"/>
        <v>0</v>
      </c>
      <c r="CH44" s="1339">
        <f t="shared" si="113"/>
        <v>0</v>
      </c>
      <c r="CI44" s="1324"/>
      <c r="CJ44" s="1357"/>
      <c r="CK44" s="1302"/>
      <c r="CL44" s="1324">
        <f t="shared" si="114"/>
        <v>0</v>
      </c>
      <c r="CM44" s="1339">
        <f t="shared" si="115"/>
        <v>0</v>
      </c>
      <c r="CN44" s="1324"/>
      <c r="CO44" s="1357"/>
      <c r="CP44" s="1302"/>
      <c r="CQ44" s="1324">
        <f t="shared" si="116"/>
        <v>0</v>
      </c>
      <c r="CR44" s="1339">
        <f t="shared" si="117"/>
        <v>0</v>
      </c>
      <c r="CS44" s="1324"/>
      <c r="CT44" s="1357"/>
      <c r="CU44" s="1302"/>
      <c r="CV44" s="1324">
        <f t="shared" si="118"/>
        <v>0</v>
      </c>
      <c r="CW44" s="1339">
        <f t="shared" si="119"/>
        <v>0</v>
      </c>
      <c r="CX44" s="1401">
        <f t="shared" si="130"/>
        <v>0</v>
      </c>
      <c r="CY44" s="1401">
        <f t="shared" si="130"/>
        <v>0</v>
      </c>
      <c r="CZ44" s="1405">
        <f t="shared" si="120"/>
        <v>0</v>
      </c>
      <c r="DA44" s="1327">
        <f t="shared" si="121"/>
        <v>0</v>
      </c>
      <c r="DB44" s="1403">
        <f t="shared" si="122"/>
        <v>0</v>
      </c>
      <c r="DC44" s="1327"/>
      <c r="DD44" s="1324"/>
      <c r="DE44" s="1320"/>
      <c r="DF44" s="1324">
        <f t="shared" si="123"/>
        <v>0</v>
      </c>
      <c r="DG44" s="1339">
        <f t="shared" si="124"/>
        <v>0</v>
      </c>
      <c r="DH44" s="1403">
        <f t="shared" si="125"/>
        <v>0</v>
      </c>
      <c r="DI44" s="1403">
        <f t="shared" si="126"/>
        <v>0</v>
      </c>
      <c r="DJ44" s="1404">
        <f t="shared" si="127"/>
        <v>0</v>
      </c>
      <c r="DK44" s="1327">
        <f t="shared" si="128"/>
        <v>0</v>
      </c>
      <c r="DL44" s="1398">
        <f t="shared" si="129"/>
        <v>0</v>
      </c>
    </row>
    <row r="45" spans="1:119" s="1209" customFormat="1" ht="15" customHeight="1">
      <c r="A45" s="1407" t="s">
        <v>402</v>
      </c>
      <c r="B45" s="1358">
        <f>SUM(B36:B44)</f>
        <v>0</v>
      </c>
      <c r="C45" s="1358">
        <f t="shared" ref="C45:BN45" si="131">SUM(C36:C44)</f>
        <v>0</v>
      </c>
      <c r="D45" s="1358">
        <f t="shared" si="131"/>
        <v>0</v>
      </c>
      <c r="E45" s="1358">
        <f t="shared" si="131"/>
        <v>0</v>
      </c>
      <c r="F45" s="1358">
        <f t="shared" si="131"/>
        <v>0</v>
      </c>
      <c r="G45" s="1358">
        <f t="shared" si="131"/>
        <v>266471</v>
      </c>
      <c r="H45" s="1358">
        <f t="shared" si="131"/>
        <v>127952290</v>
      </c>
      <c r="I45" s="1358">
        <f t="shared" si="131"/>
        <v>9694500</v>
      </c>
      <c r="J45" s="1358">
        <f t="shared" si="131"/>
        <v>137646790</v>
      </c>
      <c r="K45" s="1358">
        <f t="shared" si="131"/>
        <v>127685819</v>
      </c>
      <c r="L45" s="1358">
        <f t="shared" si="131"/>
        <v>6880</v>
      </c>
      <c r="M45" s="1358">
        <f t="shared" si="131"/>
        <v>0</v>
      </c>
      <c r="N45" s="1358">
        <f t="shared" si="131"/>
        <v>0</v>
      </c>
      <c r="O45" s="1358">
        <f t="shared" si="131"/>
        <v>0</v>
      </c>
      <c r="P45" s="1358">
        <f t="shared" si="131"/>
        <v>-6880</v>
      </c>
      <c r="Q45" s="1358">
        <f t="shared" si="131"/>
        <v>0</v>
      </c>
      <c r="R45" s="1358">
        <f t="shared" si="131"/>
        <v>0</v>
      </c>
      <c r="S45" s="1358">
        <f t="shared" si="131"/>
        <v>0</v>
      </c>
      <c r="T45" s="1358">
        <f t="shared" si="131"/>
        <v>0</v>
      </c>
      <c r="U45" s="1358">
        <f t="shared" si="131"/>
        <v>0</v>
      </c>
      <c r="V45" s="1358">
        <f t="shared" si="131"/>
        <v>0</v>
      </c>
      <c r="W45" s="1358">
        <f t="shared" si="131"/>
        <v>0</v>
      </c>
      <c r="X45" s="1358">
        <f t="shared" si="131"/>
        <v>0</v>
      </c>
      <c r="Y45" s="1358">
        <f t="shared" si="131"/>
        <v>0</v>
      </c>
      <c r="Z45" s="1358">
        <f t="shared" si="131"/>
        <v>0</v>
      </c>
      <c r="AA45" s="1358">
        <f t="shared" si="131"/>
        <v>0</v>
      </c>
      <c r="AB45" s="1358">
        <f t="shared" si="131"/>
        <v>0</v>
      </c>
      <c r="AC45" s="1358">
        <f t="shared" si="131"/>
        <v>0</v>
      </c>
      <c r="AD45" s="1358">
        <f t="shared" si="131"/>
        <v>0</v>
      </c>
      <c r="AE45" s="1358">
        <f t="shared" si="131"/>
        <v>0</v>
      </c>
      <c r="AF45" s="1358">
        <f t="shared" si="131"/>
        <v>0</v>
      </c>
      <c r="AG45" s="1358">
        <f t="shared" si="131"/>
        <v>0</v>
      </c>
      <c r="AH45" s="1358">
        <f t="shared" si="131"/>
        <v>0</v>
      </c>
      <c r="AI45" s="1358">
        <f t="shared" si="131"/>
        <v>0</v>
      </c>
      <c r="AJ45" s="1358">
        <f t="shared" si="131"/>
        <v>0</v>
      </c>
      <c r="AK45" s="1358">
        <f t="shared" si="131"/>
        <v>0</v>
      </c>
      <c r="AL45" s="1358">
        <f t="shared" si="131"/>
        <v>0</v>
      </c>
      <c r="AM45" s="1358">
        <f t="shared" si="131"/>
        <v>0</v>
      </c>
      <c r="AN45" s="1358">
        <f t="shared" si="131"/>
        <v>0</v>
      </c>
      <c r="AO45" s="1358">
        <f t="shared" si="131"/>
        <v>0</v>
      </c>
      <c r="AP45" s="1358">
        <f t="shared" si="131"/>
        <v>0</v>
      </c>
      <c r="AQ45" s="1358">
        <f t="shared" si="131"/>
        <v>0</v>
      </c>
      <c r="AR45" s="1358">
        <f t="shared" si="131"/>
        <v>0</v>
      </c>
      <c r="AS45" s="1358">
        <f t="shared" si="131"/>
        <v>0</v>
      </c>
      <c r="AT45" s="1358">
        <f t="shared" si="131"/>
        <v>0</v>
      </c>
      <c r="AU45" s="1358">
        <f t="shared" si="131"/>
        <v>0</v>
      </c>
      <c r="AV45" s="1358">
        <f t="shared" si="131"/>
        <v>0</v>
      </c>
      <c r="AW45" s="1358">
        <f t="shared" si="131"/>
        <v>0</v>
      </c>
      <c r="AX45" s="1358">
        <f t="shared" si="131"/>
        <v>0</v>
      </c>
      <c r="AY45" s="1358">
        <f t="shared" si="131"/>
        <v>0</v>
      </c>
      <c r="AZ45" s="1358">
        <f t="shared" si="131"/>
        <v>0</v>
      </c>
      <c r="BA45" s="1358">
        <f t="shared" si="131"/>
        <v>0</v>
      </c>
      <c r="BB45" s="1358">
        <f t="shared" si="131"/>
        <v>0</v>
      </c>
      <c r="BC45" s="1358">
        <f t="shared" si="131"/>
        <v>0</v>
      </c>
      <c r="BD45" s="1358">
        <f t="shared" si="131"/>
        <v>0</v>
      </c>
      <c r="BE45" s="1358">
        <f t="shared" si="131"/>
        <v>273351</v>
      </c>
      <c r="BF45" s="1360">
        <f t="shared" si="131"/>
        <v>127952290</v>
      </c>
      <c r="BG45" s="1360">
        <f t="shared" si="131"/>
        <v>9694500</v>
      </c>
      <c r="BH45" s="1360">
        <f t="shared" si="131"/>
        <v>137646790</v>
      </c>
      <c r="BI45" s="1360">
        <f t="shared" si="131"/>
        <v>127678939</v>
      </c>
      <c r="BJ45" s="1358">
        <f t="shared" si="131"/>
        <v>837</v>
      </c>
      <c r="BK45" s="1358">
        <f t="shared" si="131"/>
        <v>0</v>
      </c>
      <c r="BL45" s="1358">
        <f t="shared" si="131"/>
        <v>0</v>
      </c>
      <c r="BM45" s="1358">
        <f t="shared" si="131"/>
        <v>0</v>
      </c>
      <c r="BN45" s="1358">
        <f t="shared" si="131"/>
        <v>-837</v>
      </c>
      <c r="BO45" s="1358">
        <f t="shared" ref="BO45:DL45" si="132">SUM(BO36:BO44)</f>
        <v>0</v>
      </c>
      <c r="BP45" s="1358">
        <f t="shared" si="132"/>
        <v>0</v>
      </c>
      <c r="BQ45" s="1358">
        <f t="shared" si="132"/>
        <v>0</v>
      </c>
      <c r="BR45" s="1358">
        <f t="shared" si="132"/>
        <v>0</v>
      </c>
      <c r="BS45" s="1358">
        <f t="shared" si="132"/>
        <v>0</v>
      </c>
      <c r="BT45" s="1358">
        <f t="shared" si="132"/>
        <v>378963</v>
      </c>
      <c r="BU45" s="1358">
        <f t="shared" si="132"/>
        <v>17173000</v>
      </c>
      <c r="BV45" s="1358">
        <f t="shared" si="132"/>
        <v>0</v>
      </c>
      <c r="BW45" s="1358">
        <f t="shared" si="132"/>
        <v>17173000</v>
      </c>
      <c r="BX45" s="1358">
        <f t="shared" si="132"/>
        <v>16794037</v>
      </c>
      <c r="BY45" s="1358">
        <f>SUM(BY36:BY44)</f>
        <v>0</v>
      </c>
      <c r="BZ45" s="1358">
        <f>SUM(BZ36:BZ44)</f>
        <v>0</v>
      </c>
      <c r="CA45" s="1358">
        <f>SUM(CA36:CA44)</f>
        <v>0</v>
      </c>
      <c r="CB45" s="1358">
        <f>SUM(CB36:CB44)</f>
        <v>0</v>
      </c>
      <c r="CC45" s="1358">
        <f>SUM(CC36:CC44)</f>
        <v>0</v>
      </c>
      <c r="CD45" s="1358">
        <f t="shared" ref="CD45:CM45" si="133">SUM(CD36:CD44)</f>
        <v>0</v>
      </c>
      <c r="CE45" s="1358">
        <f t="shared" si="133"/>
        <v>0</v>
      </c>
      <c r="CF45" s="1358">
        <f t="shared" si="133"/>
        <v>0</v>
      </c>
      <c r="CG45" s="1358">
        <f t="shared" si="133"/>
        <v>0</v>
      </c>
      <c r="CH45" s="1358">
        <f t="shared" si="133"/>
        <v>0</v>
      </c>
      <c r="CI45" s="1358">
        <f t="shared" si="133"/>
        <v>0</v>
      </c>
      <c r="CJ45" s="1358">
        <f t="shared" si="133"/>
        <v>0</v>
      </c>
      <c r="CK45" s="1358">
        <f t="shared" si="133"/>
        <v>0</v>
      </c>
      <c r="CL45" s="1358">
        <f t="shared" si="133"/>
        <v>0</v>
      </c>
      <c r="CM45" s="1358">
        <f t="shared" si="133"/>
        <v>0</v>
      </c>
      <c r="CN45" s="1358">
        <f>SUM(CN36:CN44)</f>
        <v>0</v>
      </c>
      <c r="CO45" s="1358">
        <f>SUM(CO36:CO44)</f>
        <v>0</v>
      </c>
      <c r="CP45" s="1358">
        <f>SUM(CP36:CP44)</f>
        <v>0</v>
      </c>
      <c r="CQ45" s="1358">
        <f>SUM(CQ36:CQ44)</f>
        <v>0</v>
      </c>
      <c r="CR45" s="1358">
        <f>SUM(CR36:CR44)</f>
        <v>0</v>
      </c>
      <c r="CS45" s="1358">
        <f t="shared" si="132"/>
        <v>0</v>
      </c>
      <c r="CT45" s="1358">
        <f t="shared" si="132"/>
        <v>0</v>
      </c>
      <c r="CU45" s="1358">
        <f t="shared" si="132"/>
        <v>4000000</v>
      </c>
      <c r="CV45" s="1358">
        <f t="shared" si="132"/>
        <v>4000000</v>
      </c>
      <c r="CW45" s="1358">
        <f t="shared" si="132"/>
        <v>0</v>
      </c>
      <c r="CX45" s="1360">
        <f t="shared" si="132"/>
        <v>379800</v>
      </c>
      <c r="CY45" s="1360">
        <f t="shared" si="132"/>
        <v>17173000</v>
      </c>
      <c r="CZ45" s="1360">
        <f t="shared" si="132"/>
        <v>4000000</v>
      </c>
      <c r="DA45" s="1360">
        <f t="shared" si="132"/>
        <v>21173000</v>
      </c>
      <c r="DB45" s="1360">
        <f t="shared" si="132"/>
        <v>16793200</v>
      </c>
      <c r="DC45" s="1358">
        <f t="shared" si="132"/>
        <v>0</v>
      </c>
      <c r="DD45" s="1358">
        <f t="shared" si="132"/>
        <v>0</v>
      </c>
      <c r="DE45" s="1358">
        <f t="shared" si="132"/>
        <v>0</v>
      </c>
      <c r="DF45" s="1358">
        <f t="shared" si="132"/>
        <v>0</v>
      </c>
      <c r="DG45" s="1358">
        <f t="shared" si="132"/>
        <v>0</v>
      </c>
      <c r="DH45" s="1360">
        <f t="shared" si="132"/>
        <v>653151</v>
      </c>
      <c r="DI45" s="1360">
        <f t="shared" si="132"/>
        <v>145125290</v>
      </c>
      <c r="DJ45" s="1360">
        <f t="shared" si="132"/>
        <v>13694500</v>
      </c>
      <c r="DK45" s="1360">
        <f t="shared" si="132"/>
        <v>158819790</v>
      </c>
      <c r="DL45" s="1360">
        <f t="shared" si="132"/>
        <v>144472139</v>
      </c>
      <c r="DM45" s="946"/>
      <c r="DN45" s="946"/>
    </row>
    <row r="46" spans="1:119" s="1209" customFormat="1" ht="15" customHeight="1">
      <c r="A46" s="1211" t="s">
        <v>190</v>
      </c>
      <c r="B46" s="1359">
        <f t="shared" ref="B46:BM46" si="134">B45+B35</f>
        <v>135800</v>
      </c>
      <c r="C46" s="1359">
        <f t="shared" si="134"/>
        <v>214038274</v>
      </c>
      <c r="D46" s="1359">
        <f t="shared" si="134"/>
        <v>2004663</v>
      </c>
      <c r="E46" s="1359">
        <f t="shared" si="134"/>
        <v>216042937</v>
      </c>
      <c r="F46" s="1359">
        <f t="shared" si="134"/>
        <v>213902474</v>
      </c>
      <c r="G46" s="1359">
        <f t="shared" si="134"/>
        <v>1146198</v>
      </c>
      <c r="H46" s="1359">
        <f t="shared" si="134"/>
        <v>919047290</v>
      </c>
      <c r="I46" s="1359">
        <f t="shared" si="134"/>
        <v>9694500</v>
      </c>
      <c r="J46" s="1359">
        <f t="shared" si="134"/>
        <v>928741790</v>
      </c>
      <c r="K46" s="1359">
        <f t="shared" si="134"/>
        <v>917901092</v>
      </c>
      <c r="L46" s="1359">
        <f t="shared" si="134"/>
        <v>145727</v>
      </c>
      <c r="M46" s="1359">
        <f t="shared" si="134"/>
        <v>145234000</v>
      </c>
      <c r="N46" s="1359">
        <f t="shared" si="134"/>
        <v>0</v>
      </c>
      <c r="O46" s="1359">
        <f t="shared" si="134"/>
        <v>145234000</v>
      </c>
      <c r="P46" s="1359">
        <f t="shared" si="134"/>
        <v>145088273</v>
      </c>
      <c r="Q46" s="1359">
        <f t="shared" si="134"/>
        <v>468995</v>
      </c>
      <c r="R46" s="1359">
        <f t="shared" si="134"/>
        <v>567094198</v>
      </c>
      <c r="S46" s="1359">
        <f t="shared" si="134"/>
        <v>1397555</v>
      </c>
      <c r="T46" s="1359">
        <f t="shared" si="134"/>
        <v>568491753</v>
      </c>
      <c r="U46" s="1359">
        <f t="shared" si="134"/>
        <v>566625203</v>
      </c>
      <c r="V46" s="1359">
        <f t="shared" si="134"/>
        <v>87148</v>
      </c>
      <c r="W46" s="1359">
        <f t="shared" si="134"/>
        <v>106068000</v>
      </c>
      <c r="X46" s="1359">
        <f t="shared" si="134"/>
        <v>-4445000</v>
      </c>
      <c r="Y46" s="1359">
        <f t="shared" si="134"/>
        <v>101623000</v>
      </c>
      <c r="Z46" s="1359">
        <f t="shared" si="134"/>
        <v>105980852</v>
      </c>
      <c r="AA46" s="1359">
        <f t="shared" si="134"/>
        <v>0</v>
      </c>
      <c r="AB46" s="1359">
        <f t="shared" si="134"/>
        <v>0</v>
      </c>
      <c r="AC46" s="1359">
        <f t="shared" si="134"/>
        <v>0</v>
      </c>
      <c r="AD46" s="1359">
        <f t="shared" si="134"/>
        <v>0</v>
      </c>
      <c r="AE46" s="1359">
        <f t="shared" si="134"/>
        <v>0</v>
      </c>
      <c r="AF46" s="1359">
        <f t="shared" si="134"/>
        <v>0</v>
      </c>
      <c r="AG46" s="1359">
        <f t="shared" si="134"/>
        <v>0</v>
      </c>
      <c r="AH46" s="1359">
        <f t="shared" si="134"/>
        <v>0</v>
      </c>
      <c r="AI46" s="1359">
        <f t="shared" si="134"/>
        <v>0</v>
      </c>
      <c r="AJ46" s="1359">
        <f t="shared" si="134"/>
        <v>0</v>
      </c>
      <c r="AK46" s="1359">
        <f t="shared" si="134"/>
        <v>0</v>
      </c>
      <c r="AL46" s="1359">
        <f t="shared" si="134"/>
        <v>0</v>
      </c>
      <c r="AM46" s="1359">
        <f t="shared" si="134"/>
        <v>0</v>
      </c>
      <c r="AN46" s="1359">
        <f t="shared" si="134"/>
        <v>0</v>
      </c>
      <c r="AO46" s="1359">
        <f t="shared" si="134"/>
        <v>0</v>
      </c>
      <c r="AP46" s="1359">
        <f t="shared" si="134"/>
        <v>0</v>
      </c>
      <c r="AQ46" s="1359">
        <f t="shared" si="134"/>
        <v>0</v>
      </c>
      <c r="AR46" s="1359">
        <f t="shared" si="134"/>
        <v>0</v>
      </c>
      <c r="AS46" s="1359">
        <f t="shared" si="134"/>
        <v>0</v>
      </c>
      <c r="AT46" s="1359">
        <f t="shared" si="134"/>
        <v>0</v>
      </c>
      <c r="AU46" s="1359">
        <f t="shared" si="134"/>
        <v>0</v>
      </c>
      <c r="AV46" s="1359">
        <f t="shared" si="134"/>
        <v>0</v>
      </c>
      <c r="AW46" s="1359">
        <f t="shared" si="134"/>
        <v>0</v>
      </c>
      <c r="AX46" s="1359">
        <f t="shared" si="134"/>
        <v>0</v>
      </c>
      <c r="AY46" s="1359">
        <f t="shared" si="134"/>
        <v>0</v>
      </c>
      <c r="AZ46" s="1359">
        <f t="shared" si="134"/>
        <v>0</v>
      </c>
      <c r="BA46" s="1359">
        <f t="shared" si="134"/>
        <v>0</v>
      </c>
      <c r="BB46" s="1359">
        <f t="shared" si="134"/>
        <v>0</v>
      </c>
      <c r="BC46" s="1359">
        <f t="shared" si="134"/>
        <v>0</v>
      </c>
      <c r="BD46" s="1359">
        <f t="shared" si="134"/>
        <v>0</v>
      </c>
      <c r="BE46" s="1359">
        <f t="shared" si="134"/>
        <v>1983868</v>
      </c>
      <c r="BF46" s="1359">
        <f t="shared" si="134"/>
        <v>1951481762</v>
      </c>
      <c r="BG46" s="1359">
        <f t="shared" si="134"/>
        <v>8651718</v>
      </c>
      <c r="BH46" s="1359">
        <f t="shared" si="134"/>
        <v>1960133480</v>
      </c>
      <c r="BI46" s="1359">
        <f t="shared" si="134"/>
        <v>1949497894</v>
      </c>
      <c r="BJ46" s="1359">
        <f t="shared" si="134"/>
        <v>15604</v>
      </c>
      <c r="BK46" s="1359">
        <f t="shared" si="134"/>
        <v>0</v>
      </c>
      <c r="BL46" s="1359">
        <f t="shared" si="134"/>
        <v>0</v>
      </c>
      <c r="BM46" s="1359">
        <f t="shared" si="134"/>
        <v>0</v>
      </c>
      <c r="BN46" s="1359">
        <f t="shared" ref="BN46:DL46" si="135">BN45+BN35</f>
        <v>-15604</v>
      </c>
      <c r="BO46" s="1359">
        <f t="shared" si="135"/>
        <v>1576</v>
      </c>
      <c r="BP46" s="1359">
        <f t="shared" si="135"/>
        <v>0</v>
      </c>
      <c r="BQ46" s="1359">
        <f t="shared" si="135"/>
        <v>0</v>
      </c>
      <c r="BR46" s="1359">
        <f t="shared" si="135"/>
        <v>0</v>
      </c>
      <c r="BS46" s="1359">
        <f t="shared" si="135"/>
        <v>-1576</v>
      </c>
      <c r="BT46" s="1359">
        <f t="shared" si="135"/>
        <v>506683</v>
      </c>
      <c r="BU46" s="1359">
        <f t="shared" si="135"/>
        <v>21903666</v>
      </c>
      <c r="BV46" s="1359">
        <f t="shared" si="135"/>
        <v>0</v>
      </c>
      <c r="BW46" s="1359">
        <f t="shared" si="135"/>
        <v>21903666</v>
      </c>
      <c r="BX46" s="1359">
        <f t="shared" si="135"/>
        <v>21396983</v>
      </c>
      <c r="BY46" s="1359">
        <f>BY45+BY35</f>
        <v>2062</v>
      </c>
      <c r="BZ46" s="1359">
        <f>BZ45+BZ35</f>
        <v>0</v>
      </c>
      <c r="CA46" s="1359">
        <f>CA45+CA35</f>
        <v>0</v>
      </c>
      <c r="CB46" s="1359">
        <f>CB45+CB35</f>
        <v>0</v>
      </c>
      <c r="CC46" s="1359">
        <f>CC45+CC35</f>
        <v>-2062</v>
      </c>
      <c r="CD46" s="1359">
        <f t="shared" ref="CD46:CM46" si="136">CD45+CD35</f>
        <v>0</v>
      </c>
      <c r="CE46" s="1359">
        <f t="shared" si="136"/>
        <v>0</v>
      </c>
      <c r="CF46" s="1359">
        <f t="shared" si="136"/>
        <v>0</v>
      </c>
      <c r="CG46" s="1359">
        <f t="shared" si="136"/>
        <v>0</v>
      </c>
      <c r="CH46" s="1359">
        <f t="shared" si="136"/>
        <v>0</v>
      </c>
      <c r="CI46" s="1359">
        <f t="shared" si="136"/>
        <v>762</v>
      </c>
      <c r="CJ46" s="1359">
        <f t="shared" si="136"/>
        <v>0</v>
      </c>
      <c r="CK46" s="1359">
        <f t="shared" si="136"/>
        <v>0</v>
      </c>
      <c r="CL46" s="1359">
        <f t="shared" si="136"/>
        <v>0</v>
      </c>
      <c r="CM46" s="1359">
        <f t="shared" si="136"/>
        <v>-762</v>
      </c>
      <c r="CN46" s="1359">
        <f>CN45+CN35</f>
        <v>0</v>
      </c>
      <c r="CO46" s="1359">
        <f>CO45+CO35</f>
        <v>0</v>
      </c>
      <c r="CP46" s="1359">
        <f>CP45+CP35</f>
        <v>0</v>
      </c>
      <c r="CQ46" s="1359">
        <f>CQ45+CQ35</f>
        <v>0</v>
      </c>
      <c r="CR46" s="1359">
        <f>CR45+CR35</f>
        <v>0</v>
      </c>
      <c r="CS46" s="1359">
        <f t="shared" si="135"/>
        <v>0</v>
      </c>
      <c r="CT46" s="1359">
        <f t="shared" si="135"/>
        <v>0</v>
      </c>
      <c r="CU46" s="1359">
        <f t="shared" si="135"/>
        <v>4000000</v>
      </c>
      <c r="CV46" s="1359">
        <f t="shared" si="135"/>
        <v>4000000</v>
      </c>
      <c r="CW46" s="1359">
        <f t="shared" si="135"/>
        <v>0</v>
      </c>
      <c r="CX46" s="1359">
        <f t="shared" si="135"/>
        <v>526687</v>
      </c>
      <c r="CY46" s="1359">
        <f t="shared" si="135"/>
        <v>21903666</v>
      </c>
      <c r="CZ46" s="1359">
        <f t="shared" si="135"/>
        <v>4000000</v>
      </c>
      <c r="DA46" s="1359">
        <f t="shared" si="135"/>
        <v>25903666</v>
      </c>
      <c r="DB46" s="1359">
        <f t="shared" si="135"/>
        <v>21376979</v>
      </c>
      <c r="DC46" s="1359">
        <f t="shared" si="135"/>
        <v>35061</v>
      </c>
      <c r="DD46" s="1359">
        <f t="shared" si="135"/>
        <v>60155316</v>
      </c>
      <c r="DE46" s="1359">
        <f t="shared" si="135"/>
        <v>17827221</v>
      </c>
      <c r="DF46" s="1359">
        <f t="shared" si="135"/>
        <v>77982537</v>
      </c>
      <c r="DG46" s="1359">
        <f t="shared" si="135"/>
        <v>60120255</v>
      </c>
      <c r="DH46" s="1359">
        <f t="shared" si="135"/>
        <v>2545616</v>
      </c>
      <c r="DI46" s="1359">
        <f t="shared" si="135"/>
        <v>2033540744</v>
      </c>
      <c r="DJ46" s="1359">
        <f t="shared" si="135"/>
        <v>30478939</v>
      </c>
      <c r="DK46" s="1359">
        <f t="shared" si="135"/>
        <v>2064019683</v>
      </c>
      <c r="DL46" s="1359">
        <f t="shared" si="135"/>
        <v>2030995128</v>
      </c>
      <c r="DM46" s="946"/>
      <c r="DN46" s="946"/>
    </row>
    <row r="47" spans="1:119" ht="15" hidden="1" customHeight="1">
      <c r="A47" s="806" t="s">
        <v>462</v>
      </c>
      <c r="B47" s="806"/>
      <c r="C47" s="1167"/>
      <c r="D47" s="1302"/>
      <c r="E47" s="1324">
        <f>SUM(C47+D47)</f>
        <v>0</v>
      </c>
      <c r="F47" s="1324"/>
      <c r="G47" s="1324"/>
      <c r="H47" s="1167"/>
      <c r="I47" s="1302"/>
      <c r="J47" s="1324">
        <f>SUM(H47+I47)</f>
        <v>0</v>
      </c>
      <c r="K47" s="1324"/>
      <c r="L47" s="1324"/>
      <c r="M47" s="1167"/>
      <c r="N47" s="1302"/>
      <c r="O47" s="1324">
        <f>SUM(M47+N47)</f>
        <v>0</v>
      </c>
      <c r="P47" s="1324"/>
      <c r="Q47" s="1324"/>
      <c r="R47" s="1167"/>
      <c r="S47" s="1302"/>
      <c r="T47" s="1324">
        <f>SUM(R47+S47)</f>
        <v>0</v>
      </c>
      <c r="U47" s="1324"/>
      <c r="V47" s="1324"/>
      <c r="W47" s="1324"/>
      <c r="X47" s="1302"/>
      <c r="Y47" s="1324">
        <f>SUM(W47+X47)</f>
        <v>0</v>
      </c>
      <c r="Z47" s="1324"/>
      <c r="AA47" s="1324"/>
      <c r="AB47" s="1167"/>
      <c r="AC47" s="1302"/>
      <c r="AD47" s="1324">
        <f>SUM(AB47+AC47)</f>
        <v>0</v>
      </c>
      <c r="AE47" s="1324"/>
      <c r="AF47" s="1324"/>
      <c r="AG47" s="1167"/>
      <c r="AH47" s="1302"/>
      <c r="AI47" s="1324">
        <f>SUM(AG47+AH47)</f>
        <v>0</v>
      </c>
      <c r="AJ47" s="1324"/>
      <c r="AK47" s="1324"/>
      <c r="AL47" s="1167"/>
      <c r="AM47" s="1302"/>
      <c r="AN47" s="1324">
        <f>SUM(AL47+AM47)</f>
        <v>0</v>
      </c>
      <c r="AO47" s="1324"/>
      <c r="AP47" s="1324"/>
      <c r="AQ47" s="1324"/>
      <c r="AR47" s="1320"/>
      <c r="AS47" s="1324">
        <f>SUM(AQ47+AR47)</f>
        <v>0</v>
      </c>
      <c r="AT47" s="1324"/>
      <c r="AU47" s="1324"/>
      <c r="AV47" s="1167"/>
      <c r="AW47" s="1302"/>
      <c r="AX47" s="1324">
        <f>SUM(AV47+AW47)</f>
        <v>0</v>
      </c>
      <c r="AY47" s="1324"/>
      <c r="AZ47" s="1324"/>
      <c r="BA47" s="1324"/>
      <c r="BB47" s="1320"/>
      <c r="BC47" s="1324">
        <f>SUM(BA47+BB47)</f>
        <v>0</v>
      </c>
      <c r="BD47" s="1324"/>
      <c r="BE47" s="1324"/>
      <c r="BF47" s="1401">
        <f t="shared" ref="BF47:BF58" si="137">C47+H47+M47+R47+W47+AB47+AG47+AL47+AQ47+AV47+BA47</f>
        <v>0</v>
      </c>
      <c r="BG47" s="1408">
        <f t="shared" ref="BG47:BG58" si="138">D47+I47+N47+S47+X47+AC47+AH47+AM47+AR47+AW47+BB47</f>
        <v>0</v>
      </c>
      <c r="BH47" s="1327">
        <f>SUM(BF47+BG47)</f>
        <v>0</v>
      </c>
      <c r="BI47" s="1327"/>
      <c r="BJ47" s="1327"/>
      <c r="BK47" s="1167"/>
      <c r="BL47" s="1302"/>
      <c r="BM47" s="1324">
        <f t="shared" si="49"/>
        <v>0</v>
      </c>
      <c r="BN47" s="1324"/>
      <c r="BO47" s="1324"/>
      <c r="BP47" s="1167"/>
      <c r="BQ47" s="1302"/>
      <c r="BR47" s="1324">
        <f t="shared" si="51"/>
        <v>0</v>
      </c>
      <c r="BS47" s="1324"/>
      <c r="BT47" s="1324"/>
      <c r="BU47" s="1167"/>
      <c r="BV47" s="1302"/>
      <c r="BW47" s="1324">
        <f t="shared" si="52"/>
        <v>0</v>
      </c>
      <c r="BX47" s="1324"/>
      <c r="BY47" s="1324"/>
      <c r="BZ47" s="1167"/>
      <c r="CA47" s="1302"/>
      <c r="CB47" s="1324">
        <f>SUM(BZ47+CA47)</f>
        <v>0</v>
      </c>
      <c r="CC47" s="1324"/>
      <c r="CD47" s="1324"/>
      <c r="CE47" s="1167"/>
      <c r="CF47" s="1302"/>
      <c r="CG47" s="1324">
        <f>SUM(CE47+CF47)</f>
        <v>0</v>
      </c>
      <c r="CH47" s="1324"/>
      <c r="CI47" s="1324"/>
      <c r="CJ47" s="1167"/>
      <c r="CK47" s="1302"/>
      <c r="CL47" s="1324">
        <f>SUM(CJ47+CK47)</f>
        <v>0</v>
      </c>
      <c r="CM47" s="1324"/>
      <c r="CN47" s="1324"/>
      <c r="CO47" s="1167"/>
      <c r="CP47" s="1302"/>
      <c r="CQ47" s="1324">
        <f>SUM(CO47+CP47)</f>
        <v>0</v>
      </c>
      <c r="CR47" s="1324"/>
      <c r="CS47" s="1324"/>
      <c r="CT47" s="1167"/>
      <c r="CU47" s="1302"/>
      <c r="CV47" s="1324">
        <f>SUM(CT47+CU47)</f>
        <v>0</v>
      </c>
      <c r="CW47" s="1324"/>
      <c r="CX47" s="1327"/>
      <c r="CY47" s="1409">
        <f>BK47+BP47+BU47+CT47</f>
        <v>0</v>
      </c>
      <c r="CZ47" s="1408">
        <f>BL47+BQ47+BV47+CU47</f>
        <v>0</v>
      </c>
      <c r="DA47" s="1327">
        <f>SUM(CY47+CZ47)</f>
        <v>0</v>
      </c>
      <c r="DB47" s="1327"/>
      <c r="DC47" s="1327"/>
      <c r="DD47" s="1324"/>
      <c r="DE47" s="1320"/>
      <c r="DF47" s="1324">
        <f>SUM(DD47:DE47)</f>
        <v>0</v>
      </c>
      <c r="DG47" s="1324"/>
      <c r="DH47" s="1327"/>
      <c r="DI47" s="1403">
        <f>BF47+CY47</f>
        <v>0</v>
      </c>
      <c r="DJ47" s="1404">
        <f>BG47+CZ47</f>
        <v>0</v>
      </c>
      <c r="DK47" s="1327">
        <f>SUM(DI47:DJ47)</f>
        <v>0</v>
      </c>
      <c r="DL47" s="1410"/>
    </row>
    <row r="48" spans="1:119" ht="15" hidden="1" customHeight="1">
      <c r="A48" s="806" t="s">
        <v>558</v>
      </c>
      <c r="B48" s="806"/>
      <c r="C48" s="1167"/>
      <c r="D48" s="1302"/>
      <c r="E48" s="1324">
        <f>SUM(C48+D48)</f>
        <v>0</v>
      </c>
      <c r="F48" s="1324"/>
      <c r="G48" s="1324"/>
      <c r="H48" s="1167"/>
      <c r="I48" s="1302"/>
      <c r="J48" s="1324">
        <f>SUM(H48+I48)</f>
        <v>0</v>
      </c>
      <c r="K48" s="1324"/>
      <c r="L48" s="1324"/>
      <c r="M48" s="1167"/>
      <c r="N48" s="1302"/>
      <c r="O48" s="1324">
        <f>SUM(M48+N48)</f>
        <v>0</v>
      </c>
      <c r="P48" s="1324"/>
      <c r="Q48" s="1324"/>
      <c r="R48" s="1167"/>
      <c r="S48" s="1302"/>
      <c r="T48" s="1324">
        <f>SUM(R48+S48)</f>
        <v>0</v>
      </c>
      <c r="U48" s="1324"/>
      <c r="V48" s="1324"/>
      <c r="W48" s="1324"/>
      <c r="X48" s="1302"/>
      <c r="Y48" s="1324">
        <f>SUM(W48+X48)</f>
        <v>0</v>
      </c>
      <c r="Z48" s="1324"/>
      <c r="AA48" s="1324"/>
      <c r="AB48" s="1167"/>
      <c r="AC48" s="1302"/>
      <c r="AD48" s="1324">
        <f>SUM(AB48+AC48)</f>
        <v>0</v>
      </c>
      <c r="AE48" s="1324"/>
      <c r="AF48" s="1324"/>
      <c r="AG48" s="1167"/>
      <c r="AH48" s="1302"/>
      <c r="AI48" s="1324">
        <f>SUM(AG48+AH48)</f>
        <v>0</v>
      </c>
      <c r="AJ48" s="1324"/>
      <c r="AK48" s="1324"/>
      <c r="AL48" s="1167"/>
      <c r="AM48" s="1302"/>
      <c r="AN48" s="1324">
        <f>SUM(AL48+AM48)</f>
        <v>0</v>
      </c>
      <c r="AO48" s="1324"/>
      <c r="AP48" s="1324"/>
      <c r="AQ48" s="1324"/>
      <c r="AR48" s="1320"/>
      <c r="AS48" s="1324">
        <f>SUM(AQ48+AR48)</f>
        <v>0</v>
      </c>
      <c r="AT48" s="1324"/>
      <c r="AU48" s="1324"/>
      <c r="AV48" s="1167"/>
      <c r="AW48" s="1302"/>
      <c r="AX48" s="1324">
        <f>SUM(AV48+AW48)</f>
        <v>0</v>
      </c>
      <c r="AY48" s="1324"/>
      <c r="AZ48" s="1324"/>
      <c r="BA48" s="1324"/>
      <c r="BB48" s="1320"/>
      <c r="BC48" s="1324">
        <f>SUM(BA48+BB48)</f>
        <v>0</v>
      </c>
      <c r="BD48" s="1324"/>
      <c r="BE48" s="1324"/>
      <c r="BF48" s="1401">
        <f t="shared" si="137"/>
        <v>0</v>
      </c>
      <c r="BG48" s="1408">
        <f t="shared" si="138"/>
        <v>0</v>
      </c>
      <c r="BH48" s="1327">
        <f>SUM(BF48+BG48)</f>
        <v>0</v>
      </c>
      <c r="BI48" s="1327"/>
      <c r="BJ48" s="1327"/>
      <c r="BK48" s="1167"/>
      <c r="BL48" s="1302"/>
      <c r="BM48" s="1324">
        <f t="shared" si="49"/>
        <v>0</v>
      </c>
      <c r="BN48" s="1324"/>
      <c r="BO48" s="1324"/>
      <c r="BP48" s="1167"/>
      <c r="BQ48" s="1302"/>
      <c r="BR48" s="1324">
        <f t="shared" si="51"/>
        <v>0</v>
      </c>
      <c r="BS48" s="1324"/>
      <c r="BT48" s="1324"/>
      <c r="BU48" s="1167"/>
      <c r="BV48" s="1302"/>
      <c r="BW48" s="1324">
        <f t="shared" si="52"/>
        <v>0</v>
      </c>
      <c r="BX48" s="1324"/>
      <c r="BY48" s="1324"/>
      <c r="BZ48" s="1167"/>
      <c r="CA48" s="1302"/>
      <c r="CB48" s="1324">
        <f>SUM(BZ48+CA48)</f>
        <v>0</v>
      </c>
      <c r="CC48" s="1324"/>
      <c r="CD48" s="1324"/>
      <c r="CE48" s="1167"/>
      <c r="CF48" s="1302"/>
      <c r="CG48" s="1324">
        <f>SUM(CE48+CF48)</f>
        <v>0</v>
      </c>
      <c r="CH48" s="1324"/>
      <c r="CI48" s="1324"/>
      <c r="CJ48" s="1167"/>
      <c r="CK48" s="1302"/>
      <c r="CL48" s="1324">
        <f>SUM(CJ48+CK48)</f>
        <v>0</v>
      </c>
      <c r="CM48" s="1324"/>
      <c r="CN48" s="1324"/>
      <c r="CO48" s="1167"/>
      <c r="CP48" s="1302"/>
      <c r="CQ48" s="1324">
        <f>SUM(CO48+CP48)</f>
        <v>0</v>
      </c>
      <c r="CR48" s="1324"/>
      <c r="CS48" s="1324"/>
      <c r="CT48" s="1167"/>
      <c r="CU48" s="1302"/>
      <c r="CV48" s="1324">
        <f>SUM(CT48+CU48)</f>
        <v>0</v>
      </c>
      <c r="CW48" s="1324"/>
      <c r="CX48" s="1327"/>
      <c r="CY48" s="1409">
        <f>BK48+BP48+BU48+CT48</f>
        <v>0</v>
      </c>
      <c r="CZ48" s="1408">
        <f>BL48+BQ48+BV48+CU48</f>
        <v>0</v>
      </c>
      <c r="DA48" s="1327">
        <f>SUM(CY48+CZ48)</f>
        <v>0</v>
      </c>
      <c r="DB48" s="1327"/>
      <c r="DC48" s="1327"/>
      <c r="DD48" s="1324"/>
      <c r="DE48" s="1320"/>
      <c r="DF48" s="1324">
        <f>SUM(DD48:DE48)</f>
        <v>0</v>
      </c>
      <c r="DG48" s="1324"/>
      <c r="DH48" s="1327"/>
      <c r="DI48" s="1403">
        <f>BF48+CY48</f>
        <v>0</v>
      </c>
      <c r="DJ48" s="1404">
        <f>BG48+CZ48</f>
        <v>0</v>
      </c>
      <c r="DK48" s="1327">
        <f>SUM(DI48:DJ48)</f>
        <v>0</v>
      </c>
      <c r="DL48" s="1410"/>
    </row>
    <row r="49" spans="1:118" ht="15" hidden="1" customHeight="1">
      <c r="A49" s="806" t="s">
        <v>460</v>
      </c>
      <c r="B49" s="806"/>
      <c r="C49" s="1363"/>
      <c r="D49" s="1302"/>
      <c r="E49" s="1324">
        <f>SUM(C49+D49)</f>
        <v>0</v>
      </c>
      <c r="F49" s="1339">
        <f t="shared" ref="F49:F58" si="139">C49-B49</f>
        <v>0</v>
      </c>
      <c r="G49" s="1324"/>
      <c r="H49" s="1363"/>
      <c r="I49" s="1302"/>
      <c r="J49" s="1324">
        <f>SUM(H49+I49)</f>
        <v>0</v>
      </c>
      <c r="K49" s="1339">
        <f t="shared" ref="K49:K58" si="140">H49-G49</f>
        <v>0</v>
      </c>
      <c r="L49" s="1324"/>
      <c r="M49" s="1363"/>
      <c r="N49" s="1302"/>
      <c r="O49" s="1324">
        <f>SUM(M49+N49)</f>
        <v>0</v>
      </c>
      <c r="P49" s="1339">
        <f t="shared" ref="P49:P58" si="141">M49-L49</f>
        <v>0</v>
      </c>
      <c r="Q49" s="1324"/>
      <c r="R49" s="1363"/>
      <c r="S49" s="1302"/>
      <c r="T49" s="1324">
        <f>SUM(R49+S49)</f>
        <v>0</v>
      </c>
      <c r="U49" s="1339">
        <f t="shared" ref="U49:U58" si="142">R49-Q49</f>
        <v>0</v>
      </c>
      <c r="V49" s="1324"/>
      <c r="W49" s="1324"/>
      <c r="X49" s="1302"/>
      <c r="Y49" s="1324">
        <f>SUM(W49+X49)</f>
        <v>0</v>
      </c>
      <c r="Z49" s="1339">
        <f t="shared" ref="Z49:Z58" si="143">W49-V49</f>
        <v>0</v>
      </c>
      <c r="AA49" s="1324"/>
      <c r="AB49" s="1167"/>
      <c r="AC49" s="1302"/>
      <c r="AD49" s="1324">
        <f>SUM(AB49+AC49)</f>
        <v>0</v>
      </c>
      <c r="AE49" s="1339">
        <f t="shared" ref="AE49:AE58" si="144">AB49-AA49</f>
        <v>0</v>
      </c>
      <c r="AF49" s="1324"/>
      <c r="AG49" s="1167"/>
      <c r="AH49" s="1302"/>
      <c r="AI49" s="1324">
        <f>SUM(AG49+AH49)</f>
        <v>0</v>
      </c>
      <c r="AJ49" s="1339">
        <f t="shared" ref="AJ49:AJ58" si="145">AG49-AF49</f>
        <v>0</v>
      </c>
      <c r="AK49" s="1324"/>
      <c r="AL49" s="1167"/>
      <c r="AM49" s="1302"/>
      <c r="AN49" s="1324">
        <f>SUM(AL49+AM49)</f>
        <v>0</v>
      </c>
      <c r="AO49" s="1339">
        <f t="shared" ref="AO49:AO58" si="146">AL49-AK49</f>
        <v>0</v>
      </c>
      <c r="AP49" s="1324"/>
      <c r="AQ49" s="1324"/>
      <c r="AR49" s="1320"/>
      <c r="AS49" s="1324">
        <f>SUM(AQ49+AR49)</f>
        <v>0</v>
      </c>
      <c r="AT49" s="1339">
        <f t="shared" ref="AT49:AT58" si="147">AQ49-AP49</f>
        <v>0</v>
      </c>
      <c r="AU49" s="1324"/>
      <c r="AV49" s="1167"/>
      <c r="AW49" s="1302"/>
      <c r="AX49" s="1324">
        <f>SUM(AV49+AW49)</f>
        <v>0</v>
      </c>
      <c r="AY49" s="1339">
        <f t="shared" ref="AY49:AY58" si="148">AV49-AU49</f>
        <v>0</v>
      </c>
      <c r="AZ49" s="1324"/>
      <c r="BA49" s="1324"/>
      <c r="BB49" s="1320"/>
      <c r="BC49" s="1324">
        <f>SUM(BA49+BB49)</f>
        <v>0</v>
      </c>
      <c r="BD49" s="1339">
        <f t="shared" ref="BD49:BD58" si="149">BA49-AZ49</f>
        <v>0</v>
      </c>
      <c r="BE49" s="1401">
        <f t="shared" ref="BE49:BE58" si="150">B49+G49+L49+Q49+V49+AA49+AF49+AK49+AP49+AU49+AZ49</f>
        <v>0</v>
      </c>
      <c r="BF49" s="1401">
        <f t="shared" si="137"/>
        <v>0</v>
      </c>
      <c r="BG49" s="1405">
        <f t="shared" si="138"/>
        <v>0</v>
      </c>
      <c r="BH49" s="1327">
        <f>SUM(BF49+BG49)</f>
        <v>0</v>
      </c>
      <c r="BI49" s="1403">
        <f t="shared" ref="BI49:BI58" si="151">BF49-BE49</f>
        <v>0</v>
      </c>
      <c r="BJ49" s="1327"/>
      <c r="BK49" s="1363"/>
      <c r="BL49" s="1302"/>
      <c r="BM49" s="1324">
        <f t="shared" si="49"/>
        <v>0</v>
      </c>
      <c r="BN49" s="1339">
        <f t="shared" ref="BN49:BN58" si="152">BK49-BJ49</f>
        <v>0</v>
      </c>
      <c r="BO49" s="1324"/>
      <c r="BP49" s="1363"/>
      <c r="BQ49" s="1302"/>
      <c r="BR49" s="1324">
        <f t="shared" si="51"/>
        <v>0</v>
      </c>
      <c r="BS49" s="1339">
        <f t="shared" ref="BS49:BS58" si="153">BP49-BO49</f>
        <v>0</v>
      </c>
      <c r="BT49" s="1324"/>
      <c r="BU49" s="1363"/>
      <c r="BV49" s="1302"/>
      <c r="BW49" s="1324">
        <f t="shared" si="52"/>
        <v>0</v>
      </c>
      <c r="BX49" s="1339">
        <f t="shared" ref="BX49:BX58" si="154">BU49-BT49</f>
        <v>0</v>
      </c>
      <c r="BY49" s="1324"/>
      <c r="BZ49" s="1363"/>
      <c r="CA49" s="1302"/>
      <c r="CB49" s="1324">
        <f>SUM(BZ49+CA49)</f>
        <v>0</v>
      </c>
      <c r="CC49" s="1339">
        <f t="shared" ref="CC49:CC58" si="155">BZ49-BY49</f>
        <v>0</v>
      </c>
      <c r="CD49" s="1324"/>
      <c r="CE49" s="1167"/>
      <c r="CF49" s="1302"/>
      <c r="CG49" s="1324">
        <f>SUM(CE49+CF49)</f>
        <v>0</v>
      </c>
      <c r="CH49" s="1339">
        <f t="shared" ref="CH49:CH58" si="156">CE49-CD49</f>
        <v>0</v>
      </c>
      <c r="CI49" s="1324"/>
      <c r="CJ49" s="1363"/>
      <c r="CK49" s="1302"/>
      <c r="CL49" s="1324">
        <f>SUM(CJ49+CK49)</f>
        <v>0</v>
      </c>
      <c r="CM49" s="1339">
        <f t="shared" ref="CM49:CM58" si="157">CJ49-CI49</f>
        <v>0</v>
      </c>
      <c r="CN49" s="1324"/>
      <c r="CO49" s="1167"/>
      <c r="CP49" s="1302"/>
      <c r="CQ49" s="1324">
        <f>SUM(CO49+CP49)</f>
        <v>0</v>
      </c>
      <c r="CR49" s="1339">
        <f t="shared" ref="CR49:CR58" si="158">CO49-CN49</f>
        <v>0</v>
      </c>
      <c r="CS49" s="1324"/>
      <c r="CT49" s="1167"/>
      <c r="CU49" s="1302"/>
      <c r="CV49" s="1324">
        <f>SUM(CT49+CU49)</f>
        <v>0</v>
      </c>
      <c r="CW49" s="1339">
        <f t="shared" ref="CW49:CW58" si="159">CT49-CS49</f>
        <v>0</v>
      </c>
      <c r="CX49" s="1401">
        <f>BJ49+BO49+BT49+BY49+CD49+CI49+CN49+CS49</f>
        <v>0</v>
      </c>
      <c r="CY49" s="1401">
        <f>BK49+BP49+BU49+BZ49+CE49+CJ49+CO49+CT49</f>
        <v>0</v>
      </c>
      <c r="CZ49" s="1405">
        <f t="shared" ref="CZ49:CZ58" si="160">BL49+BQ49+BV49+CA49+CF49+CK49+CP49+CU49</f>
        <v>0</v>
      </c>
      <c r="DA49" s="1327">
        <f>SUM(CY49+CZ49)</f>
        <v>0</v>
      </c>
      <c r="DB49" s="1403">
        <f t="shared" ref="DB49:DB58" si="161">CY49-CX49</f>
        <v>0</v>
      </c>
      <c r="DC49" s="1327"/>
      <c r="DD49" s="1324"/>
      <c r="DE49" s="1320"/>
      <c r="DF49" s="1324">
        <f>SUM(DD49:DE49)</f>
        <v>0</v>
      </c>
      <c r="DG49" s="1339">
        <f t="shared" ref="DG49:DG58" si="162">DD49-DC49</f>
        <v>0</v>
      </c>
      <c r="DH49" s="1403">
        <f t="shared" ref="DH49:DH58" si="163">BE49+CX49+DC49</f>
        <v>0</v>
      </c>
      <c r="DI49" s="1403">
        <f t="shared" ref="DI49:DI58" si="164">BF49+CY49+DD49</f>
        <v>0</v>
      </c>
      <c r="DJ49" s="1404">
        <f t="shared" ref="DJ49:DJ58" si="165">BG49+CZ49+DE49</f>
        <v>0</v>
      </c>
      <c r="DK49" s="1327">
        <f>SUM(DI49:DJ49)</f>
        <v>0</v>
      </c>
      <c r="DL49" s="1398">
        <f t="shared" ref="DL49:DL58" si="166">DI49-DH49</f>
        <v>0</v>
      </c>
    </row>
    <row r="50" spans="1:118" ht="15" hidden="1" customHeight="1">
      <c r="A50" s="806" t="s">
        <v>461</v>
      </c>
      <c r="B50" s="806"/>
      <c r="C50" s="1363"/>
      <c r="D50" s="1302"/>
      <c r="E50" s="1324">
        <f>SUM(C50+D50)</f>
        <v>0</v>
      </c>
      <c r="F50" s="1339">
        <f t="shared" si="139"/>
        <v>0</v>
      </c>
      <c r="G50" s="1324"/>
      <c r="H50" s="1363"/>
      <c r="I50" s="1302"/>
      <c r="J50" s="1324">
        <f>SUM(H50+I50)</f>
        <v>0</v>
      </c>
      <c r="K50" s="1339">
        <f t="shared" si="140"/>
        <v>0</v>
      </c>
      <c r="L50" s="1324"/>
      <c r="M50" s="1363"/>
      <c r="N50" s="1302"/>
      <c r="O50" s="1324">
        <f>SUM(M50+N50)</f>
        <v>0</v>
      </c>
      <c r="P50" s="1339">
        <f t="shared" si="141"/>
        <v>0</v>
      </c>
      <c r="Q50" s="1324"/>
      <c r="R50" s="1363"/>
      <c r="S50" s="1302"/>
      <c r="T50" s="1324">
        <f>SUM(R50+S50)</f>
        <v>0</v>
      </c>
      <c r="U50" s="1339">
        <f t="shared" si="142"/>
        <v>0</v>
      </c>
      <c r="V50" s="1324"/>
      <c r="W50" s="1324"/>
      <c r="X50" s="1302"/>
      <c r="Y50" s="1324">
        <f>SUM(W50+X50)</f>
        <v>0</v>
      </c>
      <c r="Z50" s="1339">
        <f t="shared" si="143"/>
        <v>0</v>
      </c>
      <c r="AA50" s="1324"/>
      <c r="AB50" s="1167"/>
      <c r="AC50" s="1302"/>
      <c r="AD50" s="1324">
        <f>SUM(AB50+AC50)</f>
        <v>0</v>
      </c>
      <c r="AE50" s="1339">
        <f t="shared" si="144"/>
        <v>0</v>
      </c>
      <c r="AF50" s="1324"/>
      <c r="AG50" s="1167"/>
      <c r="AH50" s="1302"/>
      <c r="AI50" s="1324">
        <f>SUM(AG50+AH50)</f>
        <v>0</v>
      </c>
      <c r="AJ50" s="1339">
        <f t="shared" si="145"/>
        <v>0</v>
      </c>
      <c r="AK50" s="1324"/>
      <c r="AL50" s="1167"/>
      <c r="AM50" s="1302"/>
      <c r="AN50" s="1324">
        <f>SUM(AL50+AM50)</f>
        <v>0</v>
      </c>
      <c r="AO50" s="1339">
        <f t="shared" si="146"/>
        <v>0</v>
      </c>
      <c r="AP50" s="1324"/>
      <c r="AQ50" s="1324"/>
      <c r="AR50" s="1320"/>
      <c r="AS50" s="1324">
        <f>SUM(AQ50+AR50)</f>
        <v>0</v>
      </c>
      <c r="AT50" s="1339">
        <f t="shared" si="147"/>
        <v>0</v>
      </c>
      <c r="AU50" s="1324"/>
      <c r="AV50" s="1167"/>
      <c r="AW50" s="1302"/>
      <c r="AX50" s="1324">
        <f>SUM(AV50+AW50)</f>
        <v>0</v>
      </c>
      <c r="AY50" s="1339">
        <f t="shared" si="148"/>
        <v>0</v>
      </c>
      <c r="AZ50" s="1324"/>
      <c r="BA50" s="1324"/>
      <c r="BB50" s="1320"/>
      <c r="BC50" s="1324">
        <f>SUM(BA50+BB50)</f>
        <v>0</v>
      </c>
      <c r="BD50" s="1339">
        <f t="shared" si="149"/>
        <v>0</v>
      </c>
      <c r="BE50" s="1401">
        <f t="shared" si="150"/>
        <v>0</v>
      </c>
      <c r="BF50" s="1401">
        <f t="shared" si="137"/>
        <v>0</v>
      </c>
      <c r="BG50" s="1405">
        <f t="shared" si="138"/>
        <v>0</v>
      </c>
      <c r="BH50" s="1327">
        <f>SUM(BF50+BG50)</f>
        <v>0</v>
      </c>
      <c r="BI50" s="1403">
        <f t="shared" si="151"/>
        <v>0</v>
      </c>
      <c r="BJ50" s="1327"/>
      <c r="BK50" s="1363"/>
      <c r="BL50" s="1302"/>
      <c r="BM50" s="1324">
        <f t="shared" si="49"/>
        <v>0</v>
      </c>
      <c r="BN50" s="1339">
        <f t="shared" si="152"/>
        <v>0</v>
      </c>
      <c r="BO50" s="1324"/>
      <c r="BP50" s="1363"/>
      <c r="BQ50" s="1302"/>
      <c r="BR50" s="1324">
        <f t="shared" si="51"/>
        <v>0</v>
      </c>
      <c r="BS50" s="1339">
        <f t="shared" si="153"/>
        <v>0</v>
      </c>
      <c r="BT50" s="1324"/>
      <c r="BU50" s="1363"/>
      <c r="BV50" s="1302"/>
      <c r="BW50" s="1324">
        <f t="shared" si="52"/>
        <v>0</v>
      </c>
      <c r="BX50" s="1339">
        <f t="shared" si="154"/>
        <v>0</v>
      </c>
      <c r="BY50" s="1324"/>
      <c r="BZ50" s="1363"/>
      <c r="CA50" s="1302"/>
      <c r="CB50" s="1324">
        <f>SUM(BZ50+CA50)</f>
        <v>0</v>
      </c>
      <c r="CC50" s="1339">
        <f t="shared" si="155"/>
        <v>0</v>
      </c>
      <c r="CD50" s="1324"/>
      <c r="CE50" s="1167"/>
      <c r="CF50" s="1302"/>
      <c r="CG50" s="1324">
        <f>SUM(CE50+CF50)</f>
        <v>0</v>
      </c>
      <c r="CH50" s="1339">
        <f t="shared" si="156"/>
        <v>0</v>
      </c>
      <c r="CI50" s="1324"/>
      <c r="CJ50" s="1363"/>
      <c r="CK50" s="1302"/>
      <c r="CL50" s="1324">
        <f>SUM(CJ50+CK50)</f>
        <v>0</v>
      </c>
      <c r="CM50" s="1339">
        <f t="shared" si="157"/>
        <v>0</v>
      </c>
      <c r="CN50" s="1324"/>
      <c r="CO50" s="1167"/>
      <c r="CP50" s="1302"/>
      <c r="CQ50" s="1324">
        <f>SUM(CO50+CP50)</f>
        <v>0</v>
      </c>
      <c r="CR50" s="1339">
        <f t="shared" si="158"/>
        <v>0</v>
      </c>
      <c r="CS50" s="1324"/>
      <c r="CT50" s="1167"/>
      <c r="CU50" s="1302"/>
      <c r="CV50" s="1324">
        <f>SUM(CT50+CU50)</f>
        <v>0</v>
      </c>
      <c r="CW50" s="1339">
        <f t="shared" si="159"/>
        <v>0</v>
      </c>
      <c r="CX50" s="1401">
        <f t="shared" ref="CX50:CY58" si="167">BJ50+BO50+BT50+BY50+CD50+CI50+CN50+CS50</f>
        <v>0</v>
      </c>
      <c r="CY50" s="1401">
        <f t="shared" si="167"/>
        <v>0</v>
      </c>
      <c r="CZ50" s="1405">
        <f t="shared" si="160"/>
        <v>0</v>
      </c>
      <c r="DA50" s="1327">
        <f>SUM(CY50+CZ50)</f>
        <v>0</v>
      </c>
      <c r="DB50" s="1403">
        <f t="shared" si="161"/>
        <v>0</v>
      </c>
      <c r="DC50" s="1327"/>
      <c r="DD50" s="1324"/>
      <c r="DE50" s="1320"/>
      <c r="DF50" s="1324">
        <f>SUM(DD50:DE50)</f>
        <v>0</v>
      </c>
      <c r="DG50" s="1339">
        <f t="shared" si="162"/>
        <v>0</v>
      </c>
      <c r="DH50" s="1403">
        <f t="shared" si="163"/>
        <v>0</v>
      </c>
      <c r="DI50" s="1403">
        <f t="shared" si="164"/>
        <v>0</v>
      </c>
      <c r="DJ50" s="1404">
        <f t="shared" si="165"/>
        <v>0</v>
      </c>
      <c r="DK50" s="1327">
        <f>SUM(DI50:DJ50)</f>
        <v>0</v>
      </c>
      <c r="DL50" s="1398">
        <f t="shared" si="166"/>
        <v>0</v>
      </c>
    </row>
    <row r="51" spans="1:118" s="1209" customFormat="1" ht="15" hidden="1" customHeight="1">
      <c r="A51" s="806" t="s">
        <v>463</v>
      </c>
      <c r="B51" s="806"/>
      <c r="C51" s="1363"/>
      <c r="D51" s="1302"/>
      <c r="E51" s="1324">
        <f t="shared" ref="E51:E57" si="168">SUM(C51+D51)</f>
        <v>0</v>
      </c>
      <c r="F51" s="1339">
        <f t="shared" si="139"/>
        <v>0</v>
      </c>
      <c r="G51" s="1324"/>
      <c r="H51" s="1363"/>
      <c r="I51" s="1302"/>
      <c r="J51" s="1324">
        <f t="shared" ref="J51:J57" si="169">SUM(H51+I51)</f>
        <v>0</v>
      </c>
      <c r="K51" s="1339">
        <f t="shared" si="140"/>
        <v>0</v>
      </c>
      <c r="L51" s="1324"/>
      <c r="M51" s="1363"/>
      <c r="N51" s="1302"/>
      <c r="O51" s="1324">
        <f t="shared" ref="O51:O57" si="170">SUM(M51+N51)</f>
        <v>0</v>
      </c>
      <c r="P51" s="1339">
        <f t="shared" si="141"/>
        <v>0</v>
      </c>
      <c r="Q51" s="1324"/>
      <c r="R51" s="1363"/>
      <c r="S51" s="1302"/>
      <c r="T51" s="1324">
        <f t="shared" ref="T51:T57" si="171">SUM(R51+S51)</f>
        <v>0</v>
      </c>
      <c r="U51" s="1339">
        <f t="shared" si="142"/>
        <v>0</v>
      </c>
      <c r="V51" s="1324"/>
      <c r="W51" s="1324"/>
      <c r="X51" s="1302"/>
      <c r="Y51" s="1324">
        <f t="shared" ref="Y51:Y57" si="172">SUM(W51+X51)</f>
        <v>0</v>
      </c>
      <c r="Z51" s="1339">
        <f t="shared" si="143"/>
        <v>0</v>
      </c>
      <c r="AA51" s="1324"/>
      <c r="AB51" s="1167"/>
      <c r="AC51" s="1302"/>
      <c r="AD51" s="1324">
        <f t="shared" ref="AD51:AD57" si="173">SUM(AB51+AC51)</f>
        <v>0</v>
      </c>
      <c r="AE51" s="1339">
        <f t="shared" si="144"/>
        <v>0</v>
      </c>
      <c r="AF51" s="1324"/>
      <c r="AG51" s="1167"/>
      <c r="AH51" s="1302"/>
      <c r="AI51" s="1324">
        <f t="shared" ref="AI51:AI57" si="174">SUM(AG51+AH51)</f>
        <v>0</v>
      </c>
      <c r="AJ51" s="1339">
        <f t="shared" si="145"/>
        <v>0</v>
      </c>
      <c r="AK51" s="1324"/>
      <c r="AL51" s="1167"/>
      <c r="AM51" s="1302"/>
      <c r="AN51" s="1324">
        <f t="shared" ref="AN51:AN57" si="175">SUM(AL51+AM51)</f>
        <v>0</v>
      </c>
      <c r="AO51" s="1339">
        <f t="shared" si="146"/>
        <v>0</v>
      </c>
      <c r="AP51" s="1324"/>
      <c r="AQ51" s="1324"/>
      <c r="AR51" s="1320"/>
      <c r="AS51" s="1324">
        <f t="shared" ref="AS51:AS57" si="176">SUM(AQ51+AR51)</f>
        <v>0</v>
      </c>
      <c r="AT51" s="1339">
        <f t="shared" si="147"/>
        <v>0</v>
      </c>
      <c r="AU51" s="1324"/>
      <c r="AV51" s="1167"/>
      <c r="AW51" s="1302"/>
      <c r="AX51" s="1324">
        <f t="shared" ref="AX51:AX57" si="177">SUM(AV51+AW51)</f>
        <v>0</v>
      </c>
      <c r="AY51" s="1339">
        <f t="shared" si="148"/>
        <v>0</v>
      </c>
      <c r="AZ51" s="1324"/>
      <c r="BA51" s="1324"/>
      <c r="BB51" s="1320"/>
      <c r="BC51" s="1324">
        <f t="shared" ref="BC51:BC57" si="178">SUM(BA51+BB51)</f>
        <v>0</v>
      </c>
      <c r="BD51" s="1339">
        <f t="shared" si="149"/>
        <v>0</v>
      </c>
      <c r="BE51" s="1401">
        <f t="shared" si="150"/>
        <v>0</v>
      </c>
      <c r="BF51" s="1401">
        <f t="shared" si="137"/>
        <v>0</v>
      </c>
      <c r="BG51" s="1405">
        <f t="shared" si="138"/>
        <v>0</v>
      </c>
      <c r="BH51" s="1327">
        <f t="shared" ref="BH51:BH57" si="179">SUM(BF51+BG51)</f>
        <v>0</v>
      </c>
      <c r="BI51" s="1403">
        <f t="shared" si="151"/>
        <v>0</v>
      </c>
      <c r="BJ51" s="1327"/>
      <c r="BK51" s="1363"/>
      <c r="BL51" s="1302"/>
      <c r="BM51" s="1324">
        <f t="shared" si="49"/>
        <v>0</v>
      </c>
      <c r="BN51" s="1339">
        <f t="shared" si="152"/>
        <v>0</v>
      </c>
      <c r="BO51" s="1324"/>
      <c r="BP51" s="1363"/>
      <c r="BQ51" s="1302"/>
      <c r="BR51" s="1324">
        <f t="shared" si="51"/>
        <v>0</v>
      </c>
      <c r="BS51" s="1339">
        <f t="shared" si="153"/>
        <v>0</v>
      </c>
      <c r="BT51" s="1324"/>
      <c r="BU51" s="1363"/>
      <c r="BV51" s="1302"/>
      <c r="BW51" s="1324">
        <f t="shared" si="52"/>
        <v>0</v>
      </c>
      <c r="BX51" s="1339">
        <f t="shared" si="154"/>
        <v>0</v>
      </c>
      <c r="BY51" s="1324"/>
      <c r="BZ51" s="1363"/>
      <c r="CA51" s="1302"/>
      <c r="CB51" s="1324">
        <f t="shared" ref="CB51:CB57" si="180">SUM(BZ51+CA51)</f>
        <v>0</v>
      </c>
      <c r="CC51" s="1339">
        <f t="shared" si="155"/>
        <v>0</v>
      </c>
      <c r="CD51" s="1324"/>
      <c r="CE51" s="1167"/>
      <c r="CF51" s="1302"/>
      <c r="CG51" s="1324">
        <f t="shared" ref="CG51:CG57" si="181">SUM(CE51+CF51)</f>
        <v>0</v>
      </c>
      <c r="CH51" s="1339">
        <f t="shared" si="156"/>
        <v>0</v>
      </c>
      <c r="CI51" s="1324"/>
      <c r="CJ51" s="1363"/>
      <c r="CK51" s="1302"/>
      <c r="CL51" s="1324">
        <f t="shared" ref="CL51:CL57" si="182">SUM(CJ51+CK51)</f>
        <v>0</v>
      </c>
      <c r="CM51" s="1339">
        <f t="shared" si="157"/>
        <v>0</v>
      </c>
      <c r="CN51" s="1324"/>
      <c r="CO51" s="1167"/>
      <c r="CP51" s="1302"/>
      <c r="CQ51" s="1324">
        <f t="shared" ref="CQ51:CQ57" si="183">SUM(CO51+CP51)</f>
        <v>0</v>
      </c>
      <c r="CR51" s="1339">
        <f t="shared" si="158"/>
        <v>0</v>
      </c>
      <c r="CS51" s="1324"/>
      <c r="CT51" s="1167"/>
      <c r="CU51" s="1302"/>
      <c r="CV51" s="1324">
        <f t="shared" ref="CV51:CV57" si="184">SUM(CT51+CU51)</f>
        <v>0</v>
      </c>
      <c r="CW51" s="1339">
        <f t="shared" si="159"/>
        <v>0</v>
      </c>
      <c r="CX51" s="1401">
        <f t="shared" si="167"/>
        <v>0</v>
      </c>
      <c r="CY51" s="1401">
        <f t="shared" si="167"/>
        <v>0</v>
      </c>
      <c r="CZ51" s="1405">
        <f t="shared" si="160"/>
        <v>0</v>
      </c>
      <c r="DA51" s="1327">
        <f t="shared" ref="DA51:DA57" si="185">SUM(CY51+CZ51)</f>
        <v>0</v>
      </c>
      <c r="DB51" s="1403">
        <f t="shared" si="161"/>
        <v>0</v>
      </c>
      <c r="DC51" s="1327"/>
      <c r="DD51" s="1324"/>
      <c r="DE51" s="1320"/>
      <c r="DF51" s="1324">
        <f t="shared" ref="DF51:DF57" si="186">SUM(DD51:DE51)</f>
        <v>0</v>
      </c>
      <c r="DG51" s="1339">
        <f t="shared" si="162"/>
        <v>0</v>
      </c>
      <c r="DH51" s="1403">
        <f t="shared" si="163"/>
        <v>0</v>
      </c>
      <c r="DI51" s="1403">
        <f t="shared" si="164"/>
        <v>0</v>
      </c>
      <c r="DJ51" s="1404">
        <f t="shared" si="165"/>
        <v>0</v>
      </c>
      <c r="DK51" s="1327">
        <f t="shared" ref="DK51:DK57" si="187">SUM(DI51:DJ51)</f>
        <v>0</v>
      </c>
      <c r="DL51" s="1398">
        <f t="shared" si="166"/>
        <v>0</v>
      </c>
      <c r="DM51" s="946"/>
      <c r="DN51" s="946"/>
    </row>
    <row r="52" spans="1:118" ht="15" customHeight="1">
      <c r="A52" s="806" t="s">
        <v>464</v>
      </c>
      <c r="B52" s="806"/>
      <c r="C52" s="1363"/>
      <c r="D52" s="1302"/>
      <c r="E52" s="1324">
        <f t="shared" si="168"/>
        <v>0</v>
      </c>
      <c r="F52" s="1339">
        <f t="shared" si="139"/>
        <v>0</v>
      </c>
      <c r="G52" s="1324"/>
      <c r="H52" s="1363"/>
      <c r="I52" s="1302"/>
      <c r="J52" s="1324">
        <f t="shared" si="169"/>
        <v>0</v>
      </c>
      <c r="K52" s="1339">
        <f t="shared" si="140"/>
        <v>0</v>
      </c>
      <c r="L52" s="1324"/>
      <c r="M52" s="1363"/>
      <c r="N52" s="1302"/>
      <c r="O52" s="1324">
        <f t="shared" si="170"/>
        <v>0</v>
      </c>
      <c r="P52" s="1339">
        <f t="shared" si="141"/>
        <v>0</v>
      </c>
      <c r="Q52" s="1324"/>
      <c r="R52" s="1363"/>
      <c r="S52" s="1302"/>
      <c r="T52" s="1324">
        <f t="shared" si="171"/>
        <v>0</v>
      </c>
      <c r="U52" s="1339">
        <f t="shared" si="142"/>
        <v>0</v>
      </c>
      <c r="V52" s="1324"/>
      <c r="W52" s="1324"/>
      <c r="X52" s="1302"/>
      <c r="Y52" s="1324">
        <f t="shared" si="172"/>
        <v>0</v>
      </c>
      <c r="Z52" s="1339">
        <f t="shared" si="143"/>
        <v>0</v>
      </c>
      <c r="AA52" s="1324"/>
      <c r="AB52" s="1167"/>
      <c r="AC52" s="1302"/>
      <c r="AD52" s="1324">
        <f t="shared" si="173"/>
        <v>0</v>
      </c>
      <c r="AE52" s="1339">
        <f t="shared" si="144"/>
        <v>0</v>
      </c>
      <c r="AF52" s="1324"/>
      <c r="AG52" s="1167"/>
      <c r="AH52" s="1302"/>
      <c r="AI52" s="1324">
        <f t="shared" si="174"/>
        <v>0</v>
      </c>
      <c r="AJ52" s="1339">
        <f t="shared" si="145"/>
        <v>0</v>
      </c>
      <c r="AK52" s="1324"/>
      <c r="AL52" s="1167"/>
      <c r="AM52" s="1302"/>
      <c r="AN52" s="1324">
        <f t="shared" si="175"/>
        <v>0</v>
      </c>
      <c r="AO52" s="1339">
        <f t="shared" si="146"/>
        <v>0</v>
      </c>
      <c r="AP52" s="1324"/>
      <c r="AQ52" s="1324"/>
      <c r="AR52" s="1320"/>
      <c r="AS52" s="1324">
        <f t="shared" si="176"/>
        <v>0</v>
      </c>
      <c r="AT52" s="1339">
        <f t="shared" si="147"/>
        <v>0</v>
      </c>
      <c r="AU52" s="1324"/>
      <c r="AV52" s="1167"/>
      <c r="AW52" s="1302"/>
      <c r="AX52" s="1324">
        <f t="shared" si="177"/>
        <v>0</v>
      </c>
      <c r="AY52" s="1339">
        <f t="shared" si="148"/>
        <v>0</v>
      </c>
      <c r="AZ52" s="1324"/>
      <c r="BA52" s="1324"/>
      <c r="BB52" s="1320"/>
      <c r="BC52" s="1324">
        <f t="shared" si="178"/>
        <v>0</v>
      </c>
      <c r="BD52" s="1339">
        <f t="shared" si="149"/>
        <v>0</v>
      </c>
      <c r="BE52" s="1401">
        <f t="shared" si="150"/>
        <v>0</v>
      </c>
      <c r="BF52" s="1401">
        <f t="shared" si="137"/>
        <v>0</v>
      </c>
      <c r="BG52" s="1405">
        <f t="shared" si="138"/>
        <v>0</v>
      </c>
      <c r="BH52" s="1327">
        <f t="shared" si="179"/>
        <v>0</v>
      </c>
      <c r="BI52" s="1403">
        <f t="shared" si="151"/>
        <v>0</v>
      </c>
      <c r="BJ52" s="1327"/>
      <c r="BK52" s="1363"/>
      <c r="BL52" s="1302"/>
      <c r="BM52" s="1324">
        <f t="shared" si="49"/>
        <v>0</v>
      </c>
      <c r="BN52" s="1339">
        <f t="shared" si="152"/>
        <v>0</v>
      </c>
      <c r="BO52" s="1324"/>
      <c r="BP52" s="1363"/>
      <c r="BQ52" s="1302"/>
      <c r="BR52" s="1324">
        <f t="shared" si="51"/>
        <v>0</v>
      </c>
      <c r="BS52" s="1339">
        <f t="shared" si="153"/>
        <v>0</v>
      </c>
      <c r="BT52" s="1324"/>
      <c r="BU52" s="1363"/>
      <c r="BV52" s="1302"/>
      <c r="BW52" s="1324">
        <f t="shared" si="52"/>
        <v>0</v>
      </c>
      <c r="BX52" s="1339">
        <f t="shared" si="154"/>
        <v>0</v>
      </c>
      <c r="BY52" s="1324"/>
      <c r="BZ52" s="1363"/>
      <c r="CA52" s="1302"/>
      <c r="CB52" s="1324">
        <f t="shared" si="180"/>
        <v>0</v>
      </c>
      <c r="CC52" s="1339">
        <f t="shared" si="155"/>
        <v>0</v>
      </c>
      <c r="CD52" s="1324"/>
      <c r="CE52" s="1167"/>
      <c r="CF52" s="1302"/>
      <c r="CG52" s="1324">
        <f t="shared" si="181"/>
        <v>0</v>
      </c>
      <c r="CH52" s="1339">
        <f t="shared" si="156"/>
        <v>0</v>
      </c>
      <c r="CI52" s="1324"/>
      <c r="CJ52" s="1363"/>
      <c r="CK52" s="1302"/>
      <c r="CL52" s="1324">
        <f t="shared" si="182"/>
        <v>0</v>
      </c>
      <c r="CM52" s="1339">
        <f t="shared" si="157"/>
        <v>0</v>
      </c>
      <c r="CN52" s="1324"/>
      <c r="CO52" s="1167"/>
      <c r="CP52" s="1302"/>
      <c r="CQ52" s="1324">
        <f t="shared" si="183"/>
        <v>0</v>
      </c>
      <c r="CR52" s="1339">
        <f t="shared" si="158"/>
        <v>0</v>
      </c>
      <c r="CS52" s="1324"/>
      <c r="CT52" s="1167"/>
      <c r="CU52" s="1302"/>
      <c r="CV52" s="1324">
        <f t="shared" si="184"/>
        <v>0</v>
      </c>
      <c r="CW52" s="1339">
        <f t="shared" si="159"/>
        <v>0</v>
      </c>
      <c r="CX52" s="1401">
        <f t="shared" si="167"/>
        <v>0</v>
      </c>
      <c r="CY52" s="1401">
        <f t="shared" si="167"/>
        <v>0</v>
      </c>
      <c r="CZ52" s="1405">
        <f t="shared" si="160"/>
        <v>0</v>
      </c>
      <c r="DA52" s="1327">
        <f t="shared" si="185"/>
        <v>0</v>
      </c>
      <c r="DB52" s="1403">
        <f t="shared" si="161"/>
        <v>0</v>
      </c>
      <c r="DC52" s="1327"/>
      <c r="DD52" s="1324"/>
      <c r="DE52" s="1320"/>
      <c r="DF52" s="1324">
        <f t="shared" si="186"/>
        <v>0</v>
      </c>
      <c r="DG52" s="1339">
        <f t="shared" si="162"/>
        <v>0</v>
      </c>
      <c r="DH52" s="1403">
        <f t="shared" si="163"/>
        <v>0</v>
      </c>
      <c r="DI52" s="1403">
        <f t="shared" si="164"/>
        <v>0</v>
      </c>
      <c r="DJ52" s="1404">
        <f t="shared" si="165"/>
        <v>0</v>
      </c>
      <c r="DK52" s="1327">
        <f t="shared" si="187"/>
        <v>0</v>
      </c>
      <c r="DL52" s="1398">
        <f t="shared" si="166"/>
        <v>0</v>
      </c>
    </row>
    <row r="53" spans="1:118" ht="15" customHeight="1">
      <c r="A53" s="806" t="s">
        <v>465</v>
      </c>
      <c r="B53" s="806"/>
      <c r="C53" s="1363"/>
      <c r="D53" s="1302"/>
      <c r="E53" s="1324">
        <f t="shared" si="168"/>
        <v>0</v>
      </c>
      <c r="F53" s="1339">
        <f t="shared" si="139"/>
        <v>0</v>
      </c>
      <c r="G53" s="1324"/>
      <c r="H53" s="1363"/>
      <c r="I53" s="1302"/>
      <c r="J53" s="1324">
        <f t="shared" si="169"/>
        <v>0</v>
      </c>
      <c r="K53" s="1339">
        <f t="shared" si="140"/>
        <v>0</v>
      </c>
      <c r="L53" s="1324"/>
      <c r="M53" s="1363"/>
      <c r="N53" s="1302"/>
      <c r="O53" s="1324">
        <f t="shared" si="170"/>
        <v>0</v>
      </c>
      <c r="P53" s="1339">
        <f t="shared" si="141"/>
        <v>0</v>
      </c>
      <c r="Q53" s="1324"/>
      <c r="R53" s="1363"/>
      <c r="S53" s="1302"/>
      <c r="T53" s="1324">
        <f t="shared" si="171"/>
        <v>0</v>
      </c>
      <c r="U53" s="1339">
        <f t="shared" si="142"/>
        <v>0</v>
      </c>
      <c r="V53" s="1324"/>
      <c r="W53" s="1324"/>
      <c r="X53" s="1302"/>
      <c r="Y53" s="1324">
        <f t="shared" si="172"/>
        <v>0</v>
      </c>
      <c r="Z53" s="1339">
        <f t="shared" si="143"/>
        <v>0</v>
      </c>
      <c r="AA53" s="1324"/>
      <c r="AB53" s="1167"/>
      <c r="AC53" s="1302"/>
      <c r="AD53" s="1324">
        <f t="shared" si="173"/>
        <v>0</v>
      </c>
      <c r="AE53" s="1339">
        <f t="shared" si="144"/>
        <v>0</v>
      </c>
      <c r="AF53" s="1324"/>
      <c r="AG53" s="1167"/>
      <c r="AH53" s="1302"/>
      <c r="AI53" s="1324">
        <f t="shared" si="174"/>
        <v>0</v>
      </c>
      <c r="AJ53" s="1339">
        <f t="shared" si="145"/>
        <v>0</v>
      </c>
      <c r="AK53" s="1324"/>
      <c r="AL53" s="1167"/>
      <c r="AM53" s="1302"/>
      <c r="AN53" s="1324">
        <f t="shared" si="175"/>
        <v>0</v>
      </c>
      <c r="AO53" s="1339">
        <f t="shared" si="146"/>
        <v>0</v>
      </c>
      <c r="AP53" s="1324"/>
      <c r="AQ53" s="1324"/>
      <c r="AR53" s="1320"/>
      <c r="AS53" s="1324">
        <f t="shared" si="176"/>
        <v>0</v>
      </c>
      <c r="AT53" s="1339">
        <f t="shared" si="147"/>
        <v>0</v>
      </c>
      <c r="AU53" s="1324"/>
      <c r="AV53" s="1167"/>
      <c r="AW53" s="1302"/>
      <c r="AX53" s="1324">
        <f t="shared" si="177"/>
        <v>0</v>
      </c>
      <c r="AY53" s="1339">
        <f t="shared" si="148"/>
        <v>0</v>
      </c>
      <c r="AZ53" s="1324"/>
      <c r="BA53" s="1324"/>
      <c r="BB53" s="1320"/>
      <c r="BC53" s="1324">
        <f t="shared" si="178"/>
        <v>0</v>
      </c>
      <c r="BD53" s="1339">
        <f t="shared" si="149"/>
        <v>0</v>
      </c>
      <c r="BE53" s="1401">
        <f t="shared" si="150"/>
        <v>0</v>
      </c>
      <c r="BF53" s="1401">
        <f t="shared" si="137"/>
        <v>0</v>
      </c>
      <c r="BG53" s="1405">
        <f t="shared" si="138"/>
        <v>0</v>
      </c>
      <c r="BH53" s="1327">
        <f t="shared" si="179"/>
        <v>0</v>
      </c>
      <c r="BI53" s="1403">
        <f t="shared" si="151"/>
        <v>0</v>
      </c>
      <c r="BJ53" s="1327"/>
      <c r="BK53" s="1363"/>
      <c r="BL53" s="1302"/>
      <c r="BM53" s="1324">
        <f t="shared" si="49"/>
        <v>0</v>
      </c>
      <c r="BN53" s="1339">
        <f t="shared" si="152"/>
        <v>0</v>
      </c>
      <c r="BO53" s="1324"/>
      <c r="BP53" s="1363"/>
      <c r="BQ53" s="1302"/>
      <c r="BR53" s="1324">
        <f t="shared" si="51"/>
        <v>0</v>
      </c>
      <c r="BS53" s="1339">
        <f t="shared" si="153"/>
        <v>0</v>
      </c>
      <c r="BT53" s="1324"/>
      <c r="BU53" s="1363"/>
      <c r="BV53" s="1302"/>
      <c r="BW53" s="1324">
        <f t="shared" si="52"/>
        <v>0</v>
      </c>
      <c r="BX53" s="1339">
        <f t="shared" si="154"/>
        <v>0</v>
      </c>
      <c r="BY53" s="1324"/>
      <c r="BZ53" s="1363"/>
      <c r="CA53" s="1302"/>
      <c r="CB53" s="1324">
        <f t="shared" si="180"/>
        <v>0</v>
      </c>
      <c r="CC53" s="1339">
        <f t="shared" si="155"/>
        <v>0</v>
      </c>
      <c r="CD53" s="1324"/>
      <c r="CE53" s="1167"/>
      <c r="CF53" s="1302"/>
      <c r="CG53" s="1324">
        <f t="shared" si="181"/>
        <v>0</v>
      </c>
      <c r="CH53" s="1339">
        <f t="shared" si="156"/>
        <v>0</v>
      </c>
      <c r="CI53" s="1324"/>
      <c r="CJ53" s="1363"/>
      <c r="CK53" s="1302"/>
      <c r="CL53" s="1324">
        <f t="shared" si="182"/>
        <v>0</v>
      </c>
      <c r="CM53" s="1339">
        <f t="shared" si="157"/>
        <v>0</v>
      </c>
      <c r="CN53" s="1324"/>
      <c r="CO53" s="1167"/>
      <c r="CP53" s="1302"/>
      <c r="CQ53" s="1324">
        <f t="shared" si="183"/>
        <v>0</v>
      </c>
      <c r="CR53" s="1339">
        <f t="shared" si="158"/>
        <v>0</v>
      </c>
      <c r="CS53" s="1324"/>
      <c r="CT53" s="1167"/>
      <c r="CU53" s="1302"/>
      <c r="CV53" s="1324">
        <f t="shared" si="184"/>
        <v>0</v>
      </c>
      <c r="CW53" s="1339">
        <f t="shared" si="159"/>
        <v>0</v>
      </c>
      <c r="CX53" s="1401">
        <f t="shared" si="167"/>
        <v>0</v>
      </c>
      <c r="CY53" s="1401">
        <f t="shared" si="167"/>
        <v>0</v>
      </c>
      <c r="CZ53" s="1405">
        <f t="shared" si="160"/>
        <v>0</v>
      </c>
      <c r="DA53" s="1327">
        <f t="shared" si="185"/>
        <v>0</v>
      </c>
      <c r="DB53" s="1403">
        <f t="shared" si="161"/>
        <v>0</v>
      </c>
      <c r="DC53" s="1327"/>
      <c r="DD53" s="1324"/>
      <c r="DE53" s="1320"/>
      <c r="DF53" s="1324">
        <f t="shared" si="186"/>
        <v>0</v>
      </c>
      <c r="DG53" s="1339">
        <f t="shared" si="162"/>
        <v>0</v>
      </c>
      <c r="DH53" s="1403">
        <f t="shared" si="163"/>
        <v>0</v>
      </c>
      <c r="DI53" s="1403">
        <f t="shared" si="164"/>
        <v>0</v>
      </c>
      <c r="DJ53" s="1404">
        <f t="shared" si="165"/>
        <v>0</v>
      </c>
      <c r="DK53" s="1327">
        <f t="shared" si="187"/>
        <v>0</v>
      </c>
      <c r="DL53" s="1398">
        <f t="shared" si="166"/>
        <v>0</v>
      </c>
    </row>
    <row r="54" spans="1:118" ht="15" customHeight="1">
      <c r="A54" s="806" t="s">
        <v>911</v>
      </c>
      <c r="B54" s="806"/>
      <c r="C54" s="1363"/>
      <c r="D54" s="1302"/>
      <c r="E54" s="1324">
        <f t="shared" si="168"/>
        <v>0</v>
      </c>
      <c r="F54" s="1339">
        <f t="shared" si="139"/>
        <v>0</v>
      </c>
      <c r="G54" s="1324"/>
      <c r="H54" s="1363"/>
      <c r="I54" s="1302"/>
      <c r="J54" s="1324">
        <f t="shared" si="169"/>
        <v>0</v>
      </c>
      <c r="K54" s="1339">
        <f t="shared" si="140"/>
        <v>0</v>
      </c>
      <c r="L54" s="1324"/>
      <c r="M54" s="1363"/>
      <c r="N54" s="1302"/>
      <c r="O54" s="1324">
        <f t="shared" si="170"/>
        <v>0</v>
      </c>
      <c r="P54" s="1339">
        <f t="shared" si="141"/>
        <v>0</v>
      </c>
      <c r="Q54" s="1324"/>
      <c r="R54" s="1363"/>
      <c r="S54" s="1302"/>
      <c r="T54" s="1324">
        <f t="shared" si="171"/>
        <v>0</v>
      </c>
      <c r="U54" s="1339">
        <f t="shared" si="142"/>
        <v>0</v>
      </c>
      <c r="V54" s="1324"/>
      <c r="W54" s="1324"/>
      <c r="X54" s="1302"/>
      <c r="Y54" s="1324">
        <f t="shared" si="172"/>
        <v>0</v>
      </c>
      <c r="Z54" s="1339">
        <f t="shared" si="143"/>
        <v>0</v>
      </c>
      <c r="AA54" s="1324"/>
      <c r="AB54" s="1167"/>
      <c r="AC54" s="1302"/>
      <c r="AD54" s="1324">
        <f t="shared" si="173"/>
        <v>0</v>
      </c>
      <c r="AE54" s="1339">
        <f t="shared" si="144"/>
        <v>0</v>
      </c>
      <c r="AF54" s="1324"/>
      <c r="AG54" s="1167"/>
      <c r="AH54" s="1302"/>
      <c r="AI54" s="1324">
        <f t="shared" si="174"/>
        <v>0</v>
      </c>
      <c r="AJ54" s="1339">
        <f t="shared" si="145"/>
        <v>0</v>
      </c>
      <c r="AK54" s="1324"/>
      <c r="AL54" s="1167"/>
      <c r="AM54" s="1302"/>
      <c r="AN54" s="1324">
        <f t="shared" si="175"/>
        <v>0</v>
      </c>
      <c r="AO54" s="1339">
        <f t="shared" si="146"/>
        <v>0</v>
      </c>
      <c r="AP54" s="1324"/>
      <c r="AQ54" s="1324"/>
      <c r="AR54" s="1320"/>
      <c r="AS54" s="1324">
        <f t="shared" si="176"/>
        <v>0</v>
      </c>
      <c r="AT54" s="1339">
        <f t="shared" si="147"/>
        <v>0</v>
      </c>
      <c r="AU54" s="1324"/>
      <c r="AV54" s="1167"/>
      <c r="AW54" s="1302"/>
      <c r="AX54" s="1324">
        <f t="shared" si="177"/>
        <v>0</v>
      </c>
      <c r="AY54" s="1339">
        <f t="shared" si="148"/>
        <v>0</v>
      </c>
      <c r="AZ54" s="1324"/>
      <c r="BA54" s="1324"/>
      <c r="BB54" s="1320"/>
      <c r="BC54" s="1324">
        <f t="shared" si="178"/>
        <v>0</v>
      </c>
      <c r="BD54" s="1339">
        <f t="shared" si="149"/>
        <v>0</v>
      </c>
      <c r="BE54" s="1401">
        <f t="shared" si="150"/>
        <v>0</v>
      </c>
      <c r="BF54" s="1401">
        <f t="shared" si="137"/>
        <v>0</v>
      </c>
      <c r="BG54" s="1405">
        <f t="shared" si="138"/>
        <v>0</v>
      </c>
      <c r="BH54" s="1327">
        <f t="shared" si="179"/>
        <v>0</v>
      </c>
      <c r="BI54" s="1403">
        <f t="shared" si="151"/>
        <v>0</v>
      </c>
      <c r="BJ54" s="1327"/>
      <c r="BK54" s="1363"/>
      <c r="BL54" s="1302"/>
      <c r="BM54" s="1324">
        <f t="shared" si="49"/>
        <v>0</v>
      </c>
      <c r="BN54" s="1339">
        <f t="shared" si="152"/>
        <v>0</v>
      </c>
      <c r="BO54" s="1324"/>
      <c r="BP54" s="1363"/>
      <c r="BQ54" s="1302"/>
      <c r="BR54" s="1324">
        <f t="shared" si="51"/>
        <v>0</v>
      </c>
      <c r="BS54" s="1339">
        <f t="shared" si="153"/>
        <v>0</v>
      </c>
      <c r="BT54" s="1324"/>
      <c r="BU54" s="1363"/>
      <c r="BV54" s="1302"/>
      <c r="BW54" s="1324">
        <f t="shared" si="52"/>
        <v>0</v>
      </c>
      <c r="BX54" s="1339">
        <f t="shared" si="154"/>
        <v>0</v>
      </c>
      <c r="BY54" s="1324"/>
      <c r="BZ54" s="1363"/>
      <c r="CA54" s="1302"/>
      <c r="CB54" s="1324">
        <f t="shared" si="180"/>
        <v>0</v>
      </c>
      <c r="CC54" s="1339">
        <f t="shared" si="155"/>
        <v>0</v>
      </c>
      <c r="CD54" s="1324"/>
      <c r="CE54" s="1167"/>
      <c r="CF54" s="1302"/>
      <c r="CG54" s="1324">
        <f t="shared" si="181"/>
        <v>0</v>
      </c>
      <c r="CH54" s="1339">
        <f t="shared" si="156"/>
        <v>0</v>
      </c>
      <c r="CI54" s="1324"/>
      <c r="CJ54" s="1363"/>
      <c r="CK54" s="1302"/>
      <c r="CL54" s="1324">
        <f t="shared" si="182"/>
        <v>0</v>
      </c>
      <c r="CM54" s="1339">
        <f t="shared" si="157"/>
        <v>0</v>
      </c>
      <c r="CN54" s="1324"/>
      <c r="CO54" s="1167"/>
      <c r="CP54" s="1302"/>
      <c r="CQ54" s="1324">
        <f t="shared" si="183"/>
        <v>0</v>
      </c>
      <c r="CR54" s="1339">
        <f t="shared" si="158"/>
        <v>0</v>
      </c>
      <c r="CS54" s="1324"/>
      <c r="CT54" s="1167"/>
      <c r="CU54" s="1302"/>
      <c r="CV54" s="1324">
        <f t="shared" si="184"/>
        <v>0</v>
      </c>
      <c r="CW54" s="1339">
        <f t="shared" si="159"/>
        <v>0</v>
      </c>
      <c r="CX54" s="1401">
        <f t="shared" si="167"/>
        <v>0</v>
      </c>
      <c r="CY54" s="1401">
        <f t="shared" si="167"/>
        <v>0</v>
      </c>
      <c r="CZ54" s="1405">
        <f t="shared" si="160"/>
        <v>0</v>
      </c>
      <c r="DA54" s="1327">
        <f t="shared" si="185"/>
        <v>0</v>
      </c>
      <c r="DB54" s="1403">
        <f t="shared" si="161"/>
        <v>0</v>
      </c>
      <c r="DC54" s="1327"/>
      <c r="DD54" s="1324"/>
      <c r="DE54" s="1320"/>
      <c r="DF54" s="1324">
        <f t="shared" si="186"/>
        <v>0</v>
      </c>
      <c r="DG54" s="1339">
        <f t="shared" si="162"/>
        <v>0</v>
      </c>
      <c r="DH54" s="1403">
        <f t="shared" si="163"/>
        <v>0</v>
      </c>
      <c r="DI54" s="1403">
        <f t="shared" si="164"/>
        <v>0</v>
      </c>
      <c r="DJ54" s="1404">
        <f t="shared" si="165"/>
        <v>0</v>
      </c>
      <c r="DK54" s="1327">
        <f t="shared" si="187"/>
        <v>0</v>
      </c>
      <c r="DL54" s="1398">
        <f t="shared" si="166"/>
        <v>0</v>
      </c>
    </row>
    <row r="55" spans="1:118" ht="15" customHeight="1">
      <c r="A55" s="806" t="s">
        <v>898</v>
      </c>
      <c r="B55" s="806"/>
      <c r="C55" s="1363"/>
      <c r="D55" s="1302"/>
      <c r="E55" s="1324">
        <f t="shared" si="168"/>
        <v>0</v>
      </c>
      <c r="F55" s="1339">
        <f t="shared" si="139"/>
        <v>0</v>
      </c>
      <c r="G55" s="1324"/>
      <c r="H55" s="1363"/>
      <c r="I55" s="1302"/>
      <c r="J55" s="1324">
        <f t="shared" si="169"/>
        <v>0</v>
      </c>
      <c r="K55" s="1339">
        <f t="shared" si="140"/>
        <v>0</v>
      </c>
      <c r="L55" s="1324"/>
      <c r="M55" s="1363"/>
      <c r="N55" s="1302"/>
      <c r="O55" s="1324">
        <f t="shared" si="170"/>
        <v>0</v>
      </c>
      <c r="P55" s="1339">
        <f t="shared" si="141"/>
        <v>0</v>
      </c>
      <c r="Q55" s="1324"/>
      <c r="R55" s="1363"/>
      <c r="S55" s="1302"/>
      <c r="T55" s="1324">
        <f t="shared" si="171"/>
        <v>0</v>
      </c>
      <c r="U55" s="1339">
        <f t="shared" si="142"/>
        <v>0</v>
      </c>
      <c r="V55" s="1324"/>
      <c r="W55" s="1324"/>
      <c r="X55" s="1302"/>
      <c r="Y55" s="1324">
        <f t="shared" si="172"/>
        <v>0</v>
      </c>
      <c r="Z55" s="1339">
        <f t="shared" si="143"/>
        <v>0</v>
      </c>
      <c r="AA55" s="1324"/>
      <c r="AB55" s="1167"/>
      <c r="AC55" s="1302"/>
      <c r="AD55" s="1324">
        <f t="shared" si="173"/>
        <v>0</v>
      </c>
      <c r="AE55" s="1339">
        <f t="shared" si="144"/>
        <v>0</v>
      </c>
      <c r="AF55" s="1324"/>
      <c r="AG55" s="1167"/>
      <c r="AH55" s="1302"/>
      <c r="AI55" s="1324">
        <f t="shared" si="174"/>
        <v>0</v>
      </c>
      <c r="AJ55" s="1339">
        <f t="shared" si="145"/>
        <v>0</v>
      </c>
      <c r="AK55" s="1167"/>
      <c r="AL55" s="1167"/>
      <c r="AM55" s="1302"/>
      <c r="AN55" s="1324">
        <f t="shared" si="175"/>
        <v>0</v>
      </c>
      <c r="AO55" s="1339">
        <f t="shared" si="146"/>
        <v>0</v>
      </c>
      <c r="AP55" s="1324"/>
      <c r="AQ55" s="1324"/>
      <c r="AR55" s="1320"/>
      <c r="AS55" s="1324">
        <f t="shared" si="176"/>
        <v>0</v>
      </c>
      <c r="AT55" s="1339">
        <f t="shared" si="147"/>
        <v>0</v>
      </c>
      <c r="AU55" s="1324"/>
      <c r="AV55" s="1167"/>
      <c r="AW55" s="1302"/>
      <c r="AX55" s="1324">
        <f t="shared" si="177"/>
        <v>0</v>
      </c>
      <c r="AY55" s="1339">
        <f t="shared" si="148"/>
        <v>0</v>
      </c>
      <c r="AZ55" s="1324"/>
      <c r="BA55" s="1324"/>
      <c r="BB55" s="1320"/>
      <c r="BC55" s="1324">
        <f t="shared" si="178"/>
        <v>0</v>
      </c>
      <c r="BD55" s="1339">
        <f t="shared" si="149"/>
        <v>0</v>
      </c>
      <c r="BE55" s="1401">
        <f t="shared" si="150"/>
        <v>0</v>
      </c>
      <c r="BF55" s="1401">
        <f t="shared" si="137"/>
        <v>0</v>
      </c>
      <c r="BG55" s="1405">
        <f t="shared" si="138"/>
        <v>0</v>
      </c>
      <c r="BH55" s="1327">
        <f t="shared" si="179"/>
        <v>0</v>
      </c>
      <c r="BI55" s="1403">
        <f t="shared" si="151"/>
        <v>0</v>
      </c>
      <c r="BJ55" s="1327"/>
      <c r="BK55" s="1363"/>
      <c r="BL55" s="1302"/>
      <c r="BM55" s="1324">
        <f t="shared" si="49"/>
        <v>0</v>
      </c>
      <c r="BN55" s="1339">
        <f t="shared" si="152"/>
        <v>0</v>
      </c>
      <c r="BO55" s="1324"/>
      <c r="BP55" s="1363"/>
      <c r="BQ55" s="1302"/>
      <c r="BR55" s="1324">
        <f t="shared" si="51"/>
        <v>0</v>
      </c>
      <c r="BS55" s="1339">
        <f t="shared" si="153"/>
        <v>0</v>
      </c>
      <c r="BT55" s="1324"/>
      <c r="BU55" s="1363"/>
      <c r="BV55" s="1302"/>
      <c r="BW55" s="1324">
        <f t="shared" si="52"/>
        <v>0</v>
      </c>
      <c r="BX55" s="1339">
        <f t="shared" si="154"/>
        <v>0</v>
      </c>
      <c r="BY55" s="1324"/>
      <c r="BZ55" s="1363"/>
      <c r="CA55" s="1302"/>
      <c r="CB55" s="1324">
        <f t="shared" si="180"/>
        <v>0</v>
      </c>
      <c r="CC55" s="1339">
        <f t="shared" si="155"/>
        <v>0</v>
      </c>
      <c r="CD55" s="1324"/>
      <c r="CE55" s="1167"/>
      <c r="CF55" s="1302"/>
      <c r="CG55" s="1324">
        <f t="shared" si="181"/>
        <v>0</v>
      </c>
      <c r="CH55" s="1339">
        <f t="shared" si="156"/>
        <v>0</v>
      </c>
      <c r="CI55" s="1324"/>
      <c r="CJ55" s="1363"/>
      <c r="CK55" s="1302"/>
      <c r="CL55" s="1324">
        <f t="shared" si="182"/>
        <v>0</v>
      </c>
      <c r="CM55" s="1339">
        <f t="shared" si="157"/>
        <v>0</v>
      </c>
      <c r="CN55" s="1324"/>
      <c r="CO55" s="1167"/>
      <c r="CP55" s="1302"/>
      <c r="CQ55" s="1324">
        <f t="shared" si="183"/>
        <v>0</v>
      </c>
      <c r="CR55" s="1339">
        <f t="shared" si="158"/>
        <v>0</v>
      </c>
      <c r="CS55" s="1324"/>
      <c r="CT55" s="1167"/>
      <c r="CU55" s="1302"/>
      <c r="CV55" s="1324">
        <f t="shared" si="184"/>
        <v>0</v>
      </c>
      <c r="CW55" s="1339">
        <f t="shared" si="159"/>
        <v>0</v>
      </c>
      <c r="CX55" s="1401">
        <f t="shared" si="167"/>
        <v>0</v>
      </c>
      <c r="CY55" s="1401">
        <f t="shared" si="167"/>
        <v>0</v>
      </c>
      <c r="CZ55" s="1405">
        <f t="shared" si="160"/>
        <v>0</v>
      </c>
      <c r="DA55" s="1327">
        <f t="shared" si="185"/>
        <v>0</v>
      </c>
      <c r="DB55" s="1403">
        <f t="shared" si="161"/>
        <v>0</v>
      </c>
      <c r="DC55" s="1327"/>
      <c r="DD55" s="1324"/>
      <c r="DE55" s="1320"/>
      <c r="DF55" s="1324">
        <f t="shared" si="186"/>
        <v>0</v>
      </c>
      <c r="DG55" s="1339">
        <f t="shared" si="162"/>
        <v>0</v>
      </c>
      <c r="DH55" s="1403">
        <f t="shared" si="163"/>
        <v>0</v>
      </c>
      <c r="DI55" s="1403">
        <f t="shared" si="164"/>
        <v>0</v>
      </c>
      <c r="DJ55" s="1404">
        <f t="shared" si="165"/>
        <v>0</v>
      </c>
      <c r="DK55" s="1327">
        <f t="shared" si="187"/>
        <v>0</v>
      </c>
      <c r="DL55" s="1398">
        <f t="shared" si="166"/>
        <v>0</v>
      </c>
    </row>
    <row r="56" spans="1:118" s="1209" customFormat="1" ht="15" customHeight="1">
      <c r="A56" s="806" t="s">
        <v>899</v>
      </c>
      <c r="B56" s="806"/>
      <c r="C56" s="1363"/>
      <c r="D56" s="1302"/>
      <c r="E56" s="1324">
        <f t="shared" si="168"/>
        <v>0</v>
      </c>
      <c r="F56" s="1339">
        <f t="shared" si="139"/>
        <v>0</v>
      </c>
      <c r="G56" s="1324"/>
      <c r="H56" s="1363"/>
      <c r="I56" s="1302"/>
      <c r="J56" s="1324">
        <f t="shared" si="169"/>
        <v>0</v>
      </c>
      <c r="K56" s="1339">
        <f t="shared" si="140"/>
        <v>0</v>
      </c>
      <c r="L56" s="1324"/>
      <c r="M56" s="1363"/>
      <c r="N56" s="1302"/>
      <c r="O56" s="1324">
        <f t="shared" si="170"/>
        <v>0</v>
      </c>
      <c r="P56" s="1339">
        <f t="shared" si="141"/>
        <v>0</v>
      </c>
      <c r="Q56" s="1324"/>
      <c r="R56" s="1363"/>
      <c r="S56" s="1302"/>
      <c r="T56" s="1324">
        <f t="shared" si="171"/>
        <v>0</v>
      </c>
      <c r="U56" s="1339">
        <f t="shared" si="142"/>
        <v>0</v>
      </c>
      <c r="V56" s="1324"/>
      <c r="W56" s="1324"/>
      <c r="X56" s="1302"/>
      <c r="Y56" s="1324">
        <f t="shared" si="172"/>
        <v>0</v>
      </c>
      <c r="Z56" s="1339">
        <f t="shared" si="143"/>
        <v>0</v>
      </c>
      <c r="AA56" s="1324"/>
      <c r="AB56" s="1167"/>
      <c r="AC56" s="1302"/>
      <c r="AD56" s="1324">
        <f t="shared" si="173"/>
        <v>0</v>
      </c>
      <c r="AE56" s="1339">
        <f t="shared" si="144"/>
        <v>0</v>
      </c>
      <c r="AF56" s="1324"/>
      <c r="AG56" s="1167"/>
      <c r="AH56" s="1302"/>
      <c r="AI56" s="1324">
        <f t="shared" si="174"/>
        <v>0</v>
      </c>
      <c r="AJ56" s="1339">
        <f t="shared" si="145"/>
        <v>0</v>
      </c>
      <c r="AK56" s="1167"/>
      <c r="AL56" s="1167"/>
      <c r="AM56" s="1302"/>
      <c r="AN56" s="1324">
        <f t="shared" si="175"/>
        <v>0</v>
      </c>
      <c r="AO56" s="1339">
        <f t="shared" si="146"/>
        <v>0</v>
      </c>
      <c r="AP56" s="1324"/>
      <c r="AQ56" s="1324"/>
      <c r="AR56" s="1320"/>
      <c r="AS56" s="1324">
        <f t="shared" si="176"/>
        <v>0</v>
      </c>
      <c r="AT56" s="1339">
        <f t="shared" si="147"/>
        <v>0</v>
      </c>
      <c r="AU56" s="1324"/>
      <c r="AV56" s="1167"/>
      <c r="AW56" s="1302"/>
      <c r="AX56" s="1324">
        <f t="shared" si="177"/>
        <v>0</v>
      </c>
      <c r="AY56" s="1339">
        <f t="shared" si="148"/>
        <v>0</v>
      </c>
      <c r="AZ56" s="1324"/>
      <c r="BA56" s="1324"/>
      <c r="BB56" s="1320"/>
      <c r="BC56" s="1324">
        <f t="shared" si="178"/>
        <v>0</v>
      </c>
      <c r="BD56" s="1339">
        <f t="shared" si="149"/>
        <v>0</v>
      </c>
      <c r="BE56" s="1401">
        <f t="shared" si="150"/>
        <v>0</v>
      </c>
      <c r="BF56" s="1401">
        <f t="shared" si="137"/>
        <v>0</v>
      </c>
      <c r="BG56" s="1405">
        <f t="shared" si="138"/>
        <v>0</v>
      </c>
      <c r="BH56" s="1327">
        <f t="shared" si="179"/>
        <v>0</v>
      </c>
      <c r="BI56" s="1403">
        <f t="shared" si="151"/>
        <v>0</v>
      </c>
      <c r="BJ56" s="1327"/>
      <c r="BK56" s="1363"/>
      <c r="BL56" s="1302"/>
      <c r="BM56" s="1324">
        <f t="shared" si="49"/>
        <v>0</v>
      </c>
      <c r="BN56" s="1339">
        <f t="shared" si="152"/>
        <v>0</v>
      </c>
      <c r="BO56" s="1324"/>
      <c r="BP56" s="1363"/>
      <c r="BQ56" s="1302"/>
      <c r="BR56" s="1324">
        <f t="shared" si="51"/>
        <v>0</v>
      </c>
      <c r="BS56" s="1339">
        <f t="shared" si="153"/>
        <v>0</v>
      </c>
      <c r="BT56" s="1324"/>
      <c r="BU56" s="1363"/>
      <c r="BV56" s="1302"/>
      <c r="BW56" s="1324">
        <f t="shared" si="52"/>
        <v>0</v>
      </c>
      <c r="BX56" s="1339">
        <f t="shared" si="154"/>
        <v>0</v>
      </c>
      <c r="BY56" s="1324"/>
      <c r="BZ56" s="1363"/>
      <c r="CA56" s="1302"/>
      <c r="CB56" s="1324">
        <f t="shared" si="180"/>
        <v>0</v>
      </c>
      <c r="CC56" s="1339">
        <f t="shared" si="155"/>
        <v>0</v>
      </c>
      <c r="CD56" s="1324"/>
      <c r="CE56" s="1167"/>
      <c r="CF56" s="1302"/>
      <c r="CG56" s="1324">
        <f t="shared" si="181"/>
        <v>0</v>
      </c>
      <c r="CH56" s="1339">
        <f t="shared" si="156"/>
        <v>0</v>
      </c>
      <c r="CI56" s="1324"/>
      <c r="CJ56" s="1363"/>
      <c r="CK56" s="1302"/>
      <c r="CL56" s="1324">
        <f t="shared" si="182"/>
        <v>0</v>
      </c>
      <c r="CM56" s="1339">
        <f t="shared" si="157"/>
        <v>0</v>
      </c>
      <c r="CN56" s="1324"/>
      <c r="CO56" s="1167"/>
      <c r="CP56" s="1302"/>
      <c r="CQ56" s="1324">
        <f t="shared" si="183"/>
        <v>0</v>
      </c>
      <c r="CR56" s="1339">
        <f t="shared" si="158"/>
        <v>0</v>
      </c>
      <c r="CS56" s="1324"/>
      <c r="CT56" s="1167"/>
      <c r="CU56" s="1302"/>
      <c r="CV56" s="1324">
        <f t="shared" si="184"/>
        <v>0</v>
      </c>
      <c r="CW56" s="1339">
        <f t="shared" si="159"/>
        <v>0</v>
      </c>
      <c r="CX56" s="1401">
        <f t="shared" si="167"/>
        <v>0</v>
      </c>
      <c r="CY56" s="1401">
        <f t="shared" si="167"/>
        <v>0</v>
      </c>
      <c r="CZ56" s="1405">
        <f t="shared" si="160"/>
        <v>0</v>
      </c>
      <c r="DA56" s="1327">
        <f t="shared" si="185"/>
        <v>0</v>
      </c>
      <c r="DB56" s="1403">
        <f t="shared" si="161"/>
        <v>0</v>
      </c>
      <c r="DC56" s="1327"/>
      <c r="DD56" s="1324"/>
      <c r="DE56" s="1320"/>
      <c r="DF56" s="1324">
        <f t="shared" si="186"/>
        <v>0</v>
      </c>
      <c r="DG56" s="1339">
        <f t="shared" si="162"/>
        <v>0</v>
      </c>
      <c r="DH56" s="1403">
        <f t="shared" si="163"/>
        <v>0</v>
      </c>
      <c r="DI56" s="1403">
        <f t="shared" si="164"/>
        <v>0</v>
      </c>
      <c r="DJ56" s="1404">
        <f t="shared" si="165"/>
        <v>0</v>
      </c>
      <c r="DK56" s="1327">
        <f t="shared" si="187"/>
        <v>0</v>
      </c>
      <c r="DL56" s="1398">
        <f t="shared" si="166"/>
        <v>0</v>
      </c>
      <c r="DM56" s="946"/>
      <c r="DN56" s="946"/>
    </row>
    <row r="57" spans="1:118" ht="15" customHeight="1">
      <c r="A57" s="806" t="s">
        <v>900</v>
      </c>
      <c r="B57" s="806"/>
      <c r="C57" s="1363"/>
      <c r="D57" s="1302"/>
      <c r="E57" s="1324">
        <f t="shared" si="168"/>
        <v>0</v>
      </c>
      <c r="F57" s="1339">
        <f t="shared" si="139"/>
        <v>0</v>
      </c>
      <c r="G57" s="1324"/>
      <c r="H57" s="1363"/>
      <c r="I57" s="1302"/>
      <c r="J57" s="1324">
        <f t="shared" si="169"/>
        <v>0</v>
      </c>
      <c r="K57" s="1339">
        <f t="shared" si="140"/>
        <v>0</v>
      </c>
      <c r="L57" s="1324"/>
      <c r="M57" s="1363"/>
      <c r="N57" s="1302"/>
      <c r="O57" s="1324">
        <f t="shared" si="170"/>
        <v>0</v>
      </c>
      <c r="P57" s="1339">
        <f t="shared" si="141"/>
        <v>0</v>
      </c>
      <c r="Q57" s="1324"/>
      <c r="R57" s="1363"/>
      <c r="S57" s="1302"/>
      <c r="T57" s="1324">
        <f t="shared" si="171"/>
        <v>0</v>
      </c>
      <c r="U57" s="1339">
        <f t="shared" si="142"/>
        <v>0</v>
      </c>
      <c r="V57" s="1324"/>
      <c r="W57" s="1324"/>
      <c r="X57" s="1302"/>
      <c r="Y57" s="1324">
        <f t="shared" si="172"/>
        <v>0</v>
      </c>
      <c r="Z57" s="1339">
        <f t="shared" si="143"/>
        <v>0</v>
      </c>
      <c r="AA57" s="1324"/>
      <c r="AB57" s="1167"/>
      <c r="AC57" s="1302"/>
      <c r="AD57" s="1324">
        <f t="shared" si="173"/>
        <v>0</v>
      </c>
      <c r="AE57" s="1339">
        <f t="shared" si="144"/>
        <v>0</v>
      </c>
      <c r="AF57" s="1324"/>
      <c r="AG57" s="1167"/>
      <c r="AH57" s="1302"/>
      <c r="AI57" s="1324">
        <f t="shared" si="174"/>
        <v>0</v>
      </c>
      <c r="AJ57" s="1339">
        <f t="shared" si="145"/>
        <v>0</v>
      </c>
      <c r="AK57" s="1167"/>
      <c r="AL57" s="1167"/>
      <c r="AM57" s="1302"/>
      <c r="AN57" s="1324">
        <f t="shared" si="175"/>
        <v>0</v>
      </c>
      <c r="AO57" s="1339">
        <f t="shared" si="146"/>
        <v>0</v>
      </c>
      <c r="AP57" s="1324"/>
      <c r="AQ57" s="1324"/>
      <c r="AR57" s="1320"/>
      <c r="AS57" s="1324">
        <f t="shared" si="176"/>
        <v>0</v>
      </c>
      <c r="AT57" s="1339">
        <f t="shared" si="147"/>
        <v>0</v>
      </c>
      <c r="AU57" s="1324"/>
      <c r="AV57" s="1167"/>
      <c r="AW57" s="1302"/>
      <c r="AX57" s="1324">
        <f t="shared" si="177"/>
        <v>0</v>
      </c>
      <c r="AY57" s="1339">
        <f t="shared" si="148"/>
        <v>0</v>
      </c>
      <c r="AZ57" s="1324"/>
      <c r="BA57" s="1324"/>
      <c r="BB57" s="1320"/>
      <c r="BC57" s="1324">
        <f t="shared" si="178"/>
        <v>0</v>
      </c>
      <c r="BD57" s="1339">
        <f t="shared" si="149"/>
        <v>0</v>
      </c>
      <c r="BE57" s="1401">
        <f t="shared" si="150"/>
        <v>0</v>
      </c>
      <c r="BF57" s="1401">
        <f t="shared" si="137"/>
        <v>0</v>
      </c>
      <c r="BG57" s="1405">
        <f t="shared" si="138"/>
        <v>0</v>
      </c>
      <c r="BH57" s="1327">
        <f t="shared" si="179"/>
        <v>0</v>
      </c>
      <c r="BI57" s="1403">
        <f t="shared" si="151"/>
        <v>0</v>
      </c>
      <c r="BJ57" s="1327"/>
      <c r="BK57" s="1363"/>
      <c r="BL57" s="1302"/>
      <c r="BM57" s="1324">
        <f t="shared" si="49"/>
        <v>0</v>
      </c>
      <c r="BN57" s="1339">
        <f t="shared" si="152"/>
        <v>0</v>
      </c>
      <c r="BO57" s="1324"/>
      <c r="BP57" s="1363"/>
      <c r="BQ57" s="1302"/>
      <c r="BR57" s="1324">
        <f t="shared" si="51"/>
        <v>0</v>
      </c>
      <c r="BS57" s="1339">
        <f t="shared" si="153"/>
        <v>0</v>
      </c>
      <c r="BT57" s="1324"/>
      <c r="BU57" s="1363"/>
      <c r="BV57" s="1302"/>
      <c r="BW57" s="1324">
        <f t="shared" si="52"/>
        <v>0</v>
      </c>
      <c r="BX57" s="1339">
        <f t="shared" si="154"/>
        <v>0</v>
      </c>
      <c r="BY57" s="1324"/>
      <c r="BZ57" s="1363"/>
      <c r="CA57" s="1302"/>
      <c r="CB57" s="1324">
        <f t="shared" si="180"/>
        <v>0</v>
      </c>
      <c r="CC57" s="1339">
        <f t="shared" si="155"/>
        <v>0</v>
      </c>
      <c r="CD57" s="1324"/>
      <c r="CE57" s="1167"/>
      <c r="CF57" s="1302"/>
      <c r="CG57" s="1324">
        <f t="shared" si="181"/>
        <v>0</v>
      </c>
      <c r="CH57" s="1339">
        <f t="shared" si="156"/>
        <v>0</v>
      </c>
      <c r="CI57" s="1324"/>
      <c r="CJ57" s="1363"/>
      <c r="CK57" s="1302"/>
      <c r="CL57" s="1324">
        <f t="shared" si="182"/>
        <v>0</v>
      </c>
      <c r="CM57" s="1339">
        <f t="shared" si="157"/>
        <v>0</v>
      </c>
      <c r="CN57" s="1324"/>
      <c r="CO57" s="1167"/>
      <c r="CP57" s="1302"/>
      <c r="CQ57" s="1324">
        <f t="shared" si="183"/>
        <v>0</v>
      </c>
      <c r="CR57" s="1339">
        <f t="shared" si="158"/>
        <v>0</v>
      </c>
      <c r="CS57" s="1324"/>
      <c r="CT57" s="1167"/>
      <c r="CU57" s="1302"/>
      <c r="CV57" s="1324">
        <f t="shared" si="184"/>
        <v>0</v>
      </c>
      <c r="CW57" s="1339">
        <f t="shared" si="159"/>
        <v>0</v>
      </c>
      <c r="CX57" s="1401">
        <f t="shared" si="167"/>
        <v>0</v>
      </c>
      <c r="CY57" s="1401">
        <f t="shared" si="167"/>
        <v>0</v>
      </c>
      <c r="CZ57" s="1405">
        <f t="shared" si="160"/>
        <v>0</v>
      </c>
      <c r="DA57" s="1327">
        <f t="shared" si="185"/>
        <v>0</v>
      </c>
      <c r="DB57" s="1403">
        <f t="shared" si="161"/>
        <v>0</v>
      </c>
      <c r="DC57" s="1327"/>
      <c r="DD57" s="1324"/>
      <c r="DE57" s="1320"/>
      <c r="DF57" s="1324">
        <f t="shared" si="186"/>
        <v>0</v>
      </c>
      <c r="DG57" s="1339">
        <f t="shared" si="162"/>
        <v>0</v>
      </c>
      <c r="DH57" s="1403">
        <f t="shared" si="163"/>
        <v>0</v>
      </c>
      <c r="DI57" s="1403">
        <f t="shared" si="164"/>
        <v>0</v>
      </c>
      <c r="DJ57" s="1404">
        <f t="shared" si="165"/>
        <v>0</v>
      </c>
      <c r="DK57" s="1327">
        <f t="shared" si="187"/>
        <v>0</v>
      </c>
      <c r="DL57" s="1398">
        <f t="shared" si="166"/>
        <v>0</v>
      </c>
    </row>
    <row r="58" spans="1:118" ht="15" customHeight="1">
      <c r="A58" s="806" t="s">
        <v>901</v>
      </c>
      <c r="B58" s="806"/>
      <c r="C58" s="1363"/>
      <c r="D58" s="1302"/>
      <c r="E58" s="1324">
        <f>SUM(C58+D58)</f>
        <v>0</v>
      </c>
      <c r="F58" s="1339">
        <f t="shared" si="139"/>
        <v>0</v>
      </c>
      <c r="G58" s="1324"/>
      <c r="H58" s="1363"/>
      <c r="I58" s="1302"/>
      <c r="J58" s="1324">
        <f>SUM(H58+I58)</f>
        <v>0</v>
      </c>
      <c r="K58" s="1339">
        <f t="shared" si="140"/>
        <v>0</v>
      </c>
      <c r="L58" s="1324"/>
      <c r="M58" s="1363"/>
      <c r="N58" s="1302"/>
      <c r="O58" s="1324">
        <f>SUM(M58+N58)</f>
        <v>0</v>
      </c>
      <c r="P58" s="1339">
        <f t="shared" si="141"/>
        <v>0</v>
      </c>
      <c r="Q58" s="1324"/>
      <c r="R58" s="1363"/>
      <c r="S58" s="1302"/>
      <c r="T58" s="1324">
        <f>SUM(R58+S58)</f>
        <v>0</v>
      </c>
      <c r="U58" s="1339">
        <f t="shared" si="142"/>
        <v>0</v>
      </c>
      <c r="V58" s="1324"/>
      <c r="W58" s="1324"/>
      <c r="X58" s="1302"/>
      <c r="Y58" s="1324">
        <f>SUM(W58+X58)</f>
        <v>0</v>
      </c>
      <c r="Z58" s="1339">
        <f t="shared" si="143"/>
        <v>0</v>
      </c>
      <c r="AA58" s="1324"/>
      <c r="AB58" s="1167"/>
      <c r="AC58" s="1302"/>
      <c r="AD58" s="1324">
        <f>SUM(AB58+AC58)</f>
        <v>0</v>
      </c>
      <c r="AE58" s="1339">
        <f t="shared" si="144"/>
        <v>0</v>
      </c>
      <c r="AF58" s="1324"/>
      <c r="AG58" s="1167"/>
      <c r="AH58" s="1302"/>
      <c r="AI58" s="1324">
        <f>SUM(AG58+AH58)</f>
        <v>0</v>
      </c>
      <c r="AJ58" s="1339">
        <f t="shared" si="145"/>
        <v>0</v>
      </c>
      <c r="AK58" s="1167"/>
      <c r="AL58" s="1167"/>
      <c r="AM58" s="1302"/>
      <c r="AN58" s="1324">
        <f>SUM(AL58+AM58)</f>
        <v>0</v>
      </c>
      <c r="AO58" s="1339">
        <f t="shared" si="146"/>
        <v>0</v>
      </c>
      <c r="AP58" s="1324"/>
      <c r="AQ58" s="1324"/>
      <c r="AR58" s="1320"/>
      <c r="AS58" s="1324">
        <f>SUM(AQ58+AR58)</f>
        <v>0</v>
      </c>
      <c r="AT58" s="1339">
        <f t="shared" si="147"/>
        <v>0</v>
      </c>
      <c r="AU58" s="1324"/>
      <c r="AV58" s="1167"/>
      <c r="AW58" s="1302"/>
      <c r="AX58" s="1324">
        <f>SUM(AV58+AW58)</f>
        <v>0</v>
      </c>
      <c r="AY58" s="1339">
        <f t="shared" si="148"/>
        <v>0</v>
      </c>
      <c r="AZ58" s="1324"/>
      <c r="BA58" s="1324"/>
      <c r="BB58" s="1320"/>
      <c r="BC58" s="1324">
        <f>SUM(BA58+BB58)</f>
        <v>0</v>
      </c>
      <c r="BD58" s="1339">
        <f t="shared" si="149"/>
        <v>0</v>
      </c>
      <c r="BE58" s="1401">
        <f t="shared" si="150"/>
        <v>0</v>
      </c>
      <c r="BF58" s="1401">
        <f t="shared" si="137"/>
        <v>0</v>
      </c>
      <c r="BG58" s="1405">
        <f t="shared" si="138"/>
        <v>0</v>
      </c>
      <c r="BH58" s="1327">
        <f>SUM(BF58+BG58)</f>
        <v>0</v>
      </c>
      <c r="BI58" s="1403">
        <f t="shared" si="151"/>
        <v>0</v>
      </c>
      <c r="BJ58" s="1327"/>
      <c r="BK58" s="1363"/>
      <c r="BL58" s="1302"/>
      <c r="BM58" s="1324">
        <f t="shared" si="49"/>
        <v>0</v>
      </c>
      <c r="BN58" s="1339">
        <f t="shared" si="152"/>
        <v>0</v>
      </c>
      <c r="BO58" s="1324"/>
      <c r="BP58" s="1363"/>
      <c r="BQ58" s="1302"/>
      <c r="BR58" s="1324">
        <f t="shared" si="51"/>
        <v>0</v>
      </c>
      <c r="BS58" s="1339">
        <f t="shared" si="153"/>
        <v>0</v>
      </c>
      <c r="BT58" s="1324"/>
      <c r="BU58" s="1363"/>
      <c r="BV58" s="1302"/>
      <c r="BW58" s="1324">
        <f t="shared" si="52"/>
        <v>0</v>
      </c>
      <c r="BX58" s="1339">
        <f t="shared" si="154"/>
        <v>0</v>
      </c>
      <c r="BY58" s="1324"/>
      <c r="BZ58" s="1363"/>
      <c r="CA58" s="1302"/>
      <c r="CB58" s="1324">
        <f>SUM(BZ58+CA58)</f>
        <v>0</v>
      </c>
      <c r="CC58" s="1339">
        <f t="shared" si="155"/>
        <v>0</v>
      </c>
      <c r="CD58" s="1324"/>
      <c r="CE58" s="1167"/>
      <c r="CF58" s="1302"/>
      <c r="CG58" s="1324">
        <f>SUM(CE58+CF58)</f>
        <v>0</v>
      </c>
      <c r="CH58" s="1339">
        <f t="shared" si="156"/>
        <v>0</v>
      </c>
      <c r="CI58" s="1324"/>
      <c r="CJ58" s="1363"/>
      <c r="CK58" s="1302"/>
      <c r="CL58" s="1324">
        <f>SUM(CJ58+CK58)</f>
        <v>0</v>
      </c>
      <c r="CM58" s="1339">
        <f t="shared" si="157"/>
        <v>0</v>
      </c>
      <c r="CN58" s="1324"/>
      <c r="CO58" s="1167"/>
      <c r="CP58" s="1302"/>
      <c r="CQ58" s="1324">
        <f>SUM(CO58+CP58)</f>
        <v>0</v>
      </c>
      <c r="CR58" s="1339">
        <f t="shared" si="158"/>
        <v>0</v>
      </c>
      <c r="CS58" s="1324"/>
      <c r="CT58" s="1167"/>
      <c r="CU58" s="1302"/>
      <c r="CV58" s="1324">
        <f>SUM(CT58+CU58)</f>
        <v>0</v>
      </c>
      <c r="CW58" s="1339">
        <f t="shared" si="159"/>
        <v>0</v>
      </c>
      <c r="CX58" s="1401">
        <f t="shared" si="167"/>
        <v>0</v>
      </c>
      <c r="CY58" s="1401">
        <f t="shared" si="167"/>
        <v>0</v>
      </c>
      <c r="CZ58" s="1405">
        <f t="shared" si="160"/>
        <v>0</v>
      </c>
      <c r="DA58" s="1327">
        <f>SUM(CY58+CZ58)</f>
        <v>0</v>
      </c>
      <c r="DB58" s="1403">
        <f t="shared" si="161"/>
        <v>0</v>
      </c>
      <c r="DC58" s="1327"/>
      <c r="DD58" s="1324"/>
      <c r="DE58" s="1320"/>
      <c r="DF58" s="1324">
        <f>SUM(DD58:DE58)</f>
        <v>0</v>
      </c>
      <c r="DG58" s="1339">
        <f t="shared" si="162"/>
        <v>0</v>
      </c>
      <c r="DH58" s="1403">
        <f t="shared" si="163"/>
        <v>0</v>
      </c>
      <c r="DI58" s="1403">
        <f t="shared" si="164"/>
        <v>0</v>
      </c>
      <c r="DJ58" s="1404">
        <f t="shared" si="165"/>
        <v>0</v>
      </c>
      <c r="DK58" s="1327">
        <f>SUM(DI58:DJ58)</f>
        <v>0</v>
      </c>
      <c r="DL58" s="1398">
        <f t="shared" si="166"/>
        <v>0</v>
      </c>
    </row>
    <row r="59" spans="1:118" ht="15" hidden="1" customHeight="1">
      <c r="A59" s="806" t="s">
        <v>902</v>
      </c>
      <c r="B59" s="806"/>
      <c r="C59" s="1167"/>
      <c r="D59" s="1302"/>
      <c r="E59" s="1324">
        <f>SUM(C59+D59)</f>
        <v>0</v>
      </c>
      <c r="F59" s="1324"/>
      <c r="G59" s="1324"/>
      <c r="H59" s="1167"/>
      <c r="I59" s="1302"/>
      <c r="J59" s="1324">
        <f>SUM(H59+I59)</f>
        <v>0</v>
      </c>
      <c r="K59" s="1324"/>
      <c r="L59" s="1324"/>
      <c r="M59" s="1167"/>
      <c r="N59" s="1302"/>
      <c r="O59" s="1324">
        <f>SUM(M59+N59)</f>
        <v>0</v>
      </c>
      <c r="P59" s="1324"/>
      <c r="Q59" s="1324"/>
      <c r="R59" s="1167"/>
      <c r="S59" s="1302"/>
      <c r="T59" s="1324">
        <f>SUM(R59+S59)</f>
        <v>0</v>
      </c>
      <c r="U59" s="1324"/>
      <c r="V59" s="1324"/>
      <c r="W59" s="1324"/>
      <c r="X59" s="1302"/>
      <c r="Y59" s="1324">
        <f>SUM(W59+X59)</f>
        <v>0</v>
      </c>
      <c r="Z59" s="1324"/>
      <c r="AA59" s="1324"/>
      <c r="AB59" s="1167"/>
      <c r="AC59" s="1302"/>
      <c r="AD59" s="1324">
        <f>SUM(AB59+AC59)</f>
        <v>0</v>
      </c>
      <c r="AE59" s="1324"/>
      <c r="AF59" s="1324"/>
      <c r="AG59" s="1167"/>
      <c r="AH59" s="1302"/>
      <c r="AI59" s="1324">
        <f>SUM(AG59+AH59)</f>
        <v>0</v>
      </c>
      <c r="AJ59" s="1324"/>
      <c r="AK59" s="1324"/>
      <c r="AL59" s="1167"/>
      <c r="AM59" s="1302"/>
      <c r="AN59" s="1324">
        <f>SUM(AL59+AM59)</f>
        <v>0</v>
      </c>
      <c r="AO59" s="1324"/>
      <c r="AP59" s="1324"/>
      <c r="AQ59" s="1324"/>
      <c r="AR59" s="1320"/>
      <c r="AS59" s="1324">
        <f>SUM(AQ59+AR59)</f>
        <v>0</v>
      </c>
      <c r="AT59" s="1324"/>
      <c r="AU59" s="1324"/>
      <c r="AV59" s="1167"/>
      <c r="AW59" s="1302"/>
      <c r="AX59" s="1324">
        <f>SUM(AV59+AW59)</f>
        <v>0</v>
      </c>
      <c r="AY59" s="1324"/>
      <c r="AZ59" s="1324"/>
      <c r="BA59" s="1324"/>
      <c r="BB59" s="1320"/>
      <c r="BC59" s="1324">
        <f>SUM(BA59+BB59)</f>
        <v>0</v>
      </c>
      <c r="BD59" s="1324"/>
      <c r="BE59" s="1324"/>
      <c r="BF59" s="1401"/>
      <c r="BG59" s="1402"/>
      <c r="BH59" s="1327">
        <f>SUM(BF59+BG59)</f>
        <v>0</v>
      </c>
      <c r="BI59" s="1327"/>
      <c r="BJ59" s="1327"/>
      <c r="BK59" s="1167"/>
      <c r="BL59" s="1302"/>
      <c r="BM59" s="1324">
        <f t="shared" si="49"/>
        <v>0</v>
      </c>
      <c r="BN59" s="1324"/>
      <c r="BO59" s="1324"/>
      <c r="BP59" s="1167"/>
      <c r="BQ59" s="1302"/>
      <c r="BR59" s="1324">
        <f t="shared" si="51"/>
        <v>0</v>
      </c>
      <c r="BS59" s="1324"/>
      <c r="BT59" s="1324"/>
      <c r="BU59" s="1167"/>
      <c r="BV59" s="1302"/>
      <c r="BW59" s="1324">
        <f t="shared" si="52"/>
        <v>0</v>
      </c>
      <c r="BX59" s="1324"/>
      <c r="BY59" s="1324"/>
      <c r="BZ59" s="1167"/>
      <c r="CA59" s="1302"/>
      <c r="CB59" s="1324">
        <f>SUM(BZ59+CA59)</f>
        <v>0</v>
      </c>
      <c r="CC59" s="1324"/>
      <c r="CD59" s="1324"/>
      <c r="CE59" s="1167"/>
      <c r="CF59" s="1302"/>
      <c r="CG59" s="1324">
        <f>SUM(CE59+CF59)</f>
        <v>0</v>
      </c>
      <c r="CH59" s="1324"/>
      <c r="CI59" s="1324"/>
      <c r="CJ59" s="1167"/>
      <c r="CK59" s="1302"/>
      <c r="CL59" s="1324">
        <f>SUM(CJ59+CK59)</f>
        <v>0</v>
      </c>
      <c r="CM59" s="1324"/>
      <c r="CN59" s="1324"/>
      <c r="CO59" s="1167"/>
      <c r="CP59" s="1302"/>
      <c r="CQ59" s="1324">
        <f>SUM(CO59+CP59)</f>
        <v>0</v>
      </c>
      <c r="CR59" s="1324"/>
      <c r="CS59" s="1324"/>
      <c r="CT59" s="1167"/>
      <c r="CU59" s="1302"/>
      <c r="CV59" s="1324">
        <f>SUM(CT59+CU59)</f>
        <v>0</v>
      </c>
      <c r="CW59" s="1324"/>
      <c r="CX59" s="1327"/>
      <c r="CY59" s="1409"/>
      <c r="CZ59" s="1402"/>
      <c r="DA59" s="1327">
        <f>SUM(CY59+CZ59)</f>
        <v>0</v>
      </c>
      <c r="DB59" s="1327"/>
      <c r="DC59" s="1327"/>
      <c r="DD59" s="1324"/>
      <c r="DE59" s="1320"/>
      <c r="DF59" s="1324">
        <f>SUM(DD59:DE59)</f>
        <v>0</v>
      </c>
      <c r="DG59" s="1324"/>
      <c r="DH59" s="1327"/>
      <c r="DI59" s="1403">
        <f>BF59+CY59</f>
        <v>0</v>
      </c>
      <c r="DJ59" s="1404">
        <f>BG59+CZ59</f>
        <v>0</v>
      </c>
      <c r="DK59" s="1327">
        <f>SUM(DI59:DJ59)</f>
        <v>0</v>
      </c>
      <c r="DL59" s="1202"/>
    </row>
    <row r="60" spans="1:118" s="1209" customFormat="1" ht="15" customHeight="1" thickBot="1">
      <c r="A60" s="1407" t="s">
        <v>219</v>
      </c>
      <c r="B60" s="1360">
        <f>SUM(B47:B59)</f>
        <v>0</v>
      </c>
      <c r="C60" s="1360">
        <f t="shared" ref="C60:BN60" si="188">SUM(C47:C59)</f>
        <v>0</v>
      </c>
      <c r="D60" s="1360">
        <f t="shared" si="188"/>
        <v>0</v>
      </c>
      <c r="E60" s="1360">
        <f t="shared" si="188"/>
        <v>0</v>
      </c>
      <c r="F60" s="1360">
        <f t="shared" si="188"/>
        <v>0</v>
      </c>
      <c r="G60" s="1360">
        <f t="shared" si="188"/>
        <v>0</v>
      </c>
      <c r="H60" s="1360">
        <f t="shared" si="188"/>
        <v>0</v>
      </c>
      <c r="I60" s="1360">
        <f t="shared" si="188"/>
        <v>0</v>
      </c>
      <c r="J60" s="1360">
        <f t="shared" si="188"/>
        <v>0</v>
      </c>
      <c r="K60" s="1360">
        <f t="shared" si="188"/>
        <v>0</v>
      </c>
      <c r="L60" s="1360">
        <f t="shared" si="188"/>
        <v>0</v>
      </c>
      <c r="M60" s="1360">
        <f t="shared" si="188"/>
        <v>0</v>
      </c>
      <c r="N60" s="1360">
        <f t="shared" si="188"/>
        <v>0</v>
      </c>
      <c r="O60" s="1360">
        <f t="shared" si="188"/>
        <v>0</v>
      </c>
      <c r="P60" s="1360">
        <f t="shared" si="188"/>
        <v>0</v>
      </c>
      <c r="Q60" s="1360">
        <f t="shared" si="188"/>
        <v>0</v>
      </c>
      <c r="R60" s="1360">
        <f t="shared" si="188"/>
        <v>0</v>
      </c>
      <c r="S60" s="1360">
        <f t="shared" si="188"/>
        <v>0</v>
      </c>
      <c r="T60" s="1360">
        <f t="shared" si="188"/>
        <v>0</v>
      </c>
      <c r="U60" s="1360">
        <f t="shared" si="188"/>
        <v>0</v>
      </c>
      <c r="V60" s="1360">
        <f t="shared" si="188"/>
        <v>0</v>
      </c>
      <c r="W60" s="1360">
        <f t="shared" si="188"/>
        <v>0</v>
      </c>
      <c r="X60" s="1360">
        <f t="shared" si="188"/>
        <v>0</v>
      </c>
      <c r="Y60" s="1360">
        <f t="shared" si="188"/>
        <v>0</v>
      </c>
      <c r="Z60" s="1360">
        <f t="shared" si="188"/>
        <v>0</v>
      </c>
      <c r="AA60" s="1360">
        <f t="shared" si="188"/>
        <v>0</v>
      </c>
      <c r="AB60" s="1360">
        <f t="shared" si="188"/>
        <v>0</v>
      </c>
      <c r="AC60" s="1360">
        <f t="shared" si="188"/>
        <v>0</v>
      </c>
      <c r="AD60" s="1360">
        <f t="shared" si="188"/>
        <v>0</v>
      </c>
      <c r="AE60" s="1360">
        <f t="shared" si="188"/>
        <v>0</v>
      </c>
      <c r="AF60" s="1360">
        <f t="shared" si="188"/>
        <v>0</v>
      </c>
      <c r="AG60" s="1360">
        <f t="shared" si="188"/>
        <v>0</v>
      </c>
      <c r="AH60" s="1360">
        <f t="shared" si="188"/>
        <v>0</v>
      </c>
      <c r="AI60" s="1360">
        <f t="shared" si="188"/>
        <v>0</v>
      </c>
      <c r="AJ60" s="1360">
        <f t="shared" si="188"/>
        <v>0</v>
      </c>
      <c r="AK60" s="1360">
        <f t="shared" si="188"/>
        <v>0</v>
      </c>
      <c r="AL60" s="1360">
        <f t="shared" si="188"/>
        <v>0</v>
      </c>
      <c r="AM60" s="1360">
        <f t="shared" si="188"/>
        <v>0</v>
      </c>
      <c r="AN60" s="1360">
        <f t="shared" si="188"/>
        <v>0</v>
      </c>
      <c r="AO60" s="1360">
        <f t="shared" si="188"/>
        <v>0</v>
      </c>
      <c r="AP60" s="1360">
        <f t="shared" si="188"/>
        <v>0</v>
      </c>
      <c r="AQ60" s="1360">
        <f t="shared" si="188"/>
        <v>0</v>
      </c>
      <c r="AR60" s="1360">
        <f t="shared" si="188"/>
        <v>0</v>
      </c>
      <c r="AS60" s="1360">
        <f t="shared" si="188"/>
        <v>0</v>
      </c>
      <c r="AT60" s="1360">
        <f t="shared" si="188"/>
        <v>0</v>
      </c>
      <c r="AU60" s="1360">
        <f t="shared" si="188"/>
        <v>0</v>
      </c>
      <c r="AV60" s="1360">
        <f t="shared" si="188"/>
        <v>0</v>
      </c>
      <c r="AW60" s="1360">
        <f t="shared" si="188"/>
        <v>0</v>
      </c>
      <c r="AX60" s="1360">
        <f t="shared" si="188"/>
        <v>0</v>
      </c>
      <c r="AY60" s="1360">
        <f t="shared" si="188"/>
        <v>0</v>
      </c>
      <c r="AZ60" s="1360">
        <f t="shared" si="188"/>
        <v>0</v>
      </c>
      <c r="BA60" s="1360">
        <f t="shared" si="188"/>
        <v>0</v>
      </c>
      <c r="BB60" s="1360">
        <f t="shared" si="188"/>
        <v>0</v>
      </c>
      <c r="BC60" s="1360">
        <f t="shared" si="188"/>
        <v>0</v>
      </c>
      <c r="BD60" s="1360">
        <f t="shared" si="188"/>
        <v>0</v>
      </c>
      <c r="BE60" s="1360">
        <f t="shared" si="188"/>
        <v>0</v>
      </c>
      <c r="BF60" s="1360">
        <f t="shared" si="188"/>
        <v>0</v>
      </c>
      <c r="BG60" s="1360">
        <f t="shared" si="188"/>
        <v>0</v>
      </c>
      <c r="BH60" s="1360">
        <f t="shared" si="188"/>
        <v>0</v>
      </c>
      <c r="BI60" s="1360">
        <f t="shared" si="188"/>
        <v>0</v>
      </c>
      <c r="BJ60" s="1360">
        <f t="shared" si="188"/>
        <v>0</v>
      </c>
      <c r="BK60" s="1360">
        <f t="shared" si="188"/>
        <v>0</v>
      </c>
      <c r="BL60" s="1360">
        <f t="shared" si="188"/>
        <v>0</v>
      </c>
      <c r="BM60" s="1360">
        <f t="shared" si="188"/>
        <v>0</v>
      </c>
      <c r="BN60" s="1360">
        <f t="shared" si="188"/>
        <v>0</v>
      </c>
      <c r="BO60" s="1360">
        <f t="shared" ref="BO60:DL60" si="189">SUM(BO47:BO59)</f>
        <v>0</v>
      </c>
      <c r="BP60" s="1360">
        <f t="shared" si="189"/>
        <v>0</v>
      </c>
      <c r="BQ60" s="1360">
        <f t="shared" si="189"/>
        <v>0</v>
      </c>
      <c r="BR60" s="1360">
        <f t="shared" si="189"/>
        <v>0</v>
      </c>
      <c r="BS60" s="1360">
        <f t="shared" si="189"/>
        <v>0</v>
      </c>
      <c r="BT60" s="1360">
        <f t="shared" si="189"/>
        <v>0</v>
      </c>
      <c r="BU60" s="1360">
        <f t="shared" si="189"/>
        <v>0</v>
      </c>
      <c r="BV60" s="1360">
        <f t="shared" si="189"/>
        <v>0</v>
      </c>
      <c r="BW60" s="1360">
        <f t="shared" si="189"/>
        <v>0</v>
      </c>
      <c r="BX60" s="1360">
        <f t="shared" si="189"/>
        <v>0</v>
      </c>
      <c r="BY60" s="1360">
        <f>SUM(BY47:BY59)</f>
        <v>0</v>
      </c>
      <c r="BZ60" s="1360">
        <f>SUM(BZ47:BZ59)</f>
        <v>0</v>
      </c>
      <c r="CA60" s="1360">
        <f>SUM(CA47:CA59)</f>
        <v>0</v>
      </c>
      <c r="CB60" s="1360">
        <f>SUM(CB47:CB59)</f>
        <v>0</v>
      </c>
      <c r="CC60" s="1360">
        <f>SUM(CC47:CC59)</f>
        <v>0</v>
      </c>
      <c r="CD60" s="1360">
        <f t="shared" ref="CD60:CM60" si="190">SUM(CD47:CD59)</f>
        <v>0</v>
      </c>
      <c r="CE60" s="1360">
        <f t="shared" si="190"/>
        <v>0</v>
      </c>
      <c r="CF60" s="1360">
        <f t="shared" si="190"/>
        <v>0</v>
      </c>
      <c r="CG60" s="1360">
        <f t="shared" si="190"/>
        <v>0</v>
      </c>
      <c r="CH60" s="1360">
        <f t="shared" si="190"/>
        <v>0</v>
      </c>
      <c r="CI60" s="1360">
        <f t="shared" si="190"/>
        <v>0</v>
      </c>
      <c r="CJ60" s="1360">
        <f t="shared" si="190"/>
        <v>0</v>
      </c>
      <c r="CK60" s="1360">
        <f t="shared" si="190"/>
        <v>0</v>
      </c>
      <c r="CL60" s="1360">
        <f t="shared" si="190"/>
        <v>0</v>
      </c>
      <c r="CM60" s="1360">
        <f t="shared" si="190"/>
        <v>0</v>
      </c>
      <c r="CN60" s="1360">
        <f>SUM(CN47:CN59)</f>
        <v>0</v>
      </c>
      <c r="CO60" s="1360">
        <f>SUM(CO47:CO59)</f>
        <v>0</v>
      </c>
      <c r="CP60" s="1360">
        <f>SUM(CP47:CP59)</f>
        <v>0</v>
      </c>
      <c r="CQ60" s="1360">
        <f>SUM(CQ47:CQ59)</f>
        <v>0</v>
      </c>
      <c r="CR60" s="1360">
        <f>SUM(CR47:CR59)</f>
        <v>0</v>
      </c>
      <c r="CS60" s="1360">
        <f t="shared" si="189"/>
        <v>0</v>
      </c>
      <c r="CT60" s="1360">
        <f t="shared" si="189"/>
        <v>0</v>
      </c>
      <c r="CU60" s="1360">
        <f t="shared" si="189"/>
        <v>0</v>
      </c>
      <c r="CV60" s="1360">
        <f t="shared" si="189"/>
        <v>0</v>
      </c>
      <c r="CW60" s="1360">
        <f t="shared" si="189"/>
        <v>0</v>
      </c>
      <c r="CX60" s="1360">
        <f t="shared" si="189"/>
        <v>0</v>
      </c>
      <c r="CY60" s="1360">
        <f t="shared" si="189"/>
        <v>0</v>
      </c>
      <c r="CZ60" s="1360">
        <f t="shared" si="189"/>
        <v>0</v>
      </c>
      <c r="DA60" s="1360">
        <f t="shared" si="189"/>
        <v>0</v>
      </c>
      <c r="DB60" s="1360">
        <f t="shared" si="189"/>
        <v>0</v>
      </c>
      <c r="DC60" s="1360">
        <f t="shared" si="189"/>
        <v>0</v>
      </c>
      <c r="DD60" s="1360">
        <f t="shared" si="189"/>
        <v>0</v>
      </c>
      <c r="DE60" s="1360">
        <f t="shared" si="189"/>
        <v>0</v>
      </c>
      <c r="DF60" s="1360">
        <f t="shared" si="189"/>
        <v>0</v>
      </c>
      <c r="DG60" s="1360">
        <f t="shared" si="189"/>
        <v>0</v>
      </c>
      <c r="DH60" s="1360">
        <f t="shared" si="189"/>
        <v>0</v>
      </c>
      <c r="DI60" s="1360">
        <f t="shared" si="189"/>
        <v>0</v>
      </c>
      <c r="DJ60" s="1360">
        <f t="shared" si="189"/>
        <v>0</v>
      </c>
      <c r="DK60" s="1360">
        <f t="shared" si="189"/>
        <v>0</v>
      </c>
      <c r="DL60" s="1360">
        <f t="shared" si="189"/>
        <v>0</v>
      </c>
      <c r="DM60" s="946"/>
      <c r="DN60" s="946"/>
    </row>
    <row r="61" spans="1:118" s="806" customFormat="1" ht="15" customHeight="1" thickBot="1">
      <c r="A61" s="1411" t="s">
        <v>218</v>
      </c>
      <c r="B61" s="1361">
        <f>SUM(B46+B60)</f>
        <v>135800</v>
      </c>
      <c r="C61" s="1361">
        <f t="shared" ref="C61:BN61" si="191">SUM(C46+C60)</f>
        <v>214038274</v>
      </c>
      <c r="D61" s="1361">
        <f t="shared" si="191"/>
        <v>2004663</v>
      </c>
      <c r="E61" s="1361">
        <f t="shared" si="191"/>
        <v>216042937</v>
      </c>
      <c r="F61" s="1361">
        <f t="shared" si="191"/>
        <v>213902474</v>
      </c>
      <c r="G61" s="1361">
        <f t="shared" si="191"/>
        <v>1146198</v>
      </c>
      <c r="H61" s="1361">
        <f t="shared" si="191"/>
        <v>919047290</v>
      </c>
      <c r="I61" s="1361">
        <f t="shared" si="191"/>
        <v>9694500</v>
      </c>
      <c r="J61" s="1361">
        <f t="shared" si="191"/>
        <v>928741790</v>
      </c>
      <c r="K61" s="1361">
        <f t="shared" si="191"/>
        <v>917901092</v>
      </c>
      <c r="L61" s="1361">
        <f t="shared" si="191"/>
        <v>145727</v>
      </c>
      <c r="M61" s="1361">
        <f t="shared" si="191"/>
        <v>145234000</v>
      </c>
      <c r="N61" s="1361">
        <f t="shared" si="191"/>
        <v>0</v>
      </c>
      <c r="O61" s="1361">
        <f t="shared" si="191"/>
        <v>145234000</v>
      </c>
      <c r="P61" s="1361">
        <f t="shared" si="191"/>
        <v>145088273</v>
      </c>
      <c r="Q61" s="1361">
        <f t="shared" si="191"/>
        <v>468995</v>
      </c>
      <c r="R61" s="1361">
        <f t="shared" si="191"/>
        <v>567094198</v>
      </c>
      <c r="S61" s="1361">
        <f t="shared" si="191"/>
        <v>1397555</v>
      </c>
      <c r="T61" s="1361">
        <f t="shared" si="191"/>
        <v>568491753</v>
      </c>
      <c r="U61" s="1361">
        <f t="shared" si="191"/>
        <v>566625203</v>
      </c>
      <c r="V61" s="1361">
        <f t="shared" si="191"/>
        <v>87148</v>
      </c>
      <c r="W61" s="1361">
        <f t="shared" si="191"/>
        <v>106068000</v>
      </c>
      <c r="X61" s="1361">
        <f t="shared" si="191"/>
        <v>-4445000</v>
      </c>
      <c r="Y61" s="1361">
        <f t="shared" si="191"/>
        <v>101623000</v>
      </c>
      <c r="Z61" s="1361">
        <f t="shared" si="191"/>
        <v>105980852</v>
      </c>
      <c r="AA61" s="1361">
        <f t="shared" si="191"/>
        <v>0</v>
      </c>
      <c r="AB61" s="1361">
        <f t="shared" si="191"/>
        <v>0</v>
      </c>
      <c r="AC61" s="1361">
        <f t="shared" si="191"/>
        <v>0</v>
      </c>
      <c r="AD61" s="1361">
        <f t="shared" si="191"/>
        <v>0</v>
      </c>
      <c r="AE61" s="1361">
        <f t="shared" si="191"/>
        <v>0</v>
      </c>
      <c r="AF61" s="1361">
        <f t="shared" si="191"/>
        <v>0</v>
      </c>
      <c r="AG61" s="1361">
        <f t="shared" si="191"/>
        <v>0</v>
      </c>
      <c r="AH61" s="1361">
        <f t="shared" si="191"/>
        <v>0</v>
      </c>
      <c r="AI61" s="1361">
        <f t="shared" si="191"/>
        <v>0</v>
      </c>
      <c r="AJ61" s="1361">
        <f t="shared" si="191"/>
        <v>0</v>
      </c>
      <c r="AK61" s="1361">
        <f t="shared" si="191"/>
        <v>0</v>
      </c>
      <c r="AL61" s="1361">
        <f t="shared" si="191"/>
        <v>0</v>
      </c>
      <c r="AM61" s="1361">
        <f t="shared" si="191"/>
        <v>0</v>
      </c>
      <c r="AN61" s="1361">
        <f t="shared" si="191"/>
        <v>0</v>
      </c>
      <c r="AO61" s="1361">
        <f t="shared" si="191"/>
        <v>0</v>
      </c>
      <c r="AP61" s="1361">
        <f t="shared" si="191"/>
        <v>0</v>
      </c>
      <c r="AQ61" s="1361">
        <f t="shared" si="191"/>
        <v>0</v>
      </c>
      <c r="AR61" s="1361">
        <f t="shared" si="191"/>
        <v>0</v>
      </c>
      <c r="AS61" s="1361">
        <f t="shared" si="191"/>
        <v>0</v>
      </c>
      <c r="AT61" s="1361">
        <f t="shared" si="191"/>
        <v>0</v>
      </c>
      <c r="AU61" s="1361">
        <f t="shared" si="191"/>
        <v>0</v>
      </c>
      <c r="AV61" s="1361">
        <f t="shared" si="191"/>
        <v>0</v>
      </c>
      <c r="AW61" s="1361">
        <f t="shared" si="191"/>
        <v>0</v>
      </c>
      <c r="AX61" s="1361">
        <f t="shared" si="191"/>
        <v>0</v>
      </c>
      <c r="AY61" s="1361">
        <f t="shared" si="191"/>
        <v>0</v>
      </c>
      <c r="AZ61" s="1361">
        <f t="shared" si="191"/>
        <v>0</v>
      </c>
      <c r="BA61" s="1361">
        <f t="shared" si="191"/>
        <v>0</v>
      </c>
      <c r="BB61" s="1361">
        <f t="shared" si="191"/>
        <v>0</v>
      </c>
      <c r="BC61" s="1361">
        <f t="shared" si="191"/>
        <v>0</v>
      </c>
      <c r="BD61" s="1361">
        <f t="shared" si="191"/>
        <v>0</v>
      </c>
      <c r="BE61" s="1361">
        <f t="shared" si="191"/>
        <v>1983868</v>
      </c>
      <c r="BF61" s="1361">
        <f t="shared" si="191"/>
        <v>1951481762</v>
      </c>
      <c r="BG61" s="1361">
        <f t="shared" si="191"/>
        <v>8651718</v>
      </c>
      <c r="BH61" s="1361">
        <f t="shared" si="191"/>
        <v>1960133480</v>
      </c>
      <c r="BI61" s="1361">
        <f t="shared" si="191"/>
        <v>1949497894</v>
      </c>
      <c r="BJ61" s="1361">
        <f t="shared" si="191"/>
        <v>15604</v>
      </c>
      <c r="BK61" s="1361">
        <f t="shared" si="191"/>
        <v>0</v>
      </c>
      <c r="BL61" s="1361">
        <f t="shared" si="191"/>
        <v>0</v>
      </c>
      <c r="BM61" s="1361">
        <f t="shared" si="191"/>
        <v>0</v>
      </c>
      <c r="BN61" s="1361">
        <f t="shared" si="191"/>
        <v>-15604</v>
      </c>
      <c r="BO61" s="1361">
        <f t="shared" ref="BO61:DL61" si="192">SUM(BO46+BO60)</f>
        <v>1576</v>
      </c>
      <c r="BP61" s="1361">
        <f t="shared" si="192"/>
        <v>0</v>
      </c>
      <c r="BQ61" s="1361">
        <f t="shared" si="192"/>
        <v>0</v>
      </c>
      <c r="BR61" s="1361">
        <f t="shared" si="192"/>
        <v>0</v>
      </c>
      <c r="BS61" s="1361">
        <f t="shared" si="192"/>
        <v>-1576</v>
      </c>
      <c r="BT61" s="1361">
        <f t="shared" si="192"/>
        <v>506683</v>
      </c>
      <c r="BU61" s="1361">
        <f t="shared" si="192"/>
        <v>21903666</v>
      </c>
      <c r="BV61" s="1361">
        <f t="shared" si="192"/>
        <v>0</v>
      </c>
      <c r="BW61" s="1361">
        <f t="shared" si="192"/>
        <v>21903666</v>
      </c>
      <c r="BX61" s="1361">
        <f t="shared" si="192"/>
        <v>21396983</v>
      </c>
      <c r="BY61" s="1361">
        <f>SUM(BY46+BY60)</f>
        <v>2062</v>
      </c>
      <c r="BZ61" s="1361">
        <f>SUM(BZ46+BZ60)</f>
        <v>0</v>
      </c>
      <c r="CA61" s="1361">
        <f>SUM(CA46+CA60)</f>
        <v>0</v>
      </c>
      <c r="CB61" s="1361">
        <f>SUM(CB46+CB60)</f>
        <v>0</v>
      </c>
      <c r="CC61" s="1361">
        <f>SUM(CC46+CC60)</f>
        <v>-2062</v>
      </c>
      <c r="CD61" s="1361">
        <f t="shared" ref="CD61:CM61" si="193">SUM(CD46+CD60)</f>
        <v>0</v>
      </c>
      <c r="CE61" s="1361">
        <f t="shared" si="193"/>
        <v>0</v>
      </c>
      <c r="CF61" s="1361">
        <f t="shared" si="193"/>
        <v>0</v>
      </c>
      <c r="CG61" s="1361">
        <f t="shared" si="193"/>
        <v>0</v>
      </c>
      <c r="CH61" s="1361">
        <f t="shared" si="193"/>
        <v>0</v>
      </c>
      <c r="CI61" s="1361">
        <f t="shared" si="193"/>
        <v>762</v>
      </c>
      <c r="CJ61" s="1361">
        <f t="shared" si="193"/>
        <v>0</v>
      </c>
      <c r="CK61" s="1361">
        <f t="shared" si="193"/>
        <v>0</v>
      </c>
      <c r="CL61" s="1361">
        <f t="shared" si="193"/>
        <v>0</v>
      </c>
      <c r="CM61" s="1361">
        <f t="shared" si="193"/>
        <v>-762</v>
      </c>
      <c r="CN61" s="1361">
        <f>SUM(CN46+CN60)</f>
        <v>0</v>
      </c>
      <c r="CO61" s="1361">
        <f>SUM(CO46+CO60)</f>
        <v>0</v>
      </c>
      <c r="CP61" s="1361">
        <f>SUM(CP46+CP60)</f>
        <v>0</v>
      </c>
      <c r="CQ61" s="1361">
        <f>SUM(CQ46+CQ60)</f>
        <v>0</v>
      </c>
      <c r="CR61" s="1361">
        <f>SUM(CR46+CR60)</f>
        <v>0</v>
      </c>
      <c r="CS61" s="1361">
        <f t="shared" si="192"/>
        <v>0</v>
      </c>
      <c r="CT61" s="1361">
        <f t="shared" si="192"/>
        <v>0</v>
      </c>
      <c r="CU61" s="1361">
        <f t="shared" si="192"/>
        <v>4000000</v>
      </c>
      <c r="CV61" s="1361">
        <f t="shared" si="192"/>
        <v>4000000</v>
      </c>
      <c r="CW61" s="1361">
        <f t="shared" si="192"/>
        <v>0</v>
      </c>
      <c r="CX61" s="1361">
        <f t="shared" si="192"/>
        <v>526687</v>
      </c>
      <c r="CY61" s="1361">
        <f t="shared" si="192"/>
        <v>21903666</v>
      </c>
      <c r="CZ61" s="1361">
        <f t="shared" si="192"/>
        <v>4000000</v>
      </c>
      <c r="DA61" s="1361">
        <f t="shared" si="192"/>
        <v>25903666</v>
      </c>
      <c r="DB61" s="1361">
        <f t="shared" si="192"/>
        <v>21376979</v>
      </c>
      <c r="DC61" s="1361">
        <f t="shared" si="192"/>
        <v>35061</v>
      </c>
      <c r="DD61" s="1361">
        <f t="shared" si="192"/>
        <v>60155316</v>
      </c>
      <c r="DE61" s="1361">
        <f t="shared" si="192"/>
        <v>17827221</v>
      </c>
      <c r="DF61" s="1361">
        <f t="shared" si="192"/>
        <v>77982537</v>
      </c>
      <c r="DG61" s="1361">
        <f t="shared" si="192"/>
        <v>60120255</v>
      </c>
      <c r="DH61" s="1361">
        <f t="shared" si="192"/>
        <v>2545616</v>
      </c>
      <c r="DI61" s="1361">
        <f t="shared" si="192"/>
        <v>2033540744</v>
      </c>
      <c r="DJ61" s="1361">
        <f t="shared" si="192"/>
        <v>30478939</v>
      </c>
      <c r="DK61" s="1361">
        <f t="shared" si="192"/>
        <v>2064019683</v>
      </c>
      <c r="DL61" s="1361">
        <f t="shared" si="192"/>
        <v>2030995128</v>
      </c>
      <c r="DM61" s="813"/>
      <c r="DN61" s="813"/>
    </row>
    <row r="62" spans="1:118" s="1209" customFormat="1" ht="15" customHeight="1">
      <c r="A62" s="174" t="s">
        <v>1256</v>
      </c>
      <c r="B62" s="174"/>
      <c r="C62" s="1303"/>
      <c r="D62" s="1363"/>
      <c r="E62" s="1303"/>
      <c r="F62" s="1303"/>
      <c r="G62" s="1303"/>
      <c r="H62" s="1303"/>
      <c r="I62" s="1363"/>
      <c r="J62" s="1303"/>
      <c r="K62" s="1303"/>
      <c r="L62" s="1303"/>
      <c r="M62" s="1303"/>
      <c r="N62" s="1363"/>
      <c r="O62" s="1303"/>
      <c r="P62" s="1303"/>
      <c r="Q62" s="1303"/>
      <c r="R62" s="1303"/>
      <c r="S62" s="1363"/>
      <c r="T62" s="1303"/>
      <c r="U62" s="1303"/>
      <c r="V62" s="1303"/>
      <c r="W62" s="1303"/>
      <c r="X62" s="1363"/>
      <c r="Y62" s="1303"/>
      <c r="Z62" s="1303"/>
      <c r="AA62" s="1303"/>
      <c r="AB62" s="1303"/>
      <c r="AC62" s="1363"/>
      <c r="AD62" s="1303"/>
      <c r="AE62" s="1303"/>
      <c r="AF62" s="1303"/>
      <c r="AG62" s="1303"/>
      <c r="AH62" s="1363"/>
      <c r="AI62" s="1303"/>
      <c r="AJ62" s="1303"/>
      <c r="AK62" s="1303"/>
      <c r="AL62" s="1303"/>
      <c r="AM62" s="1363"/>
      <c r="AN62" s="1303"/>
      <c r="AO62" s="1303"/>
      <c r="AP62" s="1303"/>
      <c r="AQ62" s="1303"/>
      <c r="AR62" s="1303"/>
      <c r="AS62" s="1303"/>
      <c r="AT62" s="1303"/>
      <c r="AU62" s="1303"/>
      <c r="AV62" s="1303"/>
      <c r="AW62" s="1363"/>
      <c r="AX62" s="1303"/>
      <c r="AY62" s="1303"/>
      <c r="AZ62" s="1303"/>
      <c r="BA62" s="1303"/>
      <c r="BB62" s="1303"/>
      <c r="BC62" s="1303"/>
      <c r="BD62" s="1303"/>
      <c r="BE62" s="1303"/>
      <c r="BF62" s="1308"/>
      <c r="BG62" s="1412"/>
      <c r="BH62" s="1308"/>
      <c r="BI62" s="1308"/>
      <c r="BJ62" s="1308"/>
      <c r="BK62" s="1303"/>
      <c r="BL62" s="1363"/>
      <c r="BM62" s="1303"/>
      <c r="BN62" s="1303"/>
      <c r="BO62" s="1303"/>
      <c r="BP62" s="1303"/>
      <c r="BQ62" s="1363"/>
      <c r="BR62" s="1303"/>
      <c r="BS62" s="1303"/>
      <c r="BT62" s="1303"/>
      <c r="BU62" s="1303"/>
      <c r="BV62" s="1363"/>
      <c r="BW62" s="1303"/>
      <c r="BX62" s="1303"/>
      <c r="BY62" s="1303"/>
      <c r="BZ62" s="1303"/>
      <c r="CA62" s="1363"/>
      <c r="CB62" s="1303"/>
      <c r="CC62" s="1303"/>
      <c r="CD62" s="1303"/>
      <c r="CE62" s="1303"/>
      <c r="CF62" s="1363"/>
      <c r="CG62" s="1303"/>
      <c r="CH62" s="1303"/>
      <c r="CI62" s="1303"/>
      <c r="CJ62" s="1303"/>
      <c r="CK62" s="1363"/>
      <c r="CL62" s="1303"/>
      <c r="CM62" s="1303"/>
      <c r="CN62" s="1303"/>
      <c r="CO62" s="1303"/>
      <c r="CP62" s="1363"/>
      <c r="CQ62" s="1303"/>
      <c r="CR62" s="1303"/>
      <c r="CS62" s="1303"/>
      <c r="CT62" s="1303"/>
      <c r="CU62" s="1363"/>
      <c r="CV62" s="1303"/>
      <c r="CW62" s="1303"/>
      <c r="CX62" s="1308"/>
      <c r="CY62" s="1308"/>
      <c r="CZ62" s="1412"/>
      <c r="DA62" s="1308"/>
      <c r="DB62" s="1308"/>
      <c r="DC62" s="1308"/>
      <c r="DD62" s="1303"/>
      <c r="DE62" s="1303"/>
      <c r="DF62" s="1303"/>
      <c r="DG62" s="1303"/>
      <c r="DH62" s="1308"/>
      <c r="DI62" s="1308"/>
      <c r="DJ62" s="1403"/>
      <c r="DK62" s="1308"/>
      <c r="DL62" s="1398"/>
      <c r="DM62" s="11"/>
      <c r="DN62" s="946"/>
    </row>
    <row r="63" spans="1:118" ht="15" hidden="1" customHeight="1">
      <c r="A63" s="1315" t="s">
        <v>559</v>
      </c>
      <c r="B63" s="1315"/>
      <c r="C63" s="1357"/>
      <c r="D63" s="1302"/>
      <c r="E63" s="1324">
        <f t="shared" ref="E63:E69" si="194">SUM(C63+D63)</f>
        <v>0</v>
      </c>
      <c r="F63" s="1324"/>
      <c r="G63" s="1324"/>
      <c r="H63" s="1357"/>
      <c r="I63" s="1302"/>
      <c r="J63" s="1324">
        <f t="shared" ref="J63:J69" si="195">SUM(H63+I63)</f>
        <v>0</v>
      </c>
      <c r="K63" s="1324"/>
      <c r="L63" s="1324"/>
      <c r="M63" s="1357"/>
      <c r="N63" s="1302"/>
      <c r="O63" s="1324">
        <f t="shared" ref="O63:O69" si="196">SUM(M63+N63)</f>
        <v>0</v>
      </c>
      <c r="P63" s="1324"/>
      <c r="Q63" s="1324"/>
      <c r="R63" s="1357"/>
      <c r="S63" s="1302"/>
      <c r="T63" s="1324">
        <f t="shared" ref="T63:T69" si="197">SUM(R63+S63)</f>
        <v>0</v>
      </c>
      <c r="U63" s="1324"/>
      <c r="V63" s="1324"/>
      <c r="W63" s="1324"/>
      <c r="X63" s="1302"/>
      <c r="Y63" s="1324">
        <f t="shared" ref="Y63:Y69" si="198">SUM(W63+X63)</f>
        <v>0</v>
      </c>
      <c r="Z63" s="1324"/>
      <c r="AA63" s="1324"/>
      <c r="AB63" s="1357"/>
      <c r="AC63" s="1302"/>
      <c r="AD63" s="1324">
        <f t="shared" ref="AD63:AD69" si="199">SUM(AB63+AC63)</f>
        <v>0</v>
      </c>
      <c r="AE63" s="1324"/>
      <c r="AF63" s="1324"/>
      <c r="AG63" s="1357"/>
      <c r="AH63" s="1302"/>
      <c r="AI63" s="1324">
        <f t="shared" ref="AI63:AI69" si="200">SUM(AG63+AH63)</f>
        <v>0</v>
      </c>
      <c r="AJ63" s="1324"/>
      <c r="AK63" s="1324"/>
      <c r="AL63" s="1357"/>
      <c r="AM63" s="1302"/>
      <c r="AN63" s="1324">
        <f t="shared" ref="AN63:AN69" si="201">SUM(AL63+AM63)</f>
        <v>0</v>
      </c>
      <c r="AO63" s="1324"/>
      <c r="AP63" s="1324"/>
      <c r="AQ63" s="1324"/>
      <c r="AR63" s="1320"/>
      <c r="AS63" s="1324">
        <f t="shared" ref="AS63:AS69" si="202">SUM(AQ63+AR63)</f>
        <v>0</v>
      </c>
      <c r="AT63" s="1324"/>
      <c r="AU63" s="1324"/>
      <c r="AV63" s="1357"/>
      <c r="AW63" s="1302"/>
      <c r="AX63" s="1324">
        <f t="shared" ref="AX63:AX69" si="203">SUM(AV63+AW63)</f>
        <v>0</v>
      </c>
      <c r="AY63" s="1324"/>
      <c r="AZ63" s="1324"/>
      <c r="BA63" s="1324"/>
      <c r="BB63" s="1320"/>
      <c r="BC63" s="1324">
        <f t="shared" ref="BC63:BC69" si="204">SUM(BA63+BB63)</f>
        <v>0</v>
      </c>
      <c r="BD63" s="1324"/>
      <c r="BE63" s="1324"/>
      <c r="BF63" s="1401">
        <f t="shared" ref="BF63:BF76" si="205">C63+H63+M63+R63+W63+AB63+AG63+AL63+AQ63+AV63+BA63</f>
        <v>0</v>
      </c>
      <c r="BG63" s="1408">
        <f t="shared" ref="BG63:BG76" si="206">D63+I63+N63+S63+X63+AC63+AH63+AM63+AR63+AW63+BB63</f>
        <v>0</v>
      </c>
      <c r="BH63" s="1327">
        <f t="shared" ref="BH63:BH69" si="207">SUM(BF63+BG63)</f>
        <v>0</v>
      </c>
      <c r="BI63" s="1327"/>
      <c r="BJ63" s="1327"/>
      <c r="BK63" s="1357"/>
      <c r="BL63" s="1302"/>
      <c r="BM63" s="1324">
        <f t="shared" ref="BM63:BM102" si="208">SUM(BK63+BL63)</f>
        <v>0</v>
      </c>
      <c r="BN63" s="1324"/>
      <c r="BO63" s="1324"/>
      <c r="BP63" s="1357"/>
      <c r="BQ63" s="1302"/>
      <c r="BR63" s="1324">
        <f t="shared" ref="BR63:BR102" si="209">SUM(BP63+BQ63)</f>
        <v>0</v>
      </c>
      <c r="BS63" s="1324"/>
      <c r="BT63" s="1324"/>
      <c r="BU63" s="1357"/>
      <c r="BV63" s="1302"/>
      <c r="BW63" s="1324">
        <f t="shared" ref="BW63:BW102" si="210">SUM(BU63+BV63)</f>
        <v>0</v>
      </c>
      <c r="BX63" s="1324"/>
      <c r="BY63" s="1324"/>
      <c r="BZ63" s="1357"/>
      <c r="CA63" s="1302"/>
      <c r="CB63" s="1324">
        <f>SUM(BZ63+CA63)</f>
        <v>0</v>
      </c>
      <c r="CC63" s="1324"/>
      <c r="CD63" s="1324"/>
      <c r="CE63" s="1357"/>
      <c r="CF63" s="1302"/>
      <c r="CG63" s="1324">
        <f>SUM(CE63+CF63)</f>
        <v>0</v>
      </c>
      <c r="CH63" s="1324"/>
      <c r="CI63" s="1324"/>
      <c r="CJ63" s="1357"/>
      <c r="CK63" s="1302"/>
      <c r="CL63" s="1324">
        <f>SUM(CJ63+CK63)</f>
        <v>0</v>
      </c>
      <c r="CM63" s="1324"/>
      <c r="CN63" s="1324"/>
      <c r="CO63" s="1357"/>
      <c r="CP63" s="1302"/>
      <c r="CQ63" s="1324">
        <f>SUM(CO63+CP63)</f>
        <v>0</v>
      </c>
      <c r="CR63" s="1324"/>
      <c r="CS63" s="1324"/>
      <c r="CT63" s="1357"/>
      <c r="CU63" s="1302"/>
      <c r="CV63" s="1324">
        <f t="shared" ref="CV63:CV75" si="211">SUM(CT63+CU63)</f>
        <v>0</v>
      </c>
      <c r="CW63" s="1324"/>
      <c r="CX63" s="1327"/>
      <c r="CY63" s="1401">
        <f>BK63+BP63+BU63+CT63</f>
        <v>0</v>
      </c>
      <c r="CZ63" s="1408">
        <f>BL63+BQ63+BV63+CU63</f>
        <v>0</v>
      </c>
      <c r="DA63" s="1327">
        <f t="shared" ref="DA63:DA69" si="212">SUM(CY63+CZ63)</f>
        <v>0</v>
      </c>
      <c r="DB63" s="1327"/>
      <c r="DC63" s="1327"/>
      <c r="DD63" s="1324"/>
      <c r="DE63" s="1320"/>
      <c r="DF63" s="1324">
        <f t="shared" ref="DF63:DF75" si="213">SUM(DD63:DE63)</f>
        <v>0</v>
      </c>
      <c r="DG63" s="1324"/>
      <c r="DH63" s="1327"/>
      <c r="DI63" s="1403">
        <f>BF63+CY63</f>
        <v>0</v>
      </c>
      <c r="DJ63" s="1404">
        <f>BG63+CZ63</f>
        <v>0</v>
      </c>
      <c r="DK63" s="1327">
        <f t="shared" ref="DK63:DK75" si="214">SUM(DI63:DJ63)</f>
        <v>0</v>
      </c>
    </row>
    <row r="64" spans="1:118" ht="15" customHeight="1">
      <c r="A64" s="1345" t="s">
        <v>151</v>
      </c>
      <c r="B64" s="1345"/>
      <c r="C64" s="1357"/>
      <c r="D64" s="1302"/>
      <c r="E64" s="1324">
        <f t="shared" si="194"/>
        <v>0</v>
      </c>
      <c r="F64" s="1339">
        <f t="shared" ref="F64:F76" si="215">C64-B64</f>
        <v>0</v>
      </c>
      <c r="G64" s="1324"/>
      <c r="H64" s="1357"/>
      <c r="I64" s="1302"/>
      <c r="J64" s="1324">
        <f t="shared" si="195"/>
        <v>0</v>
      </c>
      <c r="K64" s="1339">
        <f t="shared" ref="K64:K76" si="216">H64-G64</f>
        <v>0</v>
      </c>
      <c r="L64" s="1324"/>
      <c r="M64" s="1357"/>
      <c r="N64" s="1302"/>
      <c r="O64" s="1324">
        <f t="shared" si="196"/>
        <v>0</v>
      </c>
      <c r="P64" s="1339">
        <f t="shared" ref="P64:P76" si="217">M64-L64</f>
        <v>0</v>
      </c>
      <c r="Q64" s="1324"/>
      <c r="R64" s="1357"/>
      <c r="S64" s="1302"/>
      <c r="T64" s="1324">
        <f t="shared" si="197"/>
        <v>0</v>
      </c>
      <c r="U64" s="1339">
        <f t="shared" ref="U64:U76" si="218">R64-Q64</f>
        <v>0</v>
      </c>
      <c r="V64" s="1324"/>
      <c r="W64" s="1324"/>
      <c r="X64" s="1302"/>
      <c r="Y64" s="1324">
        <f t="shared" si="198"/>
        <v>0</v>
      </c>
      <c r="Z64" s="1339">
        <f t="shared" ref="Z64:Z76" si="219">W64-V64</f>
        <v>0</v>
      </c>
      <c r="AA64" s="1324"/>
      <c r="AB64" s="1357"/>
      <c r="AC64" s="1302"/>
      <c r="AD64" s="1324">
        <f t="shared" si="199"/>
        <v>0</v>
      </c>
      <c r="AE64" s="1339">
        <f t="shared" ref="AE64:AE76" si="220">AB64-AA64</f>
        <v>0</v>
      </c>
      <c r="AF64" s="1357"/>
      <c r="AG64" s="1324"/>
      <c r="AH64" s="1302"/>
      <c r="AI64" s="1324">
        <f t="shared" si="200"/>
        <v>0</v>
      </c>
      <c r="AJ64" s="1339">
        <f t="shared" ref="AJ64:AJ76" si="221">AG64-AF64</f>
        <v>0</v>
      </c>
      <c r="AK64" s="1324"/>
      <c r="AL64" s="1357"/>
      <c r="AM64" s="1302"/>
      <c r="AN64" s="1324">
        <f t="shared" si="201"/>
        <v>0</v>
      </c>
      <c r="AO64" s="1339">
        <f t="shared" ref="AO64:AO76" si="222">AL64-AK64</f>
        <v>0</v>
      </c>
      <c r="AP64" s="1324"/>
      <c r="AQ64" s="1324"/>
      <c r="AR64" s="1320"/>
      <c r="AS64" s="1324">
        <f t="shared" si="202"/>
        <v>0</v>
      </c>
      <c r="AT64" s="1339">
        <f t="shared" ref="AT64:AT76" si="223">AQ64-AP64</f>
        <v>0</v>
      </c>
      <c r="AU64" s="1324"/>
      <c r="AV64" s="1357"/>
      <c r="AW64" s="1302"/>
      <c r="AX64" s="1324">
        <f t="shared" si="203"/>
        <v>0</v>
      </c>
      <c r="AY64" s="1339">
        <f t="shared" ref="AY64:AY76" si="224">AV64-AU64</f>
        <v>0</v>
      </c>
      <c r="AZ64" s="1324"/>
      <c r="BA64" s="1324"/>
      <c r="BB64" s="1320"/>
      <c r="BC64" s="1324">
        <f t="shared" si="204"/>
        <v>0</v>
      </c>
      <c r="BD64" s="1339">
        <f t="shared" ref="BD64:BD76" si="225">BA64-AZ64</f>
        <v>0</v>
      </c>
      <c r="BE64" s="1401">
        <f t="shared" ref="BE64:BE76" si="226">B64+G64+L64+Q64+V64+AA64+AF64+AK64+AP64+AU64+AZ64</f>
        <v>0</v>
      </c>
      <c r="BF64" s="1401">
        <f t="shared" si="205"/>
        <v>0</v>
      </c>
      <c r="BG64" s="1405">
        <f t="shared" si="206"/>
        <v>0</v>
      </c>
      <c r="BH64" s="1327">
        <f t="shared" si="207"/>
        <v>0</v>
      </c>
      <c r="BI64" s="1403">
        <f t="shared" ref="BI64:BI76" si="227">BF64-BE64</f>
        <v>0</v>
      </c>
      <c r="BJ64" s="1327"/>
      <c r="BK64" s="1357"/>
      <c r="BL64" s="1302"/>
      <c r="BM64" s="1324">
        <f>SUM(BK64+BL64)</f>
        <v>0</v>
      </c>
      <c r="BN64" s="1339">
        <f t="shared" ref="BN64:BN76" si="228">BK64-BJ64</f>
        <v>0</v>
      </c>
      <c r="BO64" s="1324"/>
      <c r="BP64" s="1357"/>
      <c r="BQ64" s="1302"/>
      <c r="BR64" s="1324">
        <f>SUM(BP64+BQ64)</f>
        <v>0</v>
      </c>
      <c r="BS64" s="1339">
        <f t="shared" ref="BS64:BS76" si="229">BP64-BO64</f>
        <v>0</v>
      </c>
      <c r="BT64" s="1324"/>
      <c r="BU64" s="1357"/>
      <c r="BV64" s="1302"/>
      <c r="BW64" s="1324">
        <f>SUM(BU64+BV64)</f>
        <v>0</v>
      </c>
      <c r="BX64" s="1339">
        <f t="shared" ref="BX64:BX76" si="230">BU64-BT64</f>
        <v>0</v>
      </c>
      <c r="BY64" s="1324"/>
      <c r="BZ64" s="1357"/>
      <c r="CA64" s="1302"/>
      <c r="CB64" s="1324">
        <f>SUM(BZ64+CA64)</f>
        <v>0</v>
      </c>
      <c r="CC64" s="1339">
        <f t="shared" ref="CC64:CC76" si="231">BZ64-BY64</f>
        <v>0</v>
      </c>
      <c r="CD64" s="1324"/>
      <c r="CE64" s="1357"/>
      <c r="CF64" s="1302"/>
      <c r="CG64" s="1324">
        <f>SUM(CE64+CF64)</f>
        <v>0</v>
      </c>
      <c r="CH64" s="1339">
        <f t="shared" ref="CH64:CH76" si="232">CE64-CD64</f>
        <v>0</v>
      </c>
      <c r="CI64" s="1324"/>
      <c r="CJ64" s="1357"/>
      <c r="CK64" s="1302"/>
      <c r="CL64" s="1324">
        <f>SUM(CJ64+CK64)</f>
        <v>0</v>
      </c>
      <c r="CM64" s="1339">
        <f t="shared" ref="CM64:CM76" si="233">CJ64-CI64</f>
        <v>0</v>
      </c>
      <c r="CN64" s="1324"/>
      <c r="CO64" s="1357"/>
      <c r="CP64" s="1302"/>
      <c r="CQ64" s="1324">
        <f>SUM(CO64+CP64)</f>
        <v>0</v>
      </c>
      <c r="CR64" s="1339">
        <f t="shared" ref="CR64:CR76" si="234">CO64-CN64</f>
        <v>0</v>
      </c>
      <c r="CS64" s="1324"/>
      <c r="CT64" s="1357"/>
      <c r="CU64" s="1302"/>
      <c r="CV64" s="1324">
        <f>SUM(CT64+CU64)</f>
        <v>0</v>
      </c>
      <c r="CW64" s="1339">
        <f t="shared" ref="CW64:CW76" si="235">CT64-CS64</f>
        <v>0</v>
      </c>
      <c r="CX64" s="1401">
        <f>BJ64+BO64+BT64+BY64+CD64+CI64+CN64+CS64</f>
        <v>0</v>
      </c>
      <c r="CY64" s="1401">
        <f>BK64+BP64+BU64+BZ64+CE64+CJ64+CO64+CT64</f>
        <v>0</v>
      </c>
      <c r="CZ64" s="1405">
        <f t="shared" ref="CZ64:CZ76" si="236">BL64+BQ64+BV64+CA64+CF64+CK64+CP64+CU64</f>
        <v>0</v>
      </c>
      <c r="DA64" s="1327">
        <f>SUM(CY64+CZ64)</f>
        <v>0</v>
      </c>
      <c r="DB64" s="1403">
        <f t="shared" ref="DB64:DB76" si="237">CY64-CX64</f>
        <v>0</v>
      </c>
      <c r="DC64" s="1327"/>
      <c r="DD64" s="1324"/>
      <c r="DE64" s="1320"/>
      <c r="DF64" s="1324">
        <f>SUM(DD64:DE64)</f>
        <v>0</v>
      </c>
      <c r="DG64" s="1339">
        <f>DD64-DC64</f>
        <v>0</v>
      </c>
      <c r="DH64" s="1403">
        <f t="shared" ref="DH64:DH76" si="238">BE64+CX64+DC64</f>
        <v>0</v>
      </c>
      <c r="DI64" s="1403">
        <f t="shared" ref="DI64:DI76" si="239">BF64+CY64+DD64</f>
        <v>0</v>
      </c>
      <c r="DJ64" s="1404">
        <f t="shared" ref="DJ64:DJ76" si="240">BG64+CZ64+DE64</f>
        <v>0</v>
      </c>
      <c r="DK64" s="1327">
        <f>SUM(DI64:DJ64)</f>
        <v>0</v>
      </c>
      <c r="DL64" s="1398">
        <f t="shared" ref="DL64:DL76" si="241">DI64-DH64</f>
        <v>0</v>
      </c>
    </row>
    <row r="65" spans="1:121" ht="15" customHeight="1">
      <c r="A65" s="1345" t="s">
        <v>149</v>
      </c>
      <c r="B65" s="1345"/>
      <c r="C65" s="1357"/>
      <c r="D65" s="1302"/>
      <c r="E65" s="1324">
        <f t="shared" si="194"/>
        <v>0</v>
      </c>
      <c r="F65" s="1339">
        <f t="shared" si="215"/>
        <v>0</v>
      </c>
      <c r="G65" s="1324"/>
      <c r="H65" s="1357"/>
      <c r="I65" s="1302"/>
      <c r="J65" s="1324">
        <f t="shared" si="195"/>
        <v>0</v>
      </c>
      <c r="K65" s="1339">
        <f t="shared" si="216"/>
        <v>0</v>
      </c>
      <c r="L65" s="1324"/>
      <c r="M65" s="1357"/>
      <c r="N65" s="1302"/>
      <c r="O65" s="1324">
        <f t="shared" si="196"/>
        <v>0</v>
      </c>
      <c r="P65" s="1339">
        <f t="shared" si="217"/>
        <v>0</v>
      </c>
      <c r="Q65" s="1324"/>
      <c r="R65" s="1357"/>
      <c r="S65" s="1302"/>
      <c r="T65" s="1324">
        <f t="shared" si="197"/>
        <v>0</v>
      </c>
      <c r="U65" s="1339">
        <f t="shared" si="218"/>
        <v>0</v>
      </c>
      <c r="V65" s="1324"/>
      <c r="W65" s="1324"/>
      <c r="X65" s="1302"/>
      <c r="Y65" s="1324">
        <f t="shared" si="198"/>
        <v>0</v>
      </c>
      <c r="Z65" s="1339">
        <f t="shared" si="219"/>
        <v>0</v>
      </c>
      <c r="AA65" s="1324"/>
      <c r="AB65" s="1357"/>
      <c r="AC65" s="1302"/>
      <c r="AD65" s="1324">
        <f t="shared" si="199"/>
        <v>0</v>
      </c>
      <c r="AE65" s="1339">
        <f t="shared" si="220"/>
        <v>0</v>
      </c>
      <c r="AF65" s="1324"/>
      <c r="AG65" s="1357"/>
      <c r="AH65" s="1302"/>
      <c r="AI65" s="1324">
        <f t="shared" si="200"/>
        <v>0</v>
      </c>
      <c r="AJ65" s="1339">
        <f t="shared" si="221"/>
        <v>0</v>
      </c>
      <c r="AK65" s="1324"/>
      <c r="AL65" s="1357"/>
      <c r="AM65" s="1302"/>
      <c r="AN65" s="1324">
        <f t="shared" si="201"/>
        <v>0</v>
      </c>
      <c r="AO65" s="1339">
        <f t="shared" si="222"/>
        <v>0</v>
      </c>
      <c r="AP65" s="1324"/>
      <c r="AQ65" s="1324"/>
      <c r="AR65" s="1320"/>
      <c r="AS65" s="1324">
        <f t="shared" si="202"/>
        <v>0</v>
      </c>
      <c r="AT65" s="1339">
        <f t="shared" si="223"/>
        <v>0</v>
      </c>
      <c r="AU65" s="1324"/>
      <c r="AV65" s="1357"/>
      <c r="AW65" s="1302"/>
      <c r="AX65" s="1324">
        <f t="shared" si="203"/>
        <v>0</v>
      </c>
      <c r="AY65" s="1339">
        <f t="shared" si="224"/>
        <v>0</v>
      </c>
      <c r="AZ65" s="1324"/>
      <c r="BA65" s="1324"/>
      <c r="BB65" s="1320"/>
      <c r="BC65" s="1324">
        <f t="shared" si="204"/>
        <v>0</v>
      </c>
      <c r="BD65" s="1339">
        <f t="shared" si="225"/>
        <v>0</v>
      </c>
      <c r="BE65" s="1401">
        <f t="shared" si="226"/>
        <v>0</v>
      </c>
      <c r="BF65" s="1401">
        <f t="shared" si="205"/>
        <v>0</v>
      </c>
      <c r="BG65" s="1405">
        <f t="shared" si="206"/>
        <v>0</v>
      </c>
      <c r="BH65" s="1327">
        <f t="shared" si="207"/>
        <v>0</v>
      </c>
      <c r="BI65" s="1403">
        <f t="shared" si="227"/>
        <v>0</v>
      </c>
      <c r="BJ65" s="1327"/>
      <c r="BK65" s="1357"/>
      <c r="BL65" s="1302"/>
      <c r="BM65" s="1324">
        <f t="shared" si="208"/>
        <v>0</v>
      </c>
      <c r="BN65" s="1339">
        <f t="shared" si="228"/>
        <v>0</v>
      </c>
      <c r="BO65" s="1324"/>
      <c r="BP65" s="1357"/>
      <c r="BQ65" s="1302"/>
      <c r="BR65" s="1324">
        <f t="shared" si="209"/>
        <v>0</v>
      </c>
      <c r="BS65" s="1339">
        <f t="shared" si="229"/>
        <v>0</v>
      </c>
      <c r="BT65" s="1324"/>
      <c r="BU65" s="1357"/>
      <c r="BV65" s="1302"/>
      <c r="BW65" s="1324">
        <f t="shared" si="210"/>
        <v>0</v>
      </c>
      <c r="BX65" s="1339">
        <f t="shared" si="230"/>
        <v>0</v>
      </c>
      <c r="BY65" s="1324"/>
      <c r="BZ65" s="1357"/>
      <c r="CA65" s="1302"/>
      <c r="CB65" s="1324">
        <f t="shared" ref="CB65:CB72" si="242">SUM(BZ65+CA65)</f>
        <v>0</v>
      </c>
      <c r="CC65" s="1339">
        <f t="shared" si="231"/>
        <v>0</v>
      </c>
      <c r="CD65" s="1324"/>
      <c r="CE65" s="1357"/>
      <c r="CF65" s="1302"/>
      <c r="CG65" s="1324">
        <f t="shared" ref="CG65:CG72" si="243">SUM(CE65+CF65)</f>
        <v>0</v>
      </c>
      <c r="CH65" s="1339">
        <f t="shared" si="232"/>
        <v>0</v>
      </c>
      <c r="CI65" s="1324"/>
      <c r="CJ65" s="1357"/>
      <c r="CK65" s="1302"/>
      <c r="CL65" s="1324">
        <f t="shared" ref="CL65:CL72" si="244">SUM(CJ65+CK65)</f>
        <v>0</v>
      </c>
      <c r="CM65" s="1339">
        <f t="shared" si="233"/>
        <v>0</v>
      </c>
      <c r="CN65" s="1324"/>
      <c r="CO65" s="1357"/>
      <c r="CP65" s="1302"/>
      <c r="CQ65" s="1324">
        <f t="shared" ref="CQ65:CQ72" si="245">SUM(CO65+CP65)</f>
        <v>0</v>
      </c>
      <c r="CR65" s="1339">
        <f t="shared" si="234"/>
        <v>0</v>
      </c>
      <c r="CS65" s="1324"/>
      <c r="CT65" s="1357"/>
      <c r="CU65" s="1302"/>
      <c r="CV65" s="1324">
        <f t="shared" si="211"/>
        <v>0</v>
      </c>
      <c r="CW65" s="1339">
        <f t="shared" si="235"/>
        <v>0</v>
      </c>
      <c r="CX65" s="1401">
        <f t="shared" ref="CX65:CY76" si="246">BJ65+BO65+BT65+BY65+CD65+CI65+CN65+CS65</f>
        <v>0</v>
      </c>
      <c r="CY65" s="1401">
        <f t="shared" si="246"/>
        <v>0</v>
      </c>
      <c r="CZ65" s="1405">
        <f t="shared" si="236"/>
        <v>0</v>
      </c>
      <c r="DA65" s="1327">
        <f t="shared" si="212"/>
        <v>0</v>
      </c>
      <c r="DB65" s="1403">
        <f t="shared" si="237"/>
        <v>0</v>
      </c>
      <c r="DC65" s="1327"/>
      <c r="DD65" s="1324"/>
      <c r="DE65" s="1320"/>
      <c r="DF65" s="1324">
        <f t="shared" si="213"/>
        <v>0</v>
      </c>
      <c r="DG65" s="1339">
        <f t="shared" ref="DG65:DG76" si="247">DD65-DC65</f>
        <v>0</v>
      </c>
      <c r="DH65" s="1403">
        <f t="shared" si="238"/>
        <v>0</v>
      </c>
      <c r="DI65" s="1403">
        <f t="shared" si="239"/>
        <v>0</v>
      </c>
      <c r="DJ65" s="1404">
        <f t="shared" si="240"/>
        <v>0</v>
      </c>
      <c r="DK65" s="1327">
        <f t="shared" si="214"/>
        <v>0</v>
      </c>
      <c r="DL65" s="1398">
        <f t="shared" si="241"/>
        <v>0</v>
      </c>
    </row>
    <row r="66" spans="1:121" ht="15" hidden="1" customHeight="1">
      <c r="A66" s="806" t="s">
        <v>560</v>
      </c>
      <c r="B66" s="806"/>
      <c r="C66" s="1357"/>
      <c r="D66" s="1302"/>
      <c r="E66" s="1324">
        <f t="shared" si="194"/>
        <v>0</v>
      </c>
      <c r="F66" s="1339">
        <f t="shared" si="215"/>
        <v>0</v>
      </c>
      <c r="G66" s="1324"/>
      <c r="H66" s="1357"/>
      <c r="I66" s="1302"/>
      <c r="J66" s="1324">
        <f t="shared" si="195"/>
        <v>0</v>
      </c>
      <c r="K66" s="1339">
        <f t="shared" si="216"/>
        <v>0</v>
      </c>
      <c r="L66" s="1324"/>
      <c r="M66" s="1357"/>
      <c r="N66" s="1302"/>
      <c r="O66" s="1324">
        <f t="shared" si="196"/>
        <v>0</v>
      </c>
      <c r="P66" s="1339">
        <f t="shared" si="217"/>
        <v>0</v>
      </c>
      <c r="Q66" s="1324"/>
      <c r="R66" s="1357"/>
      <c r="S66" s="1302"/>
      <c r="T66" s="1324">
        <f t="shared" si="197"/>
        <v>0</v>
      </c>
      <c r="U66" s="1339">
        <f t="shared" si="218"/>
        <v>0</v>
      </c>
      <c r="V66" s="1324"/>
      <c r="W66" s="1324"/>
      <c r="X66" s="1302"/>
      <c r="Y66" s="1324">
        <f t="shared" si="198"/>
        <v>0</v>
      </c>
      <c r="Z66" s="1339">
        <f t="shared" si="219"/>
        <v>0</v>
      </c>
      <c r="AA66" s="1324"/>
      <c r="AB66" s="1357"/>
      <c r="AC66" s="1302"/>
      <c r="AD66" s="1324">
        <f t="shared" si="199"/>
        <v>0</v>
      </c>
      <c r="AE66" s="1339">
        <f t="shared" si="220"/>
        <v>0</v>
      </c>
      <c r="AF66" s="1324"/>
      <c r="AG66" s="1357"/>
      <c r="AH66" s="1302"/>
      <c r="AI66" s="1324">
        <f t="shared" si="200"/>
        <v>0</v>
      </c>
      <c r="AJ66" s="1339">
        <f t="shared" si="221"/>
        <v>0</v>
      </c>
      <c r="AK66" s="1324"/>
      <c r="AL66" s="1357"/>
      <c r="AM66" s="1302"/>
      <c r="AN66" s="1324">
        <f t="shared" si="201"/>
        <v>0</v>
      </c>
      <c r="AO66" s="1339">
        <f t="shared" si="222"/>
        <v>0</v>
      </c>
      <c r="AP66" s="1324"/>
      <c r="AQ66" s="1324"/>
      <c r="AR66" s="1320"/>
      <c r="AS66" s="1324">
        <f t="shared" si="202"/>
        <v>0</v>
      </c>
      <c r="AT66" s="1339">
        <f t="shared" si="223"/>
        <v>0</v>
      </c>
      <c r="AU66" s="1324"/>
      <c r="AV66" s="1357"/>
      <c r="AW66" s="1302"/>
      <c r="AX66" s="1324">
        <f t="shared" si="203"/>
        <v>0</v>
      </c>
      <c r="AY66" s="1339">
        <f t="shared" si="224"/>
        <v>0</v>
      </c>
      <c r="AZ66" s="1324"/>
      <c r="BA66" s="1324"/>
      <c r="BB66" s="1320"/>
      <c r="BC66" s="1324">
        <f t="shared" si="204"/>
        <v>0</v>
      </c>
      <c r="BD66" s="1339">
        <f t="shared" si="225"/>
        <v>0</v>
      </c>
      <c r="BE66" s="1401">
        <f t="shared" si="226"/>
        <v>0</v>
      </c>
      <c r="BF66" s="1401">
        <f t="shared" si="205"/>
        <v>0</v>
      </c>
      <c r="BG66" s="1405">
        <f t="shared" si="206"/>
        <v>0</v>
      </c>
      <c r="BH66" s="1327">
        <f t="shared" si="207"/>
        <v>0</v>
      </c>
      <c r="BI66" s="1403">
        <f t="shared" si="227"/>
        <v>0</v>
      </c>
      <c r="BJ66" s="1327"/>
      <c r="BK66" s="1357"/>
      <c r="BL66" s="1302"/>
      <c r="BM66" s="1324">
        <f t="shared" si="208"/>
        <v>0</v>
      </c>
      <c r="BN66" s="1339">
        <f t="shared" si="228"/>
        <v>0</v>
      </c>
      <c r="BO66" s="1324"/>
      <c r="BP66" s="1357"/>
      <c r="BQ66" s="1302"/>
      <c r="BR66" s="1324">
        <f t="shared" si="209"/>
        <v>0</v>
      </c>
      <c r="BS66" s="1339">
        <f t="shared" si="229"/>
        <v>0</v>
      </c>
      <c r="BT66" s="1324"/>
      <c r="BU66" s="1357"/>
      <c r="BV66" s="1302"/>
      <c r="BW66" s="1324">
        <f t="shared" si="210"/>
        <v>0</v>
      </c>
      <c r="BX66" s="1339">
        <f t="shared" si="230"/>
        <v>0</v>
      </c>
      <c r="BY66" s="1324"/>
      <c r="BZ66" s="1357"/>
      <c r="CA66" s="1302"/>
      <c r="CB66" s="1324">
        <f t="shared" si="242"/>
        <v>0</v>
      </c>
      <c r="CC66" s="1339">
        <f t="shared" si="231"/>
        <v>0</v>
      </c>
      <c r="CD66" s="1324"/>
      <c r="CE66" s="1357"/>
      <c r="CF66" s="1302"/>
      <c r="CG66" s="1324">
        <f t="shared" si="243"/>
        <v>0</v>
      </c>
      <c r="CH66" s="1339">
        <f t="shared" si="232"/>
        <v>0</v>
      </c>
      <c r="CI66" s="1324"/>
      <c r="CJ66" s="1357"/>
      <c r="CK66" s="1302"/>
      <c r="CL66" s="1324">
        <f t="shared" si="244"/>
        <v>0</v>
      </c>
      <c r="CM66" s="1339">
        <f t="shared" si="233"/>
        <v>0</v>
      </c>
      <c r="CN66" s="1324"/>
      <c r="CO66" s="1357"/>
      <c r="CP66" s="1302"/>
      <c r="CQ66" s="1324">
        <f t="shared" si="245"/>
        <v>0</v>
      </c>
      <c r="CR66" s="1339">
        <f t="shared" si="234"/>
        <v>0</v>
      </c>
      <c r="CS66" s="1324"/>
      <c r="CT66" s="1357"/>
      <c r="CU66" s="1302"/>
      <c r="CV66" s="1324">
        <f t="shared" si="211"/>
        <v>0</v>
      </c>
      <c r="CW66" s="1339">
        <f t="shared" si="235"/>
        <v>0</v>
      </c>
      <c r="CX66" s="1401">
        <f t="shared" si="246"/>
        <v>0</v>
      </c>
      <c r="CY66" s="1401">
        <f t="shared" si="246"/>
        <v>0</v>
      </c>
      <c r="CZ66" s="1405">
        <f t="shared" si="236"/>
        <v>0</v>
      </c>
      <c r="DA66" s="1327">
        <f t="shared" si="212"/>
        <v>0</v>
      </c>
      <c r="DB66" s="1403">
        <f t="shared" si="237"/>
        <v>0</v>
      </c>
      <c r="DC66" s="1327"/>
      <c r="DD66" s="1324"/>
      <c r="DE66" s="1320"/>
      <c r="DF66" s="1324">
        <f t="shared" si="213"/>
        <v>0</v>
      </c>
      <c r="DG66" s="1339">
        <f t="shared" si="247"/>
        <v>0</v>
      </c>
      <c r="DH66" s="1403">
        <f t="shared" si="238"/>
        <v>0</v>
      </c>
      <c r="DI66" s="1403">
        <f t="shared" si="239"/>
        <v>0</v>
      </c>
      <c r="DJ66" s="1404">
        <f t="shared" si="240"/>
        <v>0</v>
      </c>
      <c r="DK66" s="1327">
        <f t="shared" si="214"/>
        <v>0</v>
      </c>
      <c r="DL66" s="1398">
        <f t="shared" si="241"/>
        <v>0</v>
      </c>
    </row>
    <row r="67" spans="1:121" ht="15" hidden="1" customHeight="1">
      <c r="A67" s="1209" t="s">
        <v>150</v>
      </c>
      <c r="B67" s="1209"/>
      <c r="C67" s="1357"/>
      <c r="D67" s="1302"/>
      <c r="E67" s="1324">
        <f t="shared" si="194"/>
        <v>0</v>
      </c>
      <c r="F67" s="1339">
        <f t="shared" si="215"/>
        <v>0</v>
      </c>
      <c r="G67" s="1324"/>
      <c r="H67" s="1357"/>
      <c r="I67" s="1302"/>
      <c r="J67" s="1324">
        <f t="shared" si="195"/>
        <v>0</v>
      </c>
      <c r="K67" s="1339">
        <f t="shared" si="216"/>
        <v>0</v>
      </c>
      <c r="L67" s="1324"/>
      <c r="M67" s="1357"/>
      <c r="N67" s="1302"/>
      <c r="O67" s="1324">
        <f t="shared" si="196"/>
        <v>0</v>
      </c>
      <c r="P67" s="1339">
        <f t="shared" si="217"/>
        <v>0</v>
      </c>
      <c r="Q67" s="1324"/>
      <c r="R67" s="1357"/>
      <c r="S67" s="1302"/>
      <c r="T67" s="1324">
        <f t="shared" si="197"/>
        <v>0</v>
      </c>
      <c r="U67" s="1339">
        <f t="shared" si="218"/>
        <v>0</v>
      </c>
      <c r="V67" s="1324"/>
      <c r="W67" s="1324"/>
      <c r="X67" s="1302"/>
      <c r="Y67" s="1324">
        <f t="shared" si="198"/>
        <v>0</v>
      </c>
      <c r="Z67" s="1339">
        <f t="shared" si="219"/>
        <v>0</v>
      </c>
      <c r="AA67" s="1324"/>
      <c r="AB67" s="1357"/>
      <c r="AC67" s="1302"/>
      <c r="AD67" s="1324">
        <f t="shared" si="199"/>
        <v>0</v>
      </c>
      <c r="AE67" s="1339">
        <f t="shared" si="220"/>
        <v>0</v>
      </c>
      <c r="AF67" s="1324"/>
      <c r="AG67" s="1357"/>
      <c r="AH67" s="1302"/>
      <c r="AI67" s="1324">
        <f t="shared" si="200"/>
        <v>0</v>
      </c>
      <c r="AJ67" s="1339">
        <f t="shared" si="221"/>
        <v>0</v>
      </c>
      <c r="AK67" s="1324"/>
      <c r="AL67" s="1357"/>
      <c r="AM67" s="1302"/>
      <c r="AN67" s="1324">
        <f t="shared" si="201"/>
        <v>0</v>
      </c>
      <c r="AO67" s="1339">
        <f t="shared" si="222"/>
        <v>0</v>
      </c>
      <c r="AP67" s="1324"/>
      <c r="AQ67" s="1324"/>
      <c r="AR67" s="1320"/>
      <c r="AS67" s="1324">
        <f t="shared" si="202"/>
        <v>0</v>
      </c>
      <c r="AT67" s="1339">
        <f t="shared" si="223"/>
        <v>0</v>
      </c>
      <c r="AU67" s="1324"/>
      <c r="AV67" s="1357"/>
      <c r="AW67" s="1302"/>
      <c r="AX67" s="1324">
        <f t="shared" si="203"/>
        <v>0</v>
      </c>
      <c r="AY67" s="1339">
        <f t="shared" si="224"/>
        <v>0</v>
      </c>
      <c r="AZ67" s="1324"/>
      <c r="BA67" s="1324"/>
      <c r="BB67" s="1320"/>
      <c r="BC67" s="1324">
        <f t="shared" si="204"/>
        <v>0</v>
      </c>
      <c r="BD67" s="1339">
        <f t="shared" si="225"/>
        <v>0</v>
      </c>
      <c r="BE67" s="1401">
        <f t="shared" si="226"/>
        <v>0</v>
      </c>
      <c r="BF67" s="1401">
        <f t="shared" si="205"/>
        <v>0</v>
      </c>
      <c r="BG67" s="1405">
        <f t="shared" si="206"/>
        <v>0</v>
      </c>
      <c r="BH67" s="1327">
        <f t="shared" si="207"/>
        <v>0</v>
      </c>
      <c r="BI67" s="1403">
        <f t="shared" si="227"/>
        <v>0</v>
      </c>
      <c r="BJ67" s="1327"/>
      <c r="BK67" s="1357"/>
      <c r="BL67" s="1302"/>
      <c r="BM67" s="1324">
        <f t="shared" si="208"/>
        <v>0</v>
      </c>
      <c r="BN67" s="1339">
        <f t="shared" si="228"/>
        <v>0</v>
      </c>
      <c r="BO67" s="1324"/>
      <c r="BP67" s="1357"/>
      <c r="BQ67" s="1302"/>
      <c r="BR67" s="1324">
        <f t="shared" si="209"/>
        <v>0</v>
      </c>
      <c r="BS67" s="1339">
        <f t="shared" si="229"/>
        <v>0</v>
      </c>
      <c r="BT67" s="1324"/>
      <c r="BU67" s="1357"/>
      <c r="BV67" s="1302"/>
      <c r="BW67" s="1324">
        <f t="shared" si="210"/>
        <v>0</v>
      </c>
      <c r="BX67" s="1339">
        <f t="shared" si="230"/>
        <v>0</v>
      </c>
      <c r="BY67" s="1324"/>
      <c r="BZ67" s="1357"/>
      <c r="CA67" s="1302"/>
      <c r="CB67" s="1324">
        <f t="shared" si="242"/>
        <v>0</v>
      </c>
      <c r="CC67" s="1339">
        <f t="shared" si="231"/>
        <v>0</v>
      </c>
      <c r="CD67" s="1324"/>
      <c r="CE67" s="1357"/>
      <c r="CF67" s="1302"/>
      <c r="CG67" s="1324">
        <f t="shared" si="243"/>
        <v>0</v>
      </c>
      <c r="CH67" s="1339">
        <f t="shared" si="232"/>
        <v>0</v>
      </c>
      <c r="CI67" s="1324"/>
      <c r="CJ67" s="1357"/>
      <c r="CK67" s="1302"/>
      <c r="CL67" s="1324">
        <f t="shared" si="244"/>
        <v>0</v>
      </c>
      <c r="CM67" s="1339">
        <f t="shared" si="233"/>
        <v>0</v>
      </c>
      <c r="CN67" s="1324"/>
      <c r="CO67" s="1357"/>
      <c r="CP67" s="1302"/>
      <c r="CQ67" s="1324">
        <f t="shared" si="245"/>
        <v>0</v>
      </c>
      <c r="CR67" s="1339">
        <f t="shared" si="234"/>
        <v>0</v>
      </c>
      <c r="CS67" s="1324"/>
      <c r="CT67" s="1357"/>
      <c r="CU67" s="1302"/>
      <c r="CV67" s="1324">
        <f t="shared" si="211"/>
        <v>0</v>
      </c>
      <c r="CW67" s="1339">
        <f t="shared" si="235"/>
        <v>0</v>
      </c>
      <c r="CX67" s="1401">
        <f t="shared" si="246"/>
        <v>0</v>
      </c>
      <c r="CY67" s="1401">
        <f t="shared" si="246"/>
        <v>0</v>
      </c>
      <c r="CZ67" s="1405">
        <f t="shared" si="236"/>
        <v>0</v>
      </c>
      <c r="DA67" s="1327">
        <f t="shared" si="212"/>
        <v>0</v>
      </c>
      <c r="DB67" s="1403">
        <f t="shared" si="237"/>
        <v>0</v>
      </c>
      <c r="DC67" s="1327"/>
      <c r="DD67" s="1324"/>
      <c r="DE67" s="1320"/>
      <c r="DF67" s="1324">
        <f t="shared" si="213"/>
        <v>0</v>
      </c>
      <c r="DG67" s="1339">
        <f t="shared" si="247"/>
        <v>0</v>
      </c>
      <c r="DH67" s="1403">
        <f t="shared" si="238"/>
        <v>0</v>
      </c>
      <c r="DI67" s="1403">
        <f t="shared" si="239"/>
        <v>0</v>
      </c>
      <c r="DJ67" s="1404">
        <f t="shared" si="240"/>
        <v>0</v>
      </c>
      <c r="DK67" s="1327">
        <f t="shared" si="214"/>
        <v>0</v>
      </c>
      <c r="DL67" s="1398">
        <f t="shared" si="241"/>
        <v>0</v>
      </c>
    </row>
    <row r="68" spans="1:121" ht="15" customHeight="1">
      <c r="A68" s="1315" t="s">
        <v>148</v>
      </c>
      <c r="B68" s="1315"/>
      <c r="C68" s="1357"/>
      <c r="D68" s="1302"/>
      <c r="E68" s="1324">
        <f t="shared" si="194"/>
        <v>0</v>
      </c>
      <c r="F68" s="1339">
        <f t="shared" si="215"/>
        <v>0</v>
      </c>
      <c r="G68" s="1324"/>
      <c r="H68" s="1357"/>
      <c r="I68" s="1302"/>
      <c r="J68" s="1324">
        <f t="shared" si="195"/>
        <v>0</v>
      </c>
      <c r="K68" s="1339">
        <f t="shared" si="216"/>
        <v>0</v>
      </c>
      <c r="L68" s="1324"/>
      <c r="M68" s="1357"/>
      <c r="N68" s="1302"/>
      <c r="O68" s="1324">
        <f t="shared" si="196"/>
        <v>0</v>
      </c>
      <c r="P68" s="1339">
        <f t="shared" si="217"/>
        <v>0</v>
      </c>
      <c r="Q68" s="1324"/>
      <c r="R68" s="1357"/>
      <c r="S68" s="1302"/>
      <c r="T68" s="1324">
        <f t="shared" si="197"/>
        <v>0</v>
      </c>
      <c r="U68" s="1339">
        <f t="shared" si="218"/>
        <v>0</v>
      </c>
      <c r="V68" s="1324"/>
      <c r="W68" s="1324"/>
      <c r="X68" s="1302"/>
      <c r="Y68" s="1324">
        <f t="shared" si="198"/>
        <v>0</v>
      </c>
      <c r="Z68" s="1339">
        <f t="shared" si="219"/>
        <v>0</v>
      </c>
      <c r="AA68" s="1324"/>
      <c r="AB68" s="1357"/>
      <c r="AC68" s="1302"/>
      <c r="AD68" s="1324">
        <f t="shared" si="199"/>
        <v>0</v>
      </c>
      <c r="AE68" s="1339">
        <f t="shared" si="220"/>
        <v>0</v>
      </c>
      <c r="AF68" s="1324"/>
      <c r="AG68" s="1357">
        <v>0</v>
      </c>
      <c r="AH68" s="1302"/>
      <c r="AI68" s="1324">
        <f t="shared" si="200"/>
        <v>0</v>
      </c>
      <c r="AJ68" s="1339">
        <f t="shared" si="221"/>
        <v>0</v>
      </c>
      <c r="AK68" s="1324"/>
      <c r="AL68" s="1357"/>
      <c r="AM68" s="1302"/>
      <c r="AN68" s="1324">
        <f t="shared" si="201"/>
        <v>0</v>
      </c>
      <c r="AO68" s="1339">
        <f t="shared" si="222"/>
        <v>0</v>
      </c>
      <c r="AP68" s="1324"/>
      <c r="AQ68" s="1324"/>
      <c r="AR68" s="1320"/>
      <c r="AS68" s="1324">
        <f t="shared" si="202"/>
        <v>0</v>
      </c>
      <c r="AT68" s="1339">
        <f t="shared" si="223"/>
        <v>0</v>
      </c>
      <c r="AU68" s="1324"/>
      <c r="AV68" s="1357"/>
      <c r="AW68" s="1302"/>
      <c r="AX68" s="1324">
        <f t="shared" si="203"/>
        <v>0</v>
      </c>
      <c r="AY68" s="1339">
        <f t="shared" si="224"/>
        <v>0</v>
      </c>
      <c r="AZ68" s="1324"/>
      <c r="BA68" s="1324"/>
      <c r="BB68" s="1320"/>
      <c r="BC68" s="1324">
        <f t="shared" si="204"/>
        <v>0</v>
      </c>
      <c r="BD68" s="1339">
        <f t="shared" si="225"/>
        <v>0</v>
      </c>
      <c r="BE68" s="1401">
        <f t="shared" si="226"/>
        <v>0</v>
      </c>
      <c r="BF68" s="1401">
        <f t="shared" si="205"/>
        <v>0</v>
      </c>
      <c r="BG68" s="1405">
        <f t="shared" si="206"/>
        <v>0</v>
      </c>
      <c r="BH68" s="1327">
        <f t="shared" si="207"/>
        <v>0</v>
      </c>
      <c r="BI68" s="1403">
        <f t="shared" si="227"/>
        <v>0</v>
      </c>
      <c r="BJ68" s="1327">
        <v>23609</v>
      </c>
      <c r="BK68" s="1357"/>
      <c r="BL68" s="1302"/>
      <c r="BM68" s="1324">
        <f t="shared" si="208"/>
        <v>0</v>
      </c>
      <c r="BN68" s="1339">
        <f t="shared" si="228"/>
        <v>-23609</v>
      </c>
      <c r="BO68" s="1324">
        <v>5019</v>
      </c>
      <c r="BP68" s="1357">
        <v>5671681</v>
      </c>
      <c r="BQ68" s="1302"/>
      <c r="BR68" s="1324">
        <f t="shared" si="209"/>
        <v>5671681</v>
      </c>
      <c r="BS68" s="1339">
        <f t="shared" si="229"/>
        <v>5666662</v>
      </c>
      <c r="BT68" s="1324">
        <v>128522</v>
      </c>
      <c r="BU68" s="1357">
        <v>61251666</v>
      </c>
      <c r="BV68" s="1302"/>
      <c r="BW68" s="1324">
        <f t="shared" si="210"/>
        <v>61251666</v>
      </c>
      <c r="BX68" s="1339">
        <f t="shared" si="230"/>
        <v>61123144</v>
      </c>
      <c r="BY68" s="1324">
        <v>16249</v>
      </c>
      <c r="BZ68" s="1357"/>
      <c r="CA68" s="1302"/>
      <c r="CB68" s="1324">
        <f t="shared" si="242"/>
        <v>0</v>
      </c>
      <c r="CC68" s="1339">
        <f t="shared" si="231"/>
        <v>-16249</v>
      </c>
      <c r="CD68" s="1324"/>
      <c r="CE68" s="1357"/>
      <c r="CF68" s="1302"/>
      <c r="CG68" s="1324">
        <f t="shared" si="243"/>
        <v>0</v>
      </c>
      <c r="CH68" s="1339">
        <f t="shared" si="232"/>
        <v>0</v>
      </c>
      <c r="CI68" s="1324"/>
      <c r="CJ68" s="1357"/>
      <c r="CK68" s="1302"/>
      <c r="CL68" s="1324">
        <f t="shared" si="244"/>
        <v>0</v>
      </c>
      <c r="CM68" s="1339">
        <f t="shared" si="233"/>
        <v>0</v>
      </c>
      <c r="CN68" s="1324"/>
      <c r="CO68" s="1357"/>
      <c r="CP68" s="1302"/>
      <c r="CQ68" s="1324">
        <f t="shared" si="245"/>
        <v>0</v>
      </c>
      <c r="CR68" s="1339">
        <f t="shared" si="234"/>
        <v>0</v>
      </c>
      <c r="CS68" s="1324"/>
      <c r="CT68" s="1357"/>
      <c r="CU68" s="1302"/>
      <c r="CV68" s="1324">
        <f t="shared" si="211"/>
        <v>0</v>
      </c>
      <c r="CW68" s="1339">
        <f t="shared" si="235"/>
        <v>0</v>
      </c>
      <c r="CX68" s="1401">
        <f t="shared" si="246"/>
        <v>173399</v>
      </c>
      <c r="CY68" s="1401">
        <f t="shared" si="246"/>
        <v>66923347</v>
      </c>
      <c r="CZ68" s="1405">
        <f t="shared" si="236"/>
        <v>0</v>
      </c>
      <c r="DA68" s="1327">
        <f t="shared" si="212"/>
        <v>66923347</v>
      </c>
      <c r="DB68" s="1403">
        <f t="shared" si="237"/>
        <v>66749948</v>
      </c>
      <c r="DC68" s="1327"/>
      <c r="DD68" s="1324"/>
      <c r="DE68" s="1320"/>
      <c r="DF68" s="1324">
        <f t="shared" si="213"/>
        <v>0</v>
      </c>
      <c r="DG68" s="1339">
        <f t="shared" si="247"/>
        <v>0</v>
      </c>
      <c r="DH68" s="1403">
        <f t="shared" si="238"/>
        <v>173399</v>
      </c>
      <c r="DI68" s="1403">
        <f t="shared" si="239"/>
        <v>66923347</v>
      </c>
      <c r="DJ68" s="1404">
        <f t="shared" si="240"/>
        <v>0</v>
      </c>
      <c r="DK68" s="1327">
        <f t="shared" si="214"/>
        <v>66923347</v>
      </c>
      <c r="DL68" s="1398">
        <f t="shared" si="241"/>
        <v>66749948</v>
      </c>
    </row>
    <row r="69" spans="1:121" ht="15" customHeight="1">
      <c r="A69" s="1345" t="s">
        <v>213</v>
      </c>
      <c r="B69" s="1345"/>
      <c r="C69" s="1357"/>
      <c r="D69" s="1302"/>
      <c r="E69" s="1324">
        <f t="shared" si="194"/>
        <v>0</v>
      </c>
      <c r="F69" s="1339">
        <f t="shared" si="215"/>
        <v>0</v>
      </c>
      <c r="G69" s="1324"/>
      <c r="H69" s="1357"/>
      <c r="I69" s="1302"/>
      <c r="J69" s="1324">
        <f t="shared" si="195"/>
        <v>0</v>
      </c>
      <c r="K69" s="1339">
        <f t="shared" si="216"/>
        <v>0</v>
      </c>
      <c r="L69" s="1324"/>
      <c r="M69" s="1357"/>
      <c r="N69" s="1302"/>
      <c r="O69" s="1324">
        <f t="shared" si="196"/>
        <v>0</v>
      </c>
      <c r="P69" s="1339">
        <f t="shared" si="217"/>
        <v>0</v>
      </c>
      <c r="Q69" s="1324"/>
      <c r="R69" s="1357"/>
      <c r="S69" s="1302"/>
      <c r="T69" s="1324">
        <f t="shared" si="197"/>
        <v>0</v>
      </c>
      <c r="U69" s="1339">
        <f t="shared" si="218"/>
        <v>0</v>
      </c>
      <c r="V69" s="1324"/>
      <c r="W69" s="1324"/>
      <c r="X69" s="1302"/>
      <c r="Y69" s="1324">
        <f t="shared" si="198"/>
        <v>0</v>
      </c>
      <c r="Z69" s="1339">
        <f t="shared" si="219"/>
        <v>0</v>
      </c>
      <c r="AA69" s="1324"/>
      <c r="AB69" s="1357"/>
      <c r="AC69" s="1302"/>
      <c r="AD69" s="1324">
        <f t="shared" si="199"/>
        <v>0</v>
      </c>
      <c r="AE69" s="1339">
        <f t="shared" si="220"/>
        <v>0</v>
      </c>
      <c r="AF69" s="1324"/>
      <c r="AG69" s="1357"/>
      <c r="AH69" s="1302"/>
      <c r="AI69" s="1324">
        <f t="shared" si="200"/>
        <v>0</v>
      </c>
      <c r="AJ69" s="1339">
        <f t="shared" si="221"/>
        <v>0</v>
      </c>
      <c r="AK69" s="1324"/>
      <c r="AL69" s="1357"/>
      <c r="AM69" s="1302"/>
      <c r="AN69" s="1324">
        <f t="shared" si="201"/>
        <v>0</v>
      </c>
      <c r="AO69" s="1339">
        <f t="shared" si="222"/>
        <v>0</v>
      </c>
      <c r="AP69" s="1324"/>
      <c r="AQ69" s="1324"/>
      <c r="AR69" s="1320"/>
      <c r="AS69" s="1324">
        <f t="shared" si="202"/>
        <v>0</v>
      </c>
      <c r="AT69" s="1339">
        <f t="shared" si="223"/>
        <v>0</v>
      </c>
      <c r="AU69" s="1324"/>
      <c r="AV69" s="1357"/>
      <c r="AW69" s="1302"/>
      <c r="AX69" s="1324">
        <f t="shared" si="203"/>
        <v>0</v>
      </c>
      <c r="AY69" s="1339">
        <f t="shared" si="224"/>
        <v>0</v>
      </c>
      <c r="AZ69" s="1324"/>
      <c r="BA69" s="1324"/>
      <c r="BB69" s="1320"/>
      <c r="BC69" s="1324">
        <f t="shared" si="204"/>
        <v>0</v>
      </c>
      <c r="BD69" s="1339">
        <f t="shared" si="225"/>
        <v>0</v>
      </c>
      <c r="BE69" s="1401">
        <f t="shared" si="226"/>
        <v>0</v>
      </c>
      <c r="BF69" s="1401">
        <f t="shared" si="205"/>
        <v>0</v>
      </c>
      <c r="BG69" s="1405">
        <f t="shared" si="206"/>
        <v>0</v>
      </c>
      <c r="BH69" s="1327">
        <f t="shared" si="207"/>
        <v>0</v>
      </c>
      <c r="BI69" s="1403">
        <f t="shared" si="227"/>
        <v>0</v>
      </c>
      <c r="BJ69" s="1357"/>
      <c r="BK69" s="1357"/>
      <c r="BL69" s="1302"/>
      <c r="BM69" s="1324">
        <f t="shared" si="208"/>
        <v>0</v>
      </c>
      <c r="BN69" s="1339">
        <f t="shared" si="228"/>
        <v>0</v>
      </c>
      <c r="BO69" s="1324"/>
      <c r="BP69" s="1357"/>
      <c r="BQ69" s="1302"/>
      <c r="BR69" s="1324">
        <f t="shared" si="209"/>
        <v>0</v>
      </c>
      <c r="BS69" s="1339">
        <f t="shared" si="229"/>
        <v>0</v>
      </c>
      <c r="BT69" s="1324"/>
      <c r="BU69" s="1357"/>
      <c r="BV69" s="1302"/>
      <c r="BW69" s="1324">
        <f t="shared" si="210"/>
        <v>0</v>
      </c>
      <c r="BX69" s="1339">
        <f t="shared" si="230"/>
        <v>0</v>
      </c>
      <c r="BY69" s="1324"/>
      <c r="BZ69" s="1357"/>
      <c r="CA69" s="1302"/>
      <c r="CB69" s="1324">
        <f t="shared" si="242"/>
        <v>0</v>
      </c>
      <c r="CC69" s="1339">
        <f t="shared" si="231"/>
        <v>0</v>
      </c>
      <c r="CD69" s="1324"/>
      <c r="CE69" s="1357"/>
      <c r="CF69" s="1302"/>
      <c r="CG69" s="1324">
        <f t="shared" si="243"/>
        <v>0</v>
      </c>
      <c r="CH69" s="1339">
        <f t="shared" si="232"/>
        <v>0</v>
      </c>
      <c r="CI69" s="1324"/>
      <c r="CJ69" s="1357"/>
      <c r="CK69" s="1302"/>
      <c r="CL69" s="1324">
        <f t="shared" si="244"/>
        <v>0</v>
      </c>
      <c r="CM69" s="1339">
        <f t="shared" si="233"/>
        <v>0</v>
      </c>
      <c r="CN69" s="1324"/>
      <c r="CO69" s="1357"/>
      <c r="CP69" s="1302"/>
      <c r="CQ69" s="1324">
        <f t="shared" si="245"/>
        <v>0</v>
      </c>
      <c r="CR69" s="1339">
        <f t="shared" si="234"/>
        <v>0</v>
      </c>
      <c r="CS69" s="1324"/>
      <c r="CT69" s="1357"/>
      <c r="CU69" s="1302"/>
      <c r="CV69" s="1324">
        <f t="shared" si="211"/>
        <v>0</v>
      </c>
      <c r="CW69" s="1339">
        <f t="shared" si="235"/>
        <v>0</v>
      </c>
      <c r="CX69" s="1401">
        <f t="shared" si="246"/>
        <v>0</v>
      </c>
      <c r="CY69" s="1401">
        <f t="shared" si="246"/>
        <v>0</v>
      </c>
      <c r="CZ69" s="1405">
        <f t="shared" si="236"/>
        <v>0</v>
      </c>
      <c r="DA69" s="1327">
        <f t="shared" si="212"/>
        <v>0</v>
      </c>
      <c r="DB69" s="1403">
        <f t="shared" si="237"/>
        <v>0</v>
      </c>
      <c r="DC69" s="1327"/>
      <c r="DD69" s="1324"/>
      <c r="DE69" s="1320"/>
      <c r="DF69" s="1324">
        <f t="shared" si="213"/>
        <v>0</v>
      </c>
      <c r="DG69" s="1339">
        <f t="shared" si="247"/>
        <v>0</v>
      </c>
      <c r="DH69" s="1403">
        <f t="shared" si="238"/>
        <v>0</v>
      </c>
      <c r="DI69" s="1403">
        <f t="shared" si="239"/>
        <v>0</v>
      </c>
      <c r="DJ69" s="1404">
        <f t="shared" si="240"/>
        <v>0</v>
      </c>
      <c r="DK69" s="1327">
        <f t="shared" si="214"/>
        <v>0</v>
      </c>
      <c r="DL69" s="1398">
        <f t="shared" si="241"/>
        <v>0</v>
      </c>
    </row>
    <row r="70" spans="1:121" ht="15" hidden="1" customHeight="1">
      <c r="A70" s="1345" t="s">
        <v>214</v>
      </c>
      <c r="B70" s="1345"/>
      <c r="C70" s="1357"/>
      <c r="D70" s="1302"/>
      <c r="E70" s="1324">
        <f t="shared" ref="E70:E76" si="248">SUM(C70+D70)</f>
        <v>0</v>
      </c>
      <c r="F70" s="1339">
        <f t="shared" si="215"/>
        <v>0</v>
      </c>
      <c r="G70" s="1324"/>
      <c r="H70" s="1357"/>
      <c r="I70" s="1302"/>
      <c r="J70" s="1324">
        <f t="shared" ref="J70:J76" si="249">SUM(H70+I70)</f>
        <v>0</v>
      </c>
      <c r="K70" s="1339">
        <f t="shared" si="216"/>
        <v>0</v>
      </c>
      <c r="L70" s="1357"/>
      <c r="M70" s="1357"/>
      <c r="N70" s="1302"/>
      <c r="O70" s="1324">
        <f t="shared" ref="O70:O76" si="250">SUM(M70+N70)</f>
        <v>0</v>
      </c>
      <c r="P70" s="1339">
        <f t="shared" si="217"/>
        <v>0</v>
      </c>
      <c r="Q70" s="1324"/>
      <c r="R70" s="1357"/>
      <c r="S70" s="1302"/>
      <c r="T70" s="1324">
        <f t="shared" ref="T70:T76" si="251">SUM(R70+S70)</f>
        <v>0</v>
      </c>
      <c r="U70" s="1339">
        <f t="shared" si="218"/>
        <v>0</v>
      </c>
      <c r="V70" s="1324"/>
      <c r="W70" s="1324"/>
      <c r="X70" s="1302"/>
      <c r="Y70" s="1324">
        <f t="shared" ref="Y70:Y76" si="252">SUM(W70+X70)</f>
        <v>0</v>
      </c>
      <c r="Z70" s="1339">
        <f t="shared" si="219"/>
        <v>0</v>
      </c>
      <c r="AA70" s="1324"/>
      <c r="AB70" s="1357"/>
      <c r="AC70" s="1302"/>
      <c r="AD70" s="1324">
        <f t="shared" ref="AD70:AD76" si="253">SUM(AB70+AC70)</f>
        <v>0</v>
      </c>
      <c r="AE70" s="1339">
        <f t="shared" si="220"/>
        <v>0</v>
      </c>
      <c r="AF70" s="1324"/>
      <c r="AG70" s="1357"/>
      <c r="AH70" s="1302"/>
      <c r="AI70" s="1324">
        <f t="shared" ref="AI70:AI76" si="254">SUM(AG70+AH70)</f>
        <v>0</v>
      </c>
      <c r="AJ70" s="1339">
        <f t="shared" si="221"/>
        <v>0</v>
      </c>
      <c r="AK70" s="1324"/>
      <c r="AL70" s="1357"/>
      <c r="AM70" s="1302"/>
      <c r="AN70" s="1324">
        <f t="shared" ref="AN70:AN76" si="255">SUM(AL70+AM70)</f>
        <v>0</v>
      </c>
      <c r="AO70" s="1339">
        <f t="shared" si="222"/>
        <v>0</v>
      </c>
      <c r="AP70" s="1324"/>
      <c r="AQ70" s="1324"/>
      <c r="AR70" s="1320"/>
      <c r="AS70" s="1324">
        <f t="shared" ref="AS70:AS76" si="256">SUM(AQ70+AR70)</f>
        <v>0</v>
      </c>
      <c r="AT70" s="1339">
        <f t="shared" si="223"/>
        <v>0</v>
      </c>
      <c r="AU70" s="1324"/>
      <c r="AV70" s="1357"/>
      <c r="AW70" s="1302"/>
      <c r="AX70" s="1324">
        <f t="shared" ref="AX70:AX76" si="257">SUM(AV70+AW70)</f>
        <v>0</v>
      </c>
      <c r="AY70" s="1339">
        <f t="shared" si="224"/>
        <v>0</v>
      </c>
      <c r="AZ70" s="1324"/>
      <c r="BA70" s="1324"/>
      <c r="BB70" s="1320"/>
      <c r="BC70" s="1324">
        <f t="shared" ref="BC70:BC76" si="258">SUM(BA70+BB70)</f>
        <v>0</v>
      </c>
      <c r="BD70" s="1339">
        <f t="shared" si="225"/>
        <v>0</v>
      </c>
      <c r="BE70" s="1401">
        <f t="shared" si="226"/>
        <v>0</v>
      </c>
      <c r="BF70" s="1401">
        <f t="shared" si="205"/>
        <v>0</v>
      </c>
      <c r="BG70" s="1405">
        <f t="shared" si="206"/>
        <v>0</v>
      </c>
      <c r="BH70" s="1327">
        <f t="shared" ref="BH70:BH76" si="259">SUM(BF70+BG70)</f>
        <v>0</v>
      </c>
      <c r="BI70" s="1403">
        <f t="shared" si="227"/>
        <v>0</v>
      </c>
      <c r="BJ70" s="1327"/>
      <c r="BK70" s="1357"/>
      <c r="BL70" s="1302"/>
      <c r="BM70" s="1324">
        <f t="shared" si="208"/>
        <v>0</v>
      </c>
      <c r="BN70" s="1339">
        <f t="shared" si="228"/>
        <v>0</v>
      </c>
      <c r="BO70" s="1324"/>
      <c r="BP70" s="1357"/>
      <c r="BQ70" s="1302"/>
      <c r="BR70" s="1324">
        <f t="shared" si="209"/>
        <v>0</v>
      </c>
      <c r="BS70" s="1339">
        <f t="shared" si="229"/>
        <v>0</v>
      </c>
      <c r="BT70" s="1324"/>
      <c r="BU70" s="1357"/>
      <c r="BV70" s="1302"/>
      <c r="BW70" s="1324">
        <f t="shared" si="210"/>
        <v>0</v>
      </c>
      <c r="BX70" s="1339">
        <f t="shared" si="230"/>
        <v>0</v>
      </c>
      <c r="BY70" s="1324"/>
      <c r="BZ70" s="1357"/>
      <c r="CA70" s="1302"/>
      <c r="CB70" s="1324">
        <f t="shared" si="242"/>
        <v>0</v>
      </c>
      <c r="CC70" s="1339">
        <f t="shared" si="231"/>
        <v>0</v>
      </c>
      <c r="CD70" s="1324"/>
      <c r="CE70" s="1357"/>
      <c r="CF70" s="1302"/>
      <c r="CG70" s="1324">
        <f t="shared" si="243"/>
        <v>0</v>
      </c>
      <c r="CH70" s="1339">
        <f t="shared" si="232"/>
        <v>0</v>
      </c>
      <c r="CI70" s="1324"/>
      <c r="CJ70" s="1357"/>
      <c r="CK70" s="1302"/>
      <c r="CL70" s="1324">
        <f t="shared" si="244"/>
        <v>0</v>
      </c>
      <c r="CM70" s="1339">
        <f t="shared" si="233"/>
        <v>0</v>
      </c>
      <c r="CN70" s="1324"/>
      <c r="CO70" s="1357"/>
      <c r="CP70" s="1302"/>
      <c r="CQ70" s="1324">
        <f t="shared" si="245"/>
        <v>0</v>
      </c>
      <c r="CR70" s="1339">
        <f t="shared" si="234"/>
        <v>0</v>
      </c>
      <c r="CS70" s="1324"/>
      <c r="CT70" s="1357"/>
      <c r="CU70" s="1302"/>
      <c r="CV70" s="1324">
        <f t="shared" si="211"/>
        <v>0</v>
      </c>
      <c r="CW70" s="1339">
        <f t="shared" si="235"/>
        <v>0</v>
      </c>
      <c r="CX70" s="1401">
        <f t="shared" si="246"/>
        <v>0</v>
      </c>
      <c r="CY70" s="1401">
        <f t="shared" si="246"/>
        <v>0</v>
      </c>
      <c r="CZ70" s="1405">
        <f t="shared" si="236"/>
        <v>0</v>
      </c>
      <c r="DA70" s="1327">
        <f t="shared" ref="DA70:DA76" si="260">SUM(CY70+CZ70)</f>
        <v>0</v>
      </c>
      <c r="DB70" s="1403">
        <f t="shared" si="237"/>
        <v>0</v>
      </c>
      <c r="DC70" s="1327"/>
      <c r="DD70" s="1324"/>
      <c r="DE70" s="1320"/>
      <c r="DF70" s="1324">
        <f t="shared" si="213"/>
        <v>0</v>
      </c>
      <c r="DG70" s="1339">
        <f t="shared" si="247"/>
        <v>0</v>
      </c>
      <c r="DH70" s="1403">
        <f t="shared" si="238"/>
        <v>0</v>
      </c>
      <c r="DI70" s="1403">
        <f t="shared" si="239"/>
        <v>0</v>
      </c>
      <c r="DJ70" s="1404">
        <f t="shared" si="240"/>
        <v>0</v>
      </c>
      <c r="DK70" s="1327">
        <f t="shared" si="214"/>
        <v>0</v>
      </c>
      <c r="DL70" s="1398">
        <f t="shared" si="241"/>
        <v>0</v>
      </c>
      <c r="DM70" s="2"/>
      <c r="DN70" s="2"/>
      <c r="DO70" s="15"/>
      <c r="DP70" s="15"/>
      <c r="DQ70" s="15"/>
    </row>
    <row r="71" spans="1:121" ht="15" hidden="1" customHeight="1">
      <c r="A71" s="1406" t="s">
        <v>895</v>
      </c>
      <c r="B71" s="1406"/>
      <c r="C71" s="1357"/>
      <c r="D71" s="1302"/>
      <c r="E71" s="1324">
        <f t="shared" si="248"/>
        <v>0</v>
      </c>
      <c r="F71" s="1339">
        <f t="shared" si="215"/>
        <v>0</v>
      </c>
      <c r="G71" s="1324"/>
      <c r="H71" s="1357"/>
      <c r="I71" s="1302"/>
      <c r="J71" s="1324">
        <f t="shared" si="249"/>
        <v>0</v>
      </c>
      <c r="K71" s="1339">
        <f t="shared" si="216"/>
        <v>0</v>
      </c>
      <c r="L71" s="1324"/>
      <c r="M71" s="1357"/>
      <c r="N71" s="1302"/>
      <c r="O71" s="1324">
        <f t="shared" si="250"/>
        <v>0</v>
      </c>
      <c r="P71" s="1339">
        <f t="shared" si="217"/>
        <v>0</v>
      </c>
      <c r="Q71" s="1324"/>
      <c r="R71" s="1357"/>
      <c r="S71" s="1302"/>
      <c r="T71" s="1324">
        <f t="shared" si="251"/>
        <v>0</v>
      </c>
      <c r="U71" s="1339">
        <f t="shared" si="218"/>
        <v>0</v>
      </c>
      <c r="V71" s="1324"/>
      <c r="W71" s="1324"/>
      <c r="X71" s="1302"/>
      <c r="Y71" s="1324">
        <f t="shared" si="252"/>
        <v>0</v>
      </c>
      <c r="Z71" s="1339">
        <f t="shared" si="219"/>
        <v>0</v>
      </c>
      <c r="AA71" s="1324"/>
      <c r="AB71" s="1357"/>
      <c r="AC71" s="1302"/>
      <c r="AD71" s="1324">
        <f t="shared" si="253"/>
        <v>0</v>
      </c>
      <c r="AE71" s="1339">
        <f t="shared" si="220"/>
        <v>0</v>
      </c>
      <c r="AF71" s="1324"/>
      <c r="AG71" s="1357"/>
      <c r="AH71" s="1302"/>
      <c r="AI71" s="1324">
        <f t="shared" si="254"/>
        <v>0</v>
      </c>
      <c r="AJ71" s="1339">
        <f t="shared" si="221"/>
        <v>0</v>
      </c>
      <c r="AK71" s="1324"/>
      <c r="AL71" s="1357"/>
      <c r="AM71" s="1302"/>
      <c r="AN71" s="1324">
        <f t="shared" si="255"/>
        <v>0</v>
      </c>
      <c r="AO71" s="1339">
        <f t="shared" si="222"/>
        <v>0</v>
      </c>
      <c r="AP71" s="1324"/>
      <c r="AQ71" s="1324"/>
      <c r="AR71" s="1320"/>
      <c r="AS71" s="1324">
        <f t="shared" si="256"/>
        <v>0</v>
      </c>
      <c r="AT71" s="1339">
        <f t="shared" si="223"/>
        <v>0</v>
      </c>
      <c r="AU71" s="1324"/>
      <c r="AV71" s="1357"/>
      <c r="AW71" s="1302"/>
      <c r="AX71" s="1324">
        <f t="shared" si="257"/>
        <v>0</v>
      </c>
      <c r="AY71" s="1339">
        <f t="shared" si="224"/>
        <v>0</v>
      </c>
      <c r="AZ71" s="1324"/>
      <c r="BA71" s="1324"/>
      <c r="BB71" s="1320"/>
      <c r="BC71" s="1324">
        <f t="shared" si="258"/>
        <v>0</v>
      </c>
      <c r="BD71" s="1339">
        <f t="shared" si="225"/>
        <v>0</v>
      </c>
      <c r="BE71" s="1401">
        <f t="shared" si="226"/>
        <v>0</v>
      </c>
      <c r="BF71" s="1401">
        <f t="shared" si="205"/>
        <v>0</v>
      </c>
      <c r="BG71" s="1405">
        <f t="shared" si="206"/>
        <v>0</v>
      </c>
      <c r="BH71" s="1327">
        <f t="shared" si="259"/>
        <v>0</v>
      </c>
      <c r="BI71" s="1403">
        <f t="shared" si="227"/>
        <v>0</v>
      </c>
      <c r="BJ71" s="1327"/>
      <c r="BK71" s="1357"/>
      <c r="BL71" s="1302"/>
      <c r="BM71" s="1324">
        <f t="shared" si="208"/>
        <v>0</v>
      </c>
      <c r="BN71" s="1339">
        <f t="shared" si="228"/>
        <v>0</v>
      </c>
      <c r="BO71" s="1324"/>
      <c r="BP71" s="1357"/>
      <c r="BQ71" s="1302"/>
      <c r="BR71" s="1324">
        <f t="shared" si="209"/>
        <v>0</v>
      </c>
      <c r="BS71" s="1339">
        <f t="shared" si="229"/>
        <v>0</v>
      </c>
      <c r="BT71" s="1324"/>
      <c r="BU71" s="1357"/>
      <c r="BV71" s="1302"/>
      <c r="BW71" s="1324">
        <f t="shared" si="210"/>
        <v>0</v>
      </c>
      <c r="BX71" s="1339">
        <f t="shared" si="230"/>
        <v>0</v>
      </c>
      <c r="BY71" s="1324"/>
      <c r="BZ71" s="1357"/>
      <c r="CA71" s="1302"/>
      <c r="CB71" s="1324">
        <f t="shared" si="242"/>
        <v>0</v>
      </c>
      <c r="CC71" s="1339">
        <f t="shared" si="231"/>
        <v>0</v>
      </c>
      <c r="CD71" s="1324"/>
      <c r="CE71" s="1357"/>
      <c r="CF71" s="1302"/>
      <c r="CG71" s="1324">
        <f t="shared" si="243"/>
        <v>0</v>
      </c>
      <c r="CH71" s="1339">
        <f t="shared" si="232"/>
        <v>0</v>
      </c>
      <c r="CI71" s="1324"/>
      <c r="CJ71" s="1357"/>
      <c r="CK71" s="1302"/>
      <c r="CL71" s="1324">
        <f t="shared" si="244"/>
        <v>0</v>
      </c>
      <c r="CM71" s="1339">
        <f t="shared" si="233"/>
        <v>0</v>
      </c>
      <c r="CN71" s="1324"/>
      <c r="CO71" s="1357"/>
      <c r="CP71" s="1302"/>
      <c r="CQ71" s="1324">
        <f t="shared" si="245"/>
        <v>0</v>
      </c>
      <c r="CR71" s="1339">
        <f t="shared" si="234"/>
        <v>0</v>
      </c>
      <c r="CS71" s="1324"/>
      <c r="CT71" s="1357"/>
      <c r="CU71" s="1302"/>
      <c r="CV71" s="1324">
        <f t="shared" si="211"/>
        <v>0</v>
      </c>
      <c r="CW71" s="1339">
        <f t="shared" si="235"/>
        <v>0</v>
      </c>
      <c r="CX71" s="1401">
        <f t="shared" si="246"/>
        <v>0</v>
      </c>
      <c r="CY71" s="1401">
        <f t="shared" si="246"/>
        <v>0</v>
      </c>
      <c r="CZ71" s="1405">
        <f t="shared" si="236"/>
        <v>0</v>
      </c>
      <c r="DA71" s="1327">
        <f t="shared" si="260"/>
        <v>0</v>
      </c>
      <c r="DB71" s="1403">
        <f t="shared" si="237"/>
        <v>0</v>
      </c>
      <c r="DC71" s="1327"/>
      <c r="DD71" s="1324"/>
      <c r="DE71" s="1320"/>
      <c r="DF71" s="1324">
        <f t="shared" si="213"/>
        <v>0</v>
      </c>
      <c r="DG71" s="1339">
        <f t="shared" si="247"/>
        <v>0</v>
      </c>
      <c r="DH71" s="1403">
        <f t="shared" si="238"/>
        <v>0</v>
      </c>
      <c r="DI71" s="1403">
        <f t="shared" si="239"/>
        <v>0</v>
      </c>
      <c r="DJ71" s="1404">
        <f t="shared" si="240"/>
        <v>0</v>
      </c>
      <c r="DK71" s="1327">
        <f t="shared" si="214"/>
        <v>0</v>
      </c>
      <c r="DL71" s="1398">
        <f t="shared" si="241"/>
        <v>0</v>
      </c>
      <c r="DM71" s="2"/>
      <c r="DN71" s="2"/>
      <c r="DO71" s="15"/>
      <c r="DP71" s="15"/>
      <c r="DQ71" s="15"/>
    </row>
    <row r="72" spans="1:121" ht="15" hidden="1" customHeight="1">
      <c r="A72" s="1406" t="s">
        <v>910</v>
      </c>
      <c r="B72" s="1406"/>
      <c r="C72" s="1357"/>
      <c r="D72" s="1302"/>
      <c r="E72" s="1324">
        <f t="shared" si="248"/>
        <v>0</v>
      </c>
      <c r="F72" s="1339">
        <f t="shared" si="215"/>
        <v>0</v>
      </c>
      <c r="G72" s="1324"/>
      <c r="H72" s="1357"/>
      <c r="I72" s="1302"/>
      <c r="J72" s="1324">
        <f t="shared" si="249"/>
        <v>0</v>
      </c>
      <c r="K72" s="1339">
        <f t="shared" si="216"/>
        <v>0</v>
      </c>
      <c r="L72" s="1324"/>
      <c r="M72" s="1357"/>
      <c r="N72" s="1302"/>
      <c r="O72" s="1324">
        <f t="shared" si="250"/>
        <v>0</v>
      </c>
      <c r="P72" s="1339">
        <f t="shared" si="217"/>
        <v>0</v>
      </c>
      <c r="Q72" s="1324"/>
      <c r="R72" s="1357"/>
      <c r="S72" s="1302"/>
      <c r="T72" s="1324">
        <f t="shared" si="251"/>
        <v>0</v>
      </c>
      <c r="U72" s="1339">
        <f t="shared" si="218"/>
        <v>0</v>
      </c>
      <c r="V72" s="1324"/>
      <c r="W72" s="1324"/>
      <c r="X72" s="1302"/>
      <c r="Y72" s="1324">
        <f t="shared" si="252"/>
        <v>0</v>
      </c>
      <c r="Z72" s="1339">
        <f t="shared" si="219"/>
        <v>0</v>
      </c>
      <c r="AA72" s="1324"/>
      <c r="AB72" s="1357"/>
      <c r="AC72" s="1302"/>
      <c r="AD72" s="1324">
        <f t="shared" si="253"/>
        <v>0</v>
      </c>
      <c r="AE72" s="1339">
        <f t="shared" si="220"/>
        <v>0</v>
      </c>
      <c r="AF72" s="1324"/>
      <c r="AG72" s="1357"/>
      <c r="AH72" s="1302"/>
      <c r="AI72" s="1324">
        <f t="shared" si="254"/>
        <v>0</v>
      </c>
      <c r="AJ72" s="1339">
        <f t="shared" si="221"/>
        <v>0</v>
      </c>
      <c r="AK72" s="1324"/>
      <c r="AL72" s="1357"/>
      <c r="AM72" s="1302"/>
      <c r="AN72" s="1324">
        <f t="shared" si="255"/>
        <v>0</v>
      </c>
      <c r="AO72" s="1339">
        <f t="shared" si="222"/>
        <v>0</v>
      </c>
      <c r="AP72" s="1324"/>
      <c r="AQ72" s="1324"/>
      <c r="AR72" s="1320"/>
      <c r="AS72" s="1324">
        <f t="shared" si="256"/>
        <v>0</v>
      </c>
      <c r="AT72" s="1339">
        <f t="shared" si="223"/>
        <v>0</v>
      </c>
      <c r="AU72" s="1324"/>
      <c r="AV72" s="1357"/>
      <c r="AW72" s="1302"/>
      <c r="AX72" s="1324">
        <f t="shared" si="257"/>
        <v>0</v>
      </c>
      <c r="AY72" s="1339">
        <f t="shared" si="224"/>
        <v>0</v>
      </c>
      <c r="AZ72" s="1324"/>
      <c r="BA72" s="1324"/>
      <c r="BB72" s="1320"/>
      <c r="BC72" s="1324">
        <f t="shared" si="258"/>
        <v>0</v>
      </c>
      <c r="BD72" s="1339">
        <f t="shared" si="225"/>
        <v>0</v>
      </c>
      <c r="BE72" s="1401">
        <f t="shared" si="226"/>
        <v>0</v>
      </c>
      <c r="BF72" s="1401">
        <f t="shared" si="205"/>
        <v>0</v>
      </c>
      <c r="BG72" s="1405">
        <f t="shared" si="206"/>
        <v>0</v>
      </c>
      <c r="BH72" s="1327">
        <f t="shared" si="259"/>
        <v>0</v>
      </c>
      <c r="BI72" s="1403">
        <f t="shared" si="227"/>
        <v>0</v>
      </c>
      <c r="BJ72" s="1327"/>
      <c r="BK72" s="1357"/>
      <c r="BL72" s="1302"/>
      <c r="BM72" s="1324">
        <f t="shared" si="208"/>
        <v>0</v>
      </c>
      <c r="BN72" s="1339">
        <f t="shared" si="228"/>
        <v>0</v>
      </c>
      <c r="BO72" s="1324"/>
      <c r="BP72" s="1357"/>
      <c r="BQ72" s="1302"/>
      <c r="BR72" s="1324">
        <f t="shared" si="209"/>
        <v>0</v>
      </c>
      <c r="BS72" s="1339">
        <f t="shared" si="229"/>
        <v>0</v>
      </c>
      <c r="BT72" s="1324"/>
      <c r="BU72" s="1357"/>
      <c r="BV72" s="1302"/>
      <c r="BW72" s="1324">
        <f t="shared" si="210"/>
        <v>0</v>
      </c>
      <c r="BX72" s="1339">
        <f t="shared" si="230"/>
        <v>0</v>
      </c>
      <c r="BY72" s="1324"/>
      <c r="BZ72" s="1357"/>
      <c r="CA72" s="1302"/>
      <c r="CB72" s="1324">
        <f t="shared" si="242"/>
        <v>0</v>
      </c>
      <c r="CC72" s="1339">
        <f t="shared" si="231"/>
        <v>0</v>
      </c>
      <c r="CD72" s="1324"/>
      <c r="CE72" s="1357"/>
      <c r="CF72" s="1302"/>
      <c r="CG72" s="1324">
        <f t="shared" si="243"/>
        <v>0</v>
      </c>
      <c r="CH72" s="1339">
        <f t="shared" si="232"/>
        <v>0</v>
      </c>
      <c r="CI72" s="1324"/>
      <c r="CJ72" s="1357"/>
      <c r="CK72" s="1302"/>
      <c r="CL72" s="1324">
        <f t="shared" si="244"/>
        <v>0</v>
      </c>
      <c r="CM72" s="1339">
        <f t="shared" si="233"/>
        <v>0</v>
      </c>
      <c r="CN72" s="1324"/>
      <c r="CO72" s="1357"/>
      <c r="CP72" s="1302"/>
      <c r="CQ72" s="1324">
        <f t="shared" si="245"/>
        <v>0</v>
      </c>
      <c r="CR72" s="1339">
        <f t="shared" si="234"/>
        <v>0</v>
      </c>
      <c r="CS72" s="1324"/>
      <c r="CT72" s="1357"/>
      <c r="CU72" s="1302"/>
      <c r="CV72" s="1324">
        <f t="shared" si="211"/>
        <v>0</v>
      </c>
      <c r="CW72" s="1339">
        <f t="shared" si="235"/>
        <v>0</v>
      </c>
      <c r="CX72" s="1401">
        <f t="shared" si="246"/>
        <v>0</v>
      </c>
      <c r="CY72" s="1401">
        <f t="shared" si="246"/>
        <v>0</v>
      </c>
      <c r="CZ72" s="1405">
        <f t="shared" si="236"/>
        <v>0</v>
      </c>
      <c r="DA72" s="1327">
        <f t="shared" si="260"/>
        <v>0</v>
      </c>
      <c r="DB72" s="1403">
        <f t="shared" si="237"/>
        <v>0</v>
      </c>
      <c r="DC72" s="1327"/>
      <c r="DD72" s="1324"/>
      <c r="DE72" s="1320"/>
      <c r="DF72" s="1324">
        <f t="shared" si="213"/>
        <v>0</v>
      </c>
      <c r="DG72" s="1339">
        <f t="shared" si="247"/>
        <v>0</v>
      </c>
      <c r="DH72" s="1403">
        <f t="shared" si="238"/>
        <v>0</v>
      </c>
      <c r="DI72" s="1403">
        <f t="shared" si="239"/>
        <v>0</v>
      </c>
      <c r="DJ72" s="1404">
        <f t="shared" si="240"/>
        <v>0</v>
      </c>
      <c r="DK72" s="1327">
        <f t="shared" si="214"/>
        <v>0</v>
      </c>
      <c r="DL72" s="1398">
        <f t="shared" si="241"/>
        <v>0</v>
      </c>
      <c r="DM72" s="2"/>
      <c r="DN72" s="2"/>
      <c r="DO72" s="15"/>
      <c r="DP72" s="15"/>
      <c r="DQ72" s="15"/>
    </row>
    <row r="73" spans="1:121" ht="15" customHeight="1">
      <c r="A73" s="1345" t="s">
        <v>381</v>
      </c>
      <c r="B73" s="1345"/>
      <c r="C73" s="1357"/>
      <c r="D73" s="1302"/>
      <c r="E73" s="1324">
        <f>SUM(C73+D73)</f>
        <v>0</v>
      </c>
      <c r="F73" s="1339">
        <f t="shared" si="215"/>
        <v>0</v>
      </c>
      <c r="G73" s="1324">
        <v>638099</v>
      </c>
      <c r="H73" s="1357">
        <v>433204000</v>
      </c>
      <c r="I73" s="1302">
        <v>8854812</v>
      </c>
      <c r="J73" s="1324">
        <f>SUM(H73+I73)</f>
        <v>442058812</v>
      </c>
      <c r="K73" s="1339">
        <f t="shared" si="216"/>
        <v>432565901</v>
      </c>
      <c r="L73" s="1357"/>
      <c r="M73" s="1357"/>
      <c r="N73" s="1302"/>
      <c r="O73" s="1324">
        <f>SUM(M73+N73)</f>
        <v>0</v>
      </c>
      <c r="P73" s="1339">
        <f t="shared" si="217"/>
        <v>0</v>
      </c>
      <c r="Q73" s="1324"/>
      <c r="R73" s="1357"/>
      <c r="S73" s="1302"/>
      <c r="T73" s="1324">
        <f>SUM(R73+S73)</f>
        <v>0</v>
      </c>
      <c r="U73" s="1339">
        <f t="shared" si="218"/>
        <v>0</v>
      </c>
      <c r="V73" s="1324"/>
      <c r="W73" s="1324"/>
      <c r="X73" s="1302"/>
      <c r="Y73" s="1324">
        <f>SUM(W73+X73)</f>
        <v>0</v>
      </c>
      <c r="Z73" s="1339">
        <f t="shared" si="219"/>
        <v>0</v>
      </c>
      <c r="AA73" s="1324"/>
      <c r="AB73" s="1357"/>
      <c r="AC73" s="1302"/>
      <c r="AD73" s="1324">
        <f>SUM(AB73+AC73)</f>
        <v>0</v>
      </c>
      <c r="AE73" s="1339">
        <f t="shared" si="220"/>
        <v>0</v>
      </c>
      <c r="AF73" s="1324"/>
      <c r="AG73" s="1357"/>
      <c r="AH73" s="1302"/>
      <c r="AI73" s="1324">
        <f>SUM(AG73+AH73)</f>
        <v>0</v>
      </c>
      <c r="AJ73" s="1339">
        <f t="shared" si="221"/>
        <v>0</v>
      </c>
      <c r="AK73" s="1324"/>
      <c r="AL73" s="1357"/>
      <c r="AM73" s="1302"/>
      <c r="AN73" s="1324">
        <f>SUM(AL73+AM73)</f>
        <v>0</v>
      </c>
      <c r="AO73" s="1339">
        <f t="shared" si="222"/>
        <v>0</v>
      </c>
      <c r="AP73" s="1324"/>
      <c r="AQ73" s="1324"/>
      <c r="AR73" s="1320"/>
      <c r="AS73" s="1324">
        <f>SUM(AQ73+AR73)</f>
        <v>0</v>
      </c>
      <c r="AT73" s="1339">
        <f t="shared" si="223"/>
        <v>0</v>
      </c>
      <c r="AU73" s="1324"/>
      <c r="AV73" s="1357"/>
      <c r="AW73" s="1302"/>
      <c r="AX73" s="1324">
        <f>SUM(AV73+AW73)</f>
        <v>0</v>
      </c>
      <c r="AY73" s="1339">
        <f t="shared" si="224"/>
        <v>0</v>
      </c>
      <c r="AZ73" s="1324"/>
      <c r="BA73" s="1324"/>
      <c r="BB73" s="1320"/>
      <c r="BC73" s="1324">
        <f>SUM(BA73+BB73)</f>
        <v>0</v>
      </c>
      <c r="BD73" s="1339">
        <f t="shared" si="225"/>
        <v>0</v>
      </c>
      <c r="BE73" s="1401">
        <f t="shared" si="226"/>
        <v>638099</v>
      </c>
      <c r="BF73" s="1401">
        <f t="shared" si="205"/>
        <v>433204000</v>
      </c>
      <c r="BG73" s="1405">
        <f t="shared" si="206"/>
        <v>8854812</v>
      </c>
      <c r="BH73" s="1327">
        <f>SUM(BF73+BG73)</f>
        <v>442058812</v>
      </c>
      <c r="BI73" s="1403">
        <f t="shared" si="227"/>
        <v>432565901</v>
      </c>
      <c r="BJ73" s="1327"/>
      <c r="BK73" s="1357"/>
      <c r="BL73" s="1302"/>
      <c r="BM73" s="1324">
        <f>SUM(BK73+BL73)</f>
        <v>0</v>
      </c>
      <c r="BN73" s="1339">
        <f t="shared" si="228"/>
        <v>0</v>
      </c>
      <c r="BO73" s="1324"/>
      <c r="BP73" s="1357"/>
      <c r="BQ73" s="1302"/>
      <c r="BR73" s="1324">
        <f>SUM(BP73+BQ73)</f>
        <v>0</v>
      </c>
      <c r="BS73" s="1339">
        <f t="shared" si="229"/>
        <v>0</v>
      </c>
      <c r="BT73" s="1324"/>
      <c r="BU73" s="1357"/>
      <c r="BV73" s="1302"/>
      <c r="BW73" s="1324">
        <f>SUM(BU73+BV73)</f>
        <v>0</v>
      </c>
      <c r="BX73" s="1339">
        <f t="shared" si="230"/>
        <v>0</v>
      </c>
      <c r="BY73" s="1324"/>
      <c r="BZ73" s="1357"/>
      <c r="CA73" s="1302"/>
      <c r="CB73" s="1324">
        <f>SUM(BZ73+CA73)</f>
        <v>0</v>
      </c>
      <c r="CC73" s="1339">
        <f t="shared" si="231"/>
        <v>0</v>
      </c>
      <c r="CD73" s="1324"/>
      <c r="CE73" s="1357"/>
      <c r="CF73" s="1302"/>
      <c r="CG73" s="1324">
        <f>SUM(CE73+CF73)</f>
        <v>0</v>
      </c>
      <c r="CH73" s="1339">
        <f t="shared" si="232"/>
        <v>0</v>
      </c>
      <c r="CI73" s="1324"/>
      <c r="CJ73" s="1357"/>
      <c r="CK73" s="1302"/>
      <c r="CL73" s="1324">
        <f>SUM(CJ73+CK73)</f>
        <v>0</v>
      </c>
      <c r="CM73" s="1339">
        <f t="shared" si="233"/>
        <v>0</v>
      </c>
      <c r="CN73" s="1324"/>
      <c r="CO73" s="1357"/>
      <c r="CP73" s="1302"/>
      <c r="CQ73" s="1324">
        <f>SUM(CO73+CP73)</f>
        <v>0</v>
      </c>
      <c r="CR73" s="1339">
        <f t="shared" si="234"/>
        <v>0</v>
      </c>
      <c r="CS73" s="1324"/>
      <c r="CT73" s="1357"/>
      <c r="CU73" s="1302"/>
      <c r="CV73" s="1324">
        <f>SUM(CT73+CU73)</f>
        <v>0</v>
      </c>
      <c r="CW73" s="1339">
        <f t="shared" si="235"/>
        <v>0</v>
      </c>
      <c r="CX73" s="1401">
        <f t="shared" si="246"/>
        <v>0</v>
      </c>
      <c r="CY73" s="1401">
        <f t="shared" si="246"/>
        <v>0</v>
      </c>
      <c r="CZ73" s="1405">
        <f t="shared" si="236"/>
        <v>0</v>
      </c>
      <c r="DA73" s="1327">
        <f>SUM(CY73+CZ73)</f>
        <v>0</v>
      </c>
      <c r="DB73" s="1403">
        <f t="shared" si="237"/>
        <v>0</v>
      </c>
      <c r="DC73" s="1327"/>
      <c r="DD73" s="1324"/>
      <c r="DE73" s="1320"/>
      <c r="DF73" s="1324">
        <f>SUM(DD73:DE73)</f>
        <v>0</v>
      </c>
      <c r="DG73" s="1339">
        <f t="shared" si="247"/>
        <v>0</v>
      </c>
      <c r="DH73" s="1403">
        <f t="shared" si="238"/>
        <v>638099</v>
      </c>
      <c r="DI73" s="1403">
        <f t="shared" si="239"/>
        <v>433204000</v>
      </c>
      <c r="DJ73" s="1404">
        <f t="shared" si="240"/>
        <v>8854812</v>
      </c>
      <c r="DK73" s="1327">
        <f>SUM(DI73:DJ73)</f>
        <v>442058812</v>
      </c>
      <c r="DL73" s="1398">
        <f t="shared" si="241"/>
        <v>432565901</v>
      </c>
      <c r="DM73" s="2"/>
      <c r="DN73" s="2"/>
      <c r="DO73" s="15"/>
      <c r="DP73" s="15"/>
      <c r="DQ73" s="15"/>
    </row>
    <row r="74" spans="1:121" ht="15" hidden="1" customHeight="1">
      <c r="A74" s="1345" t="s">
        <v>215</v>
      </c>
      <c r="B74" s="1345"/>
      <c r="C74" s="1357"/>
      <c r="D74" s="1302"/>
      <c r="E74" s="1324">
        <f t="shared" si="248"/>
        <v>0</v>
      </c>
      <c r="F74" s="1339">
        <f t="shared" si="215"/>
        <v>0</v>
      </c>
      <c r="G74" s="1324"/>
      <c r="H74" s="1357"/>
      <c r="I74" s="1302"/>
      <c r="J74" s="1324">
        <f t="shared" si="249"/>
        <v>0</v>
      </c>
      <c r="K74" s="1339">
        <f t="shared" si="216"/>
        <v>0</v>
      </c>
      <c r="L74" s="1324"/>
      <c r="M74" s="1357"/>
      <c r="N74" s="1302"/>
      <c r="O74" s="1324">
        <f t="shared" si="250"/>
        <v>0</v>
      </c>
      <c r="P74" s="1339">
        <f t="shared" si="217"/>
        <v>0</v>
      </c>
      <c r="Q74" s="1324"/>
      <c r="R74" s="1357"/>
      <c r="S74" s="1302"/>
      <c r="T74" s="1324">
        <f t="shared" si="251"/>
        <v>0</v>
      </c>
      <c r="U74" s="1339">
        <f t="shared" si="218"/>
        <v>0</v>
      </c>
      <c r="V74" s="1324"/>
      <c r="W74" s="1324"/>
      <c r="X74" s="1302"/>
      <c r="Y74" s="1324">
        <f t="shared" si="252"/>
        <v>0</v>
      </c>
      <c r="Z74" s="1339">
        <f t="shared" si="219"/>
        <v>0</v>
      </c>
      <c r="AA74" s="1324"/>
      <c r="AB74" s="1357"/>
      <c r="AC74" s="1302"/>
      <c r="AD74" s="1324">
        <f t="shared" si="253"/>
        <v>0</v>
      </c>
      <c r="AE74" s="1339">
        <f t="shared" si="220"/>
        <v>0</v>
      </c>
      <c r="AF74" s="1324"/>
      <c r="AG74" s="1357"/>
      <c r="AH74" s="1302"/>
      <c r="AI74" s="1324">
        <f t="shared" si="254"/>
        <v>0</v>
      </c>
      <c r="AJ74" s="1339">
        <f t="shared" si="221"/>
        <v>0</v>
      </c>
      <c r="AK74" s="1324"/>
      <c r="AL74" s="1357"/>
      <c r="AM74" s="1302"/>
      <c r="AN74" s="1324">
        <f t="shared" si="255"/>
        <v>0</v>
      </c>
      <c r="AO74" s="1339">
        <f t="shared" si="222"/>
        <v>0</v>
      </c>
      <c r="AP74" s="1324"/>
      <c r="AQ74" s="1324"/>
      <c r="AR74" s="1320"/>
      <c r="AS74" s="1324">
        <f t="shared" si="256"/>
        <v>0</v>
      </c>
      <c r="AT74" s="1339">
        <f t="shared" si="223"/>
        <v>0</v>
      </c>
      <c r="AU74" s="1324"/>
      <c r="AV74" s="1357"/>
      <c r="AW74" s="1302"/>
      <c r="AX74" s="1324">
        <f t="shared" si="257"/>
        <v>0</v>
      </c>
      <c r="AY74" s="1339">
        <f t="shared" si="224"/>
        <v>0</v>
      </c>
      <c r="AZ74" s="1324"/>
      <c r="BA74" s="1324"/>
      <c r="BB74" s="1320"/>
      <c r="BC74" s="1324">
        <f t="shared" si="258"/>
        <v>0</v>
      </c>
      <c r="BD74" s="1339">
        <f t="shared" si="225"/>
        <v>0</v>
      </c>
      <c r="BE74" s="1401">
        <f t="shared" si="226"/>
        <v>0</v>
      </c>
      <c r="BF74" s="1401">
        <f t="shared" si="205"/>
        <v>0</v>
      </c>
      <c r="BG74" s="1405">
        <f t="shared" si="206"/>
        <v>0</v>
      </c>
      <c r="BH74" s="1327">
        <f t="shared" si="259"/>
        <v>0</v>
      </c>
      <c r="BI74" s="1403">
        <f t="shared" si="227"/>
        <v>0</v>
      </c>
      <c r="BJ74" s="1327"/>
      <c r="BK74" s="1357"/>
      <c r="BL74" s="1302"/>
      <c r="BM74" s="1324">
        <f t="shared" si="208"/>
        <v>0</v>
      </c>
      <c r="BN74" s="1339">
        <f t="shared" si="228"/>
        <v>0</v>
      </c>
      <c r="BO74" s="1324"/>
      <c r="BP74" s="1357"/>
      <c r="BQ74" s="1302"/>
      <c r="BR74" s="1324">
        <f t="shared" si="209"/>
        <v>0</v>
      </c>
      <c r="BS74" s="1339">
        <f t="shared" si="229"/>
        <v>0</v>
      </c>
      <c r="BT74" s="1324"/>
      <c r="BU74" s="1357"/>
      <c r="BV74" s="1302"/>
      <c r="BW74" s="1324">
        <f t="shared" si="210"/>
        <v>0</v>
      </c>
      <c r="BX74" s="1339">
        <f t="shared" si="230"/>
        <v>0</v>
      </c>
      <c r="BY74" s="1324"/>
      <c r="BZ74" s="1357"/>
      <c r="CA74" s="1302"/>
      <c r="CB74" s="1324">
        <f>SUM(BZ74+CA74)</f>
        <v>0</v>
      </c>
      <c r="CC74" s="1339">
        <f t="shared" si="231"/>
        <v>0</v>
      </c>
      <c r="CD74" s="1324"/>
      <c r="CE74" s="1357"/>
      <c r="CF74" s="1302"/>
      <c r="CG74" s="1324">
        <f>SUM(CE74+CF74)</f>
        <v>0</v>
      </c>
      <c r="CH74" s="1339">
        <f t="shared" si="232"/>
        <v>0</v>
      </c>
      <c r="CI74" s="1324"/>
      <c r="CJ74" s="1357"/>
      <c r="CK74" s="1302"/>
      <c r="CL74" s="1324">
        <f>SUM(CJ74+CK74)</f>
        <v>0</v>
      </c>
      <c r="CM74" s="1339">
        <f t="shared" si="233"/>
        <v>0</v>
      </c>
      <c r="CN74" s="1324"/>
      <c r="CO74" s="1357"/>
      <c r="CP74" s="1302"/>
      <c r="CQ74" s="1324">
        <f>SUM(CO74+CP74)</f>
        <v>0</v>
      </c>
      <c r="CR74" s="1339">
        <f t="shared" si="234"/>
        <v>0</v>
      </c>
      <c r="CS74" s="1324"/>
      <c r="CT74" s="1357"/>
      <c r="CU74" s="1302"/>
      <c r="CV74" s="1324">
        <f t="shared" si="211"/>
        <v>0</v>
      </c>
      <c r="CW74" s="1339">
        <f t="shared" si="235"/>
        <v>0</v>
      </c>
      <c r="CX74" s="1401">
        <f t="shared" si="246"/>
        <v>0</v>
      </c>
      <c r="CY74" s="1401">
        <f t="shared" si="246"/>
        <v>0</v>
      </c>
      <c r="CZ74" s="1405">
        <f t="shared" si="236"/>
        <v>0</v>
      </c>
      <c r="DA74" s="1327">
        <f t="shared" si="260"/>
        <v>0</v>
      </c>
      <c r="DB74" s="1403">
        <f t="shared" si="237"/>
        <v>0</v>
      </c>
      <c r="DC74" s="1327"/>
      <c r="DD74" s="1324"/>
      <c r="DE74" s="1320"/>
      <c r="DF74" s="1324">
        <f t="shared" si="213"/>
        <v>0</v>
      </c>
      <c r="DG74" s="1339">
        <f t="shared" si="247"/>
        <v>0</v>
      </c>
      <c r="DH74" s="1403">
        <f t="shared" si="238"/>
        <v>0</v>
      </c>
      <c r="DI74" s="1403">
        <f t="shared" si="239"/>
        <v>0</v>
      </c>
      <c r="DJ74" s="1404">
        <f t="shared" si="240"/>
        <v>0</v>
      </c>
      <c r="DK74" s="1327">
        <f t="shared" si="214"/>
        <v>0</v>
      </c>
      <c r="DL74" s="1398">
        <f t="shared" si="241"/>
        <v>0</v>
      </c>
      <c r="DM74" s="2"/>
      <c r="DN74" s="2"/>
      <c r="DO74" s="15"/>
      <c r="DP74" s="15"/>
      <c r="DQ74" s="15"/>
    </row>
    <row r="75" spans="1:121" ht="15" hidden="1" customHeight="1">
      <c r="A75" s="1209" t="s">
        <v>561</v>
      </c>
      <c r="B75" s="1209"/>
      <c r="C75" s="1357"/>
      <c r="D75" s="1302"/>
      <c r="E75" s="1324">
        <f t="shared" si="248"/>
        <v>0</v>
      </c>
      <c r="F75" s="1339">
        <f t="shared" si="215"/>
        <v>0</v>
      </c>
      <c r="G75" s="1324"/>
      <c r="H75" s="1357"/>
      <c r="I75" s="1302"/>
      <c r="J75" s="1324">
        <f t="shared" si="249"/>
        <v>0</v>
      </c>
      <c r="K75" s="1339">
        <f t="shared" si="216"/>
        <v>0</v>
      </c>
      <c r="L75" s="1324"/>
      <c r="M75" s="1357"/>
      <c r="N75" s="1302"/>
      <c r="O75" s="1324">
        <f t="shared" si="250"/>
        <v>0</v>
      </c>
      <c r="P75" s="1339">
        <f t="shared" si="217"/>
        <v>0</v>
      </c>
      <c r="Q75" s="1324"/>
      <c r="R75" s="1357"/>
      <c r="S75" s="1302"/>
      <c r="T75" s="1324">
        <f t="shared" si="251"/>
        <v>0</v>
      </c>
      <c r="U75" s="1339">
        <f t="shared" si="218"/>
        <v>0</v>
      </c>
      <c r="V75" s="1324"/>
      <c r="W75" s="1324"/>
      <c r="X75" s="1302"/>
      <c r="Y75" s="1324">
        <f t="shared" si="252"/>
        <v>0</v>
      </c>
      <c r="Z75" s="1339">
        <f t="shared" si="219"/>
        <v>0</v>
      </c>
      <c r="AA75" s="1324"/>
      <c r="AB75" s="1357"/>
      <c r="AC75" s="1302"/>
      <c r="AD75" s="1324">
        <f t="shared" si="253"/>
        <v>0</v>
      </c>
      <c r="AE75" s="1339">
        <f t="shared" si="220"/>
        <v>0</v>
      </c>
      <c r="AF75" s="1324"/>
      <c r="AG75" s="1357"/>
      <c r="AH75" s="1302"/>
      <c r="AI75" s="1324">
        <f t="shared" si="254"/>
        <v>0</v>
      </c>
      <c r="AJ75" s="1339">
        <f t="shared" si="221"/>
        <v>0</v>
      </c>
      <c r="AK75" s="1324"/>
      <c r="AL75" s="1357"/>
      <c r="AM75" s="1302"/>
      <c r="AN75" s="1324">
        <f t="shared" si="255"/>
        <v>0</v>
      </c>
      <c r="AO75" s="1339">
        <f t="shared" si="222"/>
        <v>0</v>
      </c>
      <c r="AP75" s="1324"/>
      <c r="AQ75" s="1324"/>
      <c r="AR75" s="1320"/>
      <c r="AS75" s="1324">
        <f t="shared" si="256"/>
        <v>0</v>
      </c>
      <c r="AT75" s="1339">
        <f t="shared" si="223"/>
        <v>0</v>
      </c>
      <c r="AU75" s="1324"/>
      <c r="AV75" s="1357"/>
      <c r="AW75" s="1302"/>
      <c r="AX75" s="1324">
        <f t="shared" si="257"/>
        <v>0</v>
      </c>
      <c r="AY75" s="1339">
        <f t="shared" si="224"/>
        <v>0</v>
      </c>
      <c r="AZ75" s="1324"/>
      <c r="BA75" s="1324"/>
      <c r="BB75" s="1320"/>
      <c r="BC75" s="1324">
        <f t="shared" si="258"/>
        <v>0</v>
      </c>
      <c r="BD75" s="1339">
        <f t="shared" si="225"/>
        <v>0</v>
      </c>
      <c r="BE75" s="1401">
        <f t="shared" si="226"/>
        <v>0</v>
      </c>
      <c r="BF75" s="1401">
        <f t="shared" si="205"/>
        <v>0</v>
      </c>
      <c r="BG75" s="1405">
        <f t="shared" si="206"/>
        <v>0</v>
      </c>
      <c r="BH75" s="1327">
        <f t="shared" si="259"/>
        <v>0</v>
      </c>
      <c r="BI75" s="1403">
        <f t="shared" si="227"/>
        <v>0</v>
      </c>
      <c r="BJ75" s="1327"/>
      <c r="BK75" s="1357"/>
      <c r="BL75" s="1302"/>
      <c r="BM75" s="1324">
        <f t="shared" si="208"/>
        <v>0</v>
      </c>
      <c r="BN75" s="1339">
        <f t="shared" si="228"/>
        <v>0</v>
      </c>
      <c r="BO75" s="1324"/>
      <c r="BP75" s="1357"/>
      <c r="BQ75" s="1302"/>
      <c r="BR75" s="1324">
        <f t="shared" si="209"/>
        <v>0</v>
      </c>
      <c r="BS75" s="1339">
        <f t="shared" si="229"/>
        <v>0</v>
      </c>
      <c r="BT75" s="1324"/>
      <c r="BU75" s="1357"/>
      <c r="BV75" s="1302"/>
      <c r="BW75" s="1324">
        <f t="shared" si="210"/>
        <v>0</v>
      </c>
      <c r="BX75" s="1339">
        <f t="shared" si="230"/>
        <v>0</v>
      </c>
      <c r="BY75" s="1324"/>
      <c r="BZ75" s="1357"/>
      <c r="CA75" s="1302"/>
      <c r="CB75" s="1324">
        <f>SUM(BZ75+CA75)</f>
        <v>0</v>
      </c>
      <c r="CC75" s="1339">
        <f t="shared" si="231"/>
        <v>0</v>
      </c>
      <c r="CD75" s="1324"/>
      <c r="CE75" s="1357"/>
      <c r="CF75" s="1302"/>
      <c r="CG75" s="1324">
        <f>SUM(CE75+CF75)</f>
        <v>0</v>
      </c>
      <c r="CH75" s="1339">
        <f t="shared" si="232"/>
        <v>0</v>
      </c>
      <c r="CI75" s="1324"/>
      <c r="CJ75" s="1357"/>
      <c r="CK75" s="1302"/>
      <c r="CL75" s="1324">
        <f>SUM(CJ75+CK75)</f>
        <v>0</v>
      </c>
      <c r="CM75" s="1339">
        <f t="shared" si="233"/>
        <v>0</v>
      </c>
      <c r="CN75" s="1324"/>
      <c r="CO75" s="1357"/>
      <c r="CP75" s="1302"/>
      <c r="CQ75" s="1324">
        <f>SUM(CO75+CP75)</f>
        <v>0</v>
      </c>
      <c r="CR75" s="1339">
        <f t="shared" si="234"/>
        <v>0</v>
      </c>
      <c r="CS75" s="1324"/>
      <c r="CT75" s="1357"/>
      <c r="CU75" s="1302"/>
      <c r="CV75" s="1324">
        <f t="shared" si="211"/>
        <v>0</v>
      </c>
      <c r="CW75" s="1339">
        <f t="shared" si="235"/>
        <v>0</v>
      </c>
      <c r="CX75" s="1401">
        <f t="shared" si="246"/>
        <v>0</v>
      </c>
      <c r="CY75" s="1401">
        <f t="shared" si="246"/>
        <v>0</v>
      </c>
      <c r="CZ75" s="1405">
        <f t="shared" si="236"/>
        <v>0</v>
      </c>
      <c r="DA75" s="1327">
        <f t="shared" si="260"/>
        <v>0</v>
      </c>
      <c r="DB75" s="1403">
        <f t="shared" si="237"/>
        <v>0</v>
      </c>
      <c r="DC75" s="1327"/>
      <c r="DD75" s="1324"/>
      <c r="DE75" s="1320"/>
      <c r="DF75" s="1324">
        <f t="shared" si="213"/>
        <v>0</v>
      </c>
      <c r="DG75" s="1339">
        <f t="shared" si="247"/>
        <v>0</v>
      </c>
      <c r="DH75" s="1403">
        <f t="shared" si="238"/>
        <v>0</v>
      </c>
      <c r="DI75" s="1403">
        <f t="shared" si="239"/>
        <v>0</v>
      </c>
      <c r="DJ75" s="1404">
        <f t="shared" si="240"/>
        <v>0</v>
      </c>
      <c r="DK75" s="1327">
        <f t="shared" si="214"/>
        <v>0</v>
      </c>
      <c r="DL75" s="1398">
        <f t="shared" si="241"/>
        <v>0</v>
      </c>
      <c r="DM75" s="2"/>
      <c r="DN75" s="2"/>
      <c r="DO75" s="15"/>
      <c r="DP75" s="15"/>
      <c r="DQ75" s="15"/>
    </row>
    <row r="76" spans="1:121" ht="15" customHeight="1">
      <c r="A76" s="1209" t="s">
        <v>556</v>
      </c>
      <c r="B76" s="1209"/>
      <c r="C76" s="1357"/>
      <c r="D76" s="1302"/>
      <c r="E76" s="1324">
        <f t="shared" si="248"/>
        <v>0</v>
      </c>
      <c r="F76" s="1339">
        <f t="shared" si="215"/>
        <v>0</v>
      </c>
      <c r="G76" s="1324"/>
      <c r="H76" s="1357"/>
      <c r="I76" s="1302"/>
      <c r="J76" s="1324">
        <f t="shared" si="249"/>
        <v>0</v>
      </c>
      <c r="K76" s="1339">
        <f t="shared" si="216"/>
        <v>0</v>
      </c>
      <c r="L76" s="1324"/>
      <c r="M76" s="1357"/>
      <c r="N76" s="1302"/>
      <c r="O76" s="1324">
        <f t="shared" si="250"/>
        <v>0</v>
      </c>
      <c r="P76" s="1339">
        <f t="shared" si="217"/>
        <v>0</v>
      </c>
      <c r="Q76" s="1324"/>
      <c r="R76" s="1357"/>
      <c r="S76" s="1302"/>
      <c r="T76" s="1324">
        <f t="shared" si="251"/>
        <v>0</v>
      </c>
      <c r="U76" s="1339">
        <f t="shared" si="218"/>
        <v>0</v>
      </c>
      <c r="V76" s="1324"/>
      <c r="W76" s="1324"/>
      <c r="X76" s="1302"/>
      <c r="Y76" s="1324">
        <f t="shared" si="252"/>
        <v>0</v>
      </c>
      <c r="Z76" s="1339">
        <f t="shared" si="219"/>
        <v>0</v>
      </c>
      <c r="AA76" s="1357"/>
      <c r="AB76" s="1357"/>
      <c r="AC76" s="1302"/>
      <c r="AD76" s="1324">
        <f t="shared" si="253"/>
        <v>0</v>
      </c>
      <c r="AE76" s="1339">
        <f t="shared" si="220"/>
        <v>0</v>
      </c>
      <c r="AF76" s="1324"/>
      <c r="AG76" s="1357"/>
      <c r="AH76" s="1302"/>
      <c r="AI76" s="1324">
        <f t="shared" si="254"/>
        <v>0</v>
      </c>
      <c r="AJ76" s="1339">
        <f t="shared" si="221"/>
        <v>0</v>
      </c>
      <c r="AK76" s="1324"/>
      <c r="AL76" s="1357"/>
      <c r="AM76" s="1302"/>
      <c r="AN76" s="1324">
        <f t="shared" si="255"/>
        <v>0</v>
      </c>
      <c r="AO76" s="1339">
        <f t="shared" si="222"/>
        <v>0</v>
      </c>
      <c r="AP76" s="1324"/>
      <c r="AQ76" s="1324"/>
      <c r="AR76" s="1320"/>
      <c r="AS76" s="1324">
        <f t="shared" si="256"/>
        <v>0</v>
      </c>
      <c r="AT76" s="1339">
        <f t="shared" si="223"/>
        <v>0</v>
      </c>
      <c r="AU76" s="1324"/>
      <c r="AV76" s="1357"/>
      <c r="AW76" s="1302"/>
      <c r="AX76" s="1324">
        <f t="shared" si="257"/>
        <v>0</v>
      </c>
      <c r="AY76" s="1339">
        <f t="shared" si="224"/>
        <v>0</v>
      </c>
      <c r="AZ76" s="1324"/>
      <c r="BA76" s="1324">
        <v>0</v>
      </c>
      <c r="BB76" s="1320"/>
      <c r="BC76" s="1324">
        <f t="shared" si="258"/>
        <v>0</v>
      </c>
      <c r="BD76" s="1339">
        <f t="shared" si="225"/>
        <v>0</v>
      </c>
      <c r="BE76" s="1401">
        <f t="shared" si="226"/>
        <v>0</v>
      </c>
      <c r="BF76" s="1401">
        <f t="shared" si="205"/>
        <v>0</v>
      </c>
      <c r="BG76" s="1405">
        <f t="shared" si="206"/>
        <v>0</v>
      </c>
      <c r="BH76" s="1327">
        <f t="shared" si="259"/>
        <v>0</v>
      </c>
      <c r="BI76" s="1403">
        <f t="shared" si="227"/>
        <v>0</v>
      </c>
      <c r="BJ76" s="1327"/>
      <c r="BK76" s="1357"/>
      <c r="BL76" s="1302"/>
      <c r="BM76" s="1324">
        <f t="shared" si="208"/>
        <v>0</v>
      </c>
      <c r="BN76" s="1339">
        <f t="shared" si="228"/>
        <v>0</v>
      </c>
      <c r="BO76" s="1324"/>
      <c r="BP76" s="1357"/>
      <c r="BQ76" s="1302"/>
      <c r="BR76" s="1324">
        <f t="shared" si="209"/>
        <v>0</v>
      </c>
      <c r="BS76" s="1339">
        <f t="shared" si="229"/>
        <v>0</v>
      </c>
      <c r="BT76" s="1324"/>
      <c r="BU76" s="1357"/>
      <c r="BV76" s="1302"/>
      <c r="BW76" s="1324">
        <f t="shared" si="210"/>
        <v>0</v>
      </c>
      <c r="BX76" s="1339">
        <f t="shared" si="230"/>
        <v>0</v>
      </c>
      <c r="BY76" s="1324"/>
      <c r="BZ76" s="1357"/>
      <c r="CA76" s="1302"/>
      <c r="CB76" s="1324">
        <f>SUM(BZ76+CA76)</f>
        <v>0</v>
      </c>
      <c r="CC76" s="1339">
        <f t="shared" si="231"/>
        <v>0</v>
      </c>
      <c r="CD76" s="1324"/>
      <c r="CE76" s="1357"/>
      <c r="CF76" s="1302"/>
      <c r="CG76" s="1324">
        <f>SUM(CE76+CF76)</f>
        <v>0</v>
      </c>
      <c r="CH76" s="1339">
        <f t="shared" si="232"/>
        <v>0</v>
      </c>
      <c r="CI76" s="1324"/>
      <c r="CJ76" s="1357"/>
      <c r="CK76" s="1302"/>
      <c r="CL76" s="1324">
        <f>SUM(CJ76+CK76)</f>
        <v>0</v>
      </c>
      <c r="CM76" s="1339">
        <f t="shared" si="233"/>
        <v>0</v>
      </c>
      <c r="CN76" s="1324"/>
      <c r="CO76" s="1357"/>
      <c r="CP76" s="1302"/>
      <c r="CQ76" s="1324">
        <f>SUM(CO76+CP76)</f>
        <v>0</v>
      </c>
      <c r="CR76" s="1339">
        <f t="shared" si="234"/>
        <v>0</v>
      </c>
      <c r="CS76" s="1324"/>
      <c r="CT76" s="1357"/>
      <c r="CU76" s="1302"/>
      <c r="CV76" s="1324">
        <f>SUM(CT76+CU76)</f>
        <v>0</v>
      </c>
      <c r="CW76" s="1339">
        <f t="shared" si="235"/>
        <v>0</v>
      </c>
      <c r="CX76" s="1401">
        <f t="shared" si="246"/>
        <v>0</v>
      </c>
      <c r="CY76" s="1401">
        <f t="shared" si="246"/>
        <v>0</v>
      </c>
      <c r="CZ76" s="1405">
        <f t="shared" si="236"/>
        <v>0</v>
      </c>
      <c r="DA76" s="1327">
        <f t="shared" si="260"/>
        <v>0</v>
      </c>
      <c r="DB76" s="1403">
        <f t="shared" si="237"/>
        <v>0</v>
      </c>
      <c r="DC76" s="1327"/>
      <c r="DD76" s="1324"/>
      <c r="DE76" s="1320"/>
      <c r="DF76" s="1324">
        <f>SUM(DD76:DE76)</f>
        <v>0</v>
      </c>
      <c r="DG76" s="1339">
        <f t="shared" si="247"/>
        <v>0</v>
      </c>
      <c r="DH76" s="1403">
        <f t="shared" si="238"/>
        <v>0</v>
      </c>
      <c r="DI76" s="1403">
        <f t="shared" si="239"/>
        <v>0</v>
      </c>
      <c r="DJ76" s="1404">
        <f t="shared" si="240"/>
        <v>0</v>
      </c>
      <c r="DK76" s="1327">
        <f>SUM(DI76:DJ76)</f>
        <v>0</v>
      </c>
      <c r="DL76" s="1398">
        <f t="shared" si="241"/>
        <v>0</v>
      </c>
      <c r="DM76" s="2"/>
      <c r="DN76" s="2"/>
      <c r="DO76" s="15"/>
      <c r="DP76" s="15"/>
      <c r="DQ76" s="15"/>
    </row>
    <row r="77" spans="1:121" s="1209" customFormat="1" ht="15" customHeight="1">
      <c r="A77" s="1413" t="s">
        <v>222</v>
      </c>
      <c r="B77" s="1358">
        <f>SUM(B63:B76)</f>
        <v>0</v>
      </c>
      <c r="C77" s="1358">
        <f t="shared" ref="C77:BN77" si="261">SUM(C63:C76)</f>
        <v>0</v>
      </c>
      <c r="D77" s="1358">
        <f t="shared" si="261"/>
        <v>0</v>
      </c>
      <c r="E77" s="1358">
        <f t="shared" si="261"/>
        <v>0</v>
      </c>
      <c r="F77" s="1358">
        <f t="shared" si="261"/>
        <v>0</v>
      </c>
      <c r="G77" s="1358">
        <f t="shared" si="261"/>
        <v>638099</v>
      </c>
      <c r="H77" s="1358">
        <f t="shared" si="261"/>
        <v>433204000</v>
      </c>
      <c r="I77" s="1358">
        <f t="shared" si="261"/>
        <v>8854812</v>
      </c>
      <c r="J77" s="1358">
        <f t="shared" si="261"/>
        <v>442058812</v>
      </c>
      <c r="K77" s="1358">
        <f t="shared" si="261"/>
        <v>432565901</v>
      </c>
      <c r="L77" s="1358">
        <f t="shared" si="261"/>
        <v>0</v>
      </c>
      <c r="M77" s="1358">
        <f t="shared" si="261"/>
        <v>0</v>
      </c>
      <c r="N77" s="1358">
        <f t="shared" si="261"/>
        <v>0</v>
      </c>
      <c r="O77" s="1358">
        <f t="shared" si="261"/>
        <v>0</v>
      </c>
      <c r="P77" s="1358">
        <f t="shared" si="261"/>
        <v>0</v>
      </c>
      <c r="Q77" s="1358">
        <f t="shared" si="261"/>
        <v>0</v>
      </c>
      <c r="R77" s="1358">
        <f t="shared" si="261"/>
        <v>0</v>
      </c>
      <c r="S77" s="1358">
        <f t="shared" si="261"/>
        <v>0</v>
      </c>
      <c r="T77" s="1358">
        <f t="shared" si="261"/>
        <v>0</v>
      </c>
      <c r="U77" s="1358">
        <f t="shared" si="261"/>
        <v>0</v>
      </c>
      <c r="V77" s="1358">
        <f t="shared" si="261"/>
        <v>0</v>
      </c>
      <c r="W77" s="1358">
        <f t="shared" si="261"/>
        <v>0</v>
      </c>
      <c r="X77" s="1358">
        <f t="shared" si="261"/>
        <v>0</v>
      </c>
      <c r="Y77" s="1358">
        <f t="shared" si="261"/>
        <v>0</v>
      </c>
      <c r="Z77" s="1358">
        <f t="shared" si="261"/>
        <v>0</v>
      </c>
      <c r="AA77" s="1358">
        <f t="shared" si="261"/>
        <v>0</v>
      </c>
      <c r="AB77" s="1358">
        <f t="shared" si="261"/>
        <v>0</v>
      </c>
      <c r="AC77" s="1358">
        <f t="shared" si="261"/>
        <v>0</v>
      </c>
      <c r="AD77" s="1358">
        <f t="shared" si="261"/>
        <v>0</v>
      </c>
      <c r="AE77" s="1358">
        <f t="shared" si="261"/>
        <v>0</v>
      </c>
      <c r="AF77" s="1358">
        <f t="shared" si="261"/>
        <v>0</v>
      </c>
      <c r="AG77" s="1358">
        <f t="shared" si="261"/>
        <v>0</v>
      </c>
      <c r="AH77" s="1358">
        <f t="shared" si="261"/>
        <v>0</v>
      </c>
      <c r="AI77" s="1358">
        <f t="shared" si="261"/>
        <v>0</v>
      </c>
      <c r="AJ77" s="1358">
        <f t="shared" si="261"/>
        <v>0</v>
      </c>
      <c r="AK77" s="1358">
        <f t="shared" si="261"/>
        <v>0</v>
      </c>
      <c r="AL77" s="1358">
        <f t="shared" si="261"/>
        <v>0</v>
      </c>
      <c r="AM77" s="1358">
        <f t="shared" si="261"/>
        <v>0</v>
      </c>
      <c r="AN77" s="1358">
        <f t="shared" si="261"/>
        <v>0</v>
      </c>
      <c r="AO77" s="1358">
        <f t="shared" si="261"/>
        <v>0</v>
      </c>
      <c r="AP77" s="1358">
        <f t="shared" si="261"/>
        <v>0</v>
      </c>
      <c r="AQ77" s="1358">
        <f t="shared" si="261"/>
        <v>0</v>
      </c>
      <c r="AR77" s="1358">
        <f t="shared" si="261"/>
        <v>0</v>
      </c>
      <c r="AS77" s="1358">
        <f t="shared" si="261"/>
        <v>0</v>
      </c>
      <c r="AT77" s="1358">
        <f t="shared" si="261"/>
        <v>0</v>
      </c>
      <c r="AU77" s="1358">
        <f t="shared" si="261"/>
        <v>0</v>
      </c>
      <c r="AV77" s="1358">
        <f t="shared" si="261"/>
        <v>0</v>
      </c>
      <c r="AW77" s="1358">
        <f t="shared" si="261"/>
        <v>0</v>
      </c>
      <c r="AX77" s="1358">
        <f t="shared" si="261"/>
        <v>0</v>
      </c>
      <c r="AY77" s="1358">
        <f t="shared" si="261"/>
        <v>0</v>
      </c>
      <c r="AZ77" s="1358">
        <f t="shared" si="261"/>
        <v>0</v>
      </c>
      <c r="BA77" s="1358">
        <f t="shared" si="261"/>
        <v>0</v>
      </c>
      <c r="BB77" s="1358">
        <f t="shared" si="261"/>
        <v>0</v>
      </c>
      <c r="BC77" s="1358">
        <f t="shared" si="261"/>
        <v>0</v>
      </c>
      <c r="BD77" s="1358">
        <f t="shared" si="261"/>
        <v>0</v>
      </c>
      <c r="BE77" s="1358">
        <f t="shared" si="261"/>
        <v>638099</v>
      </c>
      <c r="BF77" s="1360">
        <f t="shared" si="261"/>
        <v>433204000</v>
      </c>
      <c r="BG77" s="1360">
        <f t="shared" si="261"/>
        <v>8854812</v>
      </c>
      <c r="BH77" s="1360">
        <f t="shared" si="261"/>
        <v>442058812</v>
      </c>
      <c r="BI77" s="1360">
        <f t="shared" si="261"/>
        <v>432565901</v>
      </c>
      <c r="BJ77" s="1358">
        <f t="shared" si="261"/>
        <v>23609</v>
      </c>
      <c r="BK77" s="1358">
        <f t="shared" si="261"/>
        <v>0</v>
      </c>
      <c r="BL77" s="1358">
        <f t="shared" si="261"/>
        <v>0</v>
      </c>
      <c r="BM77" s="1358">
        <f t="shared" si="261"/>
        <v>0</v>
      </c>
      <c r="BN77" s="1358">
        <f t="shared" si="261"/>
        <v>-23609</v>
      </c>
      <c r="BO77" s="1358">
        <f t="shared" ref="BO77:DL77" si="262">SUM(BO63:BO76)</f>
        <v>5019</v>
      </c>
      <c r="BP77" s="1358">
        <f t="shared" si="262"/>
        <v>5671681</v>
      </c>
      <c r="BQ77" s="1358">
        <f t="shared" si="262"/>
        <v>0</v>
      </c>
      <c r="BR77" s="1358">
        <f t="shared" si="262"/>
        <v>5671681</v>
      </c>
      <c r="BS77" s="1358">
        <f t="shared" si="262"/>
        <v>5666662</v>
      </c>
      <c r="BT77" s="1358">
        <f t="shared" si="262"/>
        <v>128522</v>
      </c>
      <c r="BU77" s="1358">
        <f t="shared" si="262"/>
        <v>61251666</v>
      </c>
      <c r="BV77" s="1358">
        <f t="shared" si="262"/>
        <v>0</v>
      </c>
      <c r="BW77" s="1358">
        <f t="shared" si="262"/>
        <v>61251666</v>
      </c>
      <c r="BX77" s="1358">
        <f t="shared" si="262"/>
        <v>61123144</v>
      </c>
      <c r="BY77" s="1358">
        <f>SUM(BY63:BY76)</f>
        <v>16249</v>
      </c>
      <c r="BZ77" s="1358">
        <f>SUM(BZ63:BZ76)</f>
        <v>0</v>
      </c>
      <c r="CA77" s="1358">
        <f>SUM(CA63:CA76)</f>
        <v>0</v>
      </c>
      <c r="CB77" s="1358">
        <f>SUM(CB63:CB76)</f>
        <v>0</v>
      </c>
      <c r="CC77" s="1358">
        <f>SUM(CC63:CC76)</f>
        <v>-16249</v>
      </c>
      <c r="CD77" s="1358">
        <f t="shared" ref="CD77:CM77" si="263">SUM(CD63:CD76)</f>
        <v>0</v>
      </c>
      <c r="CE77" s="1358">
        <f t="shared" si="263"/>
        <v>0</v>
      </c>
      <c r="CF77" s="1358">
        <f t="shared" si="263"/>
        <v>0</v>
      </c>
      <c r="CG77" s="1358">
        <f t="shared" si="263"/>
        <v>0</v>
      </c>
      <c r="CH77" s="1358">
        <f t="shared" si="263"/>
        <v>0</v>
      </c>
      <c r="CI77" s="1358">
        <f t="shared" si="263"/>
        <v>0</v>
      </c>
      <c r="CJ77" s="1358">
        <f t="shared" si="263"/>
        <v>0</v>
      </c>
      <c r="CK77" s="1358">
        <f t="shared" si="263"/>
        <v>0</v>
      </c>
      <c r="CL77" s="1358">
        <f t="shared" si="263"/>
        <v>0</v>
      </c>
      <c r="CM77" s="1358">
        <f t="shared" si="263"/>
        <v>0</v>
      </c>
      <c r="CN77" s="1358">
        <f>SUM(CN63:CN76)</f>
        <v>0</v>
      </c>
      <c r="CO77" s="1358">
        <f>SUM(CO63:CO76)</f>
        <v>0</v>
      </c>
      <c r="CP77" s="1358">
        <f>SUM(CP63:CP76)</f>
        <v>0</v>
      </c>
      <c r="CQ77" s="1358">
        <f>SUM(CQ63:CQ76)</f>
        <v>0</v>
      </c>
      <c r="CR77" s="1358">
        <f>SUM(CR63:CR76)</f>
        <v>0</v>
      </c>
      <c r="CS77" s="1358">
        <f t="shared" si="262"/>
        <v>0</v>
      </c>
      <c r="CT77" s="1358">
        <f t="shared" si="262"/>
        <v>0</v>
      </c>
      <c r="CU77" s="1358">
        <f t="shared" si="262"/>
        <v>0</v>
      </c>
      <c r="CV77" s="1358">
        <f t="shared" si="262"/>
        <v>0</v>
      </c>
      <c r="CW77" s="1358">
        <f t="shared" si="262"/>
        <v>0</v>
      </c>
      <c r="CX77" s="1360">
        <f t="shared" si="262"/>
        <v>173399</v>
      </c>
      <c r="CY77" s="1360">
        <f t="shared" si="262"/>
        <v>66923347</v>
      </c>
      <c r="CZ77" s="1360">
        <f t="shared" si="262"/>
        <v>0</v>
      </c>
      <c r="DA77" s="1360">
        <f t="shared" si="262"/>
        <v>66923347</v>
      </c>
      <c r="DB77" s="1360">
        <f t="shared" si="262"/>
        <v>66749948</v>
      </c>
      <c r="DC77" s="1358">
        <f t="shared" si="262"/>
        <v>0</v>
      </c>
      <c r="DD77" s="1358">
        <f t="shared" si="262"/>
        <v>0</v>
      </c>
      <c r="DE77" s="1358">
        <f t="shared" si="262"/>
        <v>0</v>
      </c>
      <c r="DF77" s="1358">
        <f t="shared" si="262"/>
        <v>0</v>
      </c>
      <c r="DG77" s="1358">
        <f t="shared" si="262"/>
        <v>0</v>
      </c>
      <c r="DH77" s="1360">
        <f t="shared" si="262"/>
        <v>811498</v>
      </c>
      <c r="DI77" s="1360">
        <f t="shared" si="262"/>
        <v>500127347</v>
      </c>
      <c r="DJ77" s="1360">
        <f t="shared" si="262"/>
        <v>8854812</v>
      </c>
      <c r="DK77" s="1360">
        <f t="shared" si="262"/>
        <v>508982159</v>
      </c>
      <c r="DL77" s="1360">
        <f t="shared" si="262"/>
        <v>499315849</v>
      </c>
      <c r="DM77" s="114"/>
      <c r="DN77" s="114"/>
      <c r="DO77" s="1192"/>
      <c r="DP77" s="1192"/>
      <c r="DQ77" s="1192"/>
    </row>
    <row r="78" spans="1:121" ht="15" customHeight="1">
      <c r="A78" s="1209" t="s">
        <v>217</v>
      </c>
      <c r="B78" s="1209"/>
      <c r="C78" s="1362"/>
      <c r="D78" s="1305"/>
      <c r="E78" s="1326">
        <f t="shared" ref="E78:E107" si="264">SUM(C78+D78)</f>
        <v>0</v>
      </c>
      <c r="F78" s="1339">
        <f t="shared" ref="F78:F85" si="265">C78-B78</f>
        <v>0</v>
      </c>
      <c r="G78" s="1326">
        <v>200000</v>
      </c>
      <c r="H78" s="1362">
        <v>286000000</v>
      </c>
      <c r="I78" s="1305"/>
      <c r="J78" s="1326">
        <f t="shared" ref="J78:J107" si="266">SUM(H78+I78)</f>
        <v>286000000</v>
      </c>
      <c r="K78" s="1339">
        <f t="shared" ref="K78:K85" si="267">H78-G78</f>
        <v>285800000</v>
      </c>
      <c r="L78" s="1362"/>
      <c r="M78" s="1362"/>
      <c r="N78" s="1305"/>
      <c r="O78" s="1326">
        <f t="shared" ref="O78:O107" si="268">SUM(M78+N78)</f>
        <v>0</v>
      </c>
      <c r="P78" s="1339">
        <f t="shared" ref="P78:P85" si="269">M78-L78</f>
        <v>0</v>
      </c>
      <c r="Q78" s="1326"/>
      <c r="R78" s="1362"/>
      <c r="S78" s="1305"/>
      <c r="T78" s="1326">
        <f t="shared" ref="T78:T107" si="270">SUM(R78+S78)</f>
        <v>0</v>
      </c>
      <c r="U78" s="1339">
        <f t="shared" ref="U78:U85" si="271">R78-Q78</f>
        <v>0</v>
      </c>
      <c r="V78" s="1326"/>
      <c r="W78" s="1326"/>
      <c r="X78" s="1305"/>
      <c r="Y78" s="1326">
        <f t="shared" ref="Y78:Y98" si="272">SUM(W78+X78)</f>
        <v>0</v>
      </c>
      <c r="Z78" s="1339">
        <f t="shared" ref="Z78:Z85" si="273">W78-V78</f>
        <v>0</v>
      </c>
      <c r="AA78" s="1326"/>
      <c r="AB78" s="1362"/>
      <c r="AC78" s="1305"/>
      <c r="AD78" s="1326">
        <f t="shared" ref="AD78:AD107" si="274">SUM(AB78+AC78)</f>
        <v>0</v>
      </c>
      <c r="AE78" s="1339">
        <f t="shared" ref="AE78:AE85" si="275">AB78-AA78</f>
        <v>0</v>
      </c>
      <c r="AF78" s="1326"/>
      <c r="AG78" s="1362"/>
      <c r="AH78" s="1305"/>
      <c r="AI78" s="1326">
        <f t="shared" ref="AI78:AI107" si="276">SUM(AG78+AH78)</f>
        <v>0</v>
      </c>
      <c r="AJ78" s="1339">
        <f t="shared" ref="AJ78:AJ85" si="277">AG78-AF78</f>
        <v>0</v>
      </c>
      <c r="AK78" s="1326"/>
      <c r="AL78" s="1362"/>
      <c r="AM78" s="1305"/>
      <c r="AN78" s="1326">
        <f t="shared" ref="AN78:AN107" si="278">SUM(AL78+AM78)</f>
        <v>0</v>
      </c>
      <c r="AO78" s="1339">
        <f t="shared" ref="AO78:AO85" si="279">AL78-AK78</f>
        <v>0</v>
      </c>
      <c r="AP78" s="1326"/>
      <c r="AQ78" s="1326"/>
      <c r="AR78" s="1349"/>
      <c r="AS78" s="1326">
        <f t="shared" ref="AS78:AS107" si="280">SUM(AQ78+AR78)</f>
        <v>0</v>
      </c>
      <c r="AT78" s="1339">
        <f t="shared" ref="AT78:AT85" si="281">AQ78-AP78</f>
        <v>0</v>
      </c>
      <c r="AU78" s="1326"/>
      <c r="AV78" s="1362"/>
      <c r="AW78" s="1305"/>
      <c r="AX78" s="1326">
        <f t="shared" ref="AX78:AX107" si="282">SUM(AV78+AW78)</f>
        <v>0</v>
      </c>
      <c r="AY78" s="1339">
        <f t="shared" ref="AY78:AY85" si="283">AV78-AU78</f>
        <v>0</v>
      </c>
      <c r="AZ78" s="1326"/>
      <c r="BA78" s="1326"/>
      <c r="BB78" s="1349"/>
      <c r="BC78" s="1326">
        <f t="shared" ref="BC78:BC107" si="284">SUM(BA78+BB78)</f>
        <v>0</v>
      </c>
      <c r="BD78" s="1339">
        <f t="shared" ref="BD78:BD85" si="285">BA78-AZ78</f>
        <v>0</v>
      </c>
      <c r="BE78" s="1401">
        <f t="shared" ref="BE78:BE85" si="286">B78+G78+L78+Q78+V78+AA78+AF78+AK78+AP78+AU78+AZ78</f>
        <v>200000</v>
      </c>
      <c r="BF78" s="1401">
        <f t="shared" ref="BF78:BG85" si="287">C78+H78+M78+R78+W78+AB78+AG78+AL78+AQ78+AV78+BA78</f>
        <v>286000000</v>
      </c>
      <c r="BG78" s="1405">
        <f t="shared" si="287"/>
        <v>0</v>
      </c>
      <c r="BH78" s="1330">
        <f t="shared" ref="BH78:BH107" si="288">SUM(BF78+BG78)</f>
        <v>286000000</v>
      </c>
      <c r="BI78" s="1403">
        <f t="shared" ref="BI78:BI85" si="289">BF78-BE78</f>
        <v>285800000</v>
      </c>
      <c r="BJ78" s="1330"/>
      <c r="BK78" s="1362"/>
      <c r="BL78" s="1305"/>
      <c r="BM78" s="1326">
        <f t="shared" si="208"/>
        <v>0</v>
      </c>
      <c r="BN78" s="1339">
        <f t="shared" ref="BN78:BN85" si="290">BK78-BJ78</f>
        <v>0</v>
      </c>
      <c r="BO78" s="1326"/>
      <c r="BP78" s="1362"/>
      <c r="BQ78" s="1305"/>
      <c r="BR78" s="1306">
        <f t="shared" si="209"/>
        <v>0</v>
      </c>
      <c r="BS78" s="1339">
        <f t="shared" ref="BS78:BS85" si="291">BP78-BO78</f>
        <v>0</v>
      </c>
      <c r="BT78" s="1306"/>
      <c r="BU78" s="1362"/>
      <c r="BV78" s="1305"/>
      <c r="BW78" s="1326">
        <f t="shared" si="210"/>
        <v>0</v>
      </c>
      <c r="BX78" s="1339">
        <f t="shared" ref="BX78:BX85" si="292">BU78-BT78</f>
        <v>0</v>
      </c>
      <c r="BY78" s="1326"/>
      <c r="BZ78" s="1362"/>
      <c r="CA78" s="1305"/>
      <c r="CB78" s="1326">
        <f t="shared" ref="CB78:CB85" si="293">SUM(BZ78+CA78)</f>
        <v>0</v>
      </c>
      <c r="CC78" s="1339">
        <f t="shared" ref="CC78:CC85" si="294">BZ78-BY78</f>
        <v>0</v>
      </c>
      <c r="CD78" s="1326"/>
      <c r="CE78" s="1362"/>
      <c r="CF78" s="1305"/>
      <c r="CG78" s="1326">
        <f t="shared" ref="CG78:CG85" si="295">SUM(CE78+CF78)</f>
        <v>0</v>
      </c>
      <c r="CH78" s="1339">
        <f t="shared" ref="CH78:CH85" si="296">CE78-CD78</f>
        <v>0</v>
      </c>
      <c r="CI78" s="1326"/>
      <c r="CJ78" s="1362"/>
      <c r="CK78" s="1305"/>
      <c r="CL78" s="1326">
        <f t="shared" ref="CL78:CL85" si="297">SUM(CJ78+CK78)</f>
        <v>0</v>
      </c>
      <c r="CM78" s="1339">
        <f t="shared" ref="CM78:CM85" si="298">CJ78-CI78</f>
        <v>0</v>
      </c>
      <c r="CN78" s="1326"/>
      <c r="CO78" s="1362"/>
      <c r="CP78" s="1305"/>
      <c r="CQ78" s="1326">
        <f t="shared" ref="CQ78:CQ85" si="299">SUM(CO78+CP78)</f>
        <v>0</v>
      </c>
      <c r="CR78" s="1339">
        <f t="shared" ref="CR78:CR85" si="300">CO78-CN78</f>
        <v>0</v>
      </c>
      <c r="CS78" s="1326"/>
      <c r="CT78" s="1362"/>
      <c r="CU78" s="1305"/>
      <c r="CV78" s="1326">
        <f t="shared" ref="CV78:CV107" si="301">SUM(CT78+CU78)</f>
        <v>0</v>
      </c>
      <c r="CW78" s="1339">
        <f t="shared" ref="CW78:CW85" si="302">CT78-CS78</f>
        <v>0</v>
      </c>
      <c r="CX78" s="1401">
        <f>BJ78+BO78+BT78+BY78+CD78+CI78+CN78+CS78</f>
        <v>0</v>
      </c>
      <c r="CY78" s="1401">
        <f>BK78+BP78+BU78+BZ78+CE78+CJ78+CO78+CT78</f>
        <v>0</v>
      </c>
      <c r="CZ78" s="1414">
        <f t="shared" ref="CZ78:CZ85" si="303">BL78+BQ78+BV78+CA78+CF78+CK78+CP78+CU78</f>
        <v>0</v>
      </c>
      <c r="DA78" s="1330">
        <f t="shared" ref="DA78:DA98" si="304">SUM(CY78+CZ78)</f>
        <v>0</v>
      </c>
      <c r="DB78" s="1403">
        <f t="shared" ref="DB78:DB85" si="305">CY78-CX78</f>
        <v>0</v>
      </c>
      <c r="DC78" s="1330"/>
      <c r="DD78" s="1326"/>
      <c r="DE78" s="1349"/>
      <c r="DF78" s="1326">
        <f t="shared" ref="DF78:DF85" si="306">SUM(DD78:DE78)</f>
        <v>0</v>
      </c>
      <c r="DG78" s="1339">
        <f t="shared" ref="DG78:DG85" si="307">DD78-DC78</f>
        <v>0</v>
      </c>
      <c r="DH78" s="1403">
        <f t="shared" ref="DH78:DH85" si="308">BE78+CX78+DC78</f>
        <v>200000</v>
      </c>
      <c r="DI78" s="1403">
        <f t="shared" ref="DI78:DI85" si="309">BF78+CY78+DD78</f>
        <v>286000000</v>
      </c>
      <c r="DJ78" s="1404">
        <f t="shared" ref="DJ78:DJ85" si="310">BG78+CZ78+DE78</f>
        <v>0</v>
      </c>
      <c r="DK78" s="1330">
        <f t="shared" ref="DK78:DK85" si="311">SUM(DI78:DJ78)</f>
        <v>286000000</v>
      </c>
      <c r="DL78" s="1398">
        <f t="shared" ref="DL78:DL85" si="312">DI78-DH78</f>
        <v>285800000</v>
      </c>
      <c r="DM78" s="2"/>
      <c r="DN78" s="2"/>
      <c r="DO78" s="15"/>
      <c r="DP78" s="15"/>
      <c r="DQ78" s="15"/>
    </row>
    <row r="79" spans="1:121" ht="15" hidden="1" customHeight="1">
      <c r="A79" s="1209" t="s">
        <v>216</v>
      </c>
      <c r="B79" s="1209"/>
      <c r="C79" s="1363"/>
      <c r="D79" s="1302"/>
      <c r="E79" s="1324">
        <f t="shared" si="264"/>
        <v>0</v>
      </c>
      <c r="F79" s="1339">
        <f t="shared" si="265"/>
        <v>0</v>
      </c>
      <c r="G79" s="1324"/>
      <c r="H79" s="1363"/>
      <c r="I79" s="1302"/>
      <c r="J79" s="1324">
        <f t="shared" si="266"/>
        <v>0</v>
      </c>
      <c r="K79" s="1339">
        <f t="shared" si="267"/>
        <v>0</v>
      </c>
      <c r="L79" s="1324"/>
      <c r="M79" s="1363"/>
      <c r="N79" s="1302"/>
      <c r="O79" s="1324">
        <f t="shared" si="268"/>
        <v>0</v>
      </c>
      <c r="P79" s="1339">
        <f t="shared" si="269"/>
        <v>0</v>
      </c>
      <c r="Q79" s="1324"/>
      <c r="R79" s="1363"/>
      <c r="S79" s="1302"/>
      <c r="T79" s="1326">
        <f t="shared" si="270"/>
        <v>0</v>
      </c>
      <c r="U79" s="1339">
        <f t="shared" si="271"/>
        <v>0</v>
      </c>
      <c r="V79" s="1326"/>
      <c r="W79" s="1326"/>
      <c r="X79" s="1302"/>
      <c r="Y79" s="1326">
        <f t="shared" si="272"/>
        <v>0</v>
      </c>
      <c r="Z79" s="1339">
        <f t="shared" si="273"/>
        <v>0</v>
      </c>
      <c r="AA79" s="1326"/>
      <c r="AB79" s="1363"/>
      <c r="AC79" s="1302"/>
      <c r="AD79" s="1326">
        <f t="shared" si="274"/>
        <v>0</v>
      </c>
      <c r="AE79" s="1339">
        <f t="shared" si="275"/>
        <v>0</v>
      </c>
      <c r="AF79" s="1326"/>
      <c r="AG79" s="1363"/>
      <c r="AH79" s="1302"/>
      <c r="AI79" s="1326">
        <f t="shared" si="276"/>
        <v>0</v>
      </c>
      <c r="AJ79" s="1339">
        <f t="shared" si="277"/>
        <v>0</v>
      </c>
      <c r="AK79" s="1326"/>
      <c r="AL79" s="1363"/>
      <c r="AM79" s="1302"/>
      <c r="AN79" s="1324">
        <f t="shared" si="278"/>
        <v>0</v>
      </c>
      <c r="AO79" s="1339">
        <f t="shared" si="279"/>
        <v>0</v>
      </c>
      <c r="AP79" s="1324"/>
      <c r="AQ79" s="1324"/>
      <c r="AR79" s="1320"/>
      <c r="AS79" s="1326">
        <f t="shared" si="280"/>
        <v>0</v>
      </c>
      <c r="AT79" s="1339">
        <f t="shared" si="281"/>
        <v>0</v>
      </c>
      <c r="AU79" s="1326"/>
      <c r="AV79" s="1363"/>
      <c r="AW79" s="1302"/>
      <c r="AX79" s="1326">
        <f t="shared" si="282"/>
        <v>0</v>
      </c>
      <c r="AY79" s="1339">
        <f t="shared" si="283"/>
        <v>0</v>
      </c>
      <c r="AZ79" s="1326"/>
      <c r="BA79" s="1324"/>
      <c r="BB79" s="1320"/>
      <c r="BC79" s="1326">
        <f t="shared" si="284"/>
        <v>0</v>
      </c>
      <c r="BD79" s="1339">
        <f t="shared" si="285"/>
        <v>0</v>
      </c>
      <c r="BE79" s="1401">
        <f t="shared" si="286"/>
        <v>0</v>
      </c>
      <c r="BF79" s="1401">
        <f t="shared" si="287"/>
        <v>0</v>
      </c>
      <c r="BG79" s="1405">
        <f t="shared" si="287"/>
        <v>0</v>
      </c>
      <c r="BH79" s="1327">
        <f t="shared" si="288"/>
        <v>0</v>
      </c>
      <c r="BI79" s="1403">
        <f t="shared" si="289"/>
        <v>0</v>
      </c>
      <c r="BJ79" s="1327"/>
      <c r="BK79" s="1363"/>
      <c r="BL79" s="1302"/>
      <c r="BM79" s="1324">
        <f t="shared" si="208"/>
        <v>0</v>
      </c>
      <c r="BN79" s="1339">
        <f t="shared" si="290"/>
        <v>0</v>
      </c>
      <c r="BO79" s="1324"/>
      <c r="BP79" s="1363"/>
      <c r="BQ79" s="1302"/>
      <c r="BR79" s="1303">
        <f t="shared" si="209"/>
        <v>0</v>
      </c>
      <c r="BS79" s="1339">
        <f t="shared" si="291"/>
        <v>0</v>
      </c>
      <c r="BT79" s="1303"/>
      <c r="BU79" s="1363"/>
      <c r="BV79" s="1302"/>
      <c r="BW79" s="1324">
        <f t="shared" si="210"/>
        <v>0</v>
      </c>
      <c r="BX79" s="1339">
        <f t="shared" si="292"/>
        <v>0</v>
      </c>
      <c r="BY79" s="1324"/>
      <c r="BZ79" s="1363"/>
      <c r="CA79" s="1302"/>
      <c r="CB79" s="1324">
        <f t="shared" si="293"/>
        <v>0</v>
      </c>
      <c r="CC79" s="1339">
        <f t="shared" si="294"/>
        <v>0</v>
      </c>
      <c r="CD79" s="1324"/>
      <c r="CE79" s="1363"/>
      <c r="CF79" s="1302"/>
      <c r="CG79" s="1324">
        <f t="shared" si="295"/>
        <v>0</v>
      </c>
      <c r="CH79" s="1339">
        <f t="shared" si="296"/>
        <v>0</v>
      </c>
      <c r="CI79" s="1324"/>
      <c r="CJ79" s="1363"/>
      <c r="CK79" s="1302"/>
      <c r="CL79" s="1324">
        <f t="shared" si="297"/>
        <v>0</v>
      </c>
      <c r="CM79" s="1339">
        <f t="shared" si="298"/>
        <v>0</v>
      </c>
      <c r="CN79" s="1324"/>
      <c r="CO79" s="1363"/>
      <c r="CP79" s="1302"/>
      <c r="CQ79" s="1324">
        <f t="shared" si="299"/>
        <v>0</v>
      </c>
      <c r="CR79" s="1339">
        <f t="shared" si="300"/>
        <v>0</v>
      </c>
      <c r="CS79" s="1324"/>
      <c r="CT79" s="1363"/>
      <c r="CU79" s="1302"/>
      <c r="CV79" s="1324">
        <f t="shared" si="301"/>
        <v>0</v>
      </c>
      <c r="CW79" s="1339">
        <f t="shared" si="302"/>
        <v>0</v>
      </c>
      <c r="CX79" s="1401">
        <f t="shared" ref="CX79:CY85" si="313">BJ79+BO79+BT79+BY79+CD79+CI79+CN79+CS79</f>
        <v>0</v>
      </c>
      <c r="CY79" s="1401">
        <f t="shared" si="313"/>
        <v>0</v>
      </c>
      <c r="CZ79" s="1405">
        <f t="shared" si="303"/>
        <v>0</v>
      </c>
      <c r="DA79" s="1327">
        <f t="shared" si="304"/>
        <v>0</v>
      </c>
      <c r="DB79" s="1403">
        <f t="shared" si="305"/>
        <v>0</v>
      </c>
      <c r="DC79" s="1327"/>
      <c r="DD79" s="1324"/>
      <c r="DE79" s="1320"/>
      <c r="DF79" s="1324">
        <f t="shared" si="306"/>
        <v>0</v>
      </c>
      <c r="DG79" s="1339">
        <f t="shared" si="307"/>
        <v>0</v>
      </c>
      <c r="DH79" s="1403">
        <f t="shared" si="308"/>
        <v>0</v>
      </c>
      <c r="DI79" s="1403">
        <f t="shared" si="309"/>
        <v>0</v>
      </c>
      <c r="DJ79" s="1404">
        <f t="shared" si="310"/>
        <v>0</v>
      </c>
      <c r="DK79" s="1327">
        <f t="shared" si="311"/>
        <v>0</v>
      </c>
      <c r="DL79" s="1398">
        <f t="shared" si="312"/>
        <v>0</v>
      </c>
      <c r="DM79" s="2"/>
      <c r="DN79" s="2"/>
      <c r="DO79" s="15"/>
      <c r="DP79" s="15"/>
      <c r="DQ79" s="15"/>
    </row>
    <row r="80" spans="1:121" ht="15" customHeight="1">
      <c r="A80" s="1209" t="s">
        <v>589</v>
      </c>
      <c r="B80" s="1209"/>
      <c r="C80" s="1363"/>
      <c r="D80" s="1302"/>
      <c r="E80" s="1324">
        <f>SUM(C80+D80)</f>
        <v>0</v>
      </c>
      <c r="F80" s="1339">
        <f t="shared" si="265"/>
        <v>0</v>
      </c>
      <c r="G80" s="1324"/>
      <c r="H80" s="1363"/>
      <c r="I80" s="1302"/>
      <c r="J80" s="1324">
        <f>SUM(H80+I80)</f>
        <v>0</v>
      </c>
      <c r="K80" s="1339">
        <f t="shared" si="267"/>
        <v>0</v>
      </c>
      <c r="L80" s="1324"/>
      <c r="M80" s="1363"/>
      <c r="N80" s="1302"/>
      <c r="O80" s="1324">
        <f>SUM(M80+N80)</f>
        <v>0</v>
      </c>
      <c r="P80" s="1339">
        <f t="shared" si="269"/>
        <v>0</v>
      </c>
      <c r="Q80" s="1324"/>
      <c r="R80" s="1363"/>
      <c r="S80" s="1302"/>
      <c r="T80" s="1326">
        <f>SUM(R80+S80)</f>
        <v>0</v>
      </c>
      <c r="U80" s="1339">
        <f t="shared" si="271"/>
        <v>0</v>
      </c>
      <c r="V80" s="1326"/>
      <c r="W80" s="1326"/>
      <c r="X80" s="1302"/>
      <c r="Y80" s="1326">
        <f>SUM(W80+X80)</f>
        <v>0</v>
      </c>
      <c r="Z80" s="1339">
        <f t="shared" si="273"/>
        <v>0</v>
      </c>
      <c r="AA80" s="1326"/>
      <c r="AB80" s="1363"/>
      <c r="AC80" s="1302"/>
      <c r="AD80" s="1326">
        <f>SUM(AB80+AC80)</f>
        <v>0</v>
      </c>
      <c r="AE80" s="1339">
        <f t="shared" si="275"/>
        <v>0</v>
      </c>
      <c r="AF80" s="1326"/>
      <c r="AG80" s="1363"/>
      <c r="AH80" s="1302"/>
      <c r="AI80" s="1326">
        <f>SUM(AG80+AH80)</f>
        <v>0</v>
      </c>
      <c r="AJ80" s="1339">
        <f t="shared" si="277"/>
        <v>0</v>
      </c>
      <c r="AK80" s="1326"/>
      <c r="AL80" s="1363"/>
      <c r="AM80" s="1302"/>
      <c r="AN80" s="1324">
        <f>SUM(AL80+AM80)</f>
        <v>0</v>
      </c>
      <c r="AO80" s="1339">
        <f t="shared" si="279"/>
        <v>0</v>
      </c>
      <c r="AP80" s="1324"/>
      <c r="AQ80" s="1324"/>
      <c r="AR80" s="1320"/>
      <c r="AS80" s="1326">
        <f>SUM(AQ80+AR80)</f>
        <v>0</v>
      </c>
      <c r="AT80" s="1339">
        <f t="shared" si="281"/>
        <v>0</v>
      </c>
      <c r="AU80" s="1326"/>
      <c r="AV80" s="1363"/>
      <c r="AW80" s="1302"/>
      <c r="AX80" s="1326">
        <f>SUM(AV80+AW80)</f>
        <v>0</v>
      </c>
      <c r="AY80" s="1339">
        <f t="shared" si="283"/>
        <v>0</v>
      </c>
      <c r="AZ80" s="1326"/>
      <c r="BA80" s="1324"/>
      <c r="BB80" s="1320"/>
      <c r="BC80" s="1326">
        <f>SUM(BA80+BB80)</f>
        <v>0</v>
      </c>
      <c r="BD80" s="1339">
        <f t="shared" si="285"/>
        <v>0</v>
      </c>
      <c r="BE80" s="1401">
        <f t="shared" si="286"/>
        <v>0</v>
      </c>
      <c r="BF80" s="1401">
        <f t="shared" si="287"/>
        <v>0</v>
      </c>
      <c r="BG80" s="1405">
        <f t="shared" si="287"/>
        <v>0</v>
      </c>
      <c r="BH80" s="1327">
        <f>SUM(BF80+BG80)</f>
        <v>0</v>
      </c>
      <c r="BI80" s="1403">
        <f t="shared" si="289"/>
        <v>0</v>
      </c>
      <c r="BJ80" s="1327"/>
      <c r="BK80" s="1363"/>
      <c r="BL80" s="1302"/>
      <c r="BM80" s="1324">
        <f>SUM(BK80+BL80)</f>
        <v>0</v>
      </c>
      <c r="BN80" s="1339">
        <f t="shared" si="290"/>
        <v>0</v>
      </c>
      <c r="BO80" s="1324"/>
      <c r="BP80" s="1363"/>
      <c r="BQ80" s="1302"/>
      <c r="BR80" s="1303">
        <f>SUM(BP80+BQ80)</f>
        <v>0</v>
      </c>
      <c r="BS80" s="1339">
        <f t="shared" si="291"/>
        <v>0</v>
      </c>
      <c r="BT80" s="1303"/>
      <c r="BU80" s="1363"/>
      <c r="BV80" s="1302"/>
      <c r="BW80" s="1324">
        <f>SUM(BU80+BV80)</f>
        <v>0</v>
      </c>
      <c r="BX80" s="1339">
        <f t="shared" si="292"/>
        <v>0</v>
      </c>
      <c r="BY80" s="1324"/>
      <c r="BZ80" s="1363"/>
      <c r="CA80" s="1302"/>
      <c r="CB80" s="1324">
        <f t="shared" si="293"/>
        <v>0</v>
      </c>
      <c r="CC80" s="1339">
        <f t="shared" si="294"/>
        <v>0</v>
      </c>
      <c r="CD80" s="1324"/>
      <c r="CE80" s="1363"/>
      <c r="CF80" s="1302"/>
      <c r="CG80" s="1324">
        <f t="shared" si="295"/>
        <v>0</v>
      </c>
      <c r="CH80" s="1339">
        <f t="shared" si="296"/>
        <v>0</v>
      </c>
      <c r="CI80" s="1324"/>
      <c r="CJ80" s="1363"/>
      <c r="CK80" s="1302"/>
      <c r="CL80" s="1324">
        <f t="shared" si="297"/>
        <v>0</v>
      </c>
      <c r="CM80" s="1339">
        <f t="shared" si="298"/>
        <v>0</v>
      </c>
      <c r="CN80" s="1324"/>
      <c r="CO80" s="1363"/>
      <c r="CP80" s="1302"/>
      <c r="CQ80" s="1324">
        <f t="shared" si="299"/>
        <v>0</v>
      </c>
      <c r="CR80" s="1339">
        <f t="shared" si="300"/>
        <v>0</v>
      </c>
      <c r="CS80" s="1324"/>
      <c r="CT80" s="1363"/>
      <c r="CU80" s="1302"/>
      <c r="CV80" s="1324">
        <f>SUM(CT80+CU80)</f>
        <v>0</v>
      </c>
      <c r="CW80" s="1339">
        <f t="shared" si="302"/>
        <v>0</v>
      </c>
      <c r="CX80" s="1401">
        <f t="shared" si="313"/>
        <v>0</v>
      </c>
      <c r="CY80" s="1401">
        <f t="shared" si="313"/>
        <v>0</v>
      </c>
      <c r="CZ80" s="1405">
        <f t="shared" si="303"/>
        <v>0</v>
      </c>
      <c r="DA80" s="1327">
        <f>SUM(CY80+CZ80)</f>
        <v>0</v>
      </c>
      <c r="DB80" s="1403">
        <f t="shared" si="305"/>
        <v>0</v>
      </c>
      <c r="DC80" s="1327"/>
      <c r="DD80" s="1324"/>
      <c r="DE80" s="1320"/>
      <c r="DF80" s="1324">
        <f>SUM(DD80:DE80)</f>
        <v>0</v>
      </c>
      <c r="DG80" s="1339">
        <f t="shared" si="307"/>
        <v>0</v>
      </c>
      <c r="DH80" s="1403">
        <f t="shared" si="308"/>
        <v>0</v>
      </c>
      <c r="DI80" s="1403">
        <f t="shared" si="309"/>
        <v>0</v>
      </c>
      <c r="DJ80" s="1404">
        <f t="shared" si="310"/>
        <v>0</v>
      </c>
      <c r="DK80" s="1327">
        <f>SUM(DI80:DJ80)</f>
        <v>0</v>
      </c>
      <c r="DL80" s="1398">
        <f t="shared" si="312"/>
        <v>0</v>
      </c>
      <c r="DM80" s="2"/>
      <c r="DN80" s="2"/>
      <c r="DO80" s="15"/>
      <c r="DP80" s="15"/>
      <c r="DQ80" s="15"/>
    </row>
    <row r="81" spans="1:121" ht="15" hidden="1" customHeight="1">
      <c r="A81" s="1209" t="s">
        <v>562</v>
      </c>
      <c r="B81" s="1209"/>
      <c r="C81" s="1363"/>
      <c r="D81" s="1302"/>
      <c r="E81" s="1324">
        <f t="shared" si="264"/>
        <v>0</v>
      </c>
      <c r="F81" s="1339">
        <f t="shared" si="265"/>
        <v>0</v>
      </c>
      <c r="G81" s="1324"/>
      <c r="H81" s="1363"/>
      <c r="I81" s="1302"/>
      <c r="J81" s="1324">
        <f t="shared" si="266"/>
        <v>0</v>
      </c>
      <c r="K81" s="1339">
        <f t="shared" si="267"/>
        <v>0</v>
      </c>
      <c r="L81" s="1324"/>
      <c r="M81" s="1363"/>
      <c r="N81" s="1302"/>
      <c r="O81" s="1324">
        <f t="shared" si="268"/>
        <v>0</v>
      </c>
      <c r="P81" s="1339">
        <f t="shared" si="269"/>
        <v>0</v>
      </c>
      <c r="Q81" s="1324"/>
      <c r="R81" s="1363"/>
      <c r="S81" s="1302"/>
      <c r="T81" s="1326">
        <f t="shared" si="270"/>
        <v>0</v>
      </c>
      <c r="U81" s="1339">
        <f t="shared" si="271"/>
        <v>0</v>
      </c>
      <c r="V81" s="1326"/>
      <c r="W81" s="1326"/>
      <c r="X81" s="1302"/>
      <c r="Y81" s="1326">
        <f t="shared" si="272"/>
        <v>0</v>
      </c>
      <c r="Z81" s="1339">
        <f t="shared" si="273"/>
        <v>0</v>
      </c>
      <c r="AA81" s="1326"/>
      <c r="AB81" s="1363"/>
      <c r="AC81" s="1302"/>
      <c r="AD81" s="1326">
        <f t="shared" si="274"/>
        <v>0</v>
      </c>
      <c r="AE81" s="1339">
        <f t="shared" si="275"/>
        <v>0</v>
      </c>
      <c r="AF81" s="1326"/>
      <c r="AG81" s="1363"/>
      <c r="AH81" s="1302"/>
      <c r="AI81" s="1326">
        <f t="shared" si="276"/>
        <v>0</v>
      </c>
      <c r="AJ81" s="1339">
        <f t="shared" si="277"/>
        <v>0</v>
      </c>
      <c r="AK81" s="1326"/>
      <c r="AL81" s="1363"/>
      <c r="AM81" s="1302"/>
      <c r="AN81" s="1324">
        <f t="shared" si="278"/>
        <v>0</v>
      </c>
      <c r="AO81" s="1339">
        <f t="shared" si="279"/>
        <v>0</v>
      </c>
      <c r="AP81" s="1324"/>
      <c r="AQ81" s="1324"/>
      <c r="AR81" s="1320"/>
      <c r="AS81" s="1326">
        <f t="shared" si="280"/>
        <v>0</v>
      </c>
      <c r="AT81" s="1339">
        <f t="shared" si="281"/>
        <v>0</v>
      </c>
      <c r="AU81" s="1326"/>
      <c r="AV81" s="1363"/>
      <c r="AW81" s="1302"/>
      <c r="AX81" s="1326">
        <f t="shared" si="282"/>
        <v>0</v>
      </c>
      <c r="AY81" s="1339">
        <f t="shared" si="283"/>
        <v>0</v>
      </c>
      <c r="AZ81" s="1326"/>
      <c r="BA81" s="1324"/>
      <c r="BB81" s="1320"/>
      <c r="BC81" s="1326">
        <f t="shared" si="284"/>
        <v>0</v>
      </c>
      <c r="BD81" s="1339">
        <f t="shared" si="285"/>
        <v>0</v>
      </c>
      <c r="BE81" s="1401">
        <f t="shared" si="286"/>
        <v>0</v>
      </c>
      <c r="BF81" s="1401">
        <f t="shared" si="287"/>
        <v>0</v>
      </c>
      <c r="BG81" s="1405">
        <f t="shared" si="287"/>
        <v>0</v>
      </c>
      <c r="BH81" s="1327">
        <f t="shared" si="288"/>
        <v>0</v>
      </c>
      <c r="BI81" s="1403">
        <f t="shared" si="289"/>
        <v>0</v>
      </c>
      <c r="BJ81" s="1327"/>
      <c r="BK81" s="1363"/>
      <c r="BL81" s="1302"/>
      <c r="BM81" s="1324">
        <f t="shared" si="208"/>
        <v>0</v>
      </c>
      <c r="BN81" s="1339">
        <f t="shared" si="290"/>
        <v>0</v>
      </c>
      <c r="BO81" s="1324"/>
      <c r="BP81" s="1363"/>
      <c r="BQ81" s="1302"/>
      <c r="BR81" s="1303">
        <f t="shared" si="209"/>
        <v>0</v>
      </c>
      <c r="BS81" s="1339">
        <f t="shared" si="291"/>
        <v>0</v>
      </c>
      <c r="BT81" s="1303"/>
      <c r="BU81" s="1363"/>
      <c r="BV81" s="1302"/>
      <c r="BW81" s="1324">
        <f t="shared" si="210"/>
        <v>0</v>
      </c>
      <c r="BX81" s="1339">
        <f t="shared" si="292"/>
        <v>0</v>
      </c>
      <c r="BY81" s="1324"/>
      <c r="BZ81" s="1363"/>
      <c r="CA81" s="1302"/>
      <c r="CB81" s="1324">
        <f t="shared" si="293"/>
        <v>0</v>
      </c>
      <c r="CC81" s="1339">
        <f t="shared" si="294"/>
        <v>0</v>
      </c>
      <c r="CD81" s="1324"/>
      <c r="CE81" s="1363"/>
      <c r="CF81" s="1302"/>
      <c r="CG81" s="1324">
        <f t="shared" si="295"/>
        <v>0</v>
      </c>
      <c r="CH81" s="1339">
        <f t="shared" si="296"/>
        <v>0</v>
      </c>
      <c r="CI81" s="1324"/>
      <c r="CJ81" s="1363"/>
      <c r="CK81" s="1302"/>
      <c r="CL81" s="1324">
        <f t="shared" si="297"/>
        <v>0</v>
      </c>
      <c r="CM81" s="1339">
        <f t="shared" si="298"/>
        <v>0</v>
      </c>
      <c r="CN81" s="1324"/>
      <c r="CO81" s="1363"/>
      <c r="CP81" s="1302"/>
      <c r="CQ81" s="1324">
        <f t="shared" si="299"/>
        <v>0</v>
      </c>
      <c r="CR81" s="1339">
        <f t="shared" si="300"/>
        <v>0</v>
      </c>
      <c r="CS81" s="1324"/>
      <c r="CT81" s="1363"/>
      <c r="CU81" s="1302"/>
      <c r="CV81" s="1324">
        <f t="shared" si="301"/>
        <v>0</v>
      </c>
      <c r="CW81" s="1339">
        <f t="shared" si="302"/>
        <v>0</v>
      </c>
      <c r="CX81" s="1401">
        <f t="shared" si="313"/>
        <v>0</v>
      </c>
      <c r="CY81" s="1401">
        <f t="shared" si="313"/>
        <v>0</v>
      </c>
      <c r="CZ81" s="1405">
        <f t="shared" si="303"/>
        <v>0</v>
      </c>
      <c r="DA81" s="1327">
        <f t="shared" si="304"/>
        <v>0</v>
      </c>
      <c r="DB81" s="1403">
        <f t="shared" si="305"/>
        <v>0</v>
      </c>
      <c r="DC81" s="1327"/>
      <c r="DD81" s="1324"/>
      <c r="DE81" s="1320"/>
      <c r="DF81" s="1324">
        <f t="shared" si="306"/>
        <v>0</v>
      </c>
      <c r="DG81" s="1339">
        <f t="shared" si="307"/>
        <v>0</v>
      </c>
      <c r="DH81" s="1403">
        <f t="shared" si="308"/>
        <v>0</v>
      </c>
      <c r="DI81" s="1403">
        <f t="shared" si="309"/>
        <v>0</v>
      </c>
      <c r="DJ81" s="1404">
        <f t="shared" si="310"/>
        <v>0</v>
      </c>
      <c r="DK81" s="1327">
        <f t="shared" si="311"/>
        <v>0</v>
      </c>
      <c r="DL81" s="1398">
        <f t="shared" si="312"/>
        <v>0</v>
      </c>
      <c r="DM81" s="2"/>
      <c r="DN81" s="2"/>
      <c r="DO81" s="15"/>
      <c r="DP81" s="15"/>
      <c r="DQ81" s="15"/>
    </row>
    <row r="82" spans="1:121" ht="15" customHeight="1">
      <c r="A82" s="1209" t="s">
        <v>557</v>
      </c>
      <c r="B82" s="1209"/>
      <c r="C82" s="1363"/>
      <c r="D82" s="1302"/>
      <c r="E82" s="1324">
        <f t="shared" si="264"/>
        <v>0</v>
      </c>
      <c r="F82" s="1339">
        <f t="shared" si="265"/>
        <v>0</v>
      </c>
      <c r="G82" s="1324"/>
      <c r="H82" s="1357"/>
      <c r="I82" s="1302"/>
      <c r="J82" s="1324">
        <f t="shared" si="266"/>
        <v>0</v>
      </c>
      <c r="K82" s="1339">
        <f t="shared" si="267"/>
        <v>0</v>
      </c>
      <c r="L82" s="1324"/>
      <c r="M82" s="1357"/>
      <c r="N82" s="1302"/>
      <c r="O82" s="1324">
        <f t="shared" si="268"/>
        <v>0</v>
      </c>
      <c r="P82" s="1339">
        <f t="shared" si="269"/>
        <v>0</v>
      </c>
      <c r="Q82" s="1324"/>
      <c r="R82" s="1357"/>
      <c r="S82" s="1302"/>
      <c r="T82" s="1326">
        <f t="shared" si="270"/>
        <v>0</v>
      </c>
      <c r="U82" s="1339">
        <f t="shared" si="271"/>
        <v>0</v>
      </c>
      <c r="V82" s="1326"/>
      <c r="W82" s="1326"/>
      <c r="X82" s="1302"/>
      <c r="Y82" s="1326">
        <f t="shared" si="272"/>
        <v>0</v>
      </c>
      <c r="Z82" s="1339">
        <f t="shared" si="273"/>
        <v>0</v>
      </c>
      <c r="AA82" s="1326"/>
      <c r="AB82" s="1357"/>
      <c r="AC82" s="1302"/>
      <c r="AD82" s="1326">
        <f t="shared" si="274"/>
        <v>0</v>
      </c>
      <c r="AE82" s="1339">
        <f t="shared" si="275"/>
        <v>0</v>
      </c>
      <c r="AF82" s="1357"/>
      <c r="AG82" s="1357"/>
      <c r="AH82" s="1302"/>
      <c r="AI82" s="1326">
        <f t="shared" si="276"/>
        <v>0</v>
      </c>
      <c r="AJ82" s="1339">
        <f t="shared" si="277"/>
        <v>0</v>
      </c>
      <c r="AK82" s="1326"/>
      <c r="AL82" s="1357"/>
      <c r="AM82" s="1302"/>
      <c r="AN82" s="1324">
        <f t="shared" si="278"/>
        <v>0</v>
      </c>
      <c r="AO82" s="1339">
        <f t="shared" si="279"/>
        <v>0</v>
      </c>
      <c r="AP82" s="1324"/>
      <c r="AQ82" s="1324"/>
      <c r="AR82" s="1320"/>
      <c r="AS82" s="1324">
        <f t="shared" si="280"/>
        <v>0</v>
      </c>
      <c r="AT82" s="1339">
        <f t="shared" si="281"/>
        <v>0</v>
      </c>
      <c r="AU82" s="1324"/>
      <c r="AV82" s="1357"/>
      <c r="AW82" s="1302"/>
      <c r="AX82" s="1326">
        <f t="shared" si="282"/>
        <v>0</v>
      </c>
      <c r="AY82" s="1339">
        <f t="shared" si="283"/>
        <v>0</v>
      </c>
      <c r="AZ82" s="1326"/>
      <c r="BA82" s="1324"/>
      <c r="BB82" s="1320"/>
      <c r="BC82" s="1326">
        <f t="shared" si="284"/>
        <v>0</v>
      </c>
      <c r="BD82" s="1339">
        <f t="shared" si="285"/>
        <v>0</v>
      </c>
      <c r="BE82" s="1401">
        <f t="shared" si="286"/>
        <v>0</v>
      </c>
      <c r="BF82" s="1401">
        <f t="shared" si="287"/>
        <v>0</v>
      </c>
      <c r="BG82" s="1405">
        <f t="shared" si="287"/>
        <v>0</v>
      </c>
      <c r="BH82" s="1327">
        <f t="shared" si="288"/>
        <v>0</v>
      </c>
      <c r="BI82" s="1403">
        <f t="shared" si="289"/>
        <v>0</v>
      </c>
      <c r="BJ82" s="1327"/>
      <c r="BK82" s="1357"/>
      <c r="BL82" s="1302"/>
      <c r="BM82" s="1324">
        <f t="shared" si="208"/>
        <v>0</v>
      </c>
      <c r="BN82" s="1339">
        <f t="shared" si="290"/>
        <v>0</v>
      </c>
      <c r="BO82" s="1324">
        <v>102475</v>
      </c>
      <c r="BP82" s="1357"/>
      <c r="BQ82" s="1302"/>
      <c r="BR82" s="1324">
        <f t="shared" si="209"/>
        <v>0</v>
      </c>
      <c r="BS82" s="1339">
        <f t="shared" si="291"/>
        <v>-102475</v>
      </c>
      <c r="BT82" s="1324">
        <v>70342</v>
      </c>
      <c r="BU82" s="1357">
        <v>5120000</v>
      </c>
      <c r="BV82" s="1302"/>
      <c r="BW82" s="1324">
        <f t="shared" si="210"/>
        <v>5120000</v>
      </c>
      <c r="BX82" s="1339">
        <f t="shared" si="292"/>
        <v>5049658</v>
      </c>
      <c r="BY82" s="1324"/>
      <c r="BZ82" s="1357"/>
      <c r="CA82" s="1302"/>
      <c r="CB82" s="1324">
        <f t="shared" si="293"/>
        <v>0</v>
      </c>
      <c r="CC82" s="1339">
        <f t="shared" si="294"/>
        <v>0</v>
      </c>
      <c r="CD82" s="1324"/>
      <c r="CE82" s="1357"/>
      <c r="CF82" s="1302"/>
      <c r="CG82" s="1324">
        <f t="shared" si="295"/>
        <v>0</v>
      </c>
      <c r="CH82" s="1339">
        <f t="shared" si="296"/>
        <v>0</v>
      </c>
      <c r="CI82" s="1324"/>
      <c r="CJ82" s="1357"/>
      <c r="CK82" s="1302"/>
      <c r="CL82" s="1324">
        <f t="shared" si="297"/>
        <v>0</v>
      </c>
      <c r="CM82" s="1339">
        <f t="shared" si="298"/>
        <v>0</v>
      </c>
      <c r="CN82" s="1324"/>
      <c r="CO82" s="1357"/>
      <c r="CP82" s="1302"/>
      <c r="CQ82" s="1324">
        <f t="shared" si="299"/>
        <v>0</v>
      </c>
      <c r="CR82" s="1339">
        <f t="shared" si="300"/>
        <v>0</v>
      </c>
      <c r="CS82" s="1324"/>
      <c r="CT82" s="1357"/>
      <c r="CU82" s="1302">
        <v>4000000</v>
      </c>
      <c r="CV82" s="1324">
        <f t="shared" si="301"/>
        <v>4000000</v>
      </c>
      <c r="CW82" s="1339">
        <f t="shared" si="302"/>
        <v>0</v>
      </c>
      <c r="CX82" s="1401">
        <f t="shared" si="313"/>
        <v>172817</v>
      </c>
      <c r="CY82" s="1401">
        <f t="shared" si="313"/>
        <v>5120000</v>
      </c>
      <c r="CZ82" s="1405">
        <f t="shared" si="303"/>
        <v>4000000</v>
      </c>
      <c r="DA82" s="1327">
        <f t="shared" si="304"/>
        <v>9120000</v>
      </c>
      <c r="DB82" s="1403">
        <f t="shared" si="305"/>
        <v>4947183</v>
      </c>
      <c r="DC82" s="1327"/>
      <c r="DD82" s="1324"/>
      <c r="DE82" s="1320"/>
      <c r="DF82" s="1324">
        <f t="shared" si="306"/>
        <v>0</v>
      </c>
      <c r="DG82" s="1339">
        <f t="shared" si="307"/>
        <v>0</v>
      </c>
      <c r="DH82" s="1403">
        <f t="shared" si="308"/>
        <v>172817</v>
      </c>
      <c r="DI82" s="1403">
        <f t="shared" si="309"/>
        <v>5120000</v>
      </c>
      <c r="DJ82" s="1404">
        <f t="shared" si="310"/>
        <v>4000000</v>
      </c>
      <c r="DK82" s="1327">
        <f t="shared" si="311"/>
        <v>9120000</v>
      </c>
      <c r="DL82" s="1398">
        <f t="shared" si="312"/>
        <v>4947183</v>
      </c>
      <c r="DM82" s="2"/>
      <c r="DN82" s="2"/>
      <c r="DO82" s="15"/>
      <c r="DP82" s="15"/>
      <c r="DQ82" s="15"/>
    </row>
    <row r="83" spans="1:121" ht="15" hidden="1" customHeight="1">
      <c r="A83" s="1209" t="s">
        <v>897</v>
      </c>
      <c r="B83" s="1209"/>
      <c r="C83" s="1363"/>
      <c r="D83" s="1302"/>
      <c r="E83" s="1324">
        <f>SUM(C83+D83)</f>
        <v>0</v>
      </c>
      <c r="F83" s="1339">
        <f t="shared" si="265"/>
        <v>0</v>
      </c>
      <c r="G83" s="1324"/>
      <c r="H83" s="1357"/>
      <c r="I83" s="1302"/>
      <c r="J83" s="1324">
        <f>SUM(H83+I83)</f>
        <v>0</v>
      </c>
      <c r="K83" s="1339">
        <f t="shared" si="267"/>
        <v>0</v>
      </c>
      <c r="L83" s="1324"/>
      <c r="M83" s="1357"/>
      <c r="N83" s="1302"/>
      <c r="O83" s="1324">
        <f>SUM(M83+N83)</f>
        <v>0</v>
      </c>
      <c r="P83" s="1339">
        <f t="shared" si="269"/>
        <v>0</v>
      </c>
      <c r="Q83" s="1324"/>
      <c r="R83" s="1357"/>
      <c r="S83" s="1302"/>
      <c r="T83" s="1326">
        <f>SUM(R83+S83)</f>
        <v>0</v>
      </c>
      <c r="U83" s="1339">
        <f t="shared" si="271"/>
        <v>0</v>
      </c>
      <c r="V83" s="1326"/>
      <c r="W83" s="1326"/>
      <c r="X83" s="1302"/>
      <c r="Y83" s="1326">
        <f>SUM(W83+X83)</f>
        <v>0</v>
      </c>
      <c r="Z83" s="1339">
        <f t="shared" si="273"/>
        <v>0</v>
      </c>
      <c r="AA83" s="1326"/>
      <c r="AB83" s="1357"/>
      <c r="AC83" s="1302"/>
      <c r="AD83" s="1326">
        <f>SUM(AB83+AC83)</f>
        <v>0</v>
      </c>
      <c r="AE83" s="1339">
        <f t="shared" si="275"/>
        <v>0</v>
      </c>
      <c r="AF83" s="1326"/>
      <c r="AG83" s="1357"/>
      <c r="AH83" s="1302"/>
      <c r="AI83" s="1326">
        <f>SUM(AG83+AH83)</f>
        <v>0</v>
      </c>
      <c r="AJ83" s="1339">
        <f t="shared" si="277"/>
        <v>0</v>
      </c>
      <c r="AK83" s="1326"/>
      <c r="AL83" s="1357"/>
      <c r="AM83" s="1302"/>
      <c r="AN83" s="1324">
        <f>SUM(AL83+AM83)</f>
        <v>0</v>
      </c>
      <c r="AO83" s="1339">
        <f t="shared" si="279"/>
        <v>0</v>
      </c>
      <c r="AP83" s="1324"/>
      <c r="AQ83" s="1324"/>
      <c r="AR83" s="1320"/>
      <c r="AS83" s="1324">
        <f>SUM(AQ83+AR83)</f>
        <v>0</v>
      </c>
      <c r="AT83" s="1339">
        <f t="shared" si="281"/>
        <v>0</v>
      </c>
      <c r="AU83" s="1324"/>
      <c r="AV83" s="1357"/>
      <c r="AW83" s="1302"/>
      <c r="AX83" s="1326">
        <f>SUM(AV83+AW83)</f>
        <v>0</v>
      </c>
      <c r="AY83" s="1339">
        <f t="shared" si="283"/>
        <v>0</v>
      </c>
      <c r="AZ83" s="1326"/>
      <c r="BA83" s="1324"/>
      <c r="BB83" s="1320"/>
      <c r="BC83" s="1326">
        <f>SUM(BA83+BB83)</f>
        <v>0</v>
      </c>
      <c r="BD83" s="1339">
        <f t="shared" si="285"/>
        <v>0</v>
      </c>
      <c r="BE83" s="1401">
        <f t="shared" si="286"/>
        <v>0</v>
      </c>
      <c r="BF83" s="1401">
        <f t="shared" si="287"/>
        <v>0</v>
      </c>
      <c r="BG83" s="1405">
        <f t="shared" si="287"/>
        <v>0</v>
      </c>
      <c r="BH83" s="1327">
        <f>SUM(BF83+BG83)</f>
        <v>0</v>
      </c>
      <c r="BI83" s="1403">
        <f t="shared" si="289"/>
        <v>0</v>
      </c>
      <c r="BJ83" s="1327"/>
      <c r="BK83" s="1357"/>
      <c r="BL83" s="1302"/>
      <c r="BM83" s="1324">
        <f t="shared" si="208"/>
        <v>0</v>
      </c>
      <c r="BN83" s="1339">
        <f t="shared" si="290"/>
        <v>0</v>
      </c>
      <c r="BO83" s="1324"/>
      <c r="BP83" s="1357"/>
      <c r="BQ83" s="1302"/>
      <c r="BR83" s="1324">
        <f t="shared" si="209"/>
        <v>0</v>
      </c>
      <c r="BS83" s="1339">
        <f t="shared" si="291"/>
        <v>0</v>
      </c>
      <c r="BT83" s="1324"/>
      <c r="BU83" s="1357"/>
      <c r="BV83" s="1302"/>
      <c r="BW83" s="1324">
        <f t="shared" si="210"/>
        <v>0</v>
      </c>
      <c r="BX83" s="1339">
        <f t="shared" si="292"/>
        <v>0</v>
      </c>
      <c r="BY83" s="1324"/>
      <c r="BZ83" s="1357"/>
      <c r="CA83" s="1302"/>
      <c r="CB83" s="1324">
        <f t="shared" si="293"/>
        <v>0</v>
      </c>
      <c r="CC83" s="1339">
        <f t="shared" si="294"/>
        <v>0</v>
      </c>
      <c r="CD83" s="1324"/>
      <c r="CE83" s="1357"/>
      <c r="CF83" s="1302"/>
      <c r="CG83" s="1324">
        <f t="shared" si="295"/>
        <v>0</v>
      </c>
      <c r="CH83" s="1339">
        <f t="shared" si="296"/>
        <v>0</v>
      </c>
      <c r="CI83" s="1324"/>
      <c r="CJ83" s="1357"/>
      <c r="CK83" s="1302"/>
      <c r="CL83" s="1324">
        <f t="shared" si="297"/>
        <v>0</v>
      </c>
      <c r="CM83" s="1339">
        <f t="shared" si="298"/>
        <v>0</v>
      </c>
      <c r="CN83" s="1324"/>
      <c r="CO83" s="1357"/>
      <c r="CP83" s="1302"/>
      <c r="CQ83" s="1324">
        <f t="shared" si="299"/>
        <v>0</v>
      </c>
      <c r="CR83" s="1339">
        <f t="shared" si="300"/>
        <v>0</v>
      </c>
      <c r="CS83" s="1324"/>
      <c r="CT83" s="1357"/>
      <c r="CU83" s="1302"/>
      <c r="CV83" s="1324">
        <f>SUM(CT83+CU83)</f>
        <v>0</v>
      </c>
      <c r="CW83" s="1339">
        <f t="shared" si="302"/>
        <v>0</v>
      </c>
      <c r="CX83" s="1401">
        <f t="shared" si="313"/>
        <v>0</v>
      </c>
      <c r="CY83" s="1401">
        <f t="shared" si="313"/>
        <v>0</v>
      </c>
      <c r="CZ83" s="1405">
        <f t="shared" si="303"/>
        <v>0</v>
      </c>
      <c r="DA83" s="1327">
        <f>SUM(CY83+CZ83)</f>
        <v>0</v>
      </c>
      <c r="DB83" s="1403">
        <f t="shared" si="305"/>
        <v>0</v>
      </c>
      <c r="DC83" s="1327"/>
      <c r="DD83" s="1324"/>
      <c r="DE83" s="1320"/>
      <c r="DF83" s="1324">
        <f>SUM(DD83:DE83)</f>
        <v>0</v>
      </c>
      <c r="DG83" s="1339">
        <f t="shared" si="307"/>
        <v>0</v>
      </c>
      <c r="DH83" s="1403">
        <f t="shared" si="308"/>
        <v>0</v>
      </c>
      <c r="DI83" s="1403">
        <f t="shared" si="309"/>
        <v>0</v>
      </c>
      <c r="DJ83" s="1404">
        <f t="shared" si="310"/>
        <v>0</v>
      </c>
      <c r="DK83" s="1327">
        <f>SUM(DI83:DJ83)</f>
        <v>0</v>
      </c>
      <c r="DL83" s="1398">
        <f t="shared" si="312"/>
        <v>0</v>
      </c>
      <c r="DM83" s="2"/>
      <c r="DN83" s="2"/>
      <c r="DO83" s="15"/>
      <c r="DP83" s="15"/>
      <c r="DQ83" s="15"/>
    </row>
    <row r="84" spans="1:121" ht="15" customHeight="1">
      <c r="A84" s="1209" t="s">
        <v>563</v>
      </c>
      <c r="B84" s="1209"/>
      <c r="C84" s="1363"/>
      <c r="D84" s="1302"/>
      <c r="E84" s="1324">
        <f t="shared" si="264"/>
        <v>0</v>
      </c>
      <c r="F84" s="1339">
        <f t="shared" si="265"/>
        <v>0</v>
      </c>
      <c r="G84" s="1324"/>
      <c r="H84" s="1357"/>
      <c r="I84" s="1302"/>
      <c r="J84" s="1324">
        <f t="shared" si="266"/>
        <v>0</v>
      </c>
      <c r="K84" s="1339">
        <f t="shared" si="267"/>
        <v>0</v>
      </c>
      <c r="L84" s="1324"/>
      <c r="M84" s="1357"/>
      <c r="N84" s="1302"/>
      <c r="O84" s="1324">
        <f t="shared" si="268"/>
        <v>0</v>
      </c>
      <c r="P84" s="1339">
        <f t="shared" si="269"/>
        <v>0</v>
      </c>
      <c r="Q84" s="1324"/>
      <c r="R84" s="1357"/>
      <c r="S84" s="1302"/>
      <c r="T84" s="1326">
        <f t="shared" si="270"/>
        <v>0</v>
      </c>
      <c r="U84" s="1339">
        <f t="shared" si="271"/>
        <v>0</v>
      </c>
      <c r="V84" s="1326"/>
      <c r="W84" s="1326"/>
      <c r="X84" s="1302"/>
      <c r="Y84" s="1326">
        <f t="shared" si="272"/>
        <v>0</v>
      </c>
      <c r="Z84" s="1339">
        <f t="shared" si="273"/>
        <v>0</v>
      </c>
      <c r="AA84" s="1326"/>
      <c r="AB84" s="1357"/>
      <c r="AC84" s="1302"/>
      <c r="AD84" s="1326">
        <f t="shared" si="274"/>
        <v>0</v>
      </c>
      <c r="AE84" s="1339">
        <f t="shared" si="275"/>
        <v>0</v>
      </c>
      <c r="AF84" s="1326"/>
      <c r="AG84" s="1357"/>
      <c r="AH84" s="1302"/>
      <c r="AI84" s="1326">
        <f t="shared" si="276"/>
        <v>0</v>
      </c>
      <c r="AJ84" s="1339">
        <f t="shared" si="277"/>
        <v>0</v>
      </c>
      <c r="AK84" s="1326"/>
      <c r="AL84" s="1357"/>
      <c r="AM84" s="1302"/>
      <c r="AN84" s="1324">
        <f t="shared" si="278"/>
        <v>0</v>
      </c>
      <c r="AO84" s="1339">
        <f t="shared" si="279"/>
        <v>0</v>
      </c>
      <c r="AP84" s="1324"/>
      <c r="AQ84" s="1324"/>
      <c r="AR84" s="1320"/>
      <c r="AS84" s="1324">
        <f t="shared" si="280"/>
        <v>0</v>
      </c>
      <c r="AT84" s="1339">
        <f t="shared" si="281"/>
        <v>0</v>
      </c>
      <c r="AU84" s="1324"/>
      <c r="AV84" s="1357"/>
      <c r="AW84" s="1302"/>
      <c r="AX84" s="1326">
        <f t="shared" si="282"/>
        <v>0</v>
      </c>
      <c r="AY84" s="1339">
        <f t="shared" si="283"/>
        <v>0</v>
      </c>
      <c r="AZ84" s="1326"/>
      <c r="BA84" s="1324"/>
      <c r="BB84" s="1320"/>
      <c r="BC84" s="1326">
        <f t="shared" si="284"/>
        <v>0</v>
      </c>
      <c r="BD84" s="1339">
        <f t="shared" si="285"/>
        <v>0</v>
      </c>
      <c r="BE84" s="1401">
        <f t="shared" si="286"/>
        <v>0</v>
      </c>
      <c r="BF84" s="1401">
        <f t="shared" si="287"/>
        <v>0</v>
      </c>
      <c r="BG84" s="1405">
        <f t="shared" si="287"/>
        <v>0</v>
      </c>
      <c r="BH84" s="1327">
        <f t="shared" si="288"/>
        <v>0</v>
      </c>
      <c r="BI84" s="1403">
        <f t="shared" si="289"/>
        <v>0</v>
      </c>
      <c r="BJ84" s="1327"/>
      <c r="BK84" s="1357"/>
      <c r="BL84" s="1302"/>
      <c r="BM84" s="1324">
        <f t="shared" si="208"/>
        <v>0</v>
      </c>
      <c r="BN84" s="1339">
        <f t="shared" si="290"/>
        <v>0</v>
      </c>
      <c r="BO84" s="1324"/>
      <c r="BP84" s="1357"/>
      <c r="BQ84" s="1302"/>
      <c r="BR84" s="1324">
        <f t="shared" si="209"/>
        <v>0</v>
      </c>
      <c r="BS84" s="1339">
        <f t="shared" si="291"/>
        <v>0</v>
      </c>
      <c r="BT84" s="1324"/>
      <c r="BU84" s="1357"/>
      <c r="BV84" s="1302"/>
      <c r="BW84" s="1324">
        <f t="shared" si="210"/>
        <v>0</v>
      </c>
      <c r="BX84" s="1339">
        <f t="shared" si="292"/>
        <v>0</v>
      </c>
      <c r="BY84" s="1324"/>
      <c r="BZ84" s="1357"/>
      <c r="CA84" s="1302"/>
      <c r="CB84" s="1324">
        <f t="shared" si="293"/>
        <v>0</v>
      </c>
      <c r="CC84" s="1339">
        <f t="shared" si="294"/>
        <v>0</v>
      </c>
      <c r="CD84" s="1324"/>
      <c r="CE84" s="1357"/>
      <c r="CF84" s="1302"/>
      <c r="CG84" s="1324">
        <f t="shared" si="295"/>
        <v>0</v>
      </c>
      <c r="CH84" s="1339">
        <f t="shared" si="296"/>
        <v>0</v>
      </c>
      <c r="CI84" s="1324"/>
      <c r="CJ84" s="1357"/>
      <c r="CK84" s="1302"/>
      <c r="CL84" s="1324">
        <f t="shared" si="297"/>
        <v>0</v>
      </c>
      <c r="CM84" s="1339">
        <f t="shared" si="298"/>
        <v>0</v>
      </c>
      <c r="CN84" s="1324"/>
      <c r="CO84" s="1357"/>
      <c r="CP84" s="1302"/>
      <c r="CQ84" s="1324">
        <f t="shared" si="299"/>
        <v>0</v>
      </c>
      <c r="CR84" s="1339">
        <f t="shared" si="300"/>
        <v>0</v>
      </c>
      <c r="CS84" s="1324"/>
      <c r="CT84" s="1357"/>
      <c r="CU84" s="1302"/>
      <c r="CV84" s="1324">
        <f t="shared" si="301"/>
        <v>0</v>
      </c>
      <c r="CW84" s="1339">
        <f t="shared" si="302"/>
        <v>0</v>
      </c>
      <c r="CX84" s="1401">
        <f t="shared" si="313"/>
        <v>0</v>
      </c>
      <c r="CY84" s="1401">
        <f t="shared" si="313"/>
        <v>0</v>
      </c>
      <c r="CZ84" s="1405">
        <f t="shared" si="303"/>
        <v>0</v>
      </c>
      <c r="DA84" s="1327">
        <f t="shared" si="304"/>
        <v>0</v>
      </c>
      <c r="DB84" s="1403">
        <f t="shared" si="305"/>
        <v>0</v>
      </c>
      <c r="DC84" s="1327"/>
      <c r="DD84" s="1324"/>
      <c r="DE84" s="1320"/>
      <c r="DF84" s="1324">
        <f t="shared" si="306"/>
        <v>0</v>
      </c>
      <c r="DG84" s="1339">
        <f t="shared" si="307"/>
        <v>0</v>
      </c>
      <c r="DH84" s="1403">
        <f t="shared" si="308"/>
        <v>0</v>
      </c>
      <c r="DI84" s="1403">
        <f t="shared" si="309"/>
        <v>0</v>
      </c>
      <c r="DJ84" s="1404">
        <f t="shared" si="310"/>
        <v>0</v>
      </c>
      <c r="DK84" s="1327">
        <f t="shared" si="311"/>
        <v>0</v>
      </c>
      <c r="DL84" s="1398">
        <f t="shared" si="312"/>
        <v>0</v>
      </c>
      <c r="DM84" s="1415"/>
      <c r="DN84" s="1415"/>
      <c r="DO84" s="1416"/>
      <c r="DP84" s="15"/>
      <c r="DQ84" s="15"/>
    </row>
    <row r="85" spans="1:121" ht="15" customHeight="1">
      <c r="A85" s="1209" t="s">
        <v>620</v>
      </c>
      <c r="B85" s="1209"/>
      <c r="C85" s="1363"/>
      <c r="D85" s="1302"/>
      <c r="E85" s="1324">
        <f t="shared" si="264"/>
        <v>0</v>
      </c>
      <c r="F85" s="1339">
        <f t="shared" si="265"/>
        <v>0</v>
      </c>
      <c r="G85" s="1324"/>
      <c r="H85" s="1357"/>
      <c r="I85" s="1302"/>
      <c r="J85" s="1324">
        <f t="shared" si="266"/>
        <v>0</v>
      </c>
      <c r="K85" s="1339">
        <f t="shared" si="267"/>
        <v>0</v>
      </c>
      <c r="L85" s="1324"/>
      <c r="M85" s="1357"/>
      <c r="N85" s="1302"/>
      <c r="O85" s="1324">
        <f t="shared" si="268"/>
        <v>0</v>
      </c>
      <c r="P85" s="1339">
        <f t="shared" si="269"/>
        <v>0</v>
      </c>
      <c r="Q85" s="1324"/>
      <c r="R85" s="1357"/>
      <c r="S85" s="1302"/>
      <c r="T85" s="1326">
        <f t="shared" si="270"/>
        <v>0</v>
      </c>
      <c r="U85" s="1339">
        <f t="shared" si="271"/>
        <v>0</v>
      </c>
      <c r="V85" s="1326"/>
      <c r="W85" s="1326"/>
      <c r="X85" s="1302"/>
      <c r="Y85" s="1326">
        <f t="shared" si="272"/>
        <v>0</v>
      </c>
      <c r="Z85" s="1339">
        <f t="shared" si="273"/>
        <v>0</v>
      </c>
      <c r="AA85" s="1326"/>
      <c r="AB85" s="1357"/>
      <c r="AC85" s="1302"/>
      <c r="AD85" s="1326">
        <f t="shared" si="274"/>
        <v>0</v>
      </c>
      <c r="AE85" s="1339">
        <f t="shared" si="275"/>
        <v>0</v>
      </c>
      <c r="AF85" s="1326"/>
      <c r="AG85" s="1357"/>
      <c r="AH85" s="1302"/>
      <c r="AI85" s="1326">
        <f t="shared" si="276"/>
        <v>0</v>
      </c>
      <c r="AJ85" s="1339">
        <f t="shared" si="277"/>
        <v>0</v>
      </c>
      <c r="AK85" s="1326"/>
      <c r="AL85" s="1357"/>
      <c r="AM85" s="1302"/>
      <c r="AN85" s="1324">
        <f t="shared" si="278"/>
        <v>0</v>
      </c>
      <c r="AO85" s="1339">
        <f t="shared" si="279"/>
        <v>0</v>
      </c>
      <c r="AP85" s="1324"/>
      <c r="AQ85" s="1324"/>
      <c r="AR85" s="1320"/>
      <c r="AS85" s="1324">
        <f t="shared" si="280"/>
        <v>0</v>
      </c>
      <c r="AT85" s="1339">
        <f t="shared" si="281"/>
        <v>0</v>
      </c>
      <c r="AU85" s="1324"/>
      <c r="AV85" s="1357"/>
      <c r="AW85" s="1302"/>
      <c r="AX85" s="1326">
        <f t="shared" si="282"/>
        <v>0</v>
      </c>
      <c r="AY85" s="1339">
        <f t="shared" si="283"/>
        <v>0</v>
      </c>
      <c r="AZ85" s="1326"/>
      <c r="BA85" s="1324"/>
      <c r="BB85" s="1320"/>
      <c r="BC85" s="1324">
        <f t="shared" si="284"/>
        <v>0</v>
      </c>
      <c r="BD85" s="1339">
        <f t="shared" si="285"/>
        <v>0</v>
      </c>
      <c r="BE85" s="1401">
        <f t="shared" si="286"/>
        <v>0</v>
      </c>
      <c r="BF85" s="1401">
        <f t="shared" si="287"/>
        <v>0</v>
      </c>
      <c r="BG85" s="1405">
        <f t="shared" si="287"/>
        <v>0</v>
      </c>
      <c r="BH85" s="1327">
        <f t="shared" si="288"/>
        <v>0</v>
      </c>
      <c r="BI85" s="1403">
        <f t="shared" si="289"/>
        <v>0</v>
      </c>
      <c r="BJ85" s="1327"/>
      <c r="BK85" s="1357"/>
      <c r="BL85" s="1302"/>
      <c r="BM85" s="1324">
        <f t="shared" si="208"/>
        <v>0</v>
      </c>
      <c r="BN85" s="1339">
        <f t="shared" si="290"/>
        <v>0</v>
      </c>
      <c r="BO85" s="1324"/>
      <c r="BP85" s="1357"/>
      <c r="BQ85" s="1302"/>
      <c r="BR85" s="1324">
        <f t="shared" si="209"/>
        <v>0</v>
      </c>
      <c r="BS85" s="1339">
        <f t="shared" si="291"/>
        <v>0</v>
      </c>
      <c r="BT85" s="1324"/>
      <c r="BU85" s="1357"/>
      <c r="BV85" s="1302"/>
      <c r="BW85" s="1324">
        <f t="shared" si="210"/>
        <v>0</v>
      </c>
      <c r="BX85" s="1339">
        <f t="shared" si="292"/>
        <v>0</v>
      </c>
      <c r="BY85" s="1324"/>
      <c r="BZ85" s="1357"/>
      <c r="CA85" s="1302"/>
      <c r="CB85" s="1324">
        <f t="shared" si="293"/>
        <v>0</v>
      </c>
      <c r="CC85" s="1339">
        <f t="shared" si="294"/>
        <v>0</v>
      </c>
      <c r="CD85" s="1324"/>
      <c r="CE85" s="1357"/>
      <c r="CF85" s="1302"/>
      <c r="CG85" s="1324">
        <f t="shared" si="295"/>
        <v>0</v>
      </c>
      <c r="CH85" s="1339">
        <f t="shared" si="296"/>
        <v>0</v>
      </c>
      <c r="CI85" s="1324"/>
      <c r="CJ85" s="1357"/>
      <c r="CK85" s="1302"/>
      <c r="CL85" s="1324">
        <f t="shared" si="297"/>
        <v>0</v>
      </c>
      <c r="CM85" s="1339">
        <f t="shared" si="298"/>
        <v>0</v>
      </c>
      <c r="CN85" s="1324"/>
      <c r="CO85" s="1357"/>
      <c r="CP85" s="1302"/>
      <c r="CQ85" s="1324">
        <f t="shared" si="299"/>
        <v>0</v>
      </c>
      <c r="CR85" s="1339">
        <f t="shared" si="300"/>
        <v>0</v>
      </c>
      <c r="CS85" s="1324"/>
      <c r="CT85" s="1357"/>
      <c r="CU85" s="1302"/>
      <c r="CV85" s="1324">
        <f t="shared" si="301"/>
        <v>0</v>
      </c>
      <c r="CW85" s="1339">
        <f t="shared" si="302"/>
        <v>0</v>
      </c>
      <c r="CX85" s="1401">
        <f t="shared" si="313"/>
        <v>0</v>
      </c>
      <c r="CY85" s="1401">
        <f t="shared" si="313"/>
        <v>0</v>
      </c>
      <c r="CZ85" s="1405">
        <f t="shared" si="303"/>
        <v>0</v>
      </c>
      <c r="DA85" s="1327">
        <f t="shared" si="304"/>
        <v>0</v>
      </c>
      <c r="DB85" s="1403">
        <f t="shared" si="305"/>
        <v>0</v>
      </c>
      <c r="DC85" s="1327"/>
      <c r="DD85" s="1324"/>
      <c r="DE85" s="1320"/>
      <c r="DF85" s="1324">
        <f t="shared" si="306"/>
        <v>0</v>
      </c>
      <c r="DG85" s="1339">
        <f t="shared" si="307"/>
        <v>0</v>
      </c>
      <c r="DH85" s="1403">
        <f t="shared" si="308"/>
        <v>0</v>
      </c>
      <c r="DI85" s="1403">
        <f t="shared" si="309"/>
        <v>0</v>
      </c>
      <c r="DJ85" s="1404">
        <f t="shared" si="310"/>
        <v>0</v>
      </c>
      <c r="DK85" s="1327">
        <f t="shared" si="311"/>
        <v>0</v>
      </c>
      <c r="DL85" s="1398">
        <f t="shared" si="312"/>
        <v>0</v>
      </c>
      <c r="DM85" s="2"/>
      <c r="DN85" s="2"/>
      <c r="DO85" s="15"/>
      <c r="DP85" s="15"/>
      <c r="DQ85" s="15"/>
    </row>
    <row r="86" spans="1:121" s="1209" customFormat="1" ht="15" customHeight="1">
      <c r="A86" s="1382" t="s">
        <v>223</v>
      </c>
      <c r="B86" s="1358">
        <f>SUM(B78:B85)</f>
        <v>0</v>
      </c>
      <c r="C86" s="1358">
        <f t="shared" ref="C86:BN86" si="314">SUM(C78:C85)</f>
        <v>0</v>
      </c>
      <c r="D86" s="1358">
        <f t="shared" si="314"/>
        <v>0</v>
      </c>
      <c r="E86" s="1358">
        <f t="shared" si="314"/>
        <v>0</v>
      </c>
      <c r="F86" s="1358">
        <f t="shared" si="314"/>
        <v>0</v>
      </c>
      <c r="G86" s="1358">
        <f t="shared" si="314"/>
        <v>200000</v>
      </c>
      <c r="H86" s="1358">
        <f t="shared" si="314"/>
        <v>286000000</v>
      </c>
      <c r="I86" s="1358">
        <f t="shared" si="314"/>
        <v>0</v>
      </c>
      <c r="J86" s="1358">
        <f t="shared" si="314"/>
        <v>286000000</v>
      </c>
      <c r="K86" s="1358">
        <f t="shared" si="314"/>
        <v>285800000</v>
      </c>
      <c r="L86" s="1358">
        <f t="shared" si="314"/>
        <v>0</v>
      </c>
      <c r="M86" s="1358">
        <f t="shared" si="314"/>
        <v>0</v>
      </c>
      <c r="N86" s="1358">
        <f t="shared" si="314"/>
        <v>0</v>
      </c>
      <c r="O86" s="1358">
        <f t="shared" si="314"/>
        <v>0</v>
      </c>
      <c r="P86" s="1358">
        <f t="shared" si="314"/>
        <v>0</v>
      </c>
      <c r="Q86" s="1358">
        <f t="shared" si="314"/>
        <v>0</v>
      </c>
      <c r="R86" s="1358">
        <f t="shared" si="314"/>
        <v>0</v>
      </c>
      <c r="S86" s="1358">
        <f t="shared" si="314"/>
        <v>0</v>
      </c>
      <c r="T86" s="1358">
        <f t="shared" si="314"/>
        <v>0</v>
      </c>
      <c r="U86" s="1358">
        <f t="shared" si="314"/>
        <v>0</v>
      </c>
      <c r="V86" s="1358">
        <f t="shared" si="314"/>
        <v>0</v>
      </c>
      <c r="W86" s="1358">
        <f t="shared" si="314"/>
        <v>0</v>
      </c>
      <c r="X86" s="1358">
        <f t="shared" si="314"/>
        <v>0</v>
      </c>
      <c r="Y86" s="1358">
        <f t="shared" si="314"/>
        <v>0</v>
      </c>
      <c r="Z86" s="1358">
        <f t="shared" si="314"/>
        <v>0</v>
      </c>
      <c r="AA86" s="1358">
        <f t="shared" si="314"/>
        <v>0</v>
      </c>
      <c r="AB86" s="1358">
        <f t="shared" si="314"/>
        <v>0</v>
      </c>
      <c r="AC86" s="1358">
        <f t="shared" si="314"/>
        <v>0</v>
      </c>
      <c r="AD86" s="1358">
        <f t="shared" si="314"/>
        <v>0</v>
      </c>
      <c r="AE86" s="1358">
        <f t="shared" si="314"/>
        <v>0</v>
      </c>
      <c r="AF86" s="1358">
        <f t="shared" si="314"/>
        <v>0</v>
      </c>
      <c r="AG86" s="1358">
        <f t="shared" si="314"/>
        <v>0</v>
      </c>
      <c r="AH86" s="1358">
        <f t="shared" si="314"/>
        <v>0</v>
      </c>
      <c r="AI86" s="1358">
        <f t="shared" si="314"/>
        <v>0</v>
      </c>
      <c r="AJ86" s="1358">
        <f t="shared" si="314"/>
        <v>0</v>
      </c>
      <c r="AK86" s="1358">
        <f t="shared" si="314"/>
        <v>0</v>
      </c>
      <c r="AL86" s="1358">
        <f t="shared" si="314"/>
        <v>0</v>
      </c>
      <c r="AM86" s="1358">
        <f t="shared" si="314"/>
        <v>0</v>
      </c>
      <c r="AN86" s="1358">
        <f t="shared" si="314"/>
        <v>0</v>
      </c>
      <c r="AO86" s="1358">
        <f t="shared" si="314"/>
        <v>0</v>
      </c>
      <c r="AP86" s="1358">
        <f t="shared" si="314"/>
        <v>0</v>
      </c>
      <c r="AQ86" s="1358">
        <f t="shared" si="314"/>
        <v>0</v>
      </c>
      <c r="AR86" s="1358">
        <f t="shared" si="314"/>
        <v>0</v>
      </c>
      <c r="AS86" s="1358">
        <f t="shared" si="314"/>
        <v>0</v>
      </c>
      <c r="AT86" s="1358">
        <f t="shared" si="314"/>
        <v>0</v>
      </c>
      <c r="AU86" s="1358">
        <f t="shared" si="314"/>
        <v>0</v>
      </c>
      <c r="AV86" s="1358">
        <f t="shared" si="314"/>
        <v>0</v>
      </c>
      <c r="AW86" s="1358">
        <f t="shared" si="314"/>
        <v>0</v>
      </c>
      <c r="AX86" s="1358">
        <f t="shared" si="314"/>
        <v>0</v>
      </c>
      <c r="AY86" s="1358">
        <f t="shared" si="314"/>
        <v>0</v>
      </c>
      <c r="AZ86" s="1358">
        <f t="shared" si="314"/>
        <v>0</v>
      </c>
      <c r="BA86" s="1358">
        <f t="shared" si="314"/>
        <v>0</v>
      </c>
      <c r="BB86" s="1358">
        <f t="shared" si="314"/>
        <v>0</v>
      </c>
      <c r="BC86" s="1358">
        <f t="shared" si="314"/>
        <v>0</v>
      </c>
      <c r="BD86" s="1358">
        <f t="shared" si="314"/>
        <v>0</v>
      </c>
      <c r="BE86" s="1358">
        <f t="shared" si="314"/>
        <v>200000</v>
      </c>
      <c r="BF86" s="1360">
        <f t="shared" si="314"/>
        <v>286000000</v>
      </c>
      <c r="BG86" s="1360">
        <f t="shared" si="314"/>
        <v>0</v>
      </c>
      <c r="BH86" s="1360">
        <f t="shared" si="314"/>
        <v>286000000</v>
      </c>
      <c r="BI86" s="1360">
        <f t="shared" si="314"/>
        <v>285800000</v>
      </c>
      <c r="BJ86" s="1358">
        <f t="shared" si="314"/>
        <v>0</v>
      </c>
      <c r="BK86" s="1358">
        <f t="shared" si="314"/>
        <v>0</v>
      </c>
      <c r="BL86" s="1358">
        <f t="shared" si="314"/>
        <v>0</v>
      </c>
      <c r="BM86" s="1358">
        <f t="shared" si="314"/>
        <v>0</v>
      </c>
      <c r="BN86" s="1358">
        <f t="shared" si="314"/>
        <v>0</v>
      </c>
      <c r="BO86" s="1358">
        <f t="shared" ref="BO86:DL86" si="315">SUM(BO78:BO85)</f>
        <v>102475</v>
      </c>
      <c r="BP86" s="1358">
        <f t="shared" si="315"/>
        <v>0</v>
      </c>
      <c r="BQ86" s="1358">
        <f t="shared" si="315"/>
        <v>0</v>
      </c>
      <c r="BR86" s="1358">
        <f t="shared" si="315"/>
        <v>0</v>
      </c>
      <c r="BS86" s="1358">
        <f t="shared" si="315"/>
        <v>-102475</v>
      </c>
      <c r="BT86" s="1358">
        <f t="shared" si="315"/>
        <v>70342</v>
      </c>
      <c r="BU86" s="1358">
        <f t="shared" si="315"/>
        <v>5120000</v>
      </c>
      <c r="BV86" s="1358">
        <f t="shared" si="315"/>
        <v>0</v>
      </c>
      <c r="BW86" s="1358">
        <f t="shared" si="315"/>
        <v>5120000</v>
      </c>
      <c r="BX86" s="1358">
        <f t="shared" si="315"/>
        <v>5049658</v>
      </c>
      <c r="BY86" s="1358">
        <f>SUM(BY78:BY85)</f>
        <v>0</v>
      </c>
      <c r="BZ86" s="1358">
        <f>SUM(BZ78:BZ85)</f>
        <v>0</v>
      </c>
      <c r="CA86" s="1358">
        <f>SUM(CA78:CA85)</f>
        <v>0</v>
      </c>
      <c r="CB86" s="1358">
        <f>SUM(CB78:CB85)</f>
        <v>0</v>
      </c>
      <c r="CC86" s="1358">
        <f>SUM(CC78:CC85)</f>
        <v>0</v>
      </c>
      <c r="CD86" s="1358">
        <f t="shared" ref="CD86:CM86" si="316">SUM(CD78:CD85)</f>
        <v>0</v>
      </c>
      <c r="CE86" s="1358">
        <f t="shared" si="316"/>
        <v>0</v>
      </c>
      <c r="CF86" s="1358">
        <f t="shared" si="316"/>
        <v>0</v>
      </c>
      <c r="CG86" s="1358">
        <f t="shared" si="316"/>
        <v>0</v>
      </c>
      <c r="CH86" s="1358">
        <f t="shared" si="316"/>
        <v>0</v>
      </c>
      <c r="CI86" s="1358">
        <f t="shared" si="316"/>
        <v>0</v>
      </c>
      <c r="CJ86" s="1358">
        <f t="shared" si="316"/>
        <v>0</v>
      </c>
      <c r="CK86" s="1358">
        <f t="shared" si="316"/>
        <v>0</v>
      </c>
      <c r="CL86" s="1358">
        <f t="shared" si="316"/>
        <v>0</v>
      </c>
      <c r="CM86" s="1358">
        <f t="shared" si="316"/>
        <v>0</v>
      </c>
      <c r="CN86" s="1358">
        <f>SUM(CN78:CN85)</f>
        <v>0</v>
      </c>
      <c r="CO86" s="1358">
        <f>SUM(CO78:CO85)</f>
        <v>0</v>
      </c>
      <c r="CP86" s="1358">
        <f>SUM(CP78:CP85)</f>
        <v>0</v>
      </c>
      <c r="CQ86" s="1358">
        <f>SUM(CQ78:CQ85)</f>
        <v>0</v>
      </c>
      <c r="CR86" s="1358">
        <f>SUM(CR78:CR85)</f>
        <v>0</v>
      </c>
      <c r="CS86" s="1358">
        <f t="shared" si="315"/>
        <v>0</v>
      </c>
      <c r="CT86" s="1358">
        <f t="shared" si="315"/>
        <v>0</v>
      </c>
      <c r="CU86" s="1358">
        <f t="shared" si="315"/>
        <v>4000000</v>
      </c>
      <c r="CV86" s="1358">
        <f t="shared" si="315"/>
        <v>4000000</v>
      </c>
      <c r="CW86" s="1358">
        <f t="shared" si="315"/>
        <v>0</v>
      </c>
      <c r="CX86" s="1422">
        <f>BJ86+BO86+BT86+BY86+CD86+CI86+CN86++CS86</f>
        <v>172817</v>
      </c>
      <c r="CY86" s="1360">
        <f t="shared" si="315"/>
        <v>5120000</v>
      </c>
      <c r="CZ86" s="1360">
        <f t="shared" si="315"/>
        <v>4000000</v>
      </c>
      <c r="DA86" s="1360">
        <f t="shared" si="315"/>
        <v>9120000</v>
      </c>
      <c r="DB86" s="1360">
        <f t="shared" si="315"/>
        <v>4947183</v>
      </c>
      <c r="DC86" s="1358">
        <f t="shared" si="315"/>
        <v>0</v>
      </c>
      <c r="DD86" s="1358">
        <f t="shared" si="315"/>
        <v>0</v>
      </c>
      <c r="DE86" s="1358">
        <f t="shared" si="315"/>
        <v>0</v>
      </c>
      <c r="DF86" s="1358">
        <f t="shared" si="315"/>
        <v>0</v>
      </c>
      <c r="DG86" s="1358">
        <f t="shared" si="315"/>
        <v>0</v>
      </c>
      <c r="DH86" s="1360">
        <f t="shared" si="315"/>
        <v>372817</v>
      </c>
      <c r="DI86" s="1360">
        <f t="shared" si="315"/>
        <v>291120000</v>
      </c>
      <c r="DJ86" s="1360">
        <f t="shared" si="315"/>
        <v>4000000</v>
      </c>
      <c r="DK86" s="1360">
        <f t="shared" si="315"/>
        <v>295120000</v>
      </c>
      <c r="DL86" s="1360">
        <f t="shared" si="315"/>
        <v>290747183</v>
      </c>
      <c r="DM86" s="946"/>
      <c r="DN86" s="946"/>
    </row>
    <row r="87" spans="1:121" s="1209" customFormat="1" ht="15" customHeight="1">
      <c r="A87" s="1211" t="s">
        <v>607</v>
      </c>
      <c r="B87" s="1359">
        <f>B86+B77</f>
        <v>0</v>
      </c>
      <c r="C87" s="1359">
        <f t="shared" ref="C87:BN87" si="317">C86+C77</f>
        <v>0</v>
      </c>
      <c r="D87" s="1359">
        <f t="shared" si="317"/>
        <v>0</v>
      </c>
      <c r="E87" s="1359">
        <f t="shared" si="317"/>
        <v>0</v>
      </c>
      <c r="F87" s="1359">
        <f t="shared" si="317"/>
        <v>0</v>
      </c>
      <c r="G87" s="1359">
        <f t="shared" si="317"/>
        <v>838099</v>
      </c>
      <c r="H87" s="1359">
        <f t="shared" si="317"/>
        <v>719204000</v>
      </c>
      <c r="I87" s="1359">
        <f t="shared" si="317"/>
        <v>8854812</v>
      </c>
      <c r="J87" s="1359">
        <f t="shared" si="317"/>
        <v>728058812</v>
      </c>
      <c r="K87" s="1359">
        <f t="shared" si="317"/>
        <v>718365901</v>
      </c>
      <c r="L87" s="1359">
        <f t="shared" si="317"/>
        <v>0</v>
      </c>
      <c r="M87" s="1359">
        <f t="shared" si="317"/>
        <v>0</v>
      </c>
      <c r="N87" s="1359">
        <f t="shared" si="317"/>
        <v>0</v>
      </c>
      <c r="O87" s="1359">
        <f t="shared" si="317"/>
        <v>0</v>
      </c>
      <c r="P87" s="1359">
        <f t="shared" si="317"/>
        <v>0</v>
      </c>
      <c r="Q87" s="1359">
        <f t="shared" si="317"/>
        <v>0</v>
      </c>
      <c r="R87" s="1359">
        <f t="shared" si="317"/>
        <v>0</v>
      </c>
      <c r="S87" s="1359">
        <f t="shared" si="317"/>
        <v>0</v>
      </c>
      <c r="T87" s="1359">
        <f t="shared" si="317"/>
        <v>0</v>
      </c>
      <c r="U87" s="1359">
        <f t="shared" si="317"/>
        <v>0</v>
      </c>
      <c r="V87" s="1359">
        <f t="shared" si="317"/>
        <v>0</v>
      </c>
      <c r="W87" s="1359">
        <f t="shared" si="317"/>
        <v>0</v>
      </c>
      <c r="X87" s="1359">
        <f t="shared" si="317"/>
        <v>0</v>
      </c>
      <c r="Y87" s="1359">
        <f t="shared" si="317"/>
        <v>0</v>
      </c>
      <c r="Z87" s="1359">
        <f t="shared" si="317"/>
        <v>0</v>
      </c>
      <c r="AA87" s="1359">
        <f t="shared" si="317"/>
        <v>0</v>
      </c>
      <c r="AB87" s="1359">
        <f t="shared" si="317"/>
        <v>0</v>
      </c>
      <c r="AC87" s="1359">
        <f t="shared" si="317"/>
        <v>0</v>
      </c>
      <c r="AD87" s="1359">
        <f t="shared" si="317"/>
        <v>0</v>
      </c>
      <c r="AE87" s="1359">
        <f t="shared" si="317"/>
        <v>0</v>
      </c>
      <c r="AF87" s="1359">
        <f t="shared" si="317"/>
        <v>0</v>
      </c>
      <c r="AG87" s="1359">
        <f t="shared" si="317"/>
        <v>0</v>
      </c>
      <c r="AH87" s="1359">
        <f t="shared" si="317"/>
        <v>0</v>
      </c>
      <c r="AI87" s="1359">
        <f t="shared" si="317"/>
        <v>0</v>
      </c>
      <c r="AJ87" s="1359">
        <f t="shared" si="317"/>
        <v>0</v>
      </c>
      <c r="AK87" s="1359">
        <f t="shared" si="317"/>
        <v>0</v>
      </c>
      <c r="AL87" s="1359">
        <f t="shared" si="317"/>
        <v>0</v>
      </c>
      <c r="AM87" s="1359">
        <f t="shared" si="317"/>
        <v>0</v>
      </c>
      <c r="AN87" s="1359">
        <f t="shared" si="317"/>
        <v>0</v>
      </c>
      <c r="AO87" s="1359">
        <f t="shared" si="317"/>
        <v>0</v>
      </c>
      <c r="AP87" s="1359">
        <f t="shared" si="317"/>
        <v>0</v>
      </c>
      <c r="AQ87" s="1359">
        <f t="shared" si="317"/>
        <v>0</v>
      </c>
      <c r="AR87" s="1359">
        <f t="shared" si="317"/>
        <v>0</v>
      </c>
      <c r="AS87" s="1359">
        <f t="shared" si="317"/>
        <v>0</v>
      </c>
      <c r="AT87" s="1359">
        <f t="shared" si="317"/>
        <v>0</v>
      </c>
      <c r="AU87" s="1359">
        <f t="shared" si="317"/>
        <v>0</v>
      </c>
      <c r="AV87" s="1359">
        <f t="shared" si="317"/>
        <v>0</v>
      </c>
      <c r="AW87" s="1359">
        <f t="shared" si="317"/>
        <v>0</v>
      </c>
      <c r="AX87" s="1359">
        <f t="shared" si="317"/>
        <v>0</v>
      </c>
      <c r="AY87" s="1359">
        <f t="shared" si="317"/>
        <v>0</v>
      </c>
      <c r="AZ87" s="1359">
        <f t="shared" si="317"/>
        <v>0</v>
      </c>
      <c r="BA87" s="1359">
        <f t="shared" si="317"/>
        <v>0</v>
      </c>
      <c r="BB87" s="1359">
        <f t="shared" si="317"/>
        <v>0</v>
      </c>
      <c r="BC87" s="1359">
        <f t="shared" si="317"/>
        <v>0</v>
      </c>
      <c r="BD87" s="1359">
        <f t="shared" si="317"/>
        <v>0</v>
      </c>
      <c r="BE87" s="1359">
        <f t="shared" si="317"/>
        <v>838099</v>
      </c>
      <c r="BF87" s="1359">
        <f t="shared" si="317"/>
        <v>719204000</v>
      </c>
      <c r="BG87" s="1359">
        <f t="shared" si="317"/>
        <v>8854812</v>
      </c>
      <c r="BH87" s="1359">
        <f t="shared" si="317"/>
        <v>728058812</v>
      </c>
      <c r="BI87" s="1359">
        <f t="shared" si="317"/>
        <v>718365901</v>
      </c>
      <c r="BJ87" s="1359">
        <f t="shared" si="317"/>
        <v>23609</v>
      </c>
      <c r="BK87" s="1359">
        <f t="shared" si="317"/>
        <v>0</v>
      </c>
      <c r="BL87" s="1359">
        <f t="shared" si="317"/>
        <v>0</v>
      </c>
      <c r="BM87" s="1359">
        <f t="shared" si="317"/>
        <v>0</v>
      </c>
      <c r="BN87" s="1359">
        <f t="shared" si="317"/>
        <v>-23609</v>
      </c>
      <c r="BO87" s="1359">
        <f t="shared" ref="BO87:DL87" si="318">BO86+BO77</f>
        <v>107494</v>
      </c>
      <c r="BP87" s="1359">
        <f t="shared" si="318"/>
        <v>5671681</v>
      </c>
      <c r="BQ87" s="1359">
        <f t="shared" si="318"/>
        <v>0</v>
      </c>
      <c r="BR87" s="1359">
        <f t="shared" si="318"/>
        <v>5671681</v>
      </c>
      <c r="BS87" s="1359">
        <f t="shared" si="318"/>
        <v>5564187</v>
      </c>
      <c r="BT87" s="1359">
        <f t="shared" si="318"/>
        <v>198864</v>
      </c>
      <c r="BU87" s="1359">
        <f t="shared" si="318"/>
        <v>66371666</v>
      </c>
      <c r="BV87" s="1359">
        <f t="shared" si="318"/>
        <v>0</v>
      </c>
      <c r="BW87" s="1359">
        <f t="shared" si="318"/>
        <v>66371666</v>
      </c>
      <c r="BX87" s="1359">
        <f t="shared" si="318"/>
        <v>66172802</v>
      </c>
      <c r="BY87" s="1359">
        <f>BY86+BY77</f>
        <v>16249</v>
      </c>
      <c r="BZ87" s="1359">
        <f>BZ86+BZ77</f>
        <v>0</v>
      </c>
      <c r="CA87" s="1359">
        <f>CA86+CA77</f>
        <v>0</v>
      </c>
      <c r="CB87" s="1359">
        <f>CB86+CB77</f>
        <v>0</v>
      </c>
      <c r="CC87" s="1359">
        <f>CC86+CC77</f>
        <v>-16249</v>
      </c>
      <c r="CD87" s="1359">
        <f t="shared" ref="CD87:CM87" si="319">CD86+CD77</f>
        <v>0</v>
      </c>
      <c r="CE87" s="1359">
        <f t="shared" si="319"/>
        <v>0</v>
      </c>
      <c r="CF87" s="1359">
        <f t="shared" si="319"/>
        <v>0</v>
      </c>
      <c r="CG87" s="1359">
        <f t="shared" si="319"/>
        <v>0</v>
      </c>
      <c r="CH87" s="1359">
        <f t="shared" si="319"/>
        <v>0</v>
      </c>
      <c r="CI87" s="1359">
        <f t="shared" si="319"/>
        <v>0</v>
      </c>
      <c r="CJ87" s="1359">
        <f t="shared" si="319"/>
        <v>0</v>
      </c>
      <c r="CK87" s="1359">
        <f t="shared" si="319"/>
        <v>0</v>
      </c>
      <c r="CL87" s="1359">
        <f t="shared" si="319"/>
        <v>0</v>
      </c>
      <c r="CM87" s="1359">
        <f t="shared" si="319"/>
        <v>0</v>
      </c>
      <c r="CN87" s="1359">
        <f>CN86+CN77</f>
        <v>0</v>
      </c>
      <c r="CO87" s="1359">
        <f>CO86+CO77</f>
        <v>0</v>
      </c>
      <c r="CP87" s="1359">
        <f>CP86+CP77</f>
        <v>0</v>
      </c>
      <c r="CQ87" s="1359">
        <f>CQ86+CQ77</f>
        <v>0</v>
      </c>
      <c r="CR87" s="1359">
        <f>CR86+CR77</f>
        <v>0</v>
      </c>
      <c r="CS87" s="1359">
        <f t="shared" si="318"/>
        <v>0</v>
      </c>
      <c r="CT87" s="1359">
        <f t="shared" si="318"/>
        <v>0</v>
      </c>
      <c r="CU87" s="1359">
        <f t="shared" si="318"/>
        <v>4000000</v>
      </c>
      <c r="CV87" s="1359">
        <f t="shared" si="318"/>
        <v>4000000</v>
      </c>
      <c r="CW87" s="1359">
        <f t="shared" si="318"/>
        <v>0</v>
      </c>
      <c r="CX87" s="1422">
        <f>BJ87+BO87+BT87+BY87+CD87+CI87+CN87++CS87</f>
        <v>346216</v>
      </c>
      <c r="CY87" s="1359">
        <f t="shared" si="318"/>
        <v>72043347</v>
      </c>
      <c r="CZ87" s="1359">
        <f t="shared" si="318"/>
        <v>4000000</v>
      </c>
      <c r="DA87" s="1359">
        <f t="shared" si="318"/>
        <v>76043347</v>
      </c>
      <c r="DB87" s="1359">
        <f t="shared" si="318"/>
        <v>71697131</v>
      </c>
      <c r="DC87" s="1359">
        <f t="shared" si="318"/>
        <v>0</v>
      </c>
      <c r="DD87" s="1359">
        <f t="shared" si="318"/>
        <v>0</v>
      </c>
      <c r="DE87" s="1359">
        <f t="shared" si="318"/>
        <v>0</v>
      </c>
      <c r="DF87" s="1359">
        <f t="shared" si="318"/>
        <v>0</v>
      </c>
      <c r="DG87" s="1359">
        <f t="shared" si="318"/>
        <v>0</v>
      </c>
      <c r="DH87" s="1359">
        <f t="shared" si="318"/>
        <v>1184315</v>
      </c>
      <c r="DI87" s="1359">
        <f t="shared" si="318"/>
        <v>791247347</v>
      </c>
      <c r="DJ87" s="1359">
        <f t="shared" si="318"/>
        <v>12854812</v>
      </c>
      <c r="DK87" s="1359">
        <f t="shared" si="318"/>
        <v>804102159</v>
      </c>
      <c r="DL87" s="1359">
        <f t="shared" si="318"/>
        <v>790063032</v>
      </c>
      <c r="DM87" s="946"/>
      <c r="DN87" s="946"/>
    </row>
    <row r="88" spans="1:121" ht="15" hidden="1" customHeight="1">
      <c r="A88" s="1209" t="s">
        <v>466</v>
      </c>
      <c r="B88" s="1209"/>
      <c r="C88" s="1363"/>
      <c r="D88" s="1302"/>
      <c r="E88" s="1324">
        <f t="shared" si="264"/>
        <v>0</v>
      </c>
      <c r="F88" s="1324"/>
      <c r="G88" s="1324"/>
      <c r="H88" s="1357"/>
      <c r="I88" s="1302"/>
      <c r="J88" s="1324">
        <f t="shared" si="266"/>
        <v>0</v>
      </c>
      <c r="K88" s="1324"/>
      <c r="L88" s="1324"/>
      <c r="M88" s="1357"/>
      <c r="N88" s="1302"/>
      <c r="O88" s="1324">
        <f t="shared" si="268"/>
        <v>0</v>
      </c>
      <c r="P88" s="1324"/>
      <c r="Q88" s="1324"/>
      <c r="R88" s="1357"/>
      <c r="S88" s="1302"/>
      <c r="T88" s="1326">
        <f t="shared" si="270"/>
        <v>0</v>
      </c>
      <c r="U88" s="1326"/>
      <c r="V88" s="1326"/>
      <c r="W88" s="1326"/>
      <c r="X88" s="1302"/>
      <c r="Y88" s="1326">
        <f t="shared" si="272"/>
        <v>0</v>
      </c>
      <c r="Z88" s="1326"/>
      <c r="AA88" s="1326"/>
      <c r="AB88" s="1357"/>
      <c r="AC88" s="1302"/>
      <c r="AD88" s="1326">
        <f t="shared" si="274"/>
        <v>0</v>
      </c>
      <c r="AE88" s="1326"/>
      <c r="AF88" s="1326"/>
      <c r="AG88" s="1357"/>
      <c r="AH88" s="1302"/>
      <c r="AI88" s="1326">
        <f t="shared" si="276"/>
        <v>0</v>
      </c>
      <c r="AJ88" s="1326"/>
      <c r="AK88" s="1326"/>
      <c r="AL88" s="1357"/>
      <c r="AM88" s="1302"/>
      <c r="AN88" s="1324">
        <f t="shared" si="278"/>
        <v>0</v>
      </c>
      <c r="AO88" s="1324"/>
      <c r="AP88" s="1324"/>
      <c r="AQ88" s="1324"/>
      <c r="AR88" s="1320"/>
      <c r="AS88" s="1324">
        <f t="shared" si="280"/>
        <v>0</v>
      </c>
      <c r="AT88" s="1324"/>
      <c r="AU88" s="1324"/>
      <c r="AV88" s="1357"/>
      <c r="AW88" s="1302"/>
      <c r="AX88" s="1326">
        <f t="shared" si="282"/>
        <v>0</v>
      </c>
      <c r="AY88" s="1326"/>
      <c r="AZ88" s="1326"/>
      <c r="BA88" s="1324"/>
      <c r="BB88" s="1320"/>
      <c r="BC88" s="1326">
        <f t="shared" si="284"/>
        <v>0</v>
      </c>
      <c r="BD88" s="1326"/>
      <c r="BE88" s="1326"/>
      <c r="BF88" s="1401"/>
      <c r="BG88" s="1402"/>
      <c r="BH88" s="1327">
        <f t="shared" si="288"/>
        <v>0</v>
      </c>
      <c r="BI88" s="1327"/>
      <c r="BJ88" s="1327"/>
      <c r="BK88" s="1357"/>
      <c r="BL88" s="1302"/>
      <c r="BM88" s="1324">
        <f t="shared" si="208"/>
        <v>0</v>
      </c>
      <c r="BN88" s="1324"/>
      <c r="BO88" s="1324"/>
      <c r="BP88" s="1357"/>
      <c r="BQ88" s="1302"/>
      <c r="BR88" s="1324">
        <f t="shared" si="209"/>
        <v>0</v>
      </c>
      <c r="BS88" s="1324"/>
      <c r="BT88" s="1324"/>
      <c r="BU88" s="1357"/>
      <c r="BV88" s="1302"/>
      <c r="BW88" s="1324">
        <f t="shared" si="210"/>
        <v>0</v>
      </c>
      <c r="BX88" s="1324"/>
      <c r="BY88" s="1324"/>
      <c r="BZ88" s="1357"/>
      <c r="CA88" s="1302"/>
      <c r="CB88" s="1324">
        <f t="shared" ref="CB88:CB103" si="320">SUM(BZ88+CA88)</f>
        <v>0</v>
      </c>
      <c r="CC88" s="1324"/>
      <c r="CD88" s="1324"/>
      <c r="CE88" s="1357"/>
      <c r="CF88" s="1302"/>
      <c r="CG88" s="1324">
        <f t="shared" ref="CG88:CG103" si="321">SUM(CE88+CF88)</f>
        <v>0</v>
      </c>
      <c r="CH88" s="1324"/>
      <c r="CI88" s="1324"/>
      <c r="CJ88" s="1357"/>
      <c r="CK88" s="1302"/>
      <c r="CL88" s="1324">
        <f t="shared" ref="CL88:CL103" si="322">SUM(CJ88+CK88)</f>
        <v>0</v>
      </c>
      <c r="CM88" s="1324"/>
      <c r="CN88" s="1324"/>
      <c r="CO88" s="1357"/>
      <c r="CP88" s="1302"/>
      <c r="CQ88" s="1324">
        <f t="shared" ref="CQ88:CQ103" si="323">SUM(CO88+CP88)</f>
        <v>0</v>
      </c>
      <c r="CR88" s="1324"/>
      <c r="CS88" s="1324"/>
      <c r="CT88" s="1357"/>
      <c r="CU88" s="1302"/>
      <c r="CV88" s="1324">
        <f t="shared" si="301"/>
        <v>0</v>
      </c>
      <c r="CW88" s="1324"/>
      <c r="CX88" s="1327"/>
      <c r="CY88" s="1401"/>
      <c r="CZ88" s="1402"/>
      <c r="DA88" s="1327">
        <f t="shared" si="304"/>
        <v>0</v>
      </c>
      <c r="DB88" s="1327"/>
      <c r="DC88" s="1327"/>
      <c r="DD88" s="1324"/>
      <c r="DE88" s="1320"/>
      <c r="DF88" s="1324">
        <f t="shared" ref="DF88:DF98" si="324">SUM(DD88:DE88)</f>
        <v>0</v>
      </c>
      <c r="DG88" s="1324"/>
      <c r="DH88" s="1327"/>
      <c r="DI88" s="1403">
        <f t="shared" ref="DI88:DI103" si="325">BF88+CY88</f>
        <v>0</v>
      </c>
      <c r="DJ88" s="1404">
        <f t="shared" ref="DJ88:DJ103" si="326">BG88+CZ88</f>
        <v>0</v>
      </c>
      <c r="DK88" s="1327">
        <f t="shared" ref="DK88:DK98" si="327">SUM(DI88:DJ88)</f>
        <v>0</v>
      </c>
      <c r="DL88" s="1202"/>
      <c r="DM88" s="2"/>
      <c r="DN88" s="2"/>
      <c r="DO88" s="15"/>
      <c r="DP88" s="15"/>
      <c r="DQ88" s="15"/>
    </row>
    <row r="89" spans="1:121" ht="15" hidden="1" customHeight="1">
      <c r="A89" s="806" t="s">
        <v>564</v>
      </c>
      <c r="B89" s="806"/>
      <c r="C89" s="1363"/>
      <c r="D89" s="1302"/>
      <c r="E89" s="1324">
        <f t="shared" si="264"/>
        <v>0</v>
      </c>
      <c r="F89" s="1324"/>
      <c r="G89" s="1324"/>
      <c r="H89" s="1357"/>
      <c r="I89" s="1302"/>
      <c r="J89" s="1324">
        <f t="shared" si="266"/>
        <v>0</v>
      </c>
      <c r="K89" s="1324"/>
      <c r="L89" s="1324"/>
      <c r="M89" s="1357"/>
      <c r="N89" s="1302"/>
      <c r="O89" s="1324">
        <f t="shared" si="268"/>
        <v>0</v>
      </c>
      <c r="P89" s="1324"/>
      <c r="Q89" s="1324"/>
      <c r="R89" s="1357"/>
      <c r="S89" s="1302"/>
      <c r="T89" s="1326">
        <f t="shared" si="270"/>
        <v>0</v>
      </c>
      <c r="U89" s="1326"/>
      <c r="V89" s="1326"/>
      <c r="W89" s="1326"/>
      <c r="X89" s="1302"/>
      <c r="Y89" s="1326">
        <f t="shared" si="272"/>
        <v>0</v>
      </c>
      <c r="Z89" s="1326"/>
      <c r="AA89" s="1326"/>
      <c r="AB89" s="1357"/>
      <c r="AC89" s="1302"/>
      <c r="AD89" s="1326">
        <f t="shared" si="274"/>
        <v>0</v>
      </c>
      <c r="AE89" s="1326"/>
      <c r="AF89" s="1326"/>
      <c r="AG89" s="1357"/>
      <c r="AH89" s="1302"/>
      <c r="AI89" s="1326">
        <f t="shared" si="276"/>
        <v>0</v>
      </c>
      <c r="AJ89" s="1326"/>
      <c r="AK89" s="1326"/>
      <c r="AL89" s="1357"/>
      <c r="AM89" s="1302"/>
      <c r="AN89" s="1324">
        <f t="shared" si="278"/>
        <v>0</v>
      </c>
      <c r="AO89" s="1324"/>
      <c r="AP89" s="1324"/>
      <c r="AQ89" s="1324"/>
      <c r="AR89" s="1320"/>
      <c r="AS89" s="1324">
        <f t="shared" si="280"/>
        <v>0</v>
      </c>
      <c r="AT89" s="1324"/>
      <c r="AU89" s="1324"/>
      <c r="AV89" s="1357"/>
      <c r="AW89" s="1302"/>
      <c r="AX89" s="1326">
        <f t="shared" si="282"/>
        <v>0</v>
      </c>
      <c r="AY89" s="1326"/>
      <c r="AZ89" s="1326"/>
      <c r="BA89" s="1324"/>
      <c r="BB89" s="1320"/>
      <c r="BC89" s="1326">
        <f t="shared" si="284"/>
        <v>0</v>
      </c>
      <c r="BD89" s="1326"/>
      <c r="BE89" s="1326"/>
      <c r="BF89" s="1401">
        <f t="shared" ref="BF89:BF103" si="328">C89+H89+M89+R89+W89+AB89+AG89+AL89+AQ89+AV89+BA89</f>
        <v>0</v>
      </c>
      <c r="BG89" s="1408">
        <f t="shared" ref="BG89:BG103" si="329">D89+I89+N89+S89+X89+AC89+AH89+AM89+AR89+AW89+BB89</f>
        <v>0</v>
      </c>
      <c r="BH89" s="1327">
        <f t="shared" si="288"/>
        <v>0</v>
      </c>
      <c r="BI89" s="1327"/>
      <c r="BJ89" s="1327"/>
      <c r="BK89" s="1357"/>
      <c r="BL89" s="1302"/>
      <c r="BM89" s="1324">
        <f t="shared" si="208"/>
        <v>0</v>
      </c>
      <c r="BN89" s="1324"/>
      <c r="BO89" s="1324"/>
      <c r="BP89" s="1357"/>
      <c r="BQ89" s="1302"/>
      <c r="BR89" s="1324">
        <f t="shared" si="209"/>
        <v>0</v>
      </c>
      <c r="BS89" s="1324"/>
      <c r="BT89" s="1324"/>
      <c r="BU89" s="1357"/>
      <c r="BV89" s="1302"/>
      <c r="BW89" s="1324">
        <f t="shared" si="210"/>
        <v>0</v>
      </c>
      <c r="BX89" s="1324"/>
      <c r="BY89" s="1324"/>
      <c r="BZ89" s="1357"/>
      <c r="CA89" s="1302"/>
      <c r="CB89" s="1324">
        <f t="shared" si="320"/>
        <v>0</v>
      </c>
      <c r="CC89" s="1324"/>
      <c r="CD89" s="1324"/>
      <c r="CE89" s="1357"/>
      <c r="CF89" s="1302"/>
      <c r="CG89" s="1324">
        <f t="shared" si="321"/>
        <v>0</v>
      </c>
      <c r="CH89" s="1324"/>
      <c r="CI89" s="1324"/>
      <c r="CJ89" s="1357"/>
      <c r="CK89" s="1302"/>
      <c r="CL89" s="1324">
        <f t="shared" si="322"/>
        <v>0</v>
      </c>
      <c r="CM89" s="1324"/>
      <c r="CN89" s="1324"/>
      <c r="CO89" s="1357"/>
      <c r="CP89" s="1302"/>
      <c r="CQ89" s="1324">
        <f t="shared" si="323"/>
        <v>0</v>
      </c>
      <c r="CR89" s="1324"/>
      <c r="CS89" s="1324"/>
      <c r="CT89" s="1357"/>
      <c r="CU89" s="1302"/>
      <c r="CV89" s="1324">
        <f t="shared" si="301"/>
        <v>0</v>
      </c>
      <c r="CW89" s="1324"/>
      <c r="CX89" s="1327"/>
      <c r="CY89" s="1401">
        <f t="shared" ref="CY89:CY103" si="330">BK89+BP89+BU89+CT89</f>
        <v>0</v>
      </c>
      <c r="CZ89" s="1408">
        <f t="shared" ref="CZ89:CZ103" si="331">BL89+BQ89+BV89+CU89</f>
        <v>0</v>
      </c>
      <c r="DA89" s="1327">
        <f t="shared" si="304"/>
        <v>0</v>
      </c>
      <c r="DB89" s="1327"/>
      <c r="DC89" s="1327"/>
      <c r="DD89" s="1324"/>
      <c r="DE89" s="1320"/>
      <c r="DF89" s="1324">
        <f t="shared" si="324"/>
        <v>0</v>
      </c>
      <c r="DG89" s="1324"/>
      <c r="DH89" s="1327"/>
      <c r="DI89" s="1403">
        <f t="shared" si="325"/>
        <v>0</v>
      </c>
      <c r="DJ89" s="1404">
        <f t="shared" si="326"/>
        <v>0</v>
      </c>
      <c r="DK89" s="1327">
        <f t="shared" si="327"/>
        <v>0</v>
      </c>
      <c r="DL89" s="1202"/>
      <c r="DM89" s="2"/>
      <c r="DN89" s="2"/>
      <c r="DO89" s="15"/>
      <c r="DP89" s="15"/>
      <c r="DQ89" s="15"/>
    </row>
    <row r="90" spans="1:121" ht="15" hidden="1" customHeight="1">
      <c r="A90" s="806" t="s">
        <v>467</v>
      </c>
      <c r="B90" s="806"/>
      <c r="C90" s="1363"/>
      <c r="D90" s="1302"/>
      <c r="E90" s="1324">
        <f t="shared" si="264"/>
        <v>0</v>
      </c>
      <c r="F90" s="1339">
        <f t="shared" ref="F90:F97" si="332">C90-B90</f>
        <v>0</v>
      </c>
      <c r="G90" s="1324"/>
      <c r="H90" s="1357"/>
      <c r="I90" s="1302"/>
      <c r="J90" s="1324">
        <f t="shared" si="266"/>
        <v>0</v>
      </c>
      <c r="K90" s="1339">
        <f t="shared" ref="K90:K97" si="333">H90-G90</f>
        <v>0</v>
      </c>
      <c r="L90" s="1324"/>
      <c r="M90" s="1357"/>
      <c r="N90" s="1302"/>
      <c r="O90" s="1324">
        <f t="shared" si="268"/>
        <v>0</v>
      </c>
      <c r="P90" s="1339">
        <f t="shared" ref="P90:P97" si="334">M90-L90</f>
        <v>0</v>
      </c>
      <c r="Q90" s="1324"/>
      <c r="R90" s="1357"/>
      <c r="S90" s="1302"/>
      <c r="T90" s="1326">
        <f t="shared" si="270"/>
        <v>0</v>
      </c>
      <c r="U90" s="1339">
        <f t="shared" ref="U90:U97" si="335">R90-Q90</f>
        <v>0</v>
      </c>
      <c r="V90" s="1326"/>
      <c r="W90" s="1326"/>
      <c r="X90" s="1302"/>
      <c r="Y90" s="1326">
        <f t="shared" si="272"/>
        <v>0</v>
      </c>
      <c r="Z90" s="1339">
        <f t="shared" ref="Z90:Z97" si="336">W90-V90</f>
        <v>0</v>
      </c>
      <c r="AA90" s="1326"/>
      <c r="AB90" s="1357"/>
      <c r="AC90" s="1302"/>
      <c r="AD90" s="1326">
        <f t="shared" si="274"/>
        <v>0</v>
      </c>
      <c r="AE90" s="1339">
        <f t="shared" ref="AE90:AE97" si="337">AB90-AA90</f>
        <v>0</v>
      </c>
      <c r="AF90" s="1326"/>
      <c r="AG90" s="1357"/>
      <c r="AH90" s="1302"/>
      <c r="AI90" s="1326">
        <f t="shared" si="276"/>
        <v>0</v>
      </c>
      <c r="AJ90" s="1339">
        <f t="shared" ref="AJ90:AJ97" si="338">AG90-AF90</f>
        <v>0</v>
      </c>
      <c r="AK90" s="1326"/>
      <c r="AL90" s="1357"/>
      <c r="AM90" s="1302"/>
      <c r="AN90" s="1324">
        <f t="shared" si="278"/>
        <v>0</v>
      </c>
      <c r="AO90" s="1339">
        <f t="shared" ref="AO90:AO97" si="339">AL90-AK90</f>
        <v>0</v>
      </c>
      <c r="AP90" s="1324"/>
      <c r="AQ90" s="1324"/>
      <c r="AR90" s="1320"/>
      <c r="AS90" s="1324">
        <f t="shared" si="280"/>
        <v>0</v>
      </c>
      <c r="AT90" s="1339">
        <f t="shared" ref="AT90:AT97" si="340">AQ90-AP90</f>
        <v>0</v>
      </c>
      <c r="AU90" s="1324"/>
      <c r="AV90" s="1357"/>
      <c r="AW90" s="1302"/>
      <c r="AX90" s="1326">
        <f t="shared" si="282"/>
        <v>0</v>
      </c>
      <c r="AY90" s="1339">
        <f t="shared" ref="AY90:AY97" si="341">AV90-AU90</f>
        <v>0</v>
      </c>
      <c r="AZ90" s="1326"/>
      <c r="BA90" s="1324"/>
      <c r="BB90" s="1320"/>
      <c r="BC90" s="1326">
        <f t="shared" si="284"/>
        <v>0</v>
      </c>
      <c r="BD90" s="1339">
        <f t="shared" ref="BD90:BD97" si="342">BA90-AZ90</f>
        <v>0</v>
      </c>
      <c r="BE90" s="1401">
        <f t="shared" ref="BE90:BE97" si="343">B90+G90+L90+Q90+V90+AA90+AF90+AK90+AP90+AU90+AZ90</f>
        <v>0</v>
      </c>
      <c r="BF90" s="1401">
        <f t="shared" si="328"/>
        <v>0</v>
      </c>
      <c r="BG90" s="1405">
        <f t="shared" si="329"/>
        <v>0</v>
      </c>
      <c r="BH90" s="1327">
        <f t="shared" si="288"/>
        <v>0</v>
      </c>
      <c r="BI90" s="1403">
        <f t="shared" ref="BI90:BI97" si="344">BF90-BE90</f>
        <v>0</v>
      </c>
      <c r="BJ90" s="1327"/>
      <c r="BK90" s="1357"/>
      <c r="BL90" s="1302"/>
      <c r="BM90" s="1324">
        <f t="shared" si="208"/>
        <v>0</v>
      </c>
      <c r="BN90" s="1339">
        <f t="shared" ref="BN90:BN97" si="345">BK90-BJ90</f>
        <v>0</v>
      </c>
      <c r="BO90" s="1324"/>
      <c r="BP90" s="1357"/>
      <c r="BQ90" s="1302"/>
      <c r="BR90" s="1324">
        <f t="shared" si="209"/>
        <v>0</v>
      </c>
      <c r="BS90" s="1339">
        <f t="shared" ref="BS90:BS97" si="346">BP90-BO90</f>
        <v>0</v>
      </c>
      <c r="BT90" s="1324"/>
      <c r="BU90" s="1357"/>
      <c r="BV90" s="1302"/>
      <c r="BW90" s="1324">
        <f t="shared" si="210"/>
        <v>0</v>
      </c>
      <c r="BX90" s="1339">
        <f t="shared" ref="BX90:BX97" si="347">BU90-BT90</f>
        <v>0</v>
      </c>
      <c r="BY90" s="1324"/>
      <c r="BZ90" s="1357"/>
      <c r="CA90" s="1302"/>
      <c r="CB90" s="1324">
        <f t="shared" si="320"/>
        <v>0</v>
      </c>
      <c r="CC90" s="1339">
        <f t="shared" ref="CC90:CC97" si="348">BZ90-BY90</f>
        <v>0</v>
      </c>
      <c r="CD90" s="1324"/>
      <c r="CE90" s="1357"/>
      <c r="CF90" s="1302"/>
      <c r="CG90" s="1324">
        <f t="shared" si="321"/>
        <v>0</v>
      </c>
      <c r="CH90" s="1339">
        <f t="shared" ref="CH90:CH97" si="349">CE90-CD90</f>
        <v>0</v>
      </c>
      <c r="CI90" s="1324"/>
      <c r="CJ90" s="1357"/>
      <c r="CK90" s="1302"/>
      <c r="CL90" s="1324">
        <f t="shared" si="322"/>
        <v>0</v>
      </c>
      <c r="CM90" s="1339">
        <f t="shared" ref="CM90:CM97" si="350">CJ90-CI90</f>
        <v>0</v>
      </c>
      <c r="CN90" s="1324"/>
      <c r="CO90" s="1357"/>
      <c r="CP90" s="1302"/>
      <c r="CQ90" s="1324">
        <f t="shared" si="323"/>
        <v>0</v>
      </c>
      <c r="CR90" s="1339">
        <f t="shared" ref="CR90:CR97" si="351">CO90-CN90</f>
        <v>0</v>
      </c>
      <c r="CS90" s="1324"/>
      <c r="CT90" s="1357"/>
      <c r="CU90" s="1302"/>
      <c r="CV90" s="1324">
        <f t="shared" si="301"/>
        <v>0</v>
      </c>
      <c r="CW90" s="1339">
        <f t="shared" ref="CW90:CW97" si="352">CT90-CS90</f>
        <v>0</v>
      </c>
      <c r="CX90" s="1401">
        <f>BJ90+BO90+BT90+BY90+CD90+CI90+CN90+CS90</f>
        <v>0</v>
      </c>
      <c r="CY90" s="1401">
        <f t="shared" ref="CY90:CY97" si="353">BK90+BP90+BU90+BZ90+CE90+CJ90+CO90+CT90</f>
        <v>0</v>
      </c>
      <c r="CZ90" s="1405">
        <f t="shared" ref="CZ90:CZ97" si="354">BL90+BQ90+BV90+CA90+CF90+CK90+CP90+CU90</f>
        <v>0</v>
      </c>
      <c r="DA90" s="1327">
        <f t="shared" si="304"/>
        <v>0</v>
      </c>
      <c r="DB90" s="1403">
        <f t="shared" ref="DB90:DB97" si="355">CY90-CX90</f>
        <v>0</v>
      </c>
      <c r="DC90" s="1327"/>
      <c r="DD90" s="1324"/>
      <c r="DE90" s="1320"/>
      <c r="DF90" s="1324">
        <f t="shared" si="324"/>
        <v>0</v>
      </c>
      <c r="DG90" s="1339">
        <f t="shared" ref="DG90:DG97" si="356">DD90-DC90</f>
        <v>0</v>
      </c>
      <c r="DH90" s="1403">
        <f t="shared" ref="DH90:DH97" si="357">BE90+CX90+DC90</f>
        <v>0</v>
      </c>
      <c r="DI90" s="1403">
        <f t="shared" ref="DI90:DI97" si="358">BF90+CY90+DD90</f>
        <v>0</v>
      </c>
      <c r="DJ90" s="1404">
        <f t="shared" ref="DJ90:DJ97" si="359">BG90+CZ90+DE90</f>
        <v>0</v>
      </c>
      <c r="DK90" s="1327">
        <f t="shared" si="327"/>
        <v>0</v>
      </c>
      <c r="DL90" s="1398">
        <f t="shared" ref="DL90:DL97" si="360">DI90-DH90</f>
        <v>0</v>
      </c>
      <c r="DM90" s="2"/>
      <c r="DN90" s="2"/>
      <c r="DO90" s="15"/>
      <c r="DP90" s="15"/>
      <c r="DQ90" s="15"/>
    </row>
    <row r="91" spans="1:121" ht="15" hidden="1" customHeight="1">
      <c r="A91" s="806" t="s">
        <v>468</v>
      </c>
      <c r="B91" s="806"/>
      <c r="C91" s="1363"/>
      <c r="D91" s="1302"/>
      <c r="E91" s="1324">
        <f t="shared" si="264"/>
        <v>0</v>
      </c>
      <c r="F91" s="1339">
        <f t="shared" si="332"/>
        <v>0</v>
      </c>
      <c r="G91" s="1324"/>
      <c r="H91" s="1357"/>
      <c r="I91" s="1302"/>
      <c r="J91" s="1324">
        <f t="shared" si="266"/>
        <v>0</v>
      </c>
      <c r="K91" s="1339">
        <f t="shared" si="333"/>
        <v>0</v>
      </c>
      <c r="L91" s="1324"/>
      <c r="M91" s="1357"/>
      <c r="N91" s="1302"/>
      <c r="O91" s="1324">
        <f t="shared" si="268"/>
        <v>0</v>
      </c>
      <c r="P91" s="1339">
        <f t="shared" si="334"/>
        <v>0</v>
      </c>
      <c r="Q91" s="1324"/>
      <c r="R91" s="1357"/>
      <c r="S91" s="1302"/>
      <c r="T91" s="1326">
        <f t="shared" si="270"/>
        <v>0</v>
      </c>
      <c r="U91" s="1339">
        <f t="shared" si="335"/>
        <v>0</v>
      </c>
      <c r="V91" s="1326"/>
      <c r="W91" s="1326"/>
      <c r="X91" s="1302"/>
      <c r="Y91" s="1326">
        <f t="shared" si="272"/>
        <v>0</v>
      </c>
      <c r="Z91" s="1339">
        <f t="shared" si="336"/>
        <v>0</v>
      </c>
      <c r="AA91" s="1326"/>
      <c r="AB91" s="1357"/>
      <c r="AC91" s="1302"/>
      <c r="AD91" s="1326">
        <f t="shared" si="274"/>
        <v>0</v>
      </c>
      <c r="AE91" s="1339">
        <f t="shared" si="337"/>
        <v>0</v>
      </c>
      <c r="AF91" s="1326"/>
      <c r="AG91" s="1357"/>
      <c r="AH91" s="1302"/>
      <c r="AI91" s="1326">
        <f t="shared" si="276"/>
        <v>0</v>
      </c>
      <c r="AJ91" s="1339">
        <f t="shared" si="338"/>
        <v>0</v>
      </c>
      <c r="AK91" s="1326"/>
      <c r="AL91" s="1357"/>
      <c r="AM91" s="1302"/>
      <c r="AN91" s="1324">
        <f t="shared" si="278"/>
        <v>0</v>
      </c>
      <c r="AO91" s="1339">
        <f t="shared" si="339"/>
        <v>0</v>
      </c>
      <c r="AP91" s="1324"/>
      <c r="AQ91" s="1324"/>
      <c r="AR91" s="1320"/>
      <c r="AS91" s="1324">
        <f t="shared" si="280"/>
        <v>0</v>
      </c>
      <c r="AT91" s="1339">
        <f t="shared" si="340"/>
        <v>0</v>
      </c>
      <c r="AU91" s="1324"/>
      <c r="AV91" s="1357"/>
      <c r="AW91" s="1302"/>
      <c r="AX91" s="1326">
        <f t="shared" si="282"/>
        <v>0</v>
      </c>
      <c r="AY91" s="1339">
        <f t="shared" si="341"/>
        <v>0</v>
      </c>
      <c r="AZ91" s="1326"/>
      <c r="BA91" s="1324"/>
      <c r="BB91" s="1320"/>
      <c r="BC91" s="1326">
        <f t="shared" si="284"/>
        <v>0</v>
      </c>
      <c r="BD91" s="1339">
        <f t="shared" si="342"/>
        <v>0</v>
      </c>
      <c r="BE91" s="1401">
        <f t="shared" si="343"/>
        <v>0</v>
      </c>
      <c r="BF91" s="1401">
        <f t="shared" si="328"/>
        <v>0</v>
      </c>
      <c r="BG91" s="1405">
        <f t="shared" si="329"/>
        <v>0</v>
      </c>
      <c r="BH91" s="1327">
        <f t="shared" si="288"/>
        <v>0</v>
      </c>
      <c r="BI91" s="1403">
        <f t="shared" si="344"/>
        <v>0</v>
      </c>
      <c r="BJ91" s="1327"/>
      <c r="BK91" s="1357"/>
      <c r="BL91" s="1302"/>
      <c r="BM91" s="1324">
        <f t="shared" si="208"/>
        <v>0</v>
      </c>
      <c r="BN91" s="1339">
        <f t="shared" si="345"/>
        <v>0</v>
      </c>
      <c r="BO91" s="1324"/>
      <c r="BP91" s="1357"/>
      <c r="BQ91" s="1302"/>
      <c r="BR91" s="1324">
        <f t="shared" si="209"/>
        <v>0</v>
      </c>
      <c r="BS91" s="1339">
        <f t="shared" si="346"/>
        <v>0</v>
      </c>
      <c r="BT91" s="1324"/>
      <c r="BU91" s="1357"/>
      <c r="BV91" s="1302"/>
      <c r="BW91" s="1324">
        <f t="shared" si="210"/>
        <v>0</v>
      </c>
      <c r="BX91" s="1339">
        <f t="shared" si="347"/>
        <v>0</v>
      </c>
      <c r="BY91" s="1324"/>
      <c r="BZ91" s="1357"/>
      <c r="CA91" s="1302"/>
      <c r="CB91" s="1324">
        <f t="shared" si="320"/>
        <v>0</v>
      </c>
      <c r="CC91" s="1339">
        <f t="shared" si="348"/>
        <v>0</v>
      </c>
      <c r="CD91" s="1324"/>
      <c r="CE91" s="1357"/>
      <c r="CF91" s="1302"/>
      <c r="CG91" s="1324">
        <f t="shared" si="321"/>
        <v>0</v>
      </c>
      <c r="CH91" s="1339">
        <f t="shared" si="349"/>
        <v>0</v>
      </c>
      <c r="CI91" s="1324"/>
      <c r="CJ91" s="1357"/>
      <c r="CK91" s="1302"/>
      <c r="CL91" s="1324">
        <f t="shared" si="322"/>
        <v>0</v>
      </c>
      <c r="CM91" s="1339">
        <f t="shared" si="350"/>
        <v>0</v>
      </c>
      <c r="CN91" s="1324"/>
      <c r="CO91" s="1357"/>
      <c r="CP91" s="1302"/>
      <c r="CQ91" s="1324">
        <f t="shared" si="323"/>
        <v>0</v>
      </c>
      <c r="CR91" s="1339">
        <f t="shared" si="351"/>
        <v>0</v>
      </c>
      <c r="CS91" s="1324"/>
      <c r="CT91" s="1357"/>
      <c r="CU91" s="1302"/>
      <c r="CV91" s="1324">
        <f t="shared" si="301"/>
        <v>0</v>
      </c>
      <c r="CW91" s="1339">
        <f t="shared" si="352"/>
        <v>0</v>
      </c>
      <c r="CX91" s="1401">
        <f t="shared" ref="CX91:CX103" si="361">BJ91+BO91+BT91+BY91+CD91+CI91+CN91+CS91</f>
        <v>0</v>
      </c>
      <c r="CY91" s="1401">
        <f t="shared" si="353"/>
        <v>0</v>
      </c>
      <c r="CZ91" s="1405">
        <f t="shared" si="354"/>
        <v>0</v>
      </c>
      <c r="DA91" s="1327">
        <f t="shared" si="304"/>
        <v>0</v>
      </c>
      <c r="DB91" s="1403">
        <f t="shared" si="355"/>
        <v>0</v>
      </c>
      <c r="DC91" s="1327"/>
      <c r="DD91" s="1324"/>
      <c r="DE91" s="1320"/>
      <c r="DF91" s="1324">
        <f t="shared" si="324"/>
        <v>0</v>
      </c>
      <c r="DG91" s="1339">
        <f t="shared" si="356"/>
        <v>0</v>
      </c>
      <c r="DH91" s="1403">
        <f t="shared" si="357"/>
        <v>0</v>
      </c>
      <c r="DI91" s="1403">
        <f t="shared" si="358"/>
        <v>0</v>
      </c>
      <c r="DJ91" s="1404">
        <f t="shared" si="359"/>
        <v>0</v>
      </c>
      <c r="DK91" s="1327">
        <f t="shared" si="327"/>
        <v>0</v>
      </c>
      <c r="DL91" s="1398">
        <f t="shared" si="360"/>
        <v>0</v>
      </c>
      <c r="DM91" s="2"/>
      <c r="DN91" s="2"/>
      <c r="DO91" s="15"/>
      <c r="DP91" s="15"/>
      <c r="DQ91" s="15"/>
    </row>
    <row r="92" spans="1:121" ht="15" hidden="1" customHeight="1">
      <c r="A92" s="806" t="s">
        <v>469</v>
      </c>
      <c r="B92" s="806"/>
      <c r="C92" s="1363"/>
      <c r="D92" s="1302"/>
      <c r="E92" s="1324">
        <f t="shared" si="264"/>
        <v>0</v>
      </c>
      <c r="F92" s="1339">
        <f t="shared" si="332"/>
        <v>0</v>
      </c>
      <c r="G92" s="1324"/>
      <c r="H92" s="1357"/>
      <c r="I92" s="1302"/>
      <c r="J92" s="1324">
        <f t="shared" si="266"/>
        <v>0</v>
      </c>
      <c r="K92" s="1339">
        <f t="shared" si="333"/>
        <v>0</v>
      </c>
      <c r="L92" s="1324"/>
      <c r="M92" s="1357"/>
      <c r="N92" s="1302"/>
      <c r="O92" s="1324">
        <f t="shared" si="268"/>
        <v>0</v>
      </c>
      <c r="P92" s="1339">
        <f t="shared" si="334"/>
        <v>0</v>
      </c>
      <c r="Q92" s="1324"/>
      <c r="R92" s="1357"/>
      <c r="S92" s="1302"/>
      <c r="T92" s="1326">
        <f t="shared" si="270"/>
        <v>0</v>
      </c>
      <c r="U92" s="1339">
        <f t="shared" si="335"/>
        <v>0</v>
      </c>
      <c r="V92" s="1326"/>
      <c r="W92" s="1326"/>
      <c r="X92" s="1302"/>
      <c r="Y92" s="1326">
        <f t="shared" si="272"/>
        <v>0</v>
      </c>
      <c r="Z92" s="1339">
        <f t="shared" si="336"/>
        <v>0</v>
      </c>
      <c r="AA92" s="1326"/>
      <c r="AB92" s="1357"/>
      <c r="AC92" s="1302"/>
      <c r="AD92" s="1326">
        <f t="shared" si="274"/>
        <v>0</v>
      </c>
      <c r="AE92" s="1339">
        <f t="shared" si="337"/>
        <v>0</v>
      </c>
      <c r="AF92" s="1326"/>
      <c r="AG92" s="1357"/>
      <c r="AH92" s="1302"/>
      <c r="AI92" s="1326">
        <f t="shared" si="276"/>
        <v>0</v>
      </c>
      <c r="AJ92" s="1339">
        <f t="shared" si="338"/>
        <v>0</v>
      </c>
      <c r="AK92" s="1326"/>
      <c r="AL92" s="1357"/>
      <c r="AM92" s="1302"/>
      <c r="AN92" s="1324">
        <f t="shared" si="278"/>
        <v>0</v>
      </c>
      <c r="AO92" s="1339">
        <f t="shared" si="339"/>
        <v>0</v>
      </c>
      <c r="AP92" s="1324"/>
      <c r="AQ92" s="1324"/>
      <c r="AR92" s="1320"/>
      <c r="AS92" s="1324">
        <f t="shared" si="280"/>
        <v>0</v>
      </c>
      <c r="AT92" s="1339">
        <f t="shared" si="340"/>
        <v>0</v>
      </c>
      <c r="AU92" s="1324"/>
      <c r="AV92" s="1357"/>
      <c r="AW92" s="1302"/>
      <c r="AX92" s="1326">
        <f t="shared" si="282"/>
        <v>0</v>
      </c>
      <c r="AY92" s="1339">
        <f t="shared" si="341"/>
        <v>0</v>
      </c>
      <c r="AZ92" s="1326"/>
      <c r="BA92" s="1324"/>
      <c r="BB92" s="1320"/>
      <c r="BC92" s="1326">
        <f t="shared" si="284"/>
        <v>0</v>
      </c>
      <c r="BD92" s="1339">
        <f t="shared" si="342"/>
        <v>0</v>
      </c>
      <c r="BE92" s="1401">
        <f t="shared" si="343"/>
        <v>0</v>
      </c>
      <c r="BF92" s="1401">
        <f t="shared" si="328"/>
        <v>0</v>
      </c>
      <c r="BG92" s="1405">
        <f t="shared" si="329"/>
        <v>0</v>
      </c>
      <c r="BH92" s="1327">
        <f t="shared" si="288"/>
        <v>0</v>
      </c>
      <c r="BI92" s="1403">
        <f t="shared" si="344"/>
        <v>0</v>
      </c>
      <c r="BJ92" s="1327"/>
      <c r="BK92" s="1357"/>
      <c r="BL92" s="1302"/>
      <c r="BM92" s="1324">
        <f t="shared" si="208"/>
        <v>0</v>
      </c>
      <c r="BN92" s="1339">
        <f t="shared" si="345"/>
        <v>0</v>
      </c>
      <c r="BO92" s="1324"/>
      <c r="BP92" s="1357"/>
      <c r="BQ92" s="1302"/>
      <c r="BR92" s="1324">
        <f t="shared" si="209"/>
        <v>0</v>
      </c>
      <c r="BS92" s="1339">
        <f t="shared" si="346"/>
        <v>0</v>
      </c>
      <c r="BT92" s="1324"/>
      <c r="BU92" s="1357"/>
      <c r="BV92" s="1302"/>
      <c r="BW92" s="1324">
        <f t="shared" si="210"/>
        <v>0</v>
      </c>
      <c r="BX92" s="1339">
        <f t="shared" si="347"/>
        <v>0</v>
      </c>
      <c r="BY92" s="1324"/>
      <c r="BZ92" s="1357"/>
      <c r="CA92" s="1302"/>
      <c r="CB92" s="1324">
        <f t="shared" si="320"/>
        <v>0</v>
      </c>
      <c r="CC92" s="1339">
        <f t="shared" si="348"/>
        <v>0</v>
      </c>
      <c r="CD92" s="1324"/>
      <c r="CE92" s="1357"/>
      <c r="CF92" s="1302"/>
      <c r="CG92" s="1324">
        <f t="shared" si="321"/>
        <v>0</v>
      </c>
      <c r="CH92" s="1339">
        <f t="shared" si="349"/>
        <v>0</v>
      </c>
      <c r="CI92" s="1324"/>
      <c r="CJ92" s="1357"/>
      <c r="CK92" s="1302"/>
      <c r="CL92" s="1324">
        <f t="shared" si="322"/>
        <v>0</v>
      </c>
      <c r="CM92" s="1339">
        <f t="shared" si="350"/>
        <v>0</v>
      </c>
      <c r="CN92" s="1324"/>
      <c r="CO92" s="1357"/>
      <c r="CP92" s="1302"/>
      <c r="CQ92" s="1324">
        <f t="shared" si="323"/>
        <v>0</v>
      </c>
      <c r="CR92" s="1339">
        <f t="shared" si="351"/>
        <v>0</v>
      </c>
      <c r="CS92" s="1324"/>
      <c r="CT92" s="1357"/>
      <c r="CU92" s="1302"/>
      <c r="CV92" s="1324">
        <f t="shared" si="301"/>
        <v>0</v>
      </c>
      <c r="CW92" s="1339">
        <f t="shared" si="352"/>
        <v>0</v>
      </c>
      <c r="CX92" s="1401">
        <f t="shared" si="361"/>
        <v>0</v>
      </c>
      <c r="CY92" s="1401">
        <f t="shared" si="353"/>
        <v>0</v>
      </c>
      <c r="CZ92" s="1405">
        <f t="shared" si="354"/>
        <v>0</v>
      </c>
      <c r="DA92" s="1327">
        <f t="shared" si="304"/>
        <v>0</v>
      </c>
      <c r="DB92" s="1403">
        <f t="shared" si="355"/>
        <v>0</v>
      </c>
      <c r="DC92" s="1327"/>
      <c r="DD92" s="1324"/>
      <c r="DE92" s="1320"/>
      <c r="DF92" s="1324">
        <f t="shared" si="324"/>
        <v>0</v>
      </c>
      <c r="DG92" s="1339">
        <f t="shared" si="356"/>
        <v>0</v>
      </c>
      <c r="DH92" s="1403">
        <f t="shared" si="357"/>
        <v>0</v>
      </c>
      <c r="DI92" s="1403">
        <f t="shared" si="358"/>
        <v>0</v>
      </c>
      <c r="DJ92" s="1404">
        <f t="shared" si="359"/>
        <v>0</v>
      </c>
      <c r="DK92" s="1327">
        <f t="shared" si="327"/>
        <v>0</v>
      </c>
      <c r="DL92" s="1398">
        <f t="shared" si="360"/>
        <v>0</v>
      </c>
      <c r="DM92" s="2"/>
      <c r="DN92" s="2"/>
      <c r="DO92" s="15"/>
      <c r="DP92" s="15"/>
      <c r="DQ92" s="15"/>
    </row>
    <row r="93" spans="1:121" ht="15" customHeight="1">
      <c r="A93" s="806" t="s">
        <v>470</v>
      </c>
      <c r="B93" s="806"/>
      <c r="C93" s="1363"/>
      <c r="D93" s="1302"/>
      <c r="E93" s="1324">
        <f t="shared" si="264"/>
        <v>0</v>
      </c>
      <c r="F93" s="1339">
        <f t="shared" si="332"/>
        <v>0</v>
      </c>
      <c r="G93" s="1324"/>
      <c r="H93" s="1357"/>
      <c r="I93" s="1302"/>
      <c r="J93" s="1324">
        <f t="shared" si="266"/>
        <v>0</v>
      </c>
      <c r="K93" s="1339">
        <f t="shared" si="333"/>
        <v>0</v>
      </c>
      <c r="L93" s="1324"/>
      <c r="M93" s="1357"/>
      <c r="N93" s="1302"/>
      <c r="O93" s="1324">
        <f t="shared" si="268"/>
        <v>0</v>
      </c>
      <c r="P93" s="1339">
        <f t="shared" si="334"/>
        <v>0</v>
      </c>
      <c r="Q93" s="1324"/>
      <c r="R93" s="1357"/>
      <c r="S93" s="1302"/>
      <c r="T93" s="1326">
        <f t="shared" si="270"/>
        <v>0</v>
      </c>
      <c r="U93" s="1339">
        <f t="shared" si="335"/>
        <v>0</v>
      </c>
      <c r="V93" s="1326"/>
      <c r="W93" s="1326"/>
      <c r="X93" s="1302"/>
      <c r="Y93" s="1326">
        <f t="shared" si="272"/>
        <v>0</v>
      </c>
      <c r="Z93" s="1339">
        <f t="shared" si="336"/>
        <v>0</v>
      </c>
      <c r="AA93" s="1326"/>
      <c r="AB93" s="1357"/>
      <c r="AC93" s="1302"/>
      <c r="AD93" s="1326">
        <f t="shared" si="274"/>
        <v>0</v>
      </c>
      <c r="AE93" s="1339">
        <f t="shared" si="337"/>
        <v>0</v>
      </c>
      <c r="AF93" s="1326"/>
      <c r="AG93" s="1357"/>
      <c r="AH93" s="1302"/>
      <c r="AI93" s="1326">
        <f t="shared" si="276"/>
        <v>0</v>
      </c>
      <c r="AJ93" s="1339">
        <f t="shared" si="338"/>
        <v>0</v>
      </c>
      <c r="AK93" s="1326"/>
      <c r="AL93" s="1357"/>
      <c r="AM93" s="1302"/>
      <c r="AN93" s="1324">
        <f t="shared" si="278"/>
        <v>0</v>
      </c>
      <c r="AO93" s="1339">
        <f t="shared" si="339"/>
        <v>0</v>
      </c>
      <c r="AP93" s="1324"/>
      <c r="AQ93" s="1324"/>
      <c r="AR93" s="1320"/>
      <c r="AS93" s="1324">
        <f t="shared" si="280"/>
        <v>0</v>
      </c>
      <c r="AT93" s="1339">
        <f t="shared" si="340"/>
        <v>0</v>
      </c>
      <c r="AU93" s="1324"/>
      <c r="AV93" s="1357"/>
      <c r="AW93" s="1302"/>
      <c r="AX93" s="1326">
        <f t="shared" si="282"/>
        <v>0</v>
      </c>
      <c r="AY93" s="1339">
        <f t="shared" si="341"/>
        <v>0</v>
      </c>
      <c r="AZ93" s="1326"/>
      <c r="BA93" s="1324"/>
      <c r="BB93" s="1320"/>
      <c r="BC93" s="1326">
        <f t="shared" si="284"/>
        <v>0</v>
      </c>
      <c r="BD93" s="1339">
        <f t="shared" si="342"/>
        <v>0</v>
      </c>
      <c r="BE93" s="1401">
        <f t="shared" si="343"/>
        <v>0</v>
      </c>
      <c r="BF93" s="1401">
        <f t="shared" si="328"/>
        <v>0</v>
      </c>
      <c r="BG93" s="1405">
        <f t="shared" si="329"/>
        <v>0</v>
      </c>
      <c r="BH93" s="1327">
        <f t="shared" si="288"/>
        <v>0</v>
      </c>
      <c r="BI93" s="1403">
        <f t="shared" si="344"/>
        <v>0</v>
      </c>
      <c r="BJ93" s="1327"/>
      <c r="BK93" s="1357"/>
      <c r="BL93" s="1302"/>
      <c r="BM93" s="1324">
        <f t="shared" si="208"/>
        <v>0</v>
      </c>
      <c r="BN93" s="1339">
        <f t="shared" si="345"/>
        <v>0</v>
      </c>
      <c r="BO93" s="1324"/>
      <c r="BP93" s="1357"/>
      <c r="BQ93" s="1302"/>
      <c r="BR93" s="1324">
        <f t="shared" si="209"/>
        <v>0</v>
      </c>
      <c r="BS93" s="1339">
        <f t="shared" si="346"/>
        <v>0</v>
      </c>
      <c r="BT93" s="1324"/>
      <c r="BU93" s="1357"/>
      <c r="BV93" s="1302"/>
      <c r="BW93" s="1324">
        <f t="shared" si="210"/>
        <v>0</v>
      </c>
      <c r="BX93" s="1339">
        <f t="shared" si="347"/>
        <v>0</v>
      </c>
      <c r="BY93" s="1324"/>
      <c r="BZ93" s="1357"/>
      <c r="CA93" s="1302"/>
      <c r="CB93" s="1324">
        <f t="shared" si="320"/>
        <v>0</v>
      </c>
      <c r="CC93" s="1339">
        <f t="shared" si="348"/>
        <v>0</v>
      </c>
      <c r="CD93" s="1324"/>
      <c r="CE93" s="1357"/>
      <c r="CF93" s="1302"/>
      <c r="CG93" s="1324">
        <f t="shared" si="321"/>
        <v>0</v>
      </c>
      <c r="CH93" s="1339">
        <f t="shared" si="349"/>
        <v>0</v>
      </c>
      <c r="CI93" s="1324"/>
      <c r="CJ93" s="1357"/>
      <c r="CK93" s="1302"/>
      <c r="CL93" s="1324">
        <f t="shared" si="322"/>
        <v>0</v>
      </c>
      <c r="CM93" s="1339">
        <f t="shared" si="350"/>
        <v>0</v>
      </c>
      <c r="CN93" s="1324"/>
      <c r="CO93" s="1357"/>
      <c r="CP93" s="1302"/>
      <c r="CQ93" s="1324">
        <f t="shared" si="323"/>
        <v>0</v>
      </c>
      <c r="CR93" s="1339">
        <f t="shared" si="351"/>
        <v>0</v>
      </c>
      <c r="CS93" s="1324"/>
      <c r="CT93" s="1357"/>
      <c r="CU93" s="1302"/>
      <c r="CV93" s="1324">
        <f t="shared" si="301"/>
        <v>0</v>
      </c>
      <c r="CW93" s="1339">
        <f t="shared" si="352"/>
        <v>0</v>
      </c>
      <c r="CX93" s="1401">
        <f t="shared" si="361"/>
        <v>0</v>
      </c>
      <c r="CY93" s="1401">
        <f t="shared" si="353"/>
        <v>0</v>
      </c>
      <c r="CZ93" s="1405">
        <f t="shared" si="354"/>
        <v>0</v>
      </c>
      <c r="DA93" s="1327">
        <f t="shared" si="304"/>
        <v>0</v>
      </c>
      <c r="DB93" s="1403">
        <f t="shared" si="355"/>
        <v>0</v>
      </c>
      <c r="DC93" s="1327"/>
      <c r="DD93" s="1324"/>
      <c r="DE93" s="1320"/>
      <c r="DF93" s="1324">
        <f t="shared" si="324"/>
        <v>0</v>
      </c>
      <c r="DG93" s="1339">
        <f t="shared" si="356"/>
        <v>0</v>
      </c>
      <c r="DH93" s="1403">
        <f t="shared" si="357"/>
        <v>0</v>
      </c>
      <c r="DI93" s="1403">
        <f t="shared" si="358"/>
        <v>0</v>
      </c>
      <c r="DJ93" s="1404">
        <f t="shared" si="359"/>
        <v>0</v>
      </c>
      <c r="DK93" s="1327">
        <f t="shared" si="327"/>
        <v>0</v>
      </c>
      <c r="DL93" s="1398">
        <f t="shared" si="360"/>
        <v>0</v>
      </c>
      <c r="DM93" s="2"/>
      <c r="DN93" s="2"/>
      <c r="DO93" s="15"/>
      <c r="DP93" s="15"/>
      <c r="DQ93" s="15"/>
    </row>
    <row r="94" spans="1:121" ht="15" hidden="1" customHeight="1">
      <c r="A94" s="806" t="s">
        <v>471</v>
      </c>
      <c r="B94" s="806"/>
      <c r="C94" s="1363"/>
      <c r="D94" s="1302"/>
      <c r="E94" s="1324">
        <f t="shared" si="264"/>
        <v>0</v>
      </c>
      <c r="F94" s="1339">
        <f t="shared" si="332"/>
        <v>0</v>
      </c>
      <c r="G94" s="1324"/>
      <c r="H94" s="1357"/>
      <c r="I94" s="1302"/>
      <c r="J94" s="1324">
        <f t="shared" si="266"/>
        <v>0</v>
      </c>
      <c r="K94" s="1339">
        <f t="shared" si="333"/>
        <v>0</v>
      </c>
      <c r="L94" s="1324"/>
      <c r="M94" s="1357"/>
      <c r="N94" s="1302"/>
      <c r="O94" s="1324">
        <f t="shared" si="268"/>
        <v>0</v>
      </c>
      <c r="P94" s="1339">
        <f t="shared" si="334"/>
        <v>0</v>
      </c>
      <c r="Q94" s="1324"/>
      <c r="R94" s="1357"/>
      <c r="S94" s="1302"/>
      <c r="T94" s="1326">
        <f t="shared" si="270"/>
        <v>0</v>
      </c>
      <c r="U94" s="1339">
        <f t="shared" si="335"/>
        <v>0</v>
      </c>
      <c r="V94" s="1326"/>
      <c r="W94" s="1326"/>
      <c r="X94" s="1302"/>
      <c r="Y94" s="1326">
        <f t="shared" si="272"/>
        <v>0</v>
      </c>
      <c r="Z94" s="1339">
        <f t="shared" si="336"/>
        <v>0</v>
      </c>
      <c r="AA94" s="1326"/>
      <c r="AB94" s="1357"/>
      <c r="AC94" s="1302"/>
      <c r="AD94" s="1326">
        <f t="shared" si="274"/>
        <v>0</v>
      </c>
      <c r="AE94" s="1339">
        <f t="shared" si="337"/>
        <v>0</v>
      </c>
      <c r="AF94" s="1326"/>
      <c r="AG94" s="1357"/>
      <c r="AH94" s="1302"/>
      <c r="AI94" s="1326">
        <f t="shared" si="276"/>
        <v>0</v>
      </c>
      <c r="AJ94" s="1339">
        <f t="shared" si="338"/>
        <v>0</v>
      </c>
      <c r="AK94" s="1326"/>
      <c r="AL94" s="1357"/>
      <c r="AM94" s="1302"/>
      <c r="AN94" s="1324">
        <f t="shared" si="278"/>
        <v>0</v>
      </c>
      <c r="AO94" s="1339">
        <f t="shared" si="339"/>
        <v>0</v>
      </c>
      <c r="AP94" s="1324"/>
      <c r="AQ94" s="1324"/>
      <c r="AR94" s="1320"/>
      <c r="AS94" s="1324">
        <f t="shared" si="280"/>
        <v>0</v>
      </c>
      <c r="AT94" s="1339">
        <f t="shared" si="340"/>
        <v>0</v>
      </c>
      <c r="AU94" s="1324"/>
      <c r="AV94" s="1357"/>
      <c r="AW94" s="1302"/>
      <c r="AX94" s="1326">
        <f t="shared" si="282"/>
        <v>0</v>
      </c>
      <c r="AY94" s="1339">
        <f t="shared" si="341"/>
        <v>0</v>
      </c>
      <c r="AZ94" s="1326"/>
      <c r="BA94" s="1324"/>
      <c r="BB94" s="1320"/>
      <c r="BC94" s="1326">
        <f t="shared" si="284"/>
        <v>0</v>
      </c>
      <c r="BD94" s="1339">
        <f t="shared" si="342"/>
        <v>0</v>
      </c>
      <c r="BE94" s="1401">
        <f t="shared" si="343"/>
        <v>0</v>
      </c>
      <c r="BF94" s="1401">
        <f t="shared" si="328"/>
        <v>0</v>
      </c>
      <c r="BG94" s="1405">
        <f t="shared" si="329"/>
        <v>0</v>
      </c>
      <c r="BH94" s="1327">
        <f t="shared" si="288"/>
        <v>0</v>
      </c>
      <c r="BI94" s="1403">
        <f t="shared" si="344"/>
        <v>0</v>
      </c>
      <c r="BJ94" s="1327"/>
      <c r="BK94" s="1357"/>
      <c r="BL94" s="1302"/>
      <c r="BM94" s="1324">
        <f t="shared" si="208"/>
        <v>0</v>
      </c>
      <c r="BN94" s="1339">
        <f t="shared" si="345"/>
        <v>0</v>
      </c>
      <c r="BO94" s="1324"/>
      <c r="BP94" s="1357"/>
      <c r="BQ94" s="1302"/>
      <c r="BR94" s="1324">
        <f t="shared" si="209"/>
        <v>0</v>
      </c>
      <c r="BS94" s="1339">
        <f t="shared" si="346"/>
        <v>0</v>
      </c>
      <c r="BT94" s="1324"/>
      <c r="BU94" s="1357"/>
      <c r="BV94" s="1302"/>
      <c r="BW94" s="1324">
        <f t="shared" si="210"/>
        <v>0</v>
      </c>
      <c r="BX94" s="1339">
        <f t="shared" si="347"/>
        <v>0</v>
      </c>
      <c r="BY94" s="1324"/>
      <c r="BZ94" s="1357"/>
      <c r="CA94" s="1302"/>
      <c r="CB94" s="1324">
        <f t="shared" si="320"/>
        <v>0</v>
      </c>
      <c r="CC94" s="1339">
        <f t="shared" si="348"/>
        <v>0</v>
      </c>
      <c r="CD94" s="1324"/>
      <c r="CE94" s="1357"/>
      <c r="CF94" s="1302"/>
      <c r="CG94" s="1324">
        <f t="shared" si="321"/>
        <v>0</v>
      </c>
      <c r="CH94" s="1339">
        <f t="shared" si="349"/>
        <v>0</v>
      </c>
      <c r="CI94" s="1324"/>
      <c r="CJ94" s="1357"/>
      <c r="CK94" s="1302"/>
      <c r="CL94" s="1324">
        <f t="shared" si="322"/>
        <v>0</v>
      </c>
      <c r="CM94" s="1339">
        <f t="shared" si="350"/>
        <v>0</v>
      </c>
      <c r="CN94" s="1324"/>
      <c r="CO94" s="1357"/>
      <c r="CP94" s="1302"/>
      <c r="CQ94" s="1324">
        <f t="shared" si="323"/>
        <v>0</v>
      </c>
      <c r="CR94" s="1339">
        <f t="shared" si="351"/>
        <v>0</v>
      </c>
      <c r="CS94" s="1324"/>
      <c r="CT94" s="1357"/>
      <c r="CU94" s="1302"/>
      <c r="CV94" s="1324">
        <f t="shared" si="301"/>
        <v>0</v>
      </c>
      <c r="CW94" s="1339">
        <f t="shared" si="352"/>
        <v>0</v>
      </c>
      <c r="CX94" s="1401">
        <f t="shared" si="361"/>
        <v>0</v>
      </c>
      <c r="CY94" s="1401">
        <f t="shared" si="353"/>
        <v>0</v>
      </c>
      <c r="CZ94" s="1405">
        <f t="shared" si="354"/>
        <v>0</v>
      </c>
      <c r="DA94" s="1327">
        <f t="shared" si="304"/>
        <v>0</v>
      </c>
      <c r="DB94" s="1403">
        <f t="shared" si="355"/>
        <v>0</v>
      </c>
      <c r="DC94" s="1327"/>
      <c r="DD94" s="1324"/>
      <c r="DE94" s="1320"/>
      <c r="DF94" s="1324">
        <f t="shared" si="324"/>
        <v>0</v>
      </c>
      <c r="DG94" s="1339">
        <f t="shared" si="356"/>
        <v>0</v>
      </c>
      <c r="DH94" s="1403">
        <f t="shared" si="357"/>
        <v>0</v>
      </c>
      <c r="DI94" s="1403">
        <f t="shared" si="358"/>
        <v>0</v>
      </c>
      <c r="DJ94" s="1404">
        <f t="shared" si="359"/>
        <v>0</v>
      </c>
      <c r="DK94" s="1327">
        <f t="shared" si="327"/>
        <v>0</v>
      </c>
      <c r="DL94" s="1398">
        <f t="shared" si="360"/>
        <v>0</v>
      </c>
      <c r="DM94" s="2"/>
      <c r="DN94" s="2"/>
      <c r="DO94" s="15"/>
      <c r="DP94" s="15"/>
      <c r="DQ94" s="15"/>
    </row>
    <row r="95" spans="1:121" ht="15" hidden="1" customHeight="1">
      <c r="A95" s="1209" t="s">
        <v>472</v>
      </c>
      <c r="B95" s="1209"/>
      <c r="C95" s="1363"/>
      <c r="D95" s="1302"/>
      <c r="E95" s="1324">
        <f t="shared" si="264"/>
        <v>0</v>
      </c>
      <c r="F95" s="1339">
        <f t="shared" si="332"/>
        <v>0</v>
      </c>
      <c r="G95" s="1324"/>
      <c r="H95" s="1357"/>
      <c r="I95" s="1302"/>
      <c r="J95" s="1324">
        <f t="shared" si="266"/>
        <v>0</v>
      </c>
      <c r="K95" s="1339">
        <f t="shared" si="333"/>
        <v>0</v>
      </c>
      <c r="L95" s="1324"/>
      <c r="M95" s="1357"/>
      <c r="N95" s="1302"/>
      <c r="O95" s="1324">
        <f t="shared" si="268"/>
        <v>0</v>
      </c>
      <c r="P95" s="1339">
        <f t="shared" si="334"/>
        <v>0</v>
      </c>
      <c r="Q95" s="1324"/>
      <c r="R95" s="1357"/>
      <c r="S95" s="1302"/>
      <c r="T95" s="1326">
        <f t="shared" si="270"/>
        <v>0</v>
      </c>
      <c r="U95" s="1339">
        <f t="shared" si="335"/>
        <v>0</v>
      </c>
      <c r="V95" s="1326"/>
      <c r="W95" s="1326"/>
      <c r="X95" s="1302"/>
      <c r="Y95" s="1326">
        <f t="shared" si="272"/>
        <v>0</v>
      </c>
      <c r="Z95" s="1339">
        <f t="shared" si="336"/>
        <v>0</v>
      </c>
      <c r="AA95" s="1326"/>
      <c r="AB95" s="1357"/>
      <c r="AC95" s="1302"/>
      <c r="AD95" s="1326">
        <f t="shared" si="274"/>
        <v>0</v>
      </c>
      <c r="AE95" s="1339">
        <f t="shared" si="337"/>
        <v>0</v>
      </c>
      <c r="AF95" s="1326"/>
      <c r="AG95" s="1357"/>
      <c r="AH95" s="1302"/>
      <c r="AI95" s="1326">
        <f t="shared" si="276"/>
        <v>0</v>
      </c>
      <c r="AJ95" s="1339">
        <f t="shared" si="338"/>
        <v>0</v>
      </c>
      <c r="AK95" s="1326"/>
      <c r="AL95" s="1357"/>
      <c r="AM95" s="1302"/>
      <c r="AN95" s="1324">
        <f t="shared" si="278"/>
        <v>0</v>
      </c>
      <c r="AO95" s="1339">
        <f t="shared" si="339"/>
        <v>0</v>
      </c>
      <c r="AP95" s="1324"/>
      <c r="AQ95" s="1324"/>
      <c r="AR95" s="1320"/>
      <c r="AS95" s="1324">
        <f t="shared" si="280"/>
        <v>0</v>
      </c>
      <c r="AT95" s="1339">
        <f t="shared" si="340"/>
        <v>0</v>
      </c>
      <c r="AU95" s="1324"/>
      <c r="AV95" s="1357"/>
      <c r="AW95" s="1302"/>
      <c r="AX95" s="1326">
        <f t="shared" si="282"/>
        <v>0</v>
      </c>
      <c r="AY95" s="1339">
        <f t="shared" si="341"/>
        <v>0</v>
      </c>
      <c r="AZ95" s="1326"/>
      <c r="BA95" s="1324"/>
      <c r="BB95" s="1320"/>
      <c r="BC95" s="1326">
        <f t="shared" si="284"/>
        <v>0</v>
      </c>
      <c r="BD95" s="1339">
        <f t="shared" si="342"/>
        <v>0</v>
      </c>
      <c r="BE95" s="1401">
        <f t="shared" si="343"/>
        <v>0</v>
      </c>
      <c r="BF95" s="1401">
        <f t="shared" si="328"/>
        <v>0</v>
      </c>
      <c r="BG95" s="1405">
        <f t="shared" si="329"/>
        <v>0</v>
      </c>
      <c r="BH95" s="1327">
        <f t="shared" si="288"/>
        <v>0</v>
      </c>
      <c r="BI95" s="1403">
        <f t="shared" si="344"/>
        <v>0</v>
      </c>
      <c r="BJ95" s="1327"/>
      <c r="BK95" s="1357"/>
      <c r="BL95" s="1302"/>
      <c r="BM95" s="1324">
        <f t="shared" si="208"/>
        <v>0</v>
      </c>
      <c r="BN95" s="1339">
        <f t="shared" si="345"/>
        <v>0</v>
      </c>
      <c r="BO95" s="1324"/>
      <c r="BP95" s="1357"/>
      <c r="BQ95" s="1302"/>
      <c r="BR95" s="1324">
        <f t="shared" si="209"/>
        <v>0</v>
      </c>
      <c r="BS95" s="1339">
        <f t="shared" si="346"/>
        <v>0</v>
      </c>
      <c r="BT95" s="1324"/>
      <c r="BU95" s="1357"/>
      <c r="BV95" s="1302"/>
      <c r="BW95" s="1324">
        <f t="shared" si="210"/>
        <v>0</v>
      </c>
      <c r="BX95" s="1339">
        <f t="shared" si="347"/>
        <v>0</v>
      </c>
      <c r="BY95" s="1324"/>
      <c r="BZ95" s="1357"/>
      <c r="CA95" s="1302"/>
      <c r="CB95" s="1324">
        <f t="shared" si="320"/>
        <v>0</v>
      </c>
      <c r="CC95" s="1339">
        <f t="shared" si="348"/>
        <v>0</v>
      </c>
      <c r="CD95" s="1324"/>
      <c r="CE95" s="1357"/>
      <c r="CF95" s="1302"/>
      <c r="CG95" s="1324">
        <f t="shared" si="321"/>
        <v>0</v>
      </c>
      <c r="CH95" s="1339">
        <f t="shared" si="349"/>
        <v>0</v>
      </c>
      <c r="CI95" s="1324"/>
      <c r="CJ95" s="1357"/>
      <c r="CK95" s="1302"/>
      <c r="CL95" s="1324">
        <f t="shared" si="322"/>
        <v>0</v>
      </c>
      <c r="CM95" s="1339">
        <f t="shared" si="350"/>
        <v>0</v>
      </c>
      <c r="CN95" s="1324"/>
      <c r="CO95" s="1357"/>
      <c r="CP95" s="1302"/>
      <c r="CQ95" s="1324">
        <f t="shared" si="323"/>
        <v>0</v>
      </c>
      <c r="CR95" s="1339">
        <f t="shared" si="351"/>
        <v>0</v>
      </c>
      <c r="CS95" s="1324"/>
      <c r="CT95" s="1357"/>
      <c r="CU95" s="1302"/>
      <c r="CV95" s="1324">
        <f t="shared" si="301"/>
        <v>0</v>
      </c>
      <c r="CW95" s="1339">
        <f t="shared" si="352"/>
        <v>0</v>
      </c>
      <c r="CX95" s="1401">
        <f t="shared" si="361"/>
        <v>0</v>
      </c>
      <c r="CY95" s="1401">
        <f t="shared" si="353"/>
        <v>0</v>
      </c>
      <c r="CZ95" s="1405">
        <f t="shared" si="354"/>
        <v>0</v>
      </c>
      <c r="DA95" s="1327">
        <f t="shared" si="304"/>
        <v>0</v>
      </c>
      <c r="DB95" s="1403">
        <f t="shared" si="355"/>
        <v>0</v>
      </c>
      <c r="DC95" s="1327"/>
      <c r="DD95" s="1324"/>
      <c r="DE95" s="1320"/>
      <c r="DF95" s="1324">
        <f t="shared" si="324"/>
        <v>0</v>
      </c>
      <c r="DG95" s="1339">
        <f t="shared" si="356"/>
        <v>0</v>
      </c>
      <c r="DH95" s="1403">
        <f t="shared" si="357"/>
        <v>0</v>
      </c>
      <c r="DI95" s="1403">
        <f t="shared" si="358"/>
        <v>0</v>
      </c>
      <c r="DJ95" s="1404">
        <f t="shared" si="359"/>
        <v>0</v>
      </c>
      <c r="DK95" s="1327">
        <f t="shared" si="327"/>
        <v>0</v>
      </c>
      <c r="DL95" s="1398">
        <f t="shared" si="360"/>
        <v>0</v>
      </c>
      <c r="DM95" s="2"/>
      <c r="DN95" s="2"/>
      <c r="DO95" s="15"/>
      <c r="DP95" s="15"/>
      <c r="DQ95" s="15"/>
    </row>
    <row r="96" spans="1:121" ht="15" customHeight="1">
      <c r="A96" s="1209" t="s">
        <v>473</v>
      </c>
      <c r="B96" s="1209"/>
      <c r="C96" s="1363"/>
      <c r="D96" s="1302"/>
      <c r="E96" s="1324">
        <f t="shared" si="264"/>
        <v>0</v>
      </c>
      <c r="F96" s="1339">
        <f t="shared" si="332"/>
        <v>0</v>
      </c>
      <c r="G96" s="1324"/>
      <c r="H96" s="1357"/>
      <c r="I96" s="1302"/>
      <c r="J96" s="1324">
        <f t="shared" si="266"/>
        <v>0</v>
      </c>
      <c r="K96" s="1339">
        <f t="shared" si="333"/>
        <v>0</v>
      </c>
      <c r="L96" s="1324"/>
      <c r="M96" s="1357"/>
      <c r="N96" s="1302"/>
      <c r="O96" s="1324">
        <f t="shared" si="268"/>
        <v>0</v>
      </c>
      <c r="P96" s="1339">
        <f t="shared" si="334"/>
        <v>0</v>
      </c>
      <c r="Q96" s="1324"/>
      <c r="R96" s="1357"/>
      <c r="S96" s="1302"/>
      <c r="T96" s="1326">
        <f t="shared" si="270"/>
        <v>0</v>
      </c>
      <c r="U96" s="1339">
        <f t="shared" si="335"/>
        <v>0</v>
      </c>
      <c r="V96" s="1326"/>
      <c r="W96" s="1326"/>
      <c r="X96" s="1302"/>
      <c r="Y96" s="1326">
        <f t="shared" si="272"/>
        <v>0</v>
      </c>
      <c r="Z96" s="1339">
        <f t="shared" si="336"/>
        <v>0</v>
      </c>
      <c r="AA96" s="1326"/>
      <c r="AB96" s="1357"/>
      <c r="AC96" s="1302"/>
      <c r="AD96" s="1326">
        <f t="shared" si="274"/>
        <v>0</v>
      </c>
      <c r="AE96" s="1339">
        <f t="shared" si="337"/>
        <v>0</v>
      </c>
      <c r="AF96" s="1326"/>
      <c r="AG96" s="1357"/>
      <c r="AH96" s="1302"/>
      <c r="AI96" s="1326">
        <f t="shared" si="276"/>
        <v>0</v>
      </c>
      <c r="AJ96" s="1339">
        <f t="shared" si="338"/>
        <v>0</v>
      </c>
      <c r="AK96" s="1357"/>
      <c r="AL96" s="1357"/>
      <c r="AM96" s="1302"/>
      <c r="AN96" s="1324">
        <f t="shared" si="278"/>
        <v>0</v>
      </c>
      <c r="AO96" s="1339">
        <f t="shared" si="339"/>
        <v>0</v>
      </c>
      <c r="AP96" s="1324"/>
      <c r="AQ96" s="1324"/>
      <c r="AR96" s="1320"/>
      <c r="AS96" s="1324">
        <f t="shared" si="280"/>
        <v>0</v>
      </c>
      <c r="AT96" s="1339">
        <f t="shared" si="340"/>
        <v>0</v>
      </c>
      <c r="AU96" s="1324"/>
      <c r="AV96" s="1357"/>
      <c r="AW96" s="1302"/>
      <c r="AX96" s="1326">
        <f t="shared" si="282"/>
        <v>0</v>
      </c>
      <c r="AY96" s="1339">
        <f t="shared" si="341"/>
        <v>0</v>
      </c>
      <c r="AZ96" s="1326"/>
      <c r="BA96" s="1324"/>
      <c r="BB96" s="1320"/>
      <c r="BC96" s="1326">
        <f t="shared" si="284"/>
        <v>0</v>
      </c>
      <c r="BD96" s="1339">
        <f t="shared" si="342"/>
        <v>0</v>
      </c>
      <c r="BE96" s="1401">
        <f t="shared" si="343"/>
        <v>0</v>
      </c>
      <c r="BF96" s="1401">
        <f t="shared" si="328"/>
        <v>0</v>
      </c>
      <c r="BG96" s="1405">
        <f t="shared" si="329"/>
        <v>0</v>
      </c>
      <c r="BH96" s="1327">
        <f t="shared" si="288"/>
        <v>0</v>
      </c>
      <c r="BI96" s="1403">
        <f t="shared" si="344"/>
        <v>0</v>
      </c>
      <c r="BJ96" s="1327"/>
      <c r="BK96" s="1357"/>
      <c r="BL96" s="1302"/>
      <c r="BM96" s="1324">
        <f t="shared" si="208"/>
        <v>0</v>
      </c>
      <c r="BN96" s="1339">
        <f t="shared" si="345"/>
        <v>0</v>
      </c>
      <c r="BO96" s="1324"/>
      <c r="BP96" s="1357"/>
      <c r="BQ96" s="1302"/>
      <c r="BR96" s="1324">
        <f t="shared" si="209"/>
        <v>0</v>
      </c>
      <c r="BS96" s="1339">
        <f t="shared" si="346"/>
        <v>0</v>
      </c>
      <c r="BT96" s="1324"/>
      <c r="BU96" s="1357"/>
      <c r="BV96" s="1302"/>
      <c r="BW96" s="1324">
        <f t="shared" si="210"/>
        <v>0</v>
      </c>
      <c r="BX96" s="1339">
        <f t="shared" si="347"/>
        <v>0</v>
      </c>
      <c r="BY96" s="1324"/>
      <c r="BZ96" s="1357"/>
      <c r="CA96" s="1302"/>
      <c r="CB96" s="1324">
        <f t="shared" si="320"/>
        <v>0</v>
      </c>
      <c r="CC96" s="1339">
        <f t="shared" si="348"/>
        <v>0</v>
      </c>
      <c r="CD96" s="1324"/>
      <c r="CE96" s="1357"/>
      <c r="CF96" s="1302"/>
      <c r="CG96" s="1324">
        <f t="shared" si="321"/>
        <v>0</v>
      </c>
      <c r="CH96" s="1339">
        <f t="shared" si="349"/>
        <v>0</v>
      </c>
      <c r="CI96" s="1324"/>
      <c r="CJ96" s="1357"/>
      <c r="CK96" s="1302"/>
      <c r="CL96" s="1324">
        <f t="shared" si="322"/>
        <v>0</v>
      </c>
      <c r="CM96" s="1339">
        <f t="shared" si="350"/>
        <v>0</v>
      </c>
      <c r="CN96" s="1324"/>
      <c r="CO96" s="1357"/>
      <c r="CP96" s="1302"/>
      <c r="CQ96" s="1324">
        <f t="shared" si="323"/>
        <v>0</v>
      </c>
      <c r="CR96" s="1339">
        <f t="shared" si="351"/>
        <v>0</v>
      </c>
      <c r="CS96" s="1324"/>
      <c r="CT96" s="1357"/>
      <c r="CU96" s="1302"/>
      <c r="CV96" s="1324">
        <f t="shared" si="301"/>
        <v>0</v>
      </c>
      <c r="CW96" s="1339">
        <f t="shared" si="352"/>
        <v>0</v>
      </c>
      <c r="CX96" s="1401">
        <f t="shared" si="361"/>
        <v>0</v>
      </c>
      <c r="CY96" s="1401">
        <f t="shared" si="353"/>
        <v>0</v>
      </c>
      <c r="CZ96" s="1405">
        <f t="shared" si="354"/>
        <v>0</v>
      </c>
      <c r="DA96" s="1327">
        <f t="shared" si="304"/>
        <v>0</v>
      </c>
      <c r="DB96" s="1403">
        <f t="shared" si="355"/>
        <v>0</v>
      </c>
      <c r="DC96" s="1327"/>
      <c r="DD96" s="1324"/>
      <c r="DE96" s="1320"/>
      <c r="DF96" s="1324">
        <f t="shared" si="324"/>
        <v>0</v>
      </c>
      <c r="DG96" s="1339">
        <f t="shared" si="356"/>
        <v>0</v>
      </c>
      <c r="DH96" s="1403">
        <f t="shared" si="357"/>
        <v>0</v>
      </c>
      <c r="DI96" s="1403">
        <f t="shared" si="358"/>
        <v>0</v>
      </c>
      <c r="DJ96" s="1404">
        <f t="shared" si="359"/>
        <v>0</v>
      </c>
      <c r="DK96" s="1327">
        <f t="shared" si="327"/>
        <v>0</v>
      </c>
      <c r="DL96" s="1398">
        <f t="shared" si="360"/>
        <v>0</v>
      </c>
      <c r="DM96" s="2"/>
      <c r="DN96" s="2"/>
      <c r="DO96" s="15"/>
      <c r="DP96" s="15"/>
      <c r="DQ96" s="15"/>
    </row>
    <row r="97" spans="1:121" ht="15" customHeight="1">
      <c r="A97" s="1209" t="s">
        <v>474</v>
      </c>
      <c r="B97" s="1209"/>
      <c r="C97" s="1363"/>
      <c r="D97" s="1302"/>
      <c r="E97" s="1324">
        <f t="shared" si="264"/>
        <v>0</v>
      </c>
      <c r="F97" s="1339">
        <f t="shared" si="332"/>
        <v>0</v>
      </c>
      <c r="G97" s="1324"/>
      <c r="H97" s="1357"/>
      <c r="I97" s="1302"/>
      <c r="J97" s="1324">
        <f t="shared" si="266"/>
        <v>0</v>
      </c>
      <c r="K97" s="1339">
        <f t="shared" si="333"/>
        <v>0</v>
      </c>
      <c r="L97" s="1324"/>
      <c r="M97" s="1357"/>
      <c r="N97" s="1302"/>
      <c r="O97" s="1324">
        <f t="shared" si="268"/>
        <v>0</v>
      </c>
      <c r="P97" s="1339">
        <f t="shared" si="334"/>
        <v>0</v>
      </c>
      <c r="Q97" s="1324"/>
      <c r="R97" s="1357"/>
      <c r="S97" s="1302"/>
      <c r="T97" s="1326">
        <f t="shared" si="270"/>
        <v>0</v>
      </c>
      <c r="U97" s="1339">
        <f t="shared" si="335"/>
        <v>0</v>
      </c>
      <c r="V97" s="1326"/>
      <c r="W97" s="1326"/>
      <c r="X97" s="1302"/>
      <c r="Y97" s="1326">
        <f t="shared" si="272"/>
        <v>0</v>
      </c>
      <c r="Z97" s="1339">
        <f t="shared" si="336"/>
        <v>0</v>
      </c>
      <c r="AA97" s="1326"/>
      <c r="AB97" s="1357"/>
      <c r="AC97" s="1302"/>
      <c r="AD97" s="1326">
        <f t="shared" si="274"/>
        <v>0</v>
      </c>
      <c r="AE97" s="1339">
        <f t="shared" si="337"/>
        <v>0</v>
      </c>
      <c r="AF97" s="1326"/>
      <c r="AG97" s="1357"/>
      <c r="AH97" s="1302"/>
      <c r="AI97" s="1326">
        <f t="shared" si="276"/>
        <v>0</v>
      </c>
      <c r="AJ97" s="1339">
        <f t="shared" si="338"/>
        <v>0</v>
      </c>
      <c r="AK97" s="1357"/>
      <c r="AL97" s="1357"/>
      <c r="AM97" s="1302"/>
      <c r="AN97" s="1324">
        <f t="shared" si="278"/>
        <v>0</v>
      </c>
      <c r="AO97" s="1339">
        <f t="shared" si="339"/>
        <v>0</v>
      </c>
      <c r="AP97" s="1324"/>
      <c r="AQ97" s="1324"/>
      <c r="AR97" s="1320"/>
      <c r="AS97" s="1324">
        <f t="shared" si="280"/>
        <v>0</v>
      </c>
      <c r="AT97" s="1339">
        <f t="shared" si="340"/>
        <v>0</v>
      </c>
      <c r="AU97" s="1324"/>
      <c r="AV97" s="1357"/>
      <c r="AW97" s="1302"/>
      <c r="AX97" s="1326">
        <f t="shared" si="282"/>
        <v>0</v>
      </c>
      <c r="AY97" s="1339">
        <f t="shared" si="341"/>
        <v>0</v>
      </c>
      <c r="AZ97" s="1326"/>
      <c r="BA97" s="1324"/>
      <c r="BB97" s="1320"/>
      <c r="BC97" s="1326">
        <f t="shared" si="284"/>
        <v>0</v>
      </c>
      <c r="BD97" s="1339">
        <f t="shared" si="342"/>
        <v>0</v>
      </c>
      <c r="BE97" s="1401">
        <f t="shared" si="343"/>
        <v>0</v>
      </c>
      <c r="BF97" s="1401">
        <f t="shared" si="328"/>
        <v>0</v>
      </c>
      <c r="BG97" s="1405">
        <f t="shared" si="329"/>
        <v>0</v>
      </c>
      <c r="BH97" s="1327">
        <f t="shared" si="288"/>
        <v>0</v>
      </c>
      <c r="BI97" s="1403">
        <f t="shared" si="344"/>
        <v>0</v>
      </c>
      <c r="BJ97" s="1327"/>
      <c r="BK97" s="1357"/>
      <c r="BL97" s="1302"/>
      <c r="BM97" s="1324">
        <f t="shared" si="208"/>
        <v>0</v>
      </c>
      <c r="BN97" s="1339">
        <f t="shared" si="345"/>
        <v>0</v>
      </c>
      <c r="BO97" s="1324"/>
      <c r="BP97" s="1357"/>
      <c r="BQ97" s="1302"/>
      <c r="BR97" s="1324">
        <f t="shared" si="209"/>
        <v>0</v>
      </c>
      <c r="BS97" s="1339">
        <f t="shared" si="346"/>
        <v>0</v>
      </c>
      <c r="BT97" s="1324"/>
      <c r="BU97" s="1357"/>
      <c r="BV97" s="1302"/>
      <c r="BW97" s="1324">
        <f t="shared" si="210"/>
        <v>0</v>
      </c>
      <c r="BX97" s="1339">
        <f t="shared" si="347"/>
        <v>0</v>
      </c>
      <c r="BY97" s="1324"/>
      <c r="BZ97" s="1357"/>
      <c r="CA97" s="1302"/>
      <c r="CB97" s="1324">
        <f t="shared" si="320"/>
        <v>0</v>
      </c>
      <c r="CC97" s="1339">
        <f t="shared" si="348"/>
        <v>0</v>
      </c>
      <c r="CD97" s="1324"/>
      <c r="CE97" s="1357"/>
      <c r="CF97" s="1302"/>
      <c r="CG97" s="1324">
        <f t="shared" si="321"/>
        <v>0</v>
      </c>
      <c r="CH97" s="1339">
        <f t="shared" si="349"/>
        <v>0</v>
      </c>
      <c r="CI97" s="1324"/>
      <c r="CJ97" s="1357"/>
      <c r="CK97" s="1302"/>
      <c r="CL97" s="1324">
        <f t="shared" si="322"/>
        <v>0</v>
      </c>
      <c r="CM97" s="1339">
        <f t="shared" si="350"/>
        <v>0</v>
      </c>
      <c r="CN97" s="1324"/>
      <c r="CO97" s="1357"/>
      <c r="CP97" s="1302"/>
      <c r="CQ97" s="1324">
        <f t="shared" si="323"/>
        <v>0</v>
      </c>
      <c r="CR97" s="1339">
        <f t="shared" si="351"/>
        <v>0</v>
      </c>
      <c r="CS97" s="1324"/>
      <c r="CT97" s="1357"/>
      <c r="CU97" s="1302"/>
      <c r="CV97" s="1324">
        <f t="shared" si="301"/>
        <v>0</v>
      </c>
      <c r="CW97" s="1339">
        <f t="shared" si="352"/>
        <v>0</v>
      </c>
      <c r="CX97" s="1401">
        <f t="shared" si="361"/>
        <v>0</v>
      </c>
      <c r="CY97" s="1401">
        <f t="shared" si="353"/>
        <v>0</v>
      </c>
      <c r="CZ97" s="1405">
        <f t="shared" si="354"/>
        <v>0</v>
      </c>
      <c r="DA97" s="1327">
        <f t="shared" si="304"/>
        <v>0</v>
      </c>
      <c r="DB97" s="1403">
        <f t="shared" si="355"/>
        <v>0</v>
      </c>
      <c r="DC97" s="1327"/>
      <c r="DD97" s="1324"/>
      <c r="DE97" s="1320"/>
      <c r="DF97" s="1324">
        <f t="shared" si="324"/>
        <v>0</v>
      </c>
      <c r="DG97" s="1339">
        <f t="shared" si="356"/>
        <v>0</v>
      </c>
      <c r="DH97" s="1403">
        <f t="shared" si="357"/>
        <v>0</v>
      </c>
      <c r="DI97" s="1403">
        <f t="shared" si="358"/>
        <v>0</v>
      </c>
      <c r="DJ97" s="1404">
        <f t="shared" si="359"/>
        <v>0</v>
      </c>
      <c r="DK97" s="1327">
        <f t="shared" si="327"/>
        <v>0</v>
      </c>
      <c r="DL97" s="1398">
        <f t="shared" si="360"/>
        <v>0</v>
      </c>
      <c r="DM97" s="2"/>
      <c r="DN97" s="2"/>
      <c r="DO97" s="15"/>
      <c r="DP97" s="15"/>
      <c r="DQ97" s="15"/>
    </row>
    <row r="98" spans="1:121" ht="15" hidden="1" customHeight="1">
      <c r="A98" s="806" t="s">
        <v>912</v>
      </c>
      <c r="B98" s="806"/>
      <c r="C98" s="1363"/>
      <c r="D98" s="1302"/>
      <c r="E98" s="1324">
        <f t="shared" si="264"/>
        <v>0</v>
      </c>
      <c r="F98" s="1324"/>
      <c r="G98" s="1324"/>
      <c r="H98" s="1357"/>
      <c r="I98" s="1302"/>
      <c r="J98" s="1324">
        <f t="shared" si="266"/>
        <v>0</v>
      </c>
      <c r="K98" s="1324"/>
      <c r="L98" s="1324"/>
      <c r="M98" s="1357"/>
      <c r="N98" s="1302"/>
      <c r="O98" s="1324">
        <f t="shared" si="268"/>
        <v>0</v>
      </c>
      <c r="P98" s="1324"/>
      <c r="Q98" s="1324"/>
      <c r="R98" s="1357"/>
      <c r="S98" s="1302"/>
      <c r="T98" s="1326">
        <f t="shared" si="270"/>
        <v>0</v>
      </c>
      <c r="U98" s="1326"/>
      <c r="V98" s="1326"/>
      <c r="W98" s="1326"/>
      <c r="X98" s="1302"/>
      <c r="Y98" s="1326">
        <f t="shared" si="272"/>
        <v>0</v>
      </c>
      <c r="Z98" s="1326"/>
      <c r="AA98" s="1326"/>
      <c r="AB98" s="1357"/>
      <c r="AC98" s="1302"/>
      <c r="AD98" s="1326">
        <f t="shared" si="274"/>
        <v>0</v>
      </c>
      <c r="AE98" s="1326"/>
      <c r="AF98" s="1326"/>
      <c r="AG98" s="1357"/>
      <c r="AH98" s="1302"/>
      <c r="AI98" s="1326">
        <f t="shared" si="276"/>
        <v>0</v>
      </c>
      <c r="AJ98" s="1326"/>
      <c r="AK98" s="1326"/>
      <c r="AL98" s="1357"/>
      <c r="AM98" s="1302"/>
      <c r="AN98" s="1324">
        <f t="shared" si="278"/>
        <v>0</v>
      </c>
      <c r="AO98" s="1324"/>
      <c r="AP98" s="1324"/>
      <c r="AQ98" s="1324"/>
      <c r="AR98" s="1320"/>
      <c r="AS98" s="1324">
        <f t="shared" si="280"/>
        <v>0</v>
      </c>
      <c r="AT98" s="1324"/>
      <c r="AU98" s="1324"/>
      <c r="AV98" s="1357"/>
      <c r="AW98" s="1302"/>
      <c r="AX98" s="1326">
        <f t="shared" si="282"/>
        <v>0</v>
      </c>
      <c r="AY98" s="1326"/>
      <c r="AZ98" s="1326"/>
      <c r="BA98" s="1324"/>
      <c r="BB98" s="1320"/>
      <c r="BC98" s="1326">
        <f t="shared" si="284"/>
        <v>0</v>
      </c>
      <c r="BD98" s="1326"/>
      <c r="BE98" s="1326"/>
      <c r="BF98" s="1401">
        <f t="shared" si="328"/>
        <v>0</v>
      </c>
      <c r="BG98" s="1408">
        <f t="shared" si="329"/>
        <v>0</v>
      </c>
      <c r="BH98" s="1327">
        <f t="shared" si="288"/>
        <v>0</v>
      </c>
      <c r="BI98" s="1327"/>
      <c r="BJ98" s="1327"/>
      <c r="BK98" s="1357"/>
      <c r="BL98" s="1302"/>
      <c r="BM98" s="1324">
        <f t="shared" si="208"/>
        <v>0</v>
      </c>
      <c r="BN98" s="1324"/>
      <c r="BO98" s="1324"/>
      <c r="BP98" s="1357"/>
      <c r="BQ98" s="1302"/>
      <c r="BR98" s="1324">
        <f t="shared" si="209"/>
        <v>0</v>
      </c>
      <c r="BS98" s="1324"/>
      <c r="BT98" s="1324"/>
      <c r="BU98" s="1357"/>
      <c r="BV98" s="1302"/>
      <c r="BW98" s="1324">
        <f t="shared" si="210"/>
        <v>0</v>
      </c>
      <c r="BX98" s="1324"/>
      <c r="BY98" s="1324"/>
      <c r="BZ98" s="1357"/>
      <c r="CA98" s="1302"/>
      <c r="CB98" s="1324">
        <f t="shared" si="320"/>
        <v>0</v>
      </c>
      <c r="CC98" s="1324"/>
      <c r="CD98" s="1324"/>
      <c r="CE98" s="1357"/>
      <c r="CF98" s="1302"/>
      <c r="CG98" s="1324">
        <f t="shared" si="321"/>
        <v>0</v>
      </c>
      <c r="CH98" s="1324"/>
      <c r="CI98" s="1324"/>
      <c r="CJ98" s="1357"/>
      <c r="CK98" s="1302"/>
      <c r="CL98" s="1324">
        <f t="shared" si="322"/>
        <v>0</v>
      </c>
      <c r="CM98" s="1324"/>
      <c r="CN98" s="1324"/>
      <c r="CO98" s="1357"/>
      <c r="CP98" s="1302"/>
      <c r="CQ98" s="1324">
        <f t="shared" si="323"/>
        <v>0</v>
      </c>
      <c r="CR98" s="1324"/>
      <c r="CS98" s="1324"/>
      <c r="CT98" s="1357"/>
      <c r="CU98" s="1302"/>
      <c r="CV98" s="1324">
        <f t="shared" si="301"/>
        <v>0</v>
      </c>
      <c r="CW98" s="1324"/>
      <c r="CX98" s="1401">
        <f t="shared" si="361"/>
        <v>0</v>
      </c>
      <c r="CY98" s="1401">
        <f t="shared" si="330"/>
        <v>0</v>
      </c>
      <c r="CZ98" s="1408">
        <f t="shared" si="331"/>
        <v>0</v>
      </c>
      <c r="DA98" s="1327">
        <f t="shared" si="304"/>
        <v>0</v>
      </c>
      <c r="DB98" s="1327"/>
      <c r="DC98" s="1327"/>
      <c r="DD98" s="1324"/>
      <c r="DE98" s="1320"/>
      <c r="DF98" s="1324">
        <f t="shared" si="324"/>
        <v>0</v>
      </c>
      <c r="DG98" s="1324"/>
      <c r="DH98" s="1327"/>
      <c r="DI98" s="1403">
        <f t="shared" si="325"/>
        <v>0</v>
      </c>
      <c r="DJ98" s="1404">
        <f t="shared" si="326"/>
        <v>0</v>
      </c>
      <c r="DK98" s="1327">
        <f t="shared" si="327"/>
        <v>0</v>
      </c>
      <c r="DL98" s="1202"/>
      <c r="DM98" s="2"/>
      <c r="DN98" s="2"/>
      <c r="DO98" s="15"/>
      <c r="DP98" s="15"/>
      <c r="DQ98" s="15"/>
    </row>
    <row r="99" spans="1:121" ht="15" hidden="1" customHeight="1">
      <c r="A99" s="806" t="s">
        <v>913</v>
      </c>
      <c r="B99" s="806"/>
      <c r="C99" s="1363"/>
      <c r="D99" s="1302"/>
      <c r="E99" s="1324">
        <f>SUM(C99+D99)</f>
        <v>0</v>
      </c>
      <c r="F99" s="1324"/>
      <c r="G99" s="1324"/>
      <c r="H99" s="1357"/>
      <c r="I99" s="1302"/>
      <c r="J99" s="1324">
        <f>SUM(H99+I99)</f>
        <v>0</v>
      </c>
      <c r="K99" s="1324"/>
      <c r="L99" s="1324"/>
      <c r="M99" s="1357"/>
      <c r="N99" s="1302"/>
      <c r="O99" s="1324">
        <f>SUM(M99+N99)</f>
        <v>0</v>
      </c>
      <c r="P99" s="1324"/>
      <c r="Q99" s="1324"/>
      <c r="R99" s="1357"/>
      <c r="S99" s="1302"/>
      <c r="T99" s="1326">
        <f>SUM(R99+S99)</f>
        <v>0</v>
      </c>
      <c r="U99" s="1326"/>
      <c r="V99" s="1326"/>
      <c r="W99" s="1326"/>
      <c r="X99" s="1302"/>
      <c r="Y99" s="1326">
        <f>SUM(W99+X99)</f>
        <v>0</v>
      </c>
      <c r="Z99" s="1326"/>
      <c r="AA99" s="1326"/>
      <c r="AB99" s="1357"/>
      <c r="AC99" s="1302"/>
      <c r="AD99" s="1326">
        <f>SUM(AB99+AC99)</f>
        <v>0</v>
      </c>
      <c r="AE99" s="1326"/>
      <c r="AF99" s="1326"/>
      <c r="AG99" s="1357"/>
      <c r="AH99" s="1302"/>
      <c r="AI99" s="1326">
        <f>SUM(AG99+AH99)</f>
        <v>0</v>
      </c>
      <c r="AJ99" s="1326"/>
      <c r="AK99" s="1326"/>
      <c r="AL99" s="1357"/>
      <c r="AM99" s="1302"/>
      <c r="AN99" s="1324">
        <f>SUM(AL99+AM99)</f>
        <v>0</v>
      </c>
      <c r="AO99" s="1324"/>
      <c r="AP99" s="1324"/>
      <c r="AQ99" s="1324"/>
      <c r="AR99" s="1320"/>
      <c r="AS99" s="1324">
        <f>SUM(AQ99+AR99)</f>
        <v>0</v>
      </c>
      <c r="AT99" s="1324"/>
      <c r="AU99" s="1324"/>
      <c r="AV99" s="1357"/>
      <c r="AW99" s="1302"/>
      <c r="AX99" s="1326">
        <f>SUM(AV99+AW99)</f>
        <v>0</v>
      </c>
      <c r="AY99" s="1326"/>
      <c r="AZ99" s="1326"/>
      <c r="BA99" s="1324"/>
      <c r="BB99" s="1320"/>
      <c r="BC99" s="1326">
        <f>SUM(BA99+BB99)</f>
        <v>0</v>
      </c>
      <c r="BD99" s="1326"/>
      <c r="BE99" s="1326"/>
      <c r="BF99" s="1401">
        <f t="shared" si="328"/>
        <v>0</v>
      </c>
      <c r="BG99" s="1408">
        <f t="shared" si="329"/>
        <v>0</v>
      </c>
      <c r="BH99" s="1327">
        <f>SUM(BF99+BG99)</f>
        <v>0</v>
      </c>
      <c r="BI99" s="1327"/>
      <c r="BJ99" s="1327"/>
      <c r="BK99" s="1357"/>
      <c r="BL99" s="1302"/>
      <c r="BM99" s="1324">
        <f t="shared" si="208"/>
        <v>0</v>
      </c>
      <c r="BN99" s="1324"/>
      <c r="BO99" s="1324"/>
      <c r="BP99" s="1357"/>
      <c r="BQ99" s="1302"/>
      <c r="BR99" s="1324">
        <f t="shared" si="209"/>
        <v>0</v>
      </c>
      <c r="BS99" s="1324"/>
      <c r="BT99" s="1324"/>
      <c r="BU99" s="1357"/>
      <c r="BV99" s="1302"/>
      <c r="BW99" s="1324">
        <f t="shared" si="210"/>
        <v>0</v>
      </c>
      <c r="BX99" s="1324"/>
      <c r="BY99" s="1324"/>
      <c r="BZ99" s="1357"/>
      <c r="CA99" s="1302"/>
      <c r="CB99" s="1324">
        <f t="shared" si="320"/>
        <v>0</v>
      </c>
      <c r="CC99" s="1324"/>
      <c r="CD99" s="1324"/>
      <c r="CE99" s="1357"/>
      <c r="CF99" s="1302"/>
      <c r="CG99" s="1324">
        <f t="shared" si="321"/>
        <v>0</v>
      </c>
      <c r="CH99" s="1324"/>
      <c r="CI99" s="1324"/>
      <c r="CJ99" s="1357"/>
      <c r="CK99" s="1302"/>
      <c r="CL99" s="1324">
        <f t="shared" si="322"/>
        <v>0</v>
      </c>
      <c r="CM99" s="1324"/>
      <c r="CN99" s="1324"/>
      <c r="CO99" s="1357"/>
      <c r="CP99" s="1302"/>
      <c r="CQ99" s="1324">
        <f t="shared" si="323"/>
        <v>0</v>
      </c>
      <c r="CR99" s="1324"/>
      <c r="CS99" s="1324"/>
      <c r="CT99" s="1357"/>
      <c r="CU99" s="1302"/>
      <c r="CV99" s="1324">
        <f>SUM(CT99+CU99)</f>
        <v>0</v>
      </c>
      <c r="CW99" s="1324"/>
      <c r="CX99" s="1401">
        <f t="shared" si="361"/>
        <v>0</v>
      </c>
      <c r="CY99" s="1401">
        <f t="shared" si="330"/>
        <v>0</v>
      </c>
      <c r="CZ99" s="1408">
        <f t="shared" si="331"/>
        <v>0</v>
      </c>
      <c r="DA99" s="1327">
        <f>SUM(CY99+CZ99)</f>
        <v>0</v>
      </c>
      <c r="DB99" s="1327"/>
      <c r="DC99" s="1327"/>
      <c r="DD99" s="1324"/>
      <c r="DE99" s="1320"/>
      <c r="DF99" s="1324">
        <f>SUM(DD99:DE99)</f>
        <v>0</v>
      </c>
      <c r="DG99" s="1324"/>
      <c r="DH99" s="1327"/>
      <c r="DI99" s="1403">
        <f t="shared" si="325"/>
        <v>0</v>
      </c>
      <c r="DJ99" s="1404">
        <f t="shared" si="326"/>
        <v>0</v>
      </c>
      <c r="DK99" s="1327">
        <f>SUM(DI99:DJ99)</f>
        <v>0</v>
      </c>
      <c r="DL99" s="1202"/>
      <c r="DM99" s="2"/>
      <c r="DN99" s="2"/>
      <c r="DO99" s="15"/>
      <c r="DP99" s="15"/>
      <c r="DQ99" s="15"/>
    </row>
    <row r="100" spans="1:121" ht="15" hidden="1" customHeight="1">
      <c r="A100" s="809" t="s">
        <v>914</v>
      </c>
      <c r="B100" s="809"/>
      <c r="C100" s="1363"/>
      <c r="D100" s="1302"/>
      <c r="E100" s="1324">
        <f>SUM(C100+D100)</f>
        <v>0</v>
      </c>
      <c r="F100" s="1324"/>
      <c r="G100" s="1324"/>
      <c r="H100" s="1357"/>
      <c r="I100" s="1302"/>
      <c r="J100" s="1324">
        <f>SUM(H100+I100)</f>
        <v>0</v>
      </c>
      <c r="K100" s="1324"/>
      <c r="L100" s="1324"/>
      <c r="M100" s="1357"/>
      <c r="N100" s="1302"/>
      <c r="O100" s="1324">
        <f>SUM(M100+N100)</f>
        <v>0</v>
      </c>
      <c r="P100" s="1324"/>
      <c r="Q100" s="1324"/>
      <c r="R100" s="1357"/>
      <c r="S100" s="1302"/>
      <c r="T100" s="1326">
        <f>SUM(R100+S100)</f>
        <v>0</v>
      </c>
      <c r="U100" s="1326"/>
      <c r="V100" s="1326"/>
      <c r="W100" s="1326"/>
      <c r="X100" s="1302"/>
      <c r="Y100" s="1326">
        <f>SUM(W100+X100)</f>
        <v>0</v>
      </c>
      <c r="Z100" s="1326"/>
      <c r="AA100" s="1326"/>
      <c r="AB100" s="1357"/>
      <c r="AC100" s="1302"/>
      <c r="AD100" s="1326">
        <f>SUM(AB100+AC100)</f>
        <v>0</v>
      </c>
      <c r="AE100" s="1326"/>
      <c r="AF100" s="1326"/>
      <c r="AG100" s="1357"/>
      <c r="AH100" s="1302"/>
      <c r="AI100" s="1326">
        <f>SUM(AG100+AH100)</f>
        <v>0</v>
      </c>
      <c r="AJ100" s="1326"/>
      <c r="AK100" s="1326"/>
      <c r="AL100" s="1357"/>
      <c r="AM100" s="1302"/>
      <c r="AN100" s="1324">
        <f>SUM(AL100+AM100)</f>
        <v>0</v>
      </c>
      <c r="AO100" s="1324"/>
      <c r="AP100" s="1324"/>
      <c r="AQ100" s="1324"/>
      <c r="AR100" s="1320"/>
      <c r="AS100" s="1324">
        <f>SUM(AQ100+AR100)</f>
        <v>0</v>
      </c>
      <c r="AT100" s="1324"/>
      <c r="AU100" s="1324"/>
      <c r="AV100" s="1357"/>
      <c r="AW100" s="1302"/>
      <c r="AX100" s="1326">
        <f>SUM(AV100+AW100)</f>
        <v>0</v>
      </c>
      <c r="AY100" s="1326"/>
      <c r="AZ100" s="1326"/>
      <c r="BA100" s="1324"/>
      <c r="BB100" s="1320"/>
      <c r="BC100" s="1326">
        <f>SUM(BA100+BB100)</f>
        <v>0</v>
      </c>
      <c r="BD100" s="1326"/>
      <c r="BE100" s="1326"/>
      <c r="BF100" s="1401">
        <f t="shared" si="328"/>
        <v>0</v>
      </c>
      <c r="BG100" s="1408">
        <f t="shared" si="329"/>
        <v>0</v>
      </c>
      <c r="BH100" s="1327">
        <f>SUM(BF100+BG100)</f>
        <v>0</v>
      </c>
      <c r="BI100" s="1327"/>
      <c r="BJ100" s="1327"/>
      <c r="BK100" s="1357"/>
      <c r="BL100" s="1302"/>
      <c r="BM100" s="1324">
        <f t="shared" si="208"/>
        <v>0</v>
      </c>
      <c r="BN100" s="1324"/>
      <c r="BO100" s="1324"/>
      <c r="BP100" s="1357"/>
      <c r="BQ100" s="1302"/>
      <c r="BR100" s="1324">
        <f t="shared" si="209"/>
        <v>0</v>
      </c>
      <c r="BS100" s="1324"/>
      <c r="BT100" s="1324"/>
      <c r="BU100" s="1357"/>
      <c r="BV100" s="1302"/>
      <c r="BW100" s="1324">
        <f t="shared" si="210"/>
        <v>0</v>
      </c>
      <c r="BX100" s="1324"/>
      <c r="BY100" s="1324"/>
      <c r="BZ100" s="1357"/>
      <c r="CA100" s="1302"/>
      <c r="CB100" s="1324">
        <f t="shared" si="320"/>
        <v>0</v>
      </c>
      <c r="CC100" s="1324"/>
      <c r="CD100" s="1324"/>
      <c r="CE100" s="1357"/>
      <c r="CF100" s="1302"/>
      <c r="CG100" s="1324">
        <f t="shared" si="321"/>
        <v>0</v>
      </c>
      <c r="CH100" s="1324"/>
      <c r="CI100" s="1324"/>
      <c r="CJ100" s="1357"/>
      <c r="CK100" s="1302"/>
      <c r="CL100" s="1324">
        <f t="shared" si="322"/>
        <v>0</v>
      </c>
      <c r="CM100" s="1324"/>
      <c r="CN100" s="1324"/>
      <c r="CO100" s="1357"/>
      <c r="CP100" s="1302"/>
      <c r="CQ100" s="1324">
        <f t="shared" si="323"/>
        <v>0</v>
      </c>
      <c r="CR100" s="1324"/>
      <c r="CS100" s="1324"/>
      <c r="CT100" s="1357"/>
      <c r="CU100" s="1302"/>
      <c r="CV100" s="1324">
        <f>SUM(CT100+CU100)</f>
        <v>0</v>
      </c>
      <c r="CW100" s="1324"/>
      <c r="CX100" s="1401">
        <f t="shared" si="361"/>
        <v>0</v>
      </c>
      <c r="CY100" s="1401">
        <f t="shared" si="330"/>
        <v>0</v>
      </c>
      <c r="CZ100" s="1408">
        <f t="shared" si="331"/>
        <v>0</v>
      </c>
      <c r="DA100" s="1327">
        <f>SUM(CY100+CZ100)</f>
        <v>0</v>
      </c>
      <c r="DB100" s="1327"/>
      <c r="DC100" s="1327"/>
      <c r="DD100" s="1324"/>
      <c r="DE100" s="1320"/>
      <c r="DF100" s="1324">
        <f>SUM(DD100:DE100)</f>
        <v>0</v>
      </c>
      <c r="DG100" s="1324"/>
      <c r="DH100" s="1327"/>
      <c r="DI100" s="1403">
        <f t="shared" si="325"/>
        <v>0</v>
      </c>
      <c r="DJ100" s="1404">
        <f t="shared" si="326"/>
        <v>0</v>
      </c>
      <c r="DK100" s="1327">
        <f>SUM(DI100:DJ100)</f>
        <v>0</v>
      </c>
      <c r="DL100" s="1202"/>
      <c r="DM100" s="2"/>
      <c r="DN100" s="2"/>
      <c r="DO100" s="15"/>
      <c r="DP100" s="15"/>
      <c r="DQ100" s="15"/>
    </row>
    <row r="101" spans="1:121" ht="15" hidden="1" customHeight="1">
      <c r="A101" s="806" t="s">
        <v>915</v>
      </c>
      <c r="B101" s="806"/>
      <c r="C101" s="1363"/>
      <c r="D101" s="1302"/>
      <c r="E101" s="1324">
        <f>SUM(C101+D101)</f>
        <v>0</v>
      </c>
      <c r="F101" s="1324"/>
      <c r="G101" s="1324"/>
      <c r="H101" s="1357"/>
      <c r="I101" s="1302"/>
      <c r="J101" s="1324">
        <f>SUM(H101+I101)</f>
        <v>0</v>
      </c>
      <c r="K101" s="1324"/>
      <c r="L101" s="1324"/>
      <c r="M101" s="1357"/>
      <c r="N101" s="1302"/>
      <c r="O101" s="1324">
        <f>SUM(M101+N101)</f>
        <v>0</v>
      </c>
      <c r="P101" s="1324"/>
      <c r="Q101" s="1324"/>
      <c r="R101" s="1357"/>
      <c r="S101" s="1302"/>
      <c r="T101" s="1326">
        <f>SUM(R101+S101)</f>
        <v>0</v>
      </c>
      <c r="U101" s="1326"/>
      <c r="V101" s="1326"/>
      <c r="W101" s="1326"/>
      <c r="X101" s="1302"/>
      <c r="Y101" s="1326">
        <f>SUM(W101+X101)</f>
        <v>0</v>
      </c>
      <c r="Z101" s="1326"/>
      <c r="AA101" s="1326"/>
      <c r="AB101" s="1357"/>
      <c r="AC101" s="1302"/>
      <c r="AD101" s="1326">
        <f>SUM(AB101+AC101)</f>
        <v>0</v>
      </c>
      <c r="AE101" s="1326"/>
      <c r="AF101" s="1326"/>
      <c r="AG101" s="1357"/>
      <c r="AH101" s="1302"/>
      <c r="AI101" s="1326">
        <f>SUM(AG101+AH101)</f>
        <v>0</v>
      </c>
      <c r="AJ101" s="1326"/>
      <c r="AK101" s="1326"/>
      <c r="AL101" s="1357"/>
      <c r="AM101" s="1302"/>
      <c r="AN101" s="1324">
        <f>SUM(AL101+AM101)</f>
        <v>0</v>
      </c>
      <c r="AO101" s="1324"/>
      <c r="AP101" s="1324"/>
      <c r="AQ101" s="1324"/>
      <c r="AR101" s="1320"/>
      <c r="AS101" s="1324">
        <f>SUM(AQ101+AR101)</f>
        <v>0</v>
      </c>
      <c r="AT101" s="1324"/>
      <c r="AU101" s="1324"/>
      <c r="AV101" s="1357"/>
      <c r="AW101" s="1302"/>
      <c r="AX101" s="1326">
        <f>SUM(AV101+AW101)</f>
        <v>0</v>
      </c>
      <c r="AY101" s="1326"/>
      <c r="AZ101" s="1326"/>
      <c r="BA101" s="1324"/>
      <c r="BB101" s="1320"/>
      <c r="BC101" s="1326">
        <f>SUM(BA101+BB101)</f>
        <v>0</v>
      </c>
      <c r="BD101" s="1326"/>
      <c r="BE101" s="1326"/>
      <c r="BF101" s="1401">
        <f t="shared" si="328"/>
        <v>0</v>
      </c>
      <c r="BG101" s="1408">
        <f t="shared" si="329"/>
        <v>0</v>
      </c>
      <c r="BH101" s="1327">
        <f>SUM(BF101+BG101)</f>
        <v>0</v>
      </c>
      <c r="BI101" s="1327"/>
      <c r="BJ101" s="1327"/>
      <c r="BK101" s="1357"/>
      <c r="BL101" s="1302"/>
      <c r="BM101" s="1324">
        <f t="shared" si="208"/>
        <v>0</v>
      </c>
      <c r="BN101" s="1324"/>
      <c r="BO101" s="1324"/>
      <c r="BP101" s="1357"/>
      <c r="BQ101" s="1302"/>
      <c r="BR101" s="1324">
        <f t="shared" si="209"/>
        <v>0</v>
      </c>
      <c r="BS101" s="1324"/>
      <c r="BT101" s="1324"/>
      <c r="BU101" s="1357"/>
      <c r="BV101" s="1302"/>
      <c r="BW101" s="1324">
        <f t="shared" si="210"/>
        <v>0</v>
      </c>
      <c r="BX101" s="1324"/>
      <c r="BY101" s="1324"/>
      <c r="BZ101" s="1357"/>
      <c r="CA101" s="1302"/>
      <c r="CB101" s="1324">
        <f t="shared" si="320"/>
        <v>0</v>
      </c>
      <c r="CC101" s="1324"/>
      <c r="CD101" s="1324"/>
      <c r="CE101" s="1357"/>
      <c r="CF101" s="1302"/>
      <c r="CG101" s="1324">
        <f t="shared" si="321"/>
        <v>0</v>
      </c>
      <c r="CH101" s="1324"/>
      <c r="CI101" s="1324"/>
      <c r="CJ101" s="1357"/>
      <c r="CK101" s="1302"/>
      <c r="CL101" s="1324">
        <f t="shared" si="322"/>
        <v>0</v>
      </c>
      <c r="CM101" s="1324"/>
      <c r="CN101" s="1324"/>
      <c r="CO101" s="1357"/>
      <c r="CP101" s="1302"/>
      <c r="CQ101" s="1324">
        <f t="shared" si="323"/>
        <v>0</v>
      </c>
      <c r="CR101" s="1324"/>
      <c r="CS101" s="1324"/>
      <c r="CT101" s="1357"/>
      <c r="CU101" s="1302"/>
      <c r="CV101" s="1324">
        <f>SUM(CT101+CU101)</f>
        <v>0</v>
      </c>
      <c r="CW101" s="1324"/>
      <c r="CX101" s="1401">
        <f t="shared" si="361"/>
        <v>0</v>
      </c>
      <c r="CY101" s="1401">
        <f t="shared" si="330"/>
        <v>0</v>
      </c>
      <c r="CZ101" s="1408">
        <f t="shared" si="331"/>
        <v>0</v>
      </c>
      <c r="DA101" s="1327">
        <f>SUM(CY101+CZ101)</f>
        <v>0</v>
      </c>
      <c r="DB101" s="1327"/>
      <c r="DC101" s="1327"/>
      <c r="DD101" s="1324"/>
      <c r="DE101" s="1320"/>
      <c r="DF101" s="1324">
        <f>SUM(DD101:DE101)</f>
        <v>0</v>
      </c>
      <c r="DG101" s="1324"/>
      <c r="DH101" s="1327"/>
      <c r="DI101" s="1403">
        <f t="shared" si="325"/>
        <v>0</v>
      </c>
      <c r="DJ101" s="1404">
        <f t="shared" si="326"/>
        <v>0</v>
      </c>
      <c r="DK101" s="1327">
        <f>SUM(DI101:DJ101)</f>
        <v>0</v>
      </c>
      <c r="DL101" s="1202"/>
      <c r="DM101" s="2"/>
      <c r="DN101" s="2"/>
      <c r="DO101" s="15"/>
      <c r="DP101" s="15"/>
      <c r="DQ101" s="15"/>
    </row>
    <row r="102" spans="1:121" ht="15" hidden="1" customHeight="1">
      <c r="A102" s="806" t="s">
        <v>916</v>
      </c>
      <c r="B102" s="806"/>
      <c r="C102" s="1363"/>
      <c r="D102" s="1302"/>
      <c r="E102" s="1324">
        <f>SUM(C102+D102)</f>
        <v>0</v>
      </c>
      <c r="F102" s="1324"/>
      <c r="G102" s="1324"/>
      <c r="H102" s="1357"/>
      <c r="I102" s="1302"/>
      <c r="J102" s="1324">
        <f>SUM(H102+I102)</f>
        <v>0</v>
      </c>
      <c r="K102" s="1324"/>
      <c r="L102" s="1324"/>
      <c r="M102" s="1357"/>
      <c r="N102" s="1302"/>
      <c r="O102" s="1324">
        <f>SUM(M102+N102)</f>
        <v>0</v>
      </c>
      <c r="P102" s="1324"/>
      <c r="Q102" s="1324"/>
      <c r="R102" s="1357"/>
      <c r="S102" s="1302"/>
      <c r="T102" s="1326">
        <f>SUM(R102+S102)</f>
        <v>0</v>
      </c>
      <c r="U102" s="1326"/>
      <c r="V102" s="1326"/>
      <c r="W102" s="1326"/>
      <c r="X102" s="1302"/>
      <c r="Y102" s="1326">
        <f>SUM(W102+X102)</f>
        <v>0</v>
      </c>
      <c r="Z102" s="1326"/>
      <c r="AA102" s="1326"/>
      <c r="AB102" s="1357"/>
      <c r="AC102" s="1302"/>
      <c r="AD102" s="1326">
        <f>SUM(AB102+AC102)</f>
        <v>0</v>
      </c>
      <c r="AE102" s="1326"/>
      <c r="AF102" s="1326"/>
      <c r="AG102" s="1357"/>
      <c r="AH102" s="1302"/>
      <c r="AI102" s="1326">
        <f>SUM(AG102+AH102)</f>
        <v>0</v>
      </c>
      <c r="AJ102" s="1326"/>
      <c r="AK102" s="1326"/>
      <c r="AL102" s="1357"/>
      <c r="AM102" s="1302"/>
      <c r="AN102" s="1324">
        <f>SUM(AL102+AM102)</f>
        <v>0</v>
      </c>
      <c r="AO102" s="1324"/>
      <c r="AP102" s="1324"/>
      <c r="AQ102" s="1324"/>
      <c r="AR102" s="1320"/>
      <c r="AS102" s="1324">
        <f>SUM(AQ102+AR102)</f>
        <v>0</v>
      </c>
      <c r="AT102" s="1324"/>
      <c r="AU102" s="1324"/>
      <c r="AV102" s="1357"/>
      <c r="AW102" s="1302"/>
      <c r="AX102" s="1326">
        <f>SUM(AV102+AW102)</f>
        <v>0</v>
      </c>
      <c r="AY102" s="1326"/>
      <c r="AZ102" s="1326"/>
      <c r="BA102" s="1324"/>
      <c r="BB102" s="1320"/>
      <c r="BC102" s="1326">
        <f>SUM(BA102+BB102)</f>
        <v>0</v>
      </c>
      <c r="BD102" s="1326"/>
      <c r="BE102" s="1326"/>
      <c r="BF102" s="1401">
        <f t="shared" si="328"/>
        <v>0</v>
      </c>
      <c r="BG102" s="1408">
        <f t="shared" si="329"/>
        <v>0</v>
      </c>
      <c r="BH102" s="1327">
        <f>SUM(BF102+BG102)</f>
        <v>0</v>
      </c>
      <c r="BI102" s="1327"/>
      <c r="BJ102" s="1327"/>
      <c r="BK102" s="1357"/>
      <c r="BL102" s="1302"/>
      <c r="BM102" s="1324">
        <f t="shared" si="208"/>
        <v>0</v>
      </c>
      <c r="BN102" s="1324"/>
      <c r="BO102" s="1324"/>
      <c r="BP102" s="1357"/>
      <c r="BQ102" s="1302"/>
      <c r="BR102" s="1324">
        <f t="shared" si="209"/>
        <v>0</v>
      </c>
      <c r="BS102" s="1324"/>
      <c r="BT102" s="1324"/>
      <c r="BU102" s="1357"/>
      <c r="BV102" s="1302"/>
      <c r="BW102" s="1324">
        <f t="shared" si="210"/>
        <v>0</v>
      </c>
      <c r="BX102" s="1324"/>
      <c r="BY102" s="1324"/>
      <c r="BZ102" s="1357"/>
      <c r="CA102" s="1302"/>
      <c r="CB102" s="1324">
        <f t="shared" si="320"/>
        <v>0</v>
      </c>
      <c r="CC102" s="1324"/>
      <c r="CD102" s="1324"/>
      <c r="CE102" s="1357"/>
      <c r="CF102" s="1302"/>
      <c r="CG102" s="1324">
        <f t="shared" si="321"/>
        <v>0</v>
      </c>
      <c r="CH102" s="1324"/>
      <c r="CI102" s="1324"/>
      <c r="CJ102" s="1357"/>
      <c r="CK102" s="1302"/>
      <c r="CL102" s="1324">
        <f t="shared" si="322"/>
        <v>0</v>
      </c>
      <c r="CM102" s="1324"/>
      <c r="CN102" s="1324"/>
      <c r="CO102" s="1357"/>
      <c r="CP102" s="1302"/>
      <c r="CQ102" s="1324">
        <f t="shared" si="323"/>
        <v>0</v>
      </c>
      <c r="CR102" s="1324"/>
      <c r="CS102" s="1324"/>
      <c r="CT102" s="1357"/>
      <c r="CU102" s="1302"/>
      <c r="CV102" s="1324">
        <f>SUM(CT102+CU102)</f>
        <v>0</v>
      </c>
      <c r="CW102" s="1324"/>
      <c r="CX102" s="1401">
        <f t="shared" si="361"/>
        <v>0</v>
      </c>
      <c r="CY102" s="1401">
        <f t="shared" si="330"/>
        <v>0</v>
      </c>
      <c r="CZ102" s="1408">
        <f t="shared" si="331"/>
        <v>0</v>
      </c>
      <c r="DA102" s="1327">
        <f>SUM(CY102+CZ102)</f>
        <v>0</v>
      </c>
      <c r="DB102" s="1327"/>
      <c r="DC102" s="1327"/>
      <c r="DD102" s="1324"/>
      <c r="DE102" s="1320"/>
      <c r="DF102" s="1324">
        <f>SUM(DD102:DE102)</f>
        <v>0</v>
      </c>
      <c r="DG102" s="1324"/>
      <c r="DH102" s="1327"/>
      <c r="DI102" s="1403">
        <f t="shared" si="325"/>
        <v>0</v>
      </c>
      <c r="DJ102" s="1404">
        <f t="shared" si="326"/>
        <v>0</v>
      </c>
      <c r="DK102" s="1327">
        <f>SUM(DI102:DJ102)</f>
        <v>0</v>
      </c>
      <c r="DL102" s="1202"/>
      <c r="DM102" s="2"/>
      <c r="DN102" s="2"/>
      <c r="DO102" s="15"/>
      <c r="DP102" s="15"/>
      <c r="DQ102" s="15"/>
    </row>
    <row r="103" spans="1:121" ht="15" hidden="1" customHeight="1">
      <c r="A103" s="806" t="s">
        <v>475</v>
      </c>
      <c r="B103" s="806"/>
      <c r="C103" s="1363"/>
      <c r="D103" s="1302"/>
      <c r="E103" s="1324">
        <f>SUM(C103+D103)</f>
        <v>0</v>
      </c>
      <c r="F103" s="1324"/>
      <c r="G103" s="1324"/>
      <c r="H103" s="1357"/>
      <c r="I103" s="1302"/>
      <c r="J103" s="1324">
        <f>SUM(H103+I103)</f>
        <v>0</v>
      </c>
      <c r="K103" s="1324"/>
      <c r="L103" s="1324"/>
      <c r="M103" s="1357"/>
      <c r="N103" s="1302"/>
      <c r="O103" s="1324">
        <f>SUM(M103+N103)</f>
        <v>0</v>
      </c>
      <c r="P103" s="1324"/>
      <c r="Q103" s="1324"/>
      <c r="R103" s="1357"/>
      <c r="S103" s="1302"/>
      <c r="T103" s="1326">
        <f>SUM(R103+S103)</f>
        <v>0</v>
      </c>
      <c r="U103" s="1326"/>
      <c r="V103" s="1326"/>
      <c r="W103" s="1326"/>
      <c r="X103" s="1302"/>
      <c r="Y103" s="1326">
        <f>SUM(W103+X103)</f>
        <v>0</v>
      </c>
      <c r="Z103" s="1326"/>
      <c r="AA103" s="1326"/>
      <c r="AB103" s="1357"/>
      <c r="AC103" s="1302"/>
      <c r="AD103" s="1326">
        <f>SUM(AB103+AC103)</f>
        <v>0</v>
      </c>
      <c r="AE103" s="1326"/>
      <c r="AF103" s="1326"/>
      <c r="AG103" s="1357"/>
      <c r="AH103" s="1302"/>
      <c r="AI103" s="1326">
        <f>SUM(AG103+AH103)</f>
        <v>0</v>
      </c>
      <c r="AJ103" s="1326"/>
      <c r="AK103" s="1326"/>
      <c r="AL103" s="1357"/>
      <c r="AM103" s="1302"/>
      <c r="AN103" s="1324">
        <f>SUM(AL103+AM103)</f>
        <v>0</v>
      </c>
      <c r="AO103" s="1324"/>
      <c r="AP103" s="1324"/>
      <c r="AQ103" s="1324"/>
      <c r="AR103" s="1320"/>
      <c r="AS103" s="1324">
        <f>SUM(AQ103+AR103)</f>
        <v>0</v>
      </c>
      <c r="AT103" s="1324"/>
      <c r="AU103" s="1324"/>
      <c r="AV103" s="1357"/>
      <c r="AW103" s="1302"/>
      <c r="AX103" s="1326">
        <f>SUM(AV103+AW103)</f>
        <v>0</v>
      </c>
      <c r="AY103" s="1326"/>
      <c r="AZ103" s="1326"/>
      <c r="BA103" s="1324"/>
      <c r="BB103" s="1320"/>
      <c r="BC103" s="1326">
        <f>SUM(BA103+BB103)</f>
        <v>0</v>
      </c>
      <c r="BD103" s="1326"/>
      <c r="BE103" s="1326"/>
      <c r="BF103" s="1401">
        <f t="shared" si="328"/>
        <v>0</v>
      </c>
      <c r="BG103" s="1408">
        <f t="shared" si="329"/>
        <v>0</v>
      </c>
      <c r="BH103" s="1327">
        <f>SUM(BF103+BG103)</f>
        <v>0</v>
      </c>
      <c r="BI103" s="1327"/>
      <c r="BJ103" s="1327"/>
      <c r="BK103" s="1357"/>
      <c r="BL103" s="1302"/>
      <c r="BM103" s="1324">
        <f>SUM(BK103+BL103)</f>
        <v>0</v>
      </c>
      <c r="BN103" s="1324"/>
      <c r="BO103" s="1324"/>
      <c r="BP103" s="1357"/>
      <c r="BQ103" s="1302"/>
      <c r="BR103" s="1324">
        <f>SUM(BP103+BQ103)</f>
        <v>0</v>
      </c>
      <c r="BS103" s="1324"/>
      <c r="BT103" s="1324"/>
      <c r="BU103" s="1357"/>
      <c r="BV103" s="1302"/>
      <c r="BW103" s="1324">
        <f>SUM(BU103+BV103)</f>
        <v>0</v>
      </c>
      <c r="BX103" s="1324"/>
      <c r="BY103" s="1324"/>
      <c r="BZ103" s="1357"/>
      <c r="CA103" s="1302"/>
      <c r="CB103" s="1324">
        <f t="shared" si="320"/>
        <v>0</v>
      </c>
      <c r="CC103" s="1324"/>
      <c r="CD103" s="1324"/>
      <c r="CE103" s="1357"/>
      <c r="CF103" s="1302"/>
      <c r="CG103" s="1324">
        <f t="shared" si="321"/>
        <v>0</v>
      </c>
      <c r="CH103" s="1324"/>
      <c r="CI103" s="1324"/>
      <c r="CJ103" s="1357"/>
      <c r="CK103" s="1302"/>
      <c r="CL103" s="1324">
        <f t="shared" si="322"/>
        <v>0</v>
      </c>
      <c r="CM103" s="1324"/>
      <c r="CN103" s="1324"/>
      <c r="CO103" s="1357"/>
      <c r="CP103" s="1302"/>
      <c r="CQ103" s="1324">
        <f t="shared" si="323"/>
        <v>0</v>
      </c>
      <c r="CR103" s="1324"/>
      <c r="CS103" s="1324"/>
      <c r="CT103" s="1357"/>
      <c r="CU103" s="1302"/>
      <c r="CV103" s="1324">
        <f>SUM(CT103+CU103)</f>
        <v>0</v>
      </c>
      <c r="CW103" s="1324"/>
      <c r="CX103" s="1401">
        <f t="shared" si="361"/>
        <v>0</v>
      </c>
      <c r="CY103" s="1401">
        <f t="shared" si="330"/>
        <v>0</v>
      </c>
      <c r="CZ103" s="1408">
        <f t="shared" si="331"/>
        <v>0</v>
      </c>
      <c r="DA103" s="1327">
        <f>SUM(CY103+CZ103)</f>
        <v>0</v>
      </c>
      <c r="DB103" s="1327"/>
      <c r="DC103" s="1327"/>
      <c r="DD103" s="1324"/>
      <c r="DE103" s="1320"/>
      <c r="DF103" s="1324">
        <f>SUM(DD103:DE103)</f>
        <v>0</v>
      </c>
      <c r="DG103" s="1324"/>
      <c r="DH103" s="1327"/>
      <c r="DI103" s="1403">
        <f t="shared" si="325"/>
        <v>0</v>
      </c>
      <c r="DJ103" s="1404">
        <f t="shared" si="326"/>
        <v>0</v>
      </c>
      <c r="DK103" s="1327">
        <f>SUM(DI103:DJ103)</f>
        <v>0</v>
      </c>
      <c r="DL103" s="1202"/>
      <c r="DM103" s="2"/>
      <c r="DN103" s="2"/>
      <c r="DO103" s="15"/>
      <c r="DP103" s="15"/>
      <c r="DQ103" s="15"/>
    </row>
    <row r="104" spans="1:121" s="1355" customFormat="1" ht="15" customHeight="1" thickBot="1">
      <c r="A104" s="1382" t="s">
        <v>476</v>
      </c>
      <c r="B104" s="1360">
        <f>SUM(B88:B103)</f>
        <v>0</v>
      </c>
      <c r="C104" s="1360">
        <f t="shared" ref="C104:BN104" si="362">SUM(C88:C103)</f>
        <v>0</v>
      </c>
      <c r="D104" s="1360">
        <f t="shared" si="362"/>
        <v>0</v>
      </c>
      <c r="E104" s="1360">
        <f t="shared" si="362"/>
        <v>0</v>
      </c>
      <c r="F104" s="1360">
        <f t="shared" si="362"/>
        <v>0</v>
      </c>
      <c r="G104" s="1360">
        <f t="shared" si="362"/>
        <v>0</v>
      </c>
      <c r="H104" s="1360">
        <f t="shared" si="362"/>
        <v>0</v>
      </c>
      <c r="I104" s="1360">
        <f t="shared" si="362"/>
        <v>0</v>
      </c>
      <c r="J104" s="1360">
        <f t="shared" si="362"/>
        <v>0</v>
      </c>
      <c r="K104" s="1360">
        <f t="shared" si="362"/>
        <v>0</v>
      </c>
      <c r="L104" s="1360">
        <f t="shared" si="362"/>
        <v>0</v>
      </c>
      <c r="M104" s="1360">
        <f t="shared" si="362"/>
        <v>0</v>
      </c>
      <c r="N104" s="1360">
        <f t="shared" si="362"/>
        <v>0</v>
      </c>
      <c r="O104" s="1360">
        <f t="shared" si="362"/>
        <v>0</v>
      </c>
      <c r="P104" s="1360">
        <f t="shared" si="362"/>
        <v>0</v>
      </c>
      <c r="Q104" s="1360">
        <f t="shared" si="362"/>
        <v>0</v>
      </c>
      <c r="R104" s="1360">
        <f t="shared" si="362"/>
        <v>0</v>
      </c>
      <c r="S104" s="1360">
        <f t="shared" si="362"/>
        <v>0</v>
      </c>
      <c r="T104" s="1360">
        <f t="shared" si="362"/>
        <v>0</v>
      </c>
      <c r="U104" s="1360">
        <f t="shared" si="362"/>
        <v>0</v>
      </c>
      <c r="V104" s="1360">
        <f t="shared" si="362"/>
        <v>0</v>
      </c>
      <c r="W104" s="1360">
        <f t="shared" si="362"/>
        <v>0</v>
      </c>
      <c r="X104" s="1360">
        <f t="shared" si="362"/>
        <v>0</v>
      </c>
      <c r="Y104" s="1360">
        <f t="shared" si="362"/>
        <v>0</v>
      </c>
      <c r="Z104" s="1360">
        <f t="shared" si="362"/>
        <v>0</v>
      </c>
      <c r="AA104" s="1360">
        <f t="shared" si="362"/>
        <v>0</v>
      </c>
      <c r="AB104" s="1360">
        <f t="shared" si="362"/>
        <v>0</v>
      </c>
      <c r="AC104" s="1360">
        <f t="shared" si="362"/>
        <v>0</v>
      </c>
      <c r="AD104" s="1360">
        <f t="shared" si="362"/>
        <v>0</v>
      </c>
      <c r="AE104" s="1360">
        <f t="shared" si="362"/>
        <v>0</v>
      </c>
      <c r="AF104" s="1360">
        <f t="shared" si="362"/>
        <v>0</v>
      </c>
      <c r="AG104" s="1360">
        <f t="shared" si="362"/>
        <v>0</v>
      </c>
      <c r="AH104" s="1360">
        <f t="shared" si="362"/>
        <v>0</v>
      </c>
      <c r="AI104" s="1360">
        <f t="shared" si="362"/>
        <v>0</v>
      </c>
      <c r="AJ104" s="1360">
        <f t="shared" si="362"/>
        <v>0</v>
      </c>
      <c r="AK104" s="1360">
        <f t="shared" si="362"/>
        <v>0</v>
      </c>
      <c r="AL104" s="1360">
        <f t="shared" si="362"/>
        <v>0</v>
      </c>
      <c r="AM104" s="1360">
        <f t="shared" si="362"/>
        <v>0</v>
      </c>
      <c r="AN104" s="1360">
        <f t="shared" si="362"/>
        <v>0</v>
      </c>
      <c r="AO104" s="1360">
        <f t="shared" si="362"/>
        <v>0</v>
      </c>
      <c r="AP104" s="1360">
        <f t="shared" si="362"/>
        <v>0</v>
      </c>
      <c r="AQ104" s="1360">
        <f t="shared" si="362"/>
        <v>0</v>
      </c>
      <c r="AR104" s="1360">
        <f t="shared" si="362"/>
        <v>0</v>
      </c>
      <c r="AS104" s="1360">
        <f t="shared" si="362"/>
        <v>0</v>
      </c>
      <c r="AT104" s="1360">
        <f t="shared" si="362"/>
        <v>0</v>
      </c>
      <c r="AU104" s="1360">
        <f t="shared" si="362"/>
        <v>0</v>
      </c>
      <c r="AV104" s="1360">
        <f t="shared" si="362"/>
        <v>0</v>
      </c>
      <c r="AW104" s="1360">
        <f t="shared" si="362"/>
        <v>0</v>
      </c>
      <c r="AX104" s="1360">
        <f t="shared" si="362"/>
        <v>0</v>
      </c>
      <c r="AY104" s="1360">
        <f t="shared" si="362"/>
        <v>0</v>
      </c>
      <c r="AZ104" s="1360">
        <f t="shared" si="362"/>
        <v>0</v>
      </c>
      <c r="BA104" s="1360">
        <f t="shared" si="362"/>
        <v>0</v>
      </c>
      <c r="BB104" s="1360">
        <f t="shared" si="362"/>
        <v>0</v>
      </c>
      <c r="BC104" s="1360">
        <f t="shared" si="362"/>
        <v>0</v>
      </c>
      <c r="BD104" s="1360">
        <f t="shared" si="362"/>
        <v>0</v>
      </c>
      <c r="BE104" s="1360">
        <f t="shared" si="362"/>
        <v>0</v>
      </c>
      <c r="BF104" s="1360">
        <f t="shared" si="362"/>
        <v>0</v>
      </c>
      <c r="BG104" s="1360">
        <f t="shared" si="362"/>
        <v>0</v>
      </c>
      <c r="BH104" s="1360">
        <f t="shared" si="362"/>
        <v>0</v>
      </c>
      <c r="BI104" s="1360">
        <f t="shared" si="362"/>
        <v>0</v>
      </c>
      <c r="BJ104" s="1360">
        <f t="shared" si="362"/>
        <v>0</v>
      </c>
      <c r="BK104" s="1360">
        <f t="shared" si="362"/>
        <v>0</v>
      </c>
      <c r="BL104" s="1360">
        <f t="shared" si="362"/>
        <v>0</v>
      </c>
      <c r="BM104" s="1360">
        <f t="shared" si="362"/>
        <v>0</v>
      </c>
      <c r="BN104" s="1360">
        <f t="shared" si="362"/>
        <v>0</v>
      </c>
      <c r="BO104" s="1360">
        <f t="shared" ref="BO104:DL104" si="363">SUM(BO88:BO103)</f>
        <v>0</v>
      </c>
      <c r="BP104" s="1360">
        <f t="shared" si="363"/>
        <v>0</v>
      </c>
      <c r="BQ104" s="1360">
        <f t="shared" si="363"/>
        <v>0</v>
      </c>
      <c r="BR104" s="1360">
        <f t="shared" si="363"/>
        <v>0</v>
      </c>
      <c r="BS104" s="1360">
        <f t="shared" si="363"/>
        <v>0</v>
      </c>
      <c r="BT104" s="1360">
        <f t="shared" si="363"/>
        <v>0</v>
      </c>
      <c r="BU104" s="1360">
        <f t="shared" si="363"/>
        <v>0</v>
      </c>
      <c r="BV104" s="1360">
        <f t="shared" si="363"/>
        <v>0</v>
      </c>
      <c r="BW104" s="1360">
        <f t="shared" si="363"/>
        <v>0</v>
      </c>
      <c r="BX104" s="1360">
        <f t="shared" si="363"/>
        <v>0</v>
      </c>
      <c r="BY104" s="1360">
        <f>SUM(BY88:BY103)</f>
        <v>0</v>
      </c>
      <c r="BZ104" s="1360">
        <f>SUM(BZ88:BZ103)</f>
        <v>0</v>
      </c>
      <c r="CA104" s="1360">
        <f>SUM(CA88:CA103)</f>
        <v>0</v>
      </c>
      <c r="CB104" s="1360">
        <f>SUM(CB88:CB103)</f>
        <v>0</v>
      </c>
      <c r="CC104" s="1360">
        <f>SUM(CC88:CC103)</f>
        <v>0</v>
      </c>
      <c r="CD104" s="1360">
        <f t="shared" ref="CD104:CM104" si="364">SUM(CD88:CD103)</f>
        <v>0</v>
      </c>
      <c r="CE104" s="1360">
        <f t="shared" si="364"/>
        <v>0</v>
      </c>
      <c r="CF104" s="1360">
        <f t="shared" si="364"/>
        <v>0</v>
      </c>
      <c r="CG104" s="1360">
        <f t="shared" si="364"/>
        <v>0</v>
      </c>
      <c r="CH104" s="1360">
        <f t="shared" si="364"/>
        <v>0</v>
      </c>
      <c r="CI104" s="1360">
        <f t="shared" si="364"/>
        <v>0</v>
      </c>
      <c r="CJ104" s="1360">
        <f t="shared" si="364"/>
        <v>0</v>
      </c>
      <c r="CK104" s="1360">
        <f t="shared" si="364"/>
        <v>0</v>
      </c>
      <c r="CL104" s="1360">
        <f t="shared" si="364"/>
        <v>0</v>
      </c>
      <c r="CM104" s="1360">
        <f t="shared" si="364"/>
        <v>0</v>
      </c>
      <c r="CN104" s="1360">
        <f>SUM(CN88:CN103)</f>
        <v>0</v>
      </c>
      <c r="CO104" s="1360">
        <f>SUM(CO88:CO103)</f>
        <v>0</v>
      </c>
      <c r="CP104" s="1360">
        <f>SUM(CP88:CP103)</f>
        <v>0</v>
      </c>
      <c r="CQ104" s="1360">
        <f>SUM(CQ88:CQ103)</f>
        <v>0</v>
      </c>
      <c r="CR104" s="1360">
        <f>SUM(CR88:CR103)</f>
        <v>0</v>
      </c>
      <c r="CS104" s="1360">
        <f t="shared" si="363"/>
        <v>0</v>
      </c>
      <c r="CT104" s="1360">
        <f t="shared" si="363"/>
        <v>0</v>
      </c>
      <c r="CU104" s="1360">
        <f t="shared" si="363"/>
        <v>0</v>
      </c>
      <c r="CV104" s="1360">
        <f t="shared" si="363"/>
        <v>0</v>
      </c>
      <c r="CW104" s="1360">
        <f t="shared" si="363"/>
        <v>0</v>
      </c>
      <c r="CX104" s="1360">
        <f t="shared" si="363"/>
        <v>0</v>
      </c>
      <c r="CY104" s="1360">
        <f t="shared" si="363"/>
        <v>0</v>
      </c>
      <c r="CZ104" s="1360">
        <f t="shared" si="363"/>
        <v>0</v>
      </c>
      <c r="DA104" s="1360">
        <f t="shared" si="363"/>
        <v>0</v>
      </c>
      <c r="DB104" s="1360">
        <f t="shared" si="363"/>
        <v>0</v>
      </c>
      <c r="DC104" s="1360">
        <f t="shared" si="363"/>
        <v>0</v>
      </c>
      <c r="DD104" s="1360">
        <f t="shared" si="363"/>
        <v>0</v>
      </c>
      <c r="DE104" s="1360">
        <f t="shared" si="363"/>
        <v>0</v>
      </c>
      <c r="DF104" s="1360">
        <f t="shared" si="363"/>
        <v>0</v>
      </c>
      <c r="DG104" s="1360">
        <f t="shared" si="363"/>
        <v>0</v>
      </c>
      <c r="DH104" s="1360">
        <f t="shared" si="363"/>
        <v>0</v>
      </c>
      <c r="DI104" s="1360">
        <f t="shared" si="363"/>
        <v>0</v>
      </c>
      <c r="DJ104" s="1360">
        <f t="shared" si="363"/>
        <v>0</v>
      </c>
      <c r="DK104" s="1360">
        <f t="shared" si="363"/>
        <v>0</v>
      </c>
      <c r="DL104" s="1360">
        <f t="shared" si="363"/>
        <v>0</v>
      </c>
      <c r="DM104" s="1398"/>
      <c r="DN104" s="1398"/>
    </row>
    <row r="105" spans="1:121" s="1355" customFormat="1" ht="15" customHeight="1" thickBot="1">
      <c r="A105" s="1417" t="s">
        <v>224</v>
      </c>
      <c r="B105" s="1364">
        <f>SUM(B87+B104)</f>
        <v>0</v>
      </c>
      <c r="C105" s="1364">
        <f t="shared" ref="C105:BN105" si="365">SUM(C87+C104)</f>
        <v>0</v>
      </c>
      <c r="D105" s="1364">
        <f t="shared" si="365"/>
        <v>0</v>
      </c>
      <c r="E105" s="1364">
        <f t="shared" si="365"/>
        <v>0</v>
      </c>
      <c r="F105" s="1364">
        <f t="shared" si="365"/>
        <v>0</v>
      </c>
      <c r="G105" s="1364">
        <f t="shared" si="365"/>
        <v>838099</v>
      </c>
      <c r="H105" s="1364">
        <f t="shared" si="365"/>
        <v>719204000</v>
      </c>
      <c r="I105" s="1364">
        <f t="shared" si="365"/>
        <v>8854812</v>
      </c>
      <c r="J105" s="1364">
        <f t="shared" si="365"/>
        <v>728058812</v>
      </c>
      <c r="K105" s="1364">
        <f t="shared" si="365"/>
        <v>718365901</v>
      </c>
      <c r="L105" s="1364">
        <f t="shared" si="365"/>
        <v>0</v>
      </c>
      <c r="M105" s="1364">
        <f t="shared" si="365"/>
        <v>0</v>
      </c>
      <c r="N105" s="1364">
        <f t="shared" si="365"/>
        <v>0</v>
      </c>
      <c r="O105" s="1364">
        <f t="shared" si="365"/>
        <v>0</v>
      </c>
      <c r="P105" s="1364">
        <f t="shared" si="365"/>
        <v>0</v>
      </c>
      <c r="Q105" s="1364">
        <f t="shared" si="365"/>
        <v>0</v>
      </c>
      <c r="R105" s="1364">
        <f t="shared" si="365"/>
        <v>0</v>
      </c>
      <c r="S105" s="1364">
        <f t="shared" si="365"/>
        <v>0</v>
      </c>
      <c r="T105" s="1364">
        <f t="shared" si="365"/>
        <v>0</v>
      </c>
      <c r="U105" s="1364">
        <f t="shared" si="365"/>
        <v>0</v>
      </c>
      <c r="V105" s="1364">
        <f t="shared" si="365"/>
        <v>0</v>
      </c>
      <c r="W105" s="1364">
        <f t="shared" si="365"/>
        <v>0</v>
      </c>
      <c r="X105" s="1364">
        <f t="shared" si="365"/>
        <v>0</v>
      </c>
      <c r="Y105" s="1364">
        <f t="shared" si="365"/>
        <v>0</v>
      </c>
      <c r="Z105" s="1364">
        <f t="shared" si="365"/>
        <v>0</v>
      </c>
      <c r="AA105" s="1364">
        <f t="shared" si="365"/>
        <v>0</v>
      </c>
      <c r="AB105" s="1364">
        <f t="shared" si="365"/>
        <v>0</v>
      </c>
      <c r="AC105" s="1364">
        <f t="shared" si="365"/>
        <v>0</v>
      </c>
      <c r="AD105" s="1364">
        <f t="shared" si="365"/>
        <v>0</v>
      </c>
      <c r="AE105" s="1364">
        <f t="shared" si="365"/>
        <v>0</v>
      </c>
      <c r="AF105" s="1364">
        <f t="shared" si="365"/>
        <v>0</v>
      </c>
      <c r="AG105" s="1364">
        <f t="shared" si="365"/>
        <v>0</v>
      </c>
      <c r="AH105" s="1364">
        <f t="shared" si="365"/>
        <v>0</v>
      </c>
      <c r="AI105" s="1364">
        <f t="shared" si="365"/>
        <v>0</v>
      </c>
      <c r="AJ105" s="1364">
        <f t="shared" si="365"/>
        <v>0</v>
      </c>
      <c r="AK105" s="1364">
        <f t="shared" si="365"/>
        <v>0</v>
      </c>
      <c r="AL105" s="1364">
        <f t="shared" si="365"/>
        <v>0</v>
      </c>
      <c r="AM105" s="1364">
        <f t="shared" si="365"/>
        <v>0</v>
      </c>
      <c r="AN105" s="1364">
        <f t="shared" si="365"/>
        <v>0</v>
      </c>
      <c r="AO105" s="1364">
        <f t="shared" si="365"/>
        <v>0</v>
      </c>
      <c r="AP105" s="1364">
        <f t="shared" si="365"/>
        <v>0</v>
      </c>
      <c r="AQ105" s="1364">
        <f t="shared" si="365"/>
        <v>0</v>
      </c>
      <c r="AR105" s="1364">
        <f t="shared" si="365"/>
        <v>0</v>
      </c>
      <c r="AS105" s="1364">
        <f t="shared" si="365"/>
        <v>0</v>
      </c>
      <c r="AT105" s="1364">
        <f t="shared" si="365"/>
        <v>0</v>
      </c>
      <c r="AU105" s="1364">
        <f t="shared" si="365"/>
        <v>0</v>
      </c>
      <c r="AV105" s="1364">
        <f t="shared" si="365"/>
        <v>0</v>
      </c>
      <c r="AW105" s="1364">
        <f t="shared" si="365"/>
        <v>0</v>
      </c>
      <c r="AX105" s="1364">
        <f t="shared" si="365"/>
        <v>0</v>
      </c>
      <c r="AY105" s="1364">
        <f t="shared" si="365"/>
        <v>0</v>
      </c>
      <c r="AZ105" s="1364">
        <f t="shared" si="365"/>
        <v>0</v>
      </c>
      <c r="BA105" s="1364">
        <f t="shared" si="365"/>
        <v>0</v>
      </c>
      <c r="BB105" s="1364">
        <f t="shared" si="365"/>
        <v>0</v>
      </c>
      <c r="BC105" s="1364">
        <f t="shared" si="365"/>
        <v>0</v>
      </c>
      <c r="BD105" s="1364">
        <f t="shared" si="365"/>
        <v>0</v>
      </c>
      <c r="BE105" s="1364">
        <f t="shared" si="365"/>
        <v>838099</v>
      </c>
      <c r="BF105" s="1364">
        <f t="shared" si="365"/>
        <v>719204000</v>
      </c>
      <c r="BG105" s="1364">
        <f t="shared" si="365"/>
        <v>8854812</v>
      </c>
      <c r="BH105" s="1364">
        <f t="shared" si="365"/>
        <v>728058812</v>
      </c>
      <c r="BI105" s="1364">
        <f t="shared" si="365"/>
        <v>718365901</v>
      </c>
      <c r="BJ105" s="1364">
        <f t="shared" si="365"/>
        <v>23609</v>
      </c>
      <c r="BK105" s="1364">
        <f t="shared" si="365"/>
        <v>0</v>
      </c>
      <c r="BL105" s="1364">
        <f t="shared" si="365"/>
        <v>0</v>
      </c>
      <c r="BM105" s="1364">
        <f t="shared" si="365"/>
        <v>0</v>
      </c>
      <c r="BN105" s="1364">
        <f t="shared" si="365"/>
        <v>-23609</v>
      </c>
      <c r="BO105" s="1364">
        <f t="shared" ref="BO105:DL105" si="366">SUM(BO87+BO104)</f>
        <v>107494</v>
      </c>
      <c r="BP105" s="1364">
        <f t="shared" si="366"/>
        <v>5671681</v>
      </c>
      <c r="BQ105" s="1364">
        <f t="shared" si="366"/>
        <v>0</v>
      </c>
      <c r="BR105" s="1364">
        <f t="shared" si="366"/>
        <v>5671681</v>
      </c>
      <c r="BS105" s="1364">
        <f t="shared" si="366"/>
        <v>5564187</v>
      </c>
      <c r="BT105" s="1364">
        <f t="shared" si="366"/>
        <v>198864</v>
      </c>
      <c r="BU105" s="1364">
        <f t="shared" si="366"/>
        <v>66371666</v>
      </c>
      <c r="BV105" s="1364">
        <f t="shared" si="366"/>
        <v>0</v>
      </c>
      <c r="BW105" s="1364">
        <f t="shared" si="366"/>
        <v>66371666</v>
      </c>
      <c r="BX105" s="1364">
        <f t="shared" si="366"/>
        <v>66172802</v>
      </c>
      <c r="BY105" s="1364">
        <f>SUM(BY87+BY104)</f>
        <v>16249</v>
      </c>
      <c r="BZ105" s="1364">
        <f>SUM(BZ87+BZ104)</f>
        <v>0</v>
      </c>
      <c r="CA105" s="1364">
        <f>SUM(CA87+CA104)</f>
        <v>0</v>
      </c>
      <c r="CB105" s="1364">
        <f>SUM(CB87+CB104)</f>
        <v>0</v>
      </c>
      <c r="CC105" s="1364">
        <f>SUM(CC87+CC104)</f>
        <v>-16249</v>
      </c>
      <c r="CD105" s="1364">
        <f t="shared" ref="CD105:CM105" si="367">SUM(CD87+CD104)</f>
        <v>0</v>
      </c>
      <c r="CE105" s="1364">
        <f t="shared" si="367"/>
        <v>0</v>
      </c>
      <c r="CF105" s="1364">
        <f t="shared" si="367"/>
        <v>0</v>
      </c>
      <c r="CG105" s="1364">
        <f t="shared" si="367"/>
        <v>0</v>
      </c>
      <c r="CH105" s="1364">
        <f t="shared" si="367"/>
        <v>0</v>
      </c>
      <c r="CI105" s="1364">
        <f t="shared" si="367"/>
        <v>0</v>
      </c>
      <c r="CJ105" s="1364">
        <f t="shared" si="367"/>
        <v>0</v>
      </c>
      <c r="CK105" s="1364">
        <f t="shared" si="367"/>
        <v>0</v>
      </c>
      <c r="CL105" s="1364">
        <f t="shared" si="367"/>
        <v>0</v>
      </c>
      <c r="CM105" s="1364">
        <f t="shared" si="367"/>
        <v>0</v>
      </c>
      <c r="CN105" s="1364">
        <f>SUM(CN87+CN104)</f>
        <v>0</v>
      </c>
      <c r="CO105" s="1364">
        <f>SUM(CO87+CO104)</f>
        <v>0</v>
      </c>
      <c r="CP105" s="1364">
        <f>SUM(CP87+CP104)</f>
        <v>0</v>
      </c>
      <c r="CQ105" s="1364">
        <f>SUM(CQ87+CQ104)</f>
        <v>0</v>
      </c>
      <c r="CR105" s="1364">
        <f>SUM(CR87+CR104)</f>
        <v>0</v>
      </c>
      <c r="CS105" s="1364">
        <f t="shared" si="366"/>
        <v>0</v>
      </c>
      <c r="CT105" s="1364">
        <f t="shared" si="366"/>
        <v>0</v>
      </c>
      <c r="CU105" s="1364">
        <f t="shared" si="366"/>
        <v>4000000</v>
      </c>
      <c r="CV105" s="1364">
        <f t="shared" si="366"/>
        <v>4000000</v>
      </c>
      <c r="CW105" s="1364">
        <f t="shared" si="366"/>
        <v>0</v>
      </c>
      <c r="CX105" s="1364">
        <f t="shared" si="366"/>
        <v>346216</v>
      </c>
      <c r="CY105" s="1364">
        <f t="shared" si="366"/>
        <v>72043347</v>
      </c>
      <c r="CZ105" s="1364">
        <f t="shared" si="366"/>
        <v>4000000</v>
      </c>
      <c r="DA105" s="1364">
        <f t="shared" si="366"/>
        <v>76043347</v>
      </c>
      <c r="DB105" s="1364">
        <f t="shared" si="366"/>
        <v>71697131</v>
      </c>
      <c r="DC105" s="1364">
        <f t="shared" si="366"/>
        <v>0</v>
      </c>
      <c r="DD105" s="1364">
        <f t="shared" si="366"/>
        <v>0</v>
      </c>
      <c r="DE105" s="1364">
        <f t="shared" si="366"/>
        <v>0</v>
      </c>
      <c r="DF105" s="1364">
        <f t="shared" si="366"/>
        <v>0</v>
      </c>
      <c r="DG105" s="1364">
        <f t="shared" si="366"/>
        <v>0</v>
      </c>
      <c r="DH105" s="1364">
        <f t="shared" si="366"/>
        <v>1184315</v>
      </c>
      <c r="DI105" s="1364">
        <f t="shared" si="366"/>
        <v>791247347</v>
      </c>
      <c r="DJ105" s="1364">
        <f t="shared" si="366"/>
        <v>12854812</v>
      </c>
      <c r="DK105" s="1364">
        <f t="shared" si="366"/>
        <v>804102159</v>
      </c>
      <c r="DL105" s="1364">
        <f t="shared" si="366"/>
        <v>790063032</v>
      </c>
      <c r="DM105" s="1398"/>
      <c r="DN105" s="1398"/>
    </row>
    <row r="106" spans="1:121" s="806" customFormat="1" ht="13.5" customHeight="1">
      <c r="A106" s="1418" t="s">
        <v>220</v>
      </c>
      <c r="B106" s="1365"/>
      <c r="C106" s="1365"/>
      <c r="D106" s="1365"/>
      <c r="E106" s="1365">
        <f t="shared" si="264"/>
        <v>0</v>
      </c>
      <c r="F106" s="1339">
        <f>C106-B106</f>
        <v>0</v>
      </c>
      <c r="G106" s="1365"/>
      <c r="H106" s="1365"/>
      <c r="I106" s="1365"/>
      <c r="J106" s="1365">
        <f t="shared" si="266"/>
        <v>0</v>
      </c>
      <c r="K106" s="1339">
        <f>H106-G106</f>
        <v>0</v>
      </c>
      <c r="L106" s="1365"/>
      <c r="M106" s="1365"/>
      <c r="N106" s="1365"/>
      <c r="O106" s="1365">
        <f t="shared" si="268"/>
        <v>0</v>
      </c>
      <c r="P106" s="1339">
        <f>M106-L106</f>
        <v>0</v>
      </c>
      <c r="Q106" s="1365"/>
      <c r="R106" s="1365"/>
      <c r="S106" s="1365"/>
      <c r="T106" s="1365">
        <f t="shared" si="270"/>
        <v>0</v>
      </c>
      <c r="U106" s="1339">
        <f>R106-Q106</f>
        <v>0</v>
      </c>
      <c r="V106" s="1365"/>
      <c r="W106" s="1365"/>
      <c r="X106" s="1365"/>
      <c r="Y106" s="1365">
        <f>SUM(W106+X106)</f>
        <v>0</v>
      </c>
      <c r="Z106" s="1339">
        <f>W106-V106</f>
        <v>0</v>
      </c>
      <c r="AA106" s="1365"/>
      <c r="AB106" s="1365"/>
      <c r="AC106" s="1365"/>
      <c r="AD106" s="1365">
        <f t="shared" si="274"/>
        <v>0</v>
      </c>
      <c r="AE106" s="1339">
        <f>AB106-AA106</f>
        <v>0</v>
      </c>
      <c r="AF106" s="1365"/>
      <c r="AG106" s="1365"/>
      <c r="AH106" s="1365"/>
      <c r="AI106" s="1365">
        <f t="shared" si="276"/>
        <v>0</v>
      </c>
      <c r="AJ106" s="1339">
        <f>AG106-AF106</f>
        <v>0</v>
      </c>
      <c r="AK106" s="1365"/>
      <c r="AL106" s="1365"/>
      <c r="AM106" s="1365"/>
      <c r="AN106" s="1365">
        <f t="shared" si="278"/>
        <v>0</v>
      </c>
      <c r="AO106" s="1339">
        <f>AL106-AK106</f>
        <v>0</v>
      </c>
      <c r="AP106" s="1365"/>
      <c r="AQ106" s="1365"/>
      <c r="AR106" s="1365"/>
      <c r="AS106" s="1365">
        <f t="shared" si="280"/>
        <v>0</v>
      </c>
      <c r="AT106" s="1339">
        <f>AQ106-AP106</f>
        <v>0</v>
      </c>
      <c r="AU106" s="1365"/>
      <c r="AV106" s="1365"/>
      <c r="AW106" s="1365"/>
      <c r="AX106" s="1365">
        <f t="shared" si="282"/>
        <v>0</v>
      </c>
      <c r="AY106" s="1339">
        <f>AV106-AU106</f>
        <v>0</v>
      </c>
      <c r="AZ106" s="1365"/>
      <c r="BA106" s="1365"/>
      <c r="BB106" s="1365"/>
      <c r="BC106" s="1365">
        <f t="shared" si="284"/>
        <v>0</v>
      </c>
      <c r="BD106" s="1339">
        <f>BA106-AZ106</f>
        <v>0</v>
      </c>
      <c r="BE106" s="1388">
        <f t="shared" ref="BE106:BG107" si="368">B106+G106+L106+Q106+V106+AA106+AF106+AK106+AP106+AU106+AZ106</f>
        <v>0</v>
      </c>
      <c r="BF106" s="1388">
        <f t="shared" si="368"/>
        <v>0</v>
      </c>
      <c r="BG106" s="1388">
        <f t="shared" si="368"/>
        <v>0</v>
      </c>
      <c r="BH106" s="1388">
        <f t="shared" si="288"/>
        <v>0</v>
      </c>
      <c r="BI106" s="1403">
        <f>BF106-BE106</f>
        <v>0</v>
      </c>
      <c r="BJ106" s="1419"/>
      <c r="BK106" s="1365"/>
      <c r="BL106" s="1365"/>
      <c r="BM106" s="1365">
        <f>BK106+BL106</f>
        <v>0</v>
      </c>
      <c r="BN106" s="1339">
        <f>BK106-BJ106</f>
        <v>0</v>
      </c>
      <c r="BO106" s="1365"/>
      <c r="BP106" s="1365"/>
      <c r="BQ106" s="1365"/>
      <c r="BR106" s="1365"/>
      <c r="BS106" s="1339">
        <f>BP106-BO106</f>
        <v>0</v>
      </c>
      <c r="BT106" s="1365"/>
      <c r="BU106" s="1365"/>
      <c r="BV106" s="1365"/>
      <c r="BW106" s="1365">
        <f>BU106+BV106</f>
        <v>0</v>
      </c>
      <c r="BX106" s="1339">
        <f>BU106-BT106</f>
        <v>0</v>
      </c>
      <c r="BY106" s="1365"/>
      <c r="BZ106" s="1365"/>
      <c r="CA106" s="1365"/>
      <c r="CB106" s="1365">
        <f>SUM(BZ106+CA106)</f>
        <v>0</v>
      </c>
      <c r="CC106" s="1339">
        <f>BZ106-BY106</f>
        <v>0</v>
      </c>
      <c r="CD106" s="1365"/>
      <c r="CE106" s="1365"/>
      <c r="CF106" s="1365"/>
      <c r="CG106" s="1365">
        <f>SUM(CE106+CF106)</f>
        <v>0</v>
      </c>
      <c r="CH106" s="1339">
        <f>CE106-CD106</f>
        <v>0</v>
      </c>
      <c r="CI106" s="1365"/>
      <c r="CJ106" s="1365"/>
      <c r="CK106" s="1365"/>
      <c r="CL106" s="1365">
        <f>SUM(CJ106+CK106)</f>
        <v>0</v>
      </c>
      <c r="CM106" s="1339">
        <f>CJ106-CI106</f>
        <v>0</v>
      </c>
      <c r="CN106" s="1365"/>
      <c r="CO106" s="1365"/>
      <c r="CP106" s="1365"/>
      <c r="CQ106" s="1365">
        <f>SUM(CO106+CP106)</f>
        <v>0</v>
      </c>
      <c r="CR106" s="1339">
        <f>CO106-CN106</f>
        <v>0</v>
      </c>
      <c r="CS106" s="1365"/>
      <c r="CT106" s="1365"/>
      <c r="CU106" s="1365"/>
      <c r="CV106" s="1365">
        <f t="shared" si="301"/>
        <v>0</v>
      </c>
      <c r="CW106" s="1339">
        <f>CT106-CS106</f>
        <v>0</v>
      </c>
      <c r="CX106" s="1401">
        <f>BJ106+BO106+BT106+BY106+CD106+CI106+CN106++CS106</f>
        <v>0</v>
      </c>
      <c r="CY106" s="1401">
        <f>BK106+BP106+BU106+BX156+BZ106+CE106+CJ106+CO106+CT106</f>
        <v>0</v>
      </c>
      <c r="CZ106" s="1412">
        <f>BL106+BQ106+BV106+CA106+CF106+CK106+CP106+CU106</f>
        <v>0</v>
      </c>
      <c r="DA106" s="1419">
        <f>SUM(CY106+CZ106)</f>
        <v>0</v>
      </c>
      <c r="DB106" s="1403">
        <f>CY106-CX106</f>
        <v>0</v>
      </c>
      <c r="DC106" s="1419"/>
      <c r="DD106" s="1365"/>
      <c r="DE106" s="1365"/>
      <c r="DF106" s="1365">
        <f>SUM(DD106+DE106)</f>
        <v>0</v>
      </c>
      <c r="DG106" s="1339">
        <f>DD106-DC106</f>
        <v>0</v>
      </c>
      <c r="DH106" s="1403">
        <f t="shared" ref="DH106:DJ107" si="369">BE106+CX106+DC106</f>
        <v>0</v>
      </c>
      <c r="DI106" s="1403">
        <f t="shared" si="369"/>
        <v>0</v>
      </c>
      <c r="DJ106" s="1388">
        <f t="shared" si="369"/>
        <v>0</v>
      </c>
      <c r="DK106" s="1420">
        <f>SUM(DI106:DJ106)</f>
        <v>0</v>
      </c>
      <c r="DL106" s="1398">
        <f>DI106-DH106</f>
        <v>0</v>
      </c>
      <c r="DM106" s="813"/>
      <c r="DN106" s="813"/>
    </row>
    <row r="107" spans="1:121" s="1209" customFormat="1" ht="13.5" customHeight="1">
      <c r="A107" s="1418" t="s">
        <v>221</v>
      </c>
      <c r="B107" s="1366">
        <f>B61-B105-B106</f>
        <v>135800</v>
      </c>
      <c r="C107" s="1366">
        <f>C61-C105-C106</f>
        <v>214038274</v>
      </c>
      <c r="D107" s="1366">
        <f>D61-D105-D106</f>
        <v>2004663</v>
      </c>
      <c r="E107" s="1421">
        <f t="shared" si="264"/>
        <v>216042937</v>
      </c>
      <c r="F107" s="1339">
        <f>C107-B107</f>
        <v>213902474</v>
      </c>
      <c r="G107" s="1366">
        <f>G61-G105-G106</f>
        <v>308099</v>
      </c>
      <c r="H107" s="1366">
        <f>H61-H105-H106</f>
        <v>199843290</v>
      </c>
      <c r="I107" s="1366">
        <f>I61-I105-I106</f>
        <v>839688</v>
      </c>
      <c r="J107" s="1421">
        <f t="shared" si="266"/>
        <v>200682978</v>
      </c>
      <c r="K107" s="1339">
        <f>H107-G107</f>
        <v>199535191</v>
      </c>
      <c r="L107" s="1366">
        <f>L61-L105-L106</f>
        <v>145727</v>
      </c>
      <c r="M107" s="1366">
        <f>M61-M105-M106</f>
        <v>145234000</v>
      </c>
      <c r="N107" s="1366">
        <f>N61-N105-N106</f>
        <v>0</v>
      </c>
      <c r="O107" s="1421">
        <f t="shared" si="268"/>
        <v>145234000</v>
      </c>
      <c r="P107" s="1339">
        <f>M107-L107</f>
        <v>145088273</v>
      </c>
      <c r="Q107" s="1366">
        <f>Q61-Q105-Q106</f>
        <v>468995</v>
      </c>
      <c r="R107" s="1366">
        <f>R61-R105-R106</f>
        <v>567094198</v>
      </c>
      <c r="S107" s="1366">
        <f>S61-S105-S106</f>
        <v>1397555</v>
      </c>
      <c r="T107" s="1421">
        <f t="shared" si="270"/>
        <v>568491753</v>
      </c>
      <c r="U107" s="1339">
        <f>R107-Q107</f>
        <v>566625203</v>
      </c>
      <c r="V107" s="1366">
        <f>V61-V105-V106</f>
        <v>87148</v>
      </c>
      <c r="W107" s="1421">
        <f>W61-W105-W106</f>
        <v>106068000</v>
      </c>
      <c r="X107" s="1366">
        <f>X61-X105-X106</f>
        <v>-4445000</v>
      </c>
      <c r="Y107" s="1421">
        <f>SUM(W107+X107)</f>
        <v>101623000</v>
      </c>
      <c r="Z107" s="1339">
        <f>W107-V107</f>
        <v>105980852</v>
      </c>
      <c r="AA107" s="1366">
        <f>AA61-AA105-AA106</f>
        <v>0</v>
      </c>
      <c r="AB107" s="1366">
        <f>AB61-AB105-AB106</f>
        <v>0</v>
      </c>
      <c r="AC107" s="1366">
        <f>AC61-AC105-AC106</f>
        <v>0</v>
      </c>
      <c r="AD107" s="1421">
        <f t="shared" si="274"/>
        <v>0</v>
      </c>
      <c r="AE107" s="1339">
        <f>AB107-AA107</f>
        <v>0</v>
      </c>
      <c r="AF107" s="1366">
        <f>AF61-AF105-AF106</f>
        <v>0</v>
      </c>
      <c r="AG107" s="1366">
        <f>AG61-AG105-AG106</f>
        <v>0</v>
      </c>
      <c r="AH107" s="1366">
        <f>AH61-AH105-AH106</f>
        <v>0</v>
      </c>
      <c r="AI107" s="1421">
        <f t="shared" si="276"/>
        <v>0</v>
      </c>
      <c r="AJ107" s="1339">
        <f>AG107-AF107</f>
        <v>0</v>
      </c>
      <c r="AK107" s="1366">
        <f>AK61-AK105-AK106</f>
        <v>0</v>
      </c>
      <c r="AL107" s="1366">
        <f>AL61-AL105-AL106</f>
        <v>0</v>
      </c>
      <c r="AM107" s="1366">
        <f>AM61-AM105-AM106</f>
        <v>0</v>
      </c>
      <c r="AN107" s="1421">
        <f t="shared" si="278"/>
        <v>0</v>
      </c>
      <c r="AO107" s="1339">
        <f>AL107-AK107</f>
        <v>0</v>
      </c>
      <c r="AP107" s="1366">
        <f>AP61-AP105-AP106</f>
        <v>0</v>
      </c>
      <c r="AQ107" s="1366">
        <f>AQ61-AQ105-AQ106</f>
        <v>0</v>
      </c>
      <c r="AR107" s="1366">
        <f>AR61-AR105-AR106</f>
        <v>0</v>
      </c>
      <c r="AS107" s="1421">
        <f t="shared" si="280"/>
        <v>0</v>
      </c>
      <c r="AT107" s="1339">
        <f>AQ107-AP107</f>
        <v>0</v>
      </c>
      <c r="AU107" s="1366">
        <f>AU61-AU105-AU106</f>
        <v>0</v>
      </c>
      <c r="AV107" s="1366">
        <f>AV61-AV105-AV106</f>
        <v>0</v>
      </c>
      <c r="AW107" s="1366">
        <f>AW61-AW105-AW106</f>
        <v>0</v>
      </c>
      <c r="AX107" s="1421">
        <f t="shared" si="282"/>
        <v>0</v>
      </c>
      <c r="AY107" s="1339">
        <f>AV107-AU107</f>
        <v>0</v>
      </c>
      <c r="AZ107" s="1366">
        <f>AZ61-AZ105-AZ106</f>
        <v>0</v>
      </c>
      <c r="BA107" s="1366">
        <f>BA61-BA105-BA106</f>
        <v>0</v>
      </c>
      <c r="BB107" s="1366">
        <f>BB61-BB105-BB106</f>
        <v>0</v>
      </c>
      <c r="BC107" s="1421">
        <f t="shared" si="284"/>
        <v>0</v>
      </c>
      <c r="BD107" s="1339">
        <f>BA107-AZ107</f>
        <v>0</v>
      </c>
      <c r="BE107" s="1398">
        <f>B107+G107+L107+Q107+V107+AA107+AF107+AK107+AP107+AU107+AZ107</f>
        <v>1145769</v>
      </c>
      <c r="BF107" s="1398">
        <f t="shared" si="368"/>
        <v>1232277762</v>
      </c>
      <c r="BG107" s="1398">
        <f t="shared" si="368"/>
        <v>-203094</v>
      </c>
      <c r="BH107" s="1308">
        <f t="shared" si="288"/>
        <v>1232074668</v>
      </c>
      <c r="BI107" s="1403">
        <f>BF107-BE107</f>
        <v>1231131993</v>
      </c>
      <c r="BJ107" s="1366">
        <f>BJ61-BJ105-BJ106</f>
        <v>-8005</v>
      </c>
      <c r="BK107" s="1366">
        <f>BK61-BK105-BK106</f>
        <v>0</v>
      </c>
      <c r="BL107" s="1366">
        <f>BL61-BL105-BL106</f>
        <v>0</v>
      </c>
      <c r="BM107" s="1366">
        <f>BK107+BL107</f>
        <v>0</v>
      </c>
      <c r="BN107" s="1339">
        <f>BK107-BJ107</f>
        <v>8005</v>
      </c>
      <c r="BO107" s="1366">
        <f>BO61-BO105-BO106</f>
        <v>-105918</v>
      </c>
      <c r="BP107" s="1366">
        <f>BP61-BP105-BP106</f>
        <v>-5671681</v>
      </c>
      <c r="BQ107" s="1366">
        <f>BQ61-BQ105-BQ106</f>
        <v>0</v>
      </c>
      <c r="BR107" s="1366">
        <f>BP107+BQ107</f>
        <v>-5671681</v>
      </c>
      <c r="BS107" s="1339">
        <f>BP107-BO107</f>
        <v>-5565763</v>
      </c>
      <c r="BT107" s="1366">
        <f>BT61-BT105-BT106</f>
        <v>307819</v>
      </c>
      <c r="BU107" s="1366">
        <f>BU61-BU105-BU106</f>
        <v>-44468000</v>
      </c>
      <c r="BV107" s="1366">
        <f>BV61-BV105-BV106</f>
        <v>0</v>
      </c>
      <c r="BW107" s="1366">
        <f>BU107+BV107</f>
        <v>-44468000</v>
      </c>
      <c r="BX107" s="1339">
        <f>BU107-BT107</f>
        <v>-44775819</v>
      </c>
      <c r="BY107" s="1366">
        <f>BY61-BY105-BY106</f>
        <v>-14187</v>
      </c>
      <c r="BZ107" s="1366">
        <f>BZ61-BZ105-BZ106</f>
        <v>0</v>
      </c>
      <c r="CA107" s="1366">
        <f>CA61-CA105-CA106</f>
        <v>0</v>
      </c>
      <c r="CB107" s="1421">
        <f>SUM(BZ107+CA107)</f>
        <v>0</v>
      </c>
      <c r="CC107" s="1339">
        <f>BZ107-BY107</f>
        <v>14187</v>
      </c>
      <c r="CD107" s="1366">
        <f>CD61-CD105-CD106</f>
        <v>0</v>
      </c>
      <c r="CE107" s="1366">
        <f>CE61-CE105-CE106</f>
        <v>0</v>
      </c>
      <c r="CF107" s="1366">
        <f>CF61-CF105-CF106</f>
        <v>0</v>
      </c>
      <c r="CG107" s="1421">
        <f>SUM(CE107+CF107)</f>
        <v>0</v>
      </c>
      <c r="CH107" s="1339">
        <f>CE107-CD107</f>
        <v>0</v>
      </c>
      <c r="CI107" s="1366">
        <f>CI61-CI105-CI106</f>
        <v>762</v>
      </c>
      <c r="CJ107" s="1366">
        <f>CJ61-CJ105-CJ106</f>
        <v>0</v>
      </c>
      <c r="CK107" s="1366">
        <f>CK61-CK105-CK106</f>
        <v>0</v>
      </c>
      <c r="CL107" s="1421">
        <f>SUM(CJ107+CK107)</f>
        <v>0</v>
      </c>
      <c r="CM107" s="1339">
        <f>CJ107-CI107</f>
        <v>-762</v>
      </c>
      <c r="CN107" s="1366">
        <f>CN61-CN105-CN106</f>
        <v>0</v>
      </c>
      <c r="CO107" s="1366">
        <f>CO61-CO105-CO106</f>
        <v>0</v>
      </c>
      <c r="CP107" s="1366">
        <f>CP61-CP105-CP106</f>
        <v>0</v>
      </c>
      <c r="CQ107" s="1421">
        <f>SUM(CO107+CP107)</f>
        <v>0</v>
      </c>
      <c r="CR107" s="1339">
        <f>CO107-CN107</f>
        <v>0</v>
      </c>
      <c r="CS107" s="1366">
        <f>CS61-CS105-CS106</f>
        <v>0</v>
      </c>
      <c r="CT107" s="1366">
        <f>CT61-CT105-CT106</f>
        <v>0</v>
      </c>
      <c r="CU107" s="1366">
        <f>CU61-CU105-CU106</f>
        <v>0</v>
      </c>
      <c r="CV107" s="1421">
        <f t="shared" si="301"/>
        <v>0</v>
      </c>
      <c r="CW107" s="1339">
        <f>CT107-CS107</f>
        <v>0</v>
      </c>
      <c r="CX107" s="1401">
        <f>BJ107+BO107+BT107+BY107+CD107+CI107+CN107++CS107</f>
        <v>180471</v>
      </c>
      <c r="CY107" s="1401">
        <f>BK107+BP107+BU107+BX157+BZ107+CE107+CJ107+CO107+CT107</f>
        <v>-50139681</v>
      </c>
      <c r="CZ107" s="1412">
        <f>BL107+BQ107+BV107+CA107+CF107+CK107+CP107+CU107</f>
        <v>0</v>
      </c>
      <c r="DA107" s="1420">
        <f>SUM(CY107+CZ107)</f>
        <v>-50139681</v>
      </c>
      <c r="DB107" s="1403">
        <f>CY107-CX107</f>
        <v>-50320152</v>
      </c>
      <c r="DC107" s="1366">
        <f>DC61-DC105-DC106</f>
        <v>35061</v>
      </c>
      <c r="DD107" s="1366">
        <f>DD61-DD105-DD106</f>
        <v>60155316</v>
      </c>
      <c r="DE107" s="1366">
        <f>DE61-DE105-DE106</f>
        <v>17827221</v>
      </c>
      <c r="DF107" s="1421">
        <f>SUM(DD107+DE107)</f>
        <v>77982537</v>
      </c>
      <c r="DG107" s="1339">
        <f>DD107-DC107</f>
        <v>60120255</v>
      </c>
      <c r="DH107" s="1403">
        <f t="shared" si="369"/>
        <v>1361301</v>
      </c>
      <c r="DI107" s="1403">
        <f t="shared" si="369"/>
        <v>1242293397</v>
      </c>
      <c r="DJ107" s="1388">
        <f t="shared" si="369"/>
        <v>17624127</v>
      </c>
      <c r="DK107" s="1420">
        <f>SUM(DI107:DJ107)</f>
        <v>1259917524</v>
      </c>
      <c r="DL107" s="1398">
        <f>DI107-DH107</f>
        <v>1240932096</v>
      </c>
      <c r="DM107" s="946"/>
      <c r="DN107" s="946">
        <f>DK61-DK105-DK106-DK107</f>
        <v>0</v>
      </c>
    </row>
    <row r="108" spans="1:121" ht="15" customHeight="1">
      <c r="CA108" s="11"/>
      <c r="CF108" s="11"/>
      <c r="CK108" s="11"/>
      <c r="CP108" s="11"/>
      <c r="CU108" s="11"/>
      <c r="CZ108" s="1323"/>
    </row>
    <row r="109" spans="1:121" ht="15" customHeight="1"/>
    <row r="110" spans="1:121" ht="15" customHeight="1">
      <c r="CA110" s="11"/>
      <c r="CF110" s="11"/>
      <c r="CK110" s="11"/>
      <c r="CP110" s="11"/>
      <c r="CU110" s="11"/>
      <c r="CZ110" s="1323"/>
    </row>
    <row r="111" spans="1:121" ht="15" customHeight="1"/>
    <row r="112" spans="1:121" ht="15" customHeight="1">
      <c r="BF112" s="1354"/>
      <c r="BG112" s="1354"/>
      <c r="BH112" s="1354"/>
      <c r="BI112" s="1354"/>
      <c r="BJ112" s="1354"/>
    </row>
    <row r="113" spans="58:62" ht="15" customHeight="1">
      <c r="BF113" s="1354"/>
      <c r="BG113" s="1354"/>
      <c r="BH113" s="1354"/>
      <c r="BI113" s="1354"/>
      <c r="BJ113" s="1354"/>
    </row>
    <row r="114" spans="58:62" ht="15" customHeight="1"/>
    <row r="115" spans="58:62" ht="15" customHeight="1"/>
    <row r="116" spans="58:62" ht="15" customHeight="1"/>
    <row r="117" spans="58:62" ht="15" customHeight="1"/>
    <row r="118" spans="58:62" ht="15" customHeight="1"/>
    <row r="119" spans="58:62" ht="15" customHeight="1"/>
    <row r="120" spans="58:62" ht="15" customHeight="1"/>
    <row r="121" spans="58:62" ht="15" customHeight="1"/>
    <row r="122" spans="58:62" ht="15" customHeight="1"/>
    <row r="123" spans="58:62" ht="15" customHeight="1"/>
    <row r="124" spans="58:62" ht="15" customHeight="1"/>
    <row r="125" spans="58:62" ht="15" customHeight="1"/>
    <row r="126" spans="58:62" ht="15" customHeight="1"/>
    <row r="127" spans="58:62" ht="15" customHeight="1"/>
    <row r="128" spans="58:62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</sheetData>
  <mergeCells count="69">
    <mergeCell ref="CO3:CQ3"/>
    <mergeCell ref="CO4:CQ4"/>
    <mergeCell ref="BA2:BC2"/>
    <mergeCell ref="CE2:CG2"/>
    <mergeCell ref="CO2:CQ2"/>
    <mergeCell ref="BZ3:CB3"/>
    <mergeCell ref="CJ4:CL4"/>
    <mergeCell ref="BU4:BW4"/>
    <mergeCell ref="CJ3:CL3"/>
    <mergeCell ref="BZ4:CB4"/>
    <mergeCell ref="M3:O3"/>
    <mergeCell ref="H4:J4"/>
    <mergeCell ref="AB3:AD3"/>
    <mergeCell ref="H3:J3"/>
    <mergeCell ref="C3:E3"/>
    <mergeCell ref="R3:T3"/>
    <mergeCell ref="W4:Y4"/>
    <mergeCell ref="AB4:AD4"/>
    <mergeCell ref="M4:O4"/>
    <mergeCell ref="AL4:AN4"/>
    <mergeCell ref="R4:T4"/>
    <mergeCell ref="BA4:BC4"/>
    <mergeCell ref="C4:E4"/>
    <mergeCell ref="AG4:AI4"/>
    <mergeCell ref="DI4:DK4"/>
    <mergeCell ref="DI3:DK3"/>
    <mergeCell ref="DD4:DF4"/>
    <mergeCell ref="DD3:DF3"/>
    <mergeCell ref="CT3:CV3"/>
    <mergeCell ref="CT4:CV4"/>
    <mergeCell ref="CY4:DA4"/>
    <mergeCell ref="CY3:DA3"/>
    <mergeCell ref="BK4:BM4"/>
    <mergeCell ref="CE3:CG3"/>
    <mergeCell ref="CE4:CG4"/>
    <mergeCell ref="AG3:AI3"/>
    <mergeCell ref="AV3:AX3"/>
    <mergeCell ref="AQ3:AS3"/>
    <mergeCell ref="BP3:BR3"/>
    <mergeCell ref="AQ4:AS4"/>
    <mergeCell ref="AV4:AX4"/>
    <mergeCell ref="BP4:BR4"/>
    <mergeCell ref="BF4:BH4"/>
    <mergeCell ref="CI2:CM2"/>
    <mergeCell ref="AL3:AN3"/>
    <mergeCell ref="AG2:AI2"/>
    <mergeCell ref="AL2:AN2"/>
    <mergeCell ref="W3:Y3"/>
    <mergeCell ref="BU3:BW3"/>
    <mergeCell ref="BK3:BM3"/>
    <mergeCell ref="BA3:BC3"/>
    <mergeCell ref="BF3:BH3"/>
    <mergeCell ref="BP2:BR2"/>
    <mergeCell ref="CY2:DA2"/>
    <mergeCell ref="DD2:DF2"/>
    <mergeCell ref="DI2:DK2"/>
    <mergeCell ref="C2:E2"/>
    <mergeCell ref="H2:J2"/>
    <mergeCell ref="M2:O2"/>
    <mergeCell ref="R2:T2"/>
    <mergeCell ref="W2:Y2"/>
    <mergeCell ref="AB2:AD2"/>
    <mergeCell ref="AU2:AY2"/>
    <mergeCell ref="CT2:CV2"/>
    <mergeCell ref="AQ2:AS2"/>
    <mergeCell ref="BY2:CC2"/>
    <mergeCell ref="BF2:BH2"/>
    <mergeCell ref="BK2:BM2"/>
    <mergeCell ref="BU2:BW2"/>
  </mergeCells>
  <phoneticPr fontId="4" type="noConversion"/>
  <printOptions horizontalCentered="1"/>
  <pageMargins left="0.23622047244094491" right="0.19685039370078741" top="0.74803149606299213" bottom="0.74803149606299213" header="0.31496062992125984" footer="0.31496062992125984"/>
  <pageSetup paperSize="9" scale="69" firstPageNumber="18" orientation="portrait" verticalDpi="300" r:id="rId1"/>
  <headerFooter alignWithMargins="0">
    <oddHeader>&amp;L&amp;"Times New Roman,Normál" 4.3.m.a 4/2017. (III.1.) önkormányzati rendelethez&amp;C
&amp;"Arial CE,Félkövér"Budapest Főváros XV.ker.Önkormányzata 2016.évi ktv. V. számú módosítás előirányzata (Ft)&amp;R&amp;8 4.3.m.a .5/2016.(II.29.) önkormányzati rendelethez</oddHeader>
    <oddFooter>&amp;C&amp;8                &amp;P. oldal</oddFooter>
  </headerFooter>
  <ignoredErrors>
    <ignoredError sqref="I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30</vt:i4>
      </vt:variant>
    </vt:vector>
  </HeadingPairs>
  <TitlesOfParts>
    <vt:vector size="46" baseType="lpstr">
      <vt:lpstr>1 m Mérleg  </vt:lpstr>
      <vt:lpstr>2 m Bev</vt:lpstr>
      <vt:lpstr>2 a Átvett</vt:lpstr>
      <vt:lpstr>2 b Állami</vt:lpstr>
      <vt:lpstr>3 m Kiad</vt:lpstr>
      <vt:lpstr>3 a Átadott</vt:lpstr>
      <vt:lpstr>4 a Intézmények</vt:lpstr>
      <vt:lpstr>4 ba Polg Hiv</vt:lpstr>
      <vt:lpstr>4 bba Önkorm </vt:lpstr>
      <vt:lpstr>4 bbb Önkorm</vt:lpstr>
      <vt:lpstr>4 c Önk Korrekció</vt:lpstr>
      <vt:lpstr>4 d Tartalék</vt:lpstr>
      <vt:lpstr>6 m FÚ</vt:lpstr>
      <vt:lpstr>7 m FH</vt:lpstr>
      <vt:lpstr>8 m Pályázat</vt:lpstr>
      <vt:lpstr>4 aa Állami fentart Int</vt:lpstr>
      <vt:lpstr>'2 a Átvett'!Nyomtatási_cím</vt:lpstr>
      <vt:lpstr>'2 b Állami'!Nyomtatási_cím</vt:lpstr>
      <vt:lpstr>'2 m Bev'!Nyomtatási_cím</vt:lpstr>
      <vt:lpstr>'3 a Átadott'!Nyomtatási_cím</vt:lpstr>
      <vt:lpstr>'3 m Kiad'!Nyomtatási_cím</vt:lpstr>
      <vt:lpstr>'4 a Intézmények'!Nyomtatási_cím</vt:lpstr>
      <vt:lpstr>'4 aa Állami fentart Int'!Nyomtatási_cím</vt:lpstr>
      <vt:lpstr>'4 ba Polg Hiv'!Nyomtatási_cím</vt:lpstr>
      <vt:lpstr>'4 bba Önkorm '!Nyomtatási_cím</vt:lpstr>
      <vt:lpstr>'4 bbb Önkorm'!Nyomtatási_cím</vt:lpstr>
      <vt:lpstr>'4 c Önk Korrekció'!Nyomtatási_cím</vt:lpstr>
      <vt:lpstr>'4 d Tartalék'!Nyomtatási_cím</vt:lpstr>
      <vt:lpstr>'6 m FÚ'!Nyomtatási_cím</vt:lpstr>
      <vt:lpstr>'7 m FH'!Nyomtatási_cím</vt:lpstr>
      <vt:lpstr>'8 m Pályázat'!Nyomtatási_cím</vt:lpstr>
      <vt:lpstr>'1 m Mérleg  '!Nyomtatási_terület</vt:lpstr>
      <vt:lpstr>'2 a Átvett'!Nyomtatási_terület</vt:lpstr>
      <vt:lpstr>'2 b Állami'!Nyomtatási_terület</vt:lpstr>
      <vt:lpstr>'2 m Bev'!Nyomtatási_terület</vt:lpstr>
      <vt:lpstr>'3 a Átadott'!Nyomtatási_terület</vt:lpstr>
      <vt:lpstr>'3 m Kiad'!Nyomtatási_terület</vt:lpstr>
      <vt:lpstr>'4 a Intézmények'!Nyomtatási_terület</vt:lpstr>
      <vt:lpstr>'4 aa Állami fentart Int'!Nyomtatási_terület</vt:lpstr>
      <vt:lpstr>'4 ba Polg Hiv'!Nyomtatási_terület</vt:lpstr>
      <vt:lpstr>'4 bba Önkorm '!Nyomtatási_terület</vt:lpstr>
      <vt:lpstr>'4 bbb Önkorm'!Nyomtatási_terület</vt:lpstr>
      <vt:lpstr>'4 c Önk Korrekció'!Nyomtatási_terület</vt:lpstr>
      <vt:lpstr>'4 d Tartalék'!Nyomtatási_terület</vt:lpstr>
      <vt:lpstr>'6 m FÚ'!Nyomtatási_terület</vt:lpstr>
      <vt:lpstr>'8 m Pályázat'!Nyomtatási_terület</vt:lpstr>
    </vt:vector>
  </TitlesOfParts>
  <Company>XV. Polg.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Konyv1</dc:creator>
  <cp:lastModifiedBy>Tiszai_Arpad</cp:lastModifiedBy>
  <cp:lastPrinted>2017-02-23T10:10:48Z</cp:lastPrinted>
  <dcterms:created xsi:type="dcterms:W3CDTF">2000-12-12T12:17:55Z</dcterms:created>
  <dcterms:modified xsi:type="dcterms:W3CDTF">2017-02-24T08:09:54Z</dcterms:modified>
</cp:coreProperties>
</file>