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sz.melléklet" sheetId="1" r:id="rId1"/>
    <sheet name="2.sz.melléklet" sheetId="2" r:id="rId2"/>
    <sheet name="3.sz.melléklet_2" sheetId="3" r:id="rId3"/>
    <sheet name="4.sz.melléklet" sheetId="4" r:id="rId4"/>
    <sheet name="5.sz.melléklet" sheetId="5" r:id="rId5"/>
  </sheets>
  <definedNames>
    <definedName name="_xlnm.Print_Area" localSheetId="0">'1.sz.melléklet'!$A$1:$C$158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<sst xmlns="http://schemas.openxmlformats.org/spreadsheetml/2006/main" count="784" uniqueCount="418">
  <si>
    <t>B E V É T E L E K</t>
  </si>
  <si>
    <t>1. sz. táblázat</t>
  </si>
  <si>
    <t>Forintban</t>
  </si>
  <si>
    <t>Sor-
szám</t>
  </si>
  <si>
    <t>Bevételi jogcím</t>
  </si>
  <si>
    <t>2018.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</si>
  <si>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</si>
  <si>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</si>
  <si>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</si>
  <si>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</si>
  <si>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</si>
  <si>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</si>
  <si>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</si>
  <si>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</si>
  <si>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</si>
  <si>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</si>
  <si>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</si>
  <si>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támogtatások és kiegészítő támogatások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</si>
  <si>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</si>
  <si>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</si>
  <si>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</si>
  <si>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</si>
  <si>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</si>
  <si>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</si>
  <si>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</si>
  <si>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</si>
  <si>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</si>
  <si>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</si>
  <si>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</si>
  <si>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</si>
  <si>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</si>
  <si>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</si>
  <si>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</si>
  <si>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</si>
  <si>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</si>
  <si>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</si>
  <si>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</si>
  <si>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</si>
  <si>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</si>
  <si>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</si>
  <si>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</si>
  <si>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</si>
  <si>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</si>
  <si>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</si>
  <si>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</si>
  <si>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</si>
  <si>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</si>
  <si>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</si>
  <si>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</si>
  <si>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</si>
  <si>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</si>
  <si>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</si>
  <si>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</si>
  <si>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 (kommunális,telekadó)</t>
  </si>
  <si>
    <t>4.1.2.</t>
  </si>
  <si>
    <t>- Termékek és szolgáltatások adói (iparűzési)</t>
  </si>
  <si>
    <t>4.2.</t>
  </si>
  <si>
    <t>Gépjárműadó</t>
  </si>
  <si>
    <t>4.3.</t>
  </si>
  <si>
    <t>Egyéb áruhasználati és szolgáltatási adók (idegenforgalmi)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</si>
  <si>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</si>
  <si>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</si>
  <si>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</si>
  <si>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</si>
  <si>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</si>
  <si>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</si>
  <si>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</si>
  <si>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</si>
  <si>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</si>
  <si>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</si>
  <si>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</si>
  <si>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</si>
  <si>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</si>
  <si>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</si>
  <si>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</si>
  <si>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</si>
  <si>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</si>
  <si>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</si>
  <si>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</si>
  <si>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</si>
  <si>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</si>
  <si>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</si>
  <si>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</si>
  <si>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</si>
  <si>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</si>
  <si>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</si>
  <si>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</si>
  <si>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</si>
  <si>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</si>
  <si>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</si>
  <si>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</si>
  <si>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</si>
  <si>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</si>
  <si>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</si>
  <si>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</si>
  <si>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</si>
  <si>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</si>
  <si>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</si>
  <si>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</si>
  <si>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</si>
  <si>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</si>
  <si>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</si>
  <si>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</si>
  <si>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</si>
  <si>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</si>
  <si>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</si>
  <si>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</si>
  <si>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</si>
  <si>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</si>
  <si>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</si>
  <si>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</si>
  <si>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</si>
  <si>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</si>
  <si>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</si>
  <si>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</si>
  <si>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</si>
  <si>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</si>
  <si>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</si>
  <si>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</si>
  <si>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</si>
  <si>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</si>
  <si>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</si>
  <si>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</si>
  <si>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</si>
  <si>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</si>
  <si>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</si>
  <si>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</si>
  <si>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</si>
  <si>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</si>
  <si>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</si>
  <si>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</si>
  <si>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</si>
  <si>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</si>
  <si>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</si>
  <si>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</si>
  <si>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</si>
  <si>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</si>
  <si>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</si>
  <si>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</si>
  <si>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</si>
  <si>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</si>
  <si>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</si>
  <si>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</si>
  <si>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</si>
  <si>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</si>
  <si>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</si>
  <si>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</si>
  <si>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</si>
  <si>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</si>
  <si>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</si>
  <si>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</si>
  <si>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</si>
  <si>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</si>
  <si>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</si>
  <si>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</si>
  <si>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</si>
  <si>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</si>
  <si>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</si>
  <si>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</si>
  <si>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</si>
  <si>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</si>
  <si>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</si>
  <si>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</si>
  <si>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</si>
  <si>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</si>
  <si>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</si>
  <si>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</si>
  <si>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</si>
  <si>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</si>
  <si>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(9+16)</t>
  </si>
  <si>
    <t>K I A D Á S O K</t>
  </si>
  <si>
    <t>2. sz. táblázat</t>
  </si>
  <si>
    <t>Kiadási jogcímek</t>
  </si>
  <si>
    <t>2017. évi előirányzat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</si>
  <si>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</si>
  <si>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</si>
  <si>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</si>
  <si>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</si>
  <si>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</si>
  <si>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</si>
  <si>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</si>
  <si>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</si>
  <si>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</si>
  <si>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</si>
  <si>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</si>
  <si>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</si>
  <si>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</si>
  <si>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</si>
  <si>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</si>
  <si>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</si>
  <si>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</si>
  <si>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</si>
  <si>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</si>
  <si>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</si>
  <si>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</si>
  <si>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</si>
  <si>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</si>
  <si>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</si>
  <si>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</si>
  <si>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</si>
  <si>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</si>
  <si>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</si>
  <si>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</si>
  <si>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</si>
  <si>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</si>
  <si>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 xml:space="preserve">   Tartalékok</t>
  </si>
  <si>
    <t>1.19.</t>
  </si>
  <si>
    <t xml:space="preserve">   - az 1.18.-ból: - Általános tartalék</t>
  </si>
  <si>
    <t>1.20.</t>
  </si>
  <si>
    <t xml:space="preserve"> 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</si>
  <si>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</si>
  <si>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</si>
  <si>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</si>
  <si>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</si>
  <si>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</si>
  <si>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</si>
  <si>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</si>
  <si>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</si>
  <si>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</si>
  <si>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</si>
  <si>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</si>
  <si>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</si>
  <si>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</si>
  <si>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</si>
  <si>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</si>
  <si>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</si>
  <si>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</si>
  <si>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</si>
  <si>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</si>
  <si>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</si>
  <si>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</si>
  <si>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</si>
  <si>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</si>
  <si>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</si>
  <si>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</si>
  <si>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</si>
  <si>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 xml:space="preserve">   Forgatási célú belföldi értékpapírok vásárlása</t>
  </si>
  <si>
    <t xml:space="preserve">   Befektetési célú belföldi értékpapírok vásárlása</t>
  </si>
  <si>
    <t xml:space="preserve">   Kincstárjegyek beváltása</t>
  </si>
  <si>
    <t xml:space="preserve">   Éven belüli lejáratú belföldi értékpapírok beváltása</t>
  </si>
  <si>
    <t xml:space="preserve">   Belföldi kötvények beváltása</t>
  </si>
  <si>
    <t xml:space="preserve">   Éven túlilejáratú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</si>
  <si>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</si>
  <si>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</si>
  <si>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</si>
  <si>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lekötött betétként elhelyezése </t>
  </si>
  <si>
    <t xml:space="preserve"> Pénzügyi lízing kiadásai</t>
  </si>
  <si>
    <t>7.</t>
  </si>
  <si>
    <t>Külföldi finanszírozás kiadásai (7.1. + … + 7.5.)</t>
  </si>
  <si>
    <t xml:space="preserve"> Forgatási célú külföldi értékpapírok vásárlása</t>
  </si>
  <si>
    <t xml:space="preserve"> Befektetési célú külföldi értékpapírok vásárlása</t>
  </si>
  <si>
    <t xml:space="preserve"> Külföldi értékpapírok beváltása</t>
  </si>
  <si>
    <t xml:space="preserve"> Hitelek, kölcsönök törlesztése külf. kormányoknak,nemz.szerv-nek</t>
  </si>
  <si>
    <t>7.5.</t>
  </si>
  <si>
    <t xml:space="preserve"> Hitelek, kölcsönök törlesztése külföldi pénzintézeteknek</t>
  </si>
  <si>
    <t>Váltókiadások</t>
  </si>
  <si>
    <t>Adóssághoz nem kapcsolódó származékos ügyletek kiadásai</t>
  </si>
  <si>
    <t>10.</t>
  </si>
  <si>
    <t>FINANSZÍROZÁSI KIADÁSOK ÖSSZESEN: (4.+…+9.)</t>
  </si>
  <si>
    <t>11.</t>
  </si>
  <si>
    <t>KIADÁSOK ÖSSZESEN: (3+10)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</si>
  <si>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</si>
  <si>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</si>
  <si>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</si>
  <si>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</si>
  <si>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2. melléklet a 3/2018.(III. 08..) önkormányzati rendelethez</t>
  </si>
  <si>
    <t>Megnevezés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</si>
  <si>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</si>
  <si>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</si>
  <si>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</si>
  <si>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</si>
  <si>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</si>
  <si>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</si>
  <si>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</si>
  <si>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</si>
  <si>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</si>
  <si>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</si>
  <si>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</si>
  <si>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Működési célú kvi támogatások és kiegészítő támogatások</t>
  </si>
  <si>
    <t>Helyi adók  (4.1.1.+…+4.1.3.)</t>
  </si>
  <si>
    <t>- Vagyoni típusú adók</t>
  </si>
  <si>
    <t>- Termékek és szolgáltatások adói</t>
  </si>
  <si>
    <t>4.1.3.</t>
  </si>
  <si>
    <t>- Értékesítési és forgalmi adók (iparűzési adó)</t>
  </si>
  <si>
    <t>Egyéb áruhasználati és szolgáltatási adók</t>
  </si>
  <si>
    <t>Működési célú visszatérítendő támogatások, kölcsönök visszatér. ÁH-n kív.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</si>
  <si>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</si>
  <si>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</si>
  <si>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</si>
  <si>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</si>
  <si>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</si>
  <si>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>Kiadások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</si>
  <si>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</si>
  <si>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</si>
  <si>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>Tartalékok</t>
  </si>
  <si>
    <t xml:space="preserve"> az 1.18-ból: - Általános tartalék</t>
  </si>
  <si>
    <t xml:space="preserve">     - Céltartalék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</si>
  <si>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</si>
  <si>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</si>
  <si>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</si>
  <si>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</si>
  <si>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</si>
  <si>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</si>
  <si>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</si>
  <si>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</si>
  <si>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</si>
  <si>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</si>
  <si>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Központi, irányító szervi támogatás</t>
  </si>
  <si>
    <t>Pénzeszközök lekötött betétként elhelyezése</t>
  </si>
  <si>
    <t>Pénzügyi lízing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</si>
  <si>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</si>
  <si>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</si>
  <si>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</si>
  <si>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</si>
  <si>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</si>
  <si>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</si>
  <si>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KIADÁSOK ÖSSZESEN: (3.+10.)</t>
  </si>
  <si>
    <t>Éves tervezett létszám előirányzat (fő)</t>
  </si>
  <si>
    <t>Ebből: Közfoglalkoztatottak létszáma (fő)</t>
  </si>
  <si>
    <t>3. melléklet a 3/2018.(III. 08..) önkormányzati rendelethez</t>
  </si>
  <si>
    <t>I. Működési célú bevételek és kiadások mérlege
(Önkormányzati szinten)</t>
  </si>
  <si>
    <t xml:space="preserve"> Forintban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</si>
  <si>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</si>
  <si>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</si>
  <si>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</si>
  <si>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</si>
  <si>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</si>
  <si>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</si>
  <si>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</si>
  <si>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Intézmény finanszírozás</t>
  </si>
  <si>
    <t>Működési célú átvett pénzeszközök</t>
  </si>
  <si>
    <t>6.-ból EU-s támogatás (közvetlen)</t>
  </si>
  <si>
    <t>12.</t>
  </si>
  <si>
    <t>13.</t>
  </si>
  <si>
    <t>Költségvetési bevételek összesen (1.+2.+4.+5.+6..+8.+…+12.)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</si>
  <si>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</si>
  <si>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</si>
  <si>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</si>
  <si>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</si>
  <si>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</si>
  <si>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</si>
  <si>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</si>
  <si>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</si>
  <si>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</si>
  <si>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</si>
  <si>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</si>
  <si>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</si>
  <si>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</si>
  <si>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</si>
  <si>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</si>
  <si>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</si>
  <si>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</si>
  <si>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</si>
  <si>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</si>
  <si>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</si>
  <si>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</si>
  <si>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</si>
  <si>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</si>
  <si>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</si>
  <si>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</si>
  <si>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</si>
  <si>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</si>
  <si>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</si>
  <si>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</si>
  <si>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</si>
  <si>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(13.+23.)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</si>
  <si>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</si>
  <si>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</si>
  <si>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</si>
  <si>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</si>
  <si>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</si>
  <si>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</si>
  <si>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Előirányzat-felhasználási terv
2018.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</si>
  <si>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</si>
  <si>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</si>
  <si>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</si>
  <si>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</si>
  <si>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</si>
  <si>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</si>
  <si>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</si>
  <si>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</si>
  <si>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</si>
  <si>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</si>
  <si>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</si>
  <si>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</si>
  <si>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</si>
  <si>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</si>
  <si>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</si>
  <si>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</si>
  <si>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</si>
  <si>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</si>
  <si>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</si>
  <si>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</si>
  <si>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</si>
  <si>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</si>
  <si>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</si>
  <si>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</si>
  <si>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 xml:space="preserve"> </t>
  </si>
  <si>
    <t>Kőkút Községi Önkormányzat 2018. évi költségvetés</t>
  </si>
  <si>
    <t>Állami támogatás</t>
  </si>
  <si>
    <t>forintban</t>
  </si>
  <si>
    <t>megnevezés</t>
  </si>
  <si>
    <t>összesen</t>
  </si>
  <si>
    <t>Zöldterület kezelés</t>
  </si>
  <si>
    <t>Közvilágítás</t>
  </si>
  <si>
    <t>Közutak karbantartása</t>
  </si>
  <si>
    <t>Köztemető fenntartás</t>
  </si>
  <si>
    <t>Egyéb önkormányzati feladatok támogatása beszámítás után *</t>
  </si>
  <si>
    <t>Lakott külterülettel kapcsolatos feladatok támogatása</t>
  </si>
  <si>
    <t>polgármesteri illetménykiegészítés</t>
  </si>
  <si>
    <t>I. jogcímhez tartozó kiegészítés</t>
  </si>
  <si>
    <t>Települési önkormányzatok működési támogatása beszámítás és kiegészítés után</t>
  </si>
  <si>
    <t>Rászoruló gyermekek szünidei étkeztetése</t>
  </si>
  <si>
    <t>Települési önkormányzatok szociális feladatainak egyéb támogatása</t>
  </si>
  <si>
    <t>Falugondnoki szolgálat</t>
  </si>
  <si>
    <t>Szociális  támogatás összesen</t>
  </si>
  <si>
    <t>Könyvtár</t>
  </si>
  <si>
    <t>Települési önkormányzatok  kulturális feladatainak támogatása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</si>
</sst>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"/>
    <numFmt numFmtId="166" formatCode="@"/>
    <numFmt numFmtId="167" formatCode="MMM\ D/"/>
    <numFmt numFmtId="168" formatCode="#,##0"/>
  </numFmts>
  <fonts count="40">
    <font>
      <sz val="10"/>
      <name val="Times New Roman CE"/>
      <family val="0"/>
    </font>
    <font>
      <sz val="10"/>
      <name val="Arial"/>
      <family val="0"/>
    </font>
    <font>
      <sz val="10"/>
      <color indexed="9"/>
      <name val="Times New Roman CE"/>
      <family val="0"/>
    </font>
    <font>
      <b/>
      <sz val="10"/>
      <color indexed="8"/>
      <name val="Times New Roman CE"/>
      <family val="0"/>
    </font>
    <font>
      <sz val="10"/>
      <color indexed="16"/>
      <name val="Times New Roman CE"/>
      <family val="0"/>
    </font>
    <font>
      <b/>
      <sz val="10"/>
      <color indexed="9"/>
      <name val="Times New Roman CE"/>
      <family val="0"/>
    </font>
    <font>
      <i/>
      <sz val="10"/>
      <color indexed="23"/>
      <name val="Times New Roman CE"/>
      <family val="0"/>
    </font>
    <font>
      <sz val="10"/>
      <color indexed="17"/>
      <name val="Times New Roman CE"/>
      <family val="0"/>
    </font>
    <font>
      <sz val="18"/>
      <color indexed="8"/>
      <name val="Times New Roman CE"/>
      <family val="0"/>
    </font>
    <font>
      <sz val="12"/>
      <color indexed="8"/>
      <name val="Times New Roman CE"/>
      <family val="0"/>
    </font>
    <font>
      <b/>
      <sz val="24"/>
      <color indexed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0"/>
      <color indexed="19"/>
      <name val="Times New Roman CE"/>
      <family val="0"/>
    </font>
    <font>
      <sz val="12"/>
      <name val="Times New Roman CE"/>
      <family val="0"/>
    </font>
    <font>
      <sz val="10"/>
      <color indexed="63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b/>
      <sz val="10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10"/>
      <color indexed="8"/>
      <name val="Times New Roman CE"/>
      <family val="0"/>
    </font>
    <font>
      <i/>
      <sz val="8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b/>
      <sz val="11"/>
      <name val="Times New Roman CE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5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66">
    <xf numFmtId="164" fontId="0" fillId="0" borderId="0" xfId="0" applyAlignment="1">
      <alignment/>
    </xf>
    <xf numFmtId="164" fontId="14" fillId="0" borderId="0" xfId="34" applyFont="1" applyFill="1" applyProtection="1">
      <alignment/>
      <protection/>
    </xf>
    <xf numFmtId="164" fontId="14" fillId="0" borderId="0" xfId="34" applyFont="1" applyFill="1" applyAlignment="1" applyProtection="1">
      <alignment horizontal="right" vertical="center" indent="1"/>
      <protection/>
    </xf>
    <xf numFmtId="164" fontId="14" fillId="0" borderId="0" xfId="34" applyFill="1" applyProtection="1">
      <alignment/>
      <protection/>
    </xf>
    <xf numFmtId="165" fontId="16" fillId="0" borderId="0" xfId="34" applyNumberFormat="1" applyFont="1" applyFill="1" applyBorder="1" applyAlignment="1" applyProtection="1">
      <alignment horizontal="center" vertical="center"/>
      <protection/>
    </xf>
    <xf numFmtId="165" fontId="17" fillId="0" borderId="2" xfId="34" applyNumberFormat="1" applyFont="1" applyFill="1" applyBorder="1" applyAlignment="1" applyProtection="1">
      <alignment horizontal="left" vertical="center"/>
      <protection/>
    </xf>
    <xf numFmtId="164" fontId="18" fillId="0" borderId="2" xfId="0" applyFont="1" applyFill="1" applyBorder="1" applyAlignment="1" applyProtection="1">
      <alignment horizontal="right" vertical="center"/>
      <protection/>
    </xf>
    <xf numFmtId="164" fontId="19" fillId="0" borderId="3" xfId="34" applyFont="1" applyFill="1" applyBorder="1" applyAlignment="1" applyProtection="1">
      <alignment horizontal="center" vertical="center" wrapText="1"/>
      <protection/>
    </xf>
    <xf numFmtId="164" fontId="19" fillId="0" borderId="4" xfId="34" applyFont="1" applyFill="1" applyBorder="1" applyAlignment="1" applyProtection="1">
      <alignment horizontal="center" vertical="center" wrapText="1"/>
      <protection/>
    </xf>
    <xf numFmtId="164" fontId="19" fillId="0" borderId="5" xfId="34" applyFont="1" applyFill="1" applyBorder="1" applyAlignment="1" applyProtection="1">
      <alignment horizontal="center" vertical="center" wrapText="1"/>
      <protection/>
    </xf>
    <xf numFmtId="164" fontId="20" fillId="0" borderId="6" xfId="34" applyFont="1" applyFill="1" applyBorder="1" applyAlignment="1" applyProtection="1">
      <alignment horizontal="center" vertical="center" wrapText="1"/>
      <protection/>
    </xf>
    <xf numFmtId="164" fontId="20" fillId="0" borderId="7" xfId="34" applyFont="1" applyFill="1" applyBorder="1" applyAlignment="1" applyProtection="1">
      <alignment horizontal="center" vertical="center" wrapText="1"/>
      <protection/>
    </xf>
    <xf numFmtId="164" fontId="20" fillId="0" borderId="8" xfId="34" applyFont="1" applyFill="1" applyBorder="1" applyAlignment="1" applyProtection="1">
      <alignment horizontal="center" vertical="center" wrapText="1"/>
      <protection/>
    </xf>
    <xf numFmtId="164" fontId="21" fillId="0" borderId="0" xfId="34" applyFont="1" applyFill="1" applyProtection="1">
      <alignment/>
      <protection/>
    </xf>
    <xf numFmtId="164" fontId="20" fillId="0" borderId="3" xfId="34" applyFont="1" applyFill="1" applyBorder="1" applyAlignment="1" applyProtection="1">
      <alignment horizontal="left" vertical="center" wrapText="1" indent="1"/>
      <protection/>
    </xf>
    <xf numFmtId="164" fontId="20" fillId="0" borderId="4" xfId="34" applyFont="1" applyFill="1" applyBorder="1" applyAlignment="1" applyProtection="1">
      <alignment horizontal="left" vertical="center" wrapText="1" indent="1"/>
      <protection/>
    </xf>
    <xf numFmtId="165" fontId="20" fillId="0" borderId="5" xfId="34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34" applyFont="1" applyFill="1" applyProtection="1">
      <alignment/>
      <protection/>
    </xf>
    <xf numFmtId="166" fontId="21" fillId="0" borderId="9" xfId="34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Font="1" applyBorder="1" applyAlignment="1" applyProtection="1">
      <alignment horizontal="left" wrapText="1" indent="1"/>
      <protection/>
    </xf>
    <xf numFmtId="165" fontId="21" fillId="0" borderId="11" xfId="34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2" xfId="34" applyNumberFormat="1" applyFont="1" applyFill="1" applyBorder="1" applyAlignment="1" applyProtection="1">
      <alignment horizontal="left" vertical="center" wrapText="1" indent="1"/>
      <protection/>
    </xf>
    <xf numFmtId="164" fontId="22" fillId="0" borderId="13" xfId="0" applyFont="1" applyBorder="1" applyAlignment="1" applyProtection="1">
      <alignment horizontal="left" wrapText="1" indent="1"/>
      <protection/>
    </xf>
    <xf numFmtId="165" fontId="21" fillId="0" borderId="14" xfId="34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5" xfId="34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Font="1" applyBorder="1" applyAlignment="1" applyProtection="1">
      <alignment horizontal="left" wrapText="1" indent="1"/>
      <protection/>
    </xf>
    <xf numFmtId="164" fontId="23" fillId="0" borderId="4" xfId="0" applyFont="1" applyBorder="1" applyAlignment="1" applyProtection="1">
      <alignment horizontal="left" vertical="center" wrapText="1" indent="1"/>
      <protection/>
    </xf>
    <xf numFmtId="165" fontId="21" fillId="0" borderId="17" xfId="3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34" applyNumberFormat="1" applyFont="1" applyFill="1" applyBorder="1" applyAlignment="1" applyProtection="1">
      <alignment horizontal="right" vertical="center" wrapText="1" indent="1"/>
      <protection/>
    </xf>
    <xf numFmtId="165" fontId="21" fillId="0" borderId="11" xfId="34" applyNumberFormat="1" applyFont="1" applyFill="1" applyBorder="1" applyAlignment="1" applyProtection="1">
      <alignment horizontal="right" vertical="center" wrapText="1" indent="1"/>
      <protection/>
    </xf>
    <xf numFmtId="165" fontId="21" fillId="0" borderId="14" xfId="3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7" xfId="3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1" xfId="3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" xfId="0" applyFont="1" applyBorder="1" applyAlignment="1" applyProtection="1">
      <alignment wrapText="1"/>
      <protection/>
    </xf>
    <xf numFmtId="164" fontId="22" fillId="0" borderId="16" xfId="0" applyFont="1" applyBorder="1" applyAlignment="1" applyProtection="1">
      <alignment wrapText="1"/>
      <protection/>
    </xf>
    <xf numFmtId="164" fontId="22" fillId="0" borderId="9" xfId="0" applyFont="1" applyBorder="1" applyAlignment="1" applyProtection="1">
      <alignment wrapText="1"/>
      <protection/>
    </xf>
    <xf numFmtId="164" fontId="22" fillId="0" borderId="12" xfId="0" applyFont="1" applyBorder="1" applyAlignment="1" applyProtection="1">
      <alignment wrapText="1"/>
      <protection/>
    </xf>
    <xf numFmtId="164" fontId="22" fillId="0" borderId="15" xfId="0" applyFont="1" applyBorder="1" applyAlignment="1" applyProtection="1">
      <alignment wrapText="1"/>
      <protection/>
    </xf>
    <xf numFmtId="164" fontId="23" fillId="0" borderId="4" xfId="0" applyFont="1" applyBorder="1" applyAlignment="1" applyProtection="1">
      <alignment horizontal="left" wrapText="1" indent="1"/>
      <protection/>
    </xf>
    <xf numFmtId="165" fontId="21" fillId="0" borderId="5" xfId="3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3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" xfId="0" applyFont="1" applyBorder="1" applyAlignment="1" applyProtection="1">
      <alignment wrapText="1"/>
      <protection/>
    </xf>
    <xf numFmtId="164" fontId="23" fillId="0" borderId="18" xfId="0" applyFont="1" applyBorder="1" applyAlignment="1" applyProtection="1">
      <alignment wrapText="1"/>
      <protection/>
    </xf>
    <xf numFmtId="164" fontId="23" fillId="0" borderId="19" xfId="0" applyFont="1" applyBorder="1" applyAlignment="1" applyProtection="1">
      <alignment wrapText="1"/>
      <protection/>
    </xf>
    <xf numFmtId="164" fontId="16" fillId="0" borderId="0" xfId="34" applyFont="1" applyFill="1" applyBorder="1" applyAlignment="1" applyProtection="1">
      <alignment horizontal="center" vertical="center" wrapText="1"/>
      <protection/>
    </xf>
    <xf numFmtId="164" fontId="16" fillId="0" borderId="0" xfId="34" applyFont="1" applyFill="1" applyBorder="1" applyAlignment="1" applyProtection="1">
      <alignment vertical="center" wrapText="1"/>
      <protection/>
    </xf>
    <xf numFmtId="165" fontId="16" fillId="0" borderId="0" xfId="34" applyNumberFormat="1" applyFont="1" applyFill="1" applyBorder="1" applyAlignment="1" applyProtection="1">
      <alignment horizontal="right" vertical="center" wrapText="1" indent="1"/>
      <protection/>
    </xf>
    <xf numFmtId="165" fontId="17" fillId="0" borderId="2" xfId="34" applyNumberFormat="1" applyFont="1" applyFill="1" applyBorder="1" applyAlignment="1" applyProtection="1">
      <alignment horizontal="left"/>
      <protection/>
    </xf>
    <xf numFmtId="164" fontId="18" fillId="0" borderId="2" xfId="0" applyFont="1" applyFill="1" applyBorder="1" applyAlignment="1" applyProtection="1">
      <alignment horizontal="right"/>
      <protection/>
    </xf>
    <xf numFmtId="164" fontId="14" fillId="0" borderId="0" xfId="34" applyFill="1" applyAlignment="1" applyProtection="1">
      <alignment/>
      <protection/>
    </xf>
    <xf numFmtId="164" fontId="20" fillId="0" borderId="3" xfId="34" applyFont="1" applyFill="1" applyBorder="1" applyAlignment="1" applyProtection="1">
      <alignment horizontal="center" vertical="center" wrapText="1"/>
      <protection/>
    </xf>
    <xf numFmtId="164" fontId="20" fillId="0" borderId="4" xfId="34" applyFont="1" applyFill="1" applyBorder="1" applyAlignment="1" applyProtection="1">
      <alignment horizontal="center" vertical="center" wrapText="1"/>
      <protection/>
    </xf>
    <xf numFmtId="164" fontId="20" fillId="0" borderId="5" xfId="34" applyFont="1" applyFill="1" applyBorder="1" applyAlignment="1" applyProtection="1">
      <alignment horizontal="center" vertical="center" wrapText="1"/>
      <protection/>
    </xf>
    <xf numFmtId="164" fontId="20" fillId="0" borderId="6" xfId="34" applyFont="1" applyFill="1" applyBorder="1" applyAlignment="1" applyProtection="1">
      <alignment horizontal="left" vertical="center" wrapText="1" indent="1"/>
      <protection/>
    </xf>
    <xf numFmtId="164" fontId="20" fillId="0" borderId="7" xfId="34" applyFont="1" applyFill="1" applyBorder="1" applyAlignment="1" applyProtection="1">
      <alignment vertical="center" wrapText="1"/>
      <protection/>
    </xf>
    <xf numFmtId="165" fontId="20" fillId="0" borderId="8" xfId="34" applyNumberFormat="1" applyFont="1" applyFill="1" applyBorder="1" applyAlignment="1" applyProtection="1">
      <alignment horizontal="right" vertical="center" wrapText="1" indent="1"/>
      <protection/>
    </xf>
    <xf numFmtId="166" fontId="21" fillId="0" borderId="20" xfId="34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34" applyFont="1" applyFill="1" applyBorder="1" applyAlignment="1" applyProtection="1">
      <alignment horizontal="left" vertical="center" wrapText="1" indent="1"/>
      <protection/>
    </xf>
    <xf numFmtId="165" fontId="21" fillId="0" borderId="22" xfId="3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34" applyFont="1" applyFill="1" applyBorder="1" applyAlignment="1" applyProtection="1">
      <alignment horizontal="left" vertical="center" wrapText="1" indent="1"/>
      <protection/>
    </xf>
    <xf numFmtId="164" fontId="21" fillId="0" borderId="23" xfId="34" applyFont="1" applyFill="1" applyBorder="1" applyAlignment="1" applyProtection="1">
      <alignment horizontal="left" vertical="center" wrapText="1" indent="1"/>
      <protection/>
    </xf>
    <xf numFmtId="164" fontId="21" fillId="0" borderId="0" xfId="34" applyFont="1" applyFill="1" applyBorder="1" applyAlignment="1" applyProtection="1">
      <alignment horizontal="left" vertical="center" wrapText="1" indent="1"/>
      <protection/>
    </xf>
    <xf numFmtId="164" fontId="21" fillId="0" borderId="13" xfId="34" applyFont="1" applyFill="1" applyBorder="1" applyAlignment="1" applyProtection="1">
      <alignment horizontal="left" indent="6"/>
      <protection/>
    </xf>
    <xf numFmtId="164" fontId="21" fillId="0" borderId="13" xfId="34" applyFont="1" applyFill="1" applyBorder="1" applyAlignment="1" applyProtection="1">
      <alignment horizontal="left" vertical="center" wrapText="1" indent="6"/>
      <protection/>
    </xf>
    <xf numFmtId="166" fontId="21" fillId="0" borderId="24" xfId="34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34" applyFont="1" applyFill="1" applyBorder="1" applyAlignment="1" applyProtection="1">
      <alignment horizontal="left" vertical="center" wrapText="1" indent="6"/>
      <protection/>
    </xf>
    <xf numFmtId="164" fontId="21" fillId="0" borderId="13" xfId="34" applyFont="1" applyFill="1" applyBorder="1" applyAlignment="1" applyProtection="1">
      <alignment vertical="center" wrapText="1"/>
      <protection/>
    </xf>
    <xf numFmtId="166" fontId="21" fillId="0" borderId="25" xfId="34" applyNumberFormat="1" applyFont="1" applyFill="1" applyBorder="1" applyAlignment="1" applyProtection="1">
      <alignment horizontal="left" vertical="center" wrapText="1" indent="1"/>
      <protection/>
    </xf>
    <xf numFmtId="165" fontId="21" fillId="0" borderId="26" xfId="3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34" applyFont="1" applyFill="1" applyBorder="1" applyAlignment="1" applyProtection="1">
      <alignment vertical="center" wrapText="1"/>
      <protection/>
    </xf>
    <xf numFmtId="164" fontId="21" fillId="0" borderId="16" xfId="34" applyFont="1" applyFill="1" applyBorder="1" applyAlignment="1" applyProtection="1">
      <alignment horizontal="left" vertical="center" wrapText="1" indent="1"/>
      <protection/>
    </xf>
    <xf numFmtId="166" fontId="21" fillId="0" borderId="9" xfId="34" applyNumberFormat="1" applyFont="1" applyFill="1" applyBorder="1" applyAlignment="1" applyProtection="1">
      <alignment horizontal="left" vertical="center" indent="1"/>
      <protection/>
    </xf>
    <xf numFmtId="165" fontId="21" fillId="0" borderId="27" xfId="3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Font="1" applyBorder="1" applyAlignment="1" applyProtection="1">
      <alignment horizontal="left" vertical="center" wrapText="1" indent="1"/>
      <protection/>
    </xf>
    <xf numFmtId="164" fontId="22" fillId="0" borderId="13" xfId="0" applyFont="1" applyBorder="1" applyAlignment="1" applyProtection="1">
      <alignment horizontal="left" vertical="center" wrapText="1" indent="1"/>
      <protection/>
    </xf>
    <xf numFmtId="164" fontId="21" fillId="0" borderId="10" xfId="34" applyFont="1" applyFill="1" applyBorder="1" applyAlignment="1" applyProtection="1">
      <alignment horizontal="left" vertical="center" wrapText="1" indent="6"/>
      <protection/>
    </xf>
    <xf numFmtId="165" fontId="21" fillId="0" borderId="28" xfId="3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34" applyFont="1" applyFill="1" applyBorder="1" applyAlignment="1" applyProtection="1">
      <alignment horizontal="left" vertical="center" wrapText="1" indent="1"/>
      <protection/>
    </xf>
    <xf numFmtId="164" fontId="21" fillId="0" borderId="10" xfId="34" applyFont="1" applyFill="1" applyBorder="1" applyAlignment="1" applyProtection="1">
      <alignment horizontal="left" vertical="center" wrapText="1" indent="1"/>
      <protection/>
    </xf>
    <xf numFmtId="164" fontId="21" fillId="0" borderId="29" xfId="34" applyFont="1" applyFill="1" applyBorder="1" applyAlignment="1" applyProtection="1">
      <alignment horizontal="left" vertical="center" wrapText="1" indent="1"/>
      <protection/>
    </xf>
    <xf numFmtId="165" fontId="23" fillId="0" borderId="5" xfId="0" applyNumberFormat="1" applyFont="1" applyBorder="1" applyAlignment="1" applyProtection="1">
      <alignment horizontal="right" vertical="center" wrapText="1" indent="1"/>
      <protection/>
    </xf>
    <xf numFmtId="166" fontId="21" fillId="0" borderId="3" xfId="34" applyNumberFormat="1" applyFont="1" applyFill="1" applyBorder="1" applyAlignment="1" applyProtection="1">
      <alignment horizontal="left" vertical="center" wrapText="1" indent="1"/>
      <protection/>
    </xf>
    <xf numFmtId="165" fontId="21" fillId="0" borderId="30" xfId="3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Font="1" applyBorder="1" applyAlignment="1" applyProtection="1">
      <alignment horizontal="left" vertical="center" wrapText="1" indent="1"/>
      <protection/>
    </xf>
    <xf numFmtId="165" fontId="21" fillId="0" borderId="31" xfId="3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" xfId="0" applyNumberFormat="1" applyFont="1" applyBorder="1" applyAlignment="1" applyProtection="1">
      <alignment horizontal="right" vertical="center" wrapText="1" indent="1"/>
      <protection/>
    </xf>
    <xf numFmtId="164" fontId="25" fillId="0" borderId="0" xfId="34" applyFont="1" applyFill="1" applyProtection="1">
      <alignment/>
      <protection/>
    </xf>
    <xf numFmtId="164" fontId="16" fillId="0" borderId="0" xfId="34" applyFont="1" applyFill="1" applyProtection="1">
      <alignment/>
      <protection/>
    </xf>
    <xf numFmtId="164" fontId="23" fillId="0" borderId="18" xfId="0" applyFont="1" applyBorder="1" applyAlignment="1" applyProtection="1">
      <alignment horizontal="left" vertical="center" wrapText="1" indent="1"/>
      <protection/>
    </xf>
    <xf numFmtId="164" fontId="24" fillId="0" borderId="19" xfId="0" applyFont="1" applyBorder="1" applyAlignment="1" applyProtection="1">
      <alignment horizontal="left" vertical="center" wrapText="1" indent="1"/>
      <protection/>
    </xf>
    <xf numFmtId="164" fontId="16" fillId="0" borderId="0" xfId="34" applyFont="1" applyFill="1" applyBorder="1" applyAlignment="1" applyProtection="1">
      <alignment horizontal="center"/>
      <protection/>
    </xf>
    <xf numFmtId="164" fontId="14" fillId="0" borderId="0" xfId="34" applyFill="1" applyBorder="1" applyProtection="1">
      <alignment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 wrapText="1"/>
      <protection/>
    </xf>
    <xf numFmtId="164" fontId="0" fillId="0" borderId="0" xfId="0" applyFill="1" applyAlignment="1">
      <alignment vertical="center" wrapText="1"/>
    </xf>
    <xf numFmtId="165" fontId="14" fillId="0" borderId="0" xfId="0" applyNumberFormat="1" applyFont="1" applyFill="1" applyAlignment="1" applyProtection="1">
      <alignment horizontal="left" vertical="center" wrapText="1"/>
      <protection/>
    </xf>
    <xf numFmtId="165" fontId="18" fillId="0" borderId="0" xfId="0" applyNumberFormat="1" applyFont="1" applyFill="1" applyBorder="1" applyAlignment="1" applyProtection="1">
      <alignment horizontal="right" vertical="center" wrapText="1"/>
      <protection/>
    </xf>
    <xf numFmtId="165" fontId="14" fillId="0" borderId="0" xfId="0" applyNumberFormat="1" applyFont="1" applyFill="1" applyAlignment="1">
      <alignment vertical="center" wrapText="1"/>
    </xf>
    <xf numFmtId="164" fontId="19" fillId="0" borderId="32" xfId="0" applyFont="1" applyFill="1" applyBorder="1" applyAlignment="1" applyProtection="1">
      <alignment horizontal="center" vertical="center" wrapText="1"/>
      <protection/>
    </xf>
    <xf numFmtId="164" fontId="19" fillId="0" borderId="21" xfId="0" applyFont="1" applyFill="1" applyBorder="1" applyAlignment="1" applyProtection="1">
      <alignment horizontal="center" vertical="center"/>
      <protection/>
    </xf>
    <xf numFmtId="164" fontId="19" fillId="0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Alignment="1">
      <alignment vertical="center"/>
    </xf>
    <xf numFmtId="164" fontId="19" fillId="0" borderId="33" xfId="0" applyFont="1" applyFill="1" applyBorder="1" applyAlignment="1" applyProtection="1">
      <alignment horizontal="center" vertical="center" wrapText="1"/>
      <protection/>
    </xf>
    <xf numFmtId="164" fontId="19" fillId="0" borderId="34" xfId="0" applyFont="1" applyFill="1" applyBorder="1" applyAlignment="1" applyProtection="1">
      <alignment horizontal="center" vertical="center"/>
      <protection/>
    </xf>
    <xf numFmtId="166" fontId="19" fillId="0" borderId="35" xfId="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26" fillId="0" borderId="0" xfId="0" applyFont="1" applyFill="1" applyAlignment="1">
      <alignment vertical="center"/>
    </xf>
    <xf numFmtId="164" fontId="19" fillId="0" borderId="36" xfId="0" applyFont="1" applyFill="1" applyBorder="1" applyAlignment="1" applyProtection="1">
      <alignment horizontal="center" vertical="center" wrapText="1"/>
      <protection/>
    </xf>
    <xf numFmtId="164" fontId="19" fillId="0" borderId="7" xfId="0" applyFont="1" applyFill="1" applyBorder="1" applyAlignment="1" applyProtection="1">
      <alignment horizontal="center" vertical="center" wrapText="1"/>
      <protection/>
    </xf>
    <xf numFmtId="164" fontId="19" fillId="0" borderId="8" xfId="0" applyFont="1" applyFill="1" applyBorder="1" applyAlignment="1" applyProtection="1">
      <alignment horizontal="center" vertical="center" wrapText="1"/>
      <protection/>
    </xf>
    <xf numFmtId="164" fontId="20" fillId="0" borderId="3" xfId="0" applyFont="1" applyFill="1" applyBorder="1" applyAlignment="1" applyProtection="1">
      <alignment horizontal="center" vertical="center" wrapText="1"/>
      <protection/>
    </xf>
    <xf numFmtId="164" fontId="20" fillId="0" borderId="4" xfId="0" applyFont="1" applyFill="1" applyBorder="1" applyAlignment="1" applyProtection="1">
      <alignment horizontal="center" vertical="center" wrapText="1"/>
      <protection/>
    </xf>
    <xf numFmtId="164" fontId="20" fillId="0" borderId="5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>
      <alignment horizontal="center" vertical="center" wrapText="1"/>
    </xf>
    <xf numFmtId="164" fontId="19" fillId="0" borderId="37" xfId="0" applyFont="1" applyFill="1" applyBorder="1" applyAlignment="1" applyProtection="1">
      <alignment horizontal="center" vertical="center" wrapText="1"/>
      <protection/>
    </xf>
    <xf numFmtId="164" fontId="19" fillId="0" borderId="38" xfId="0" applyFont="1" applyFill="1" applyBorder="1" applyAlignment="1" applyProtection="1">
      <alignment horizontal="center" vertical="center" wrapText="1"/>
      <protection/>
    </xf>
    <xf numFmtId="165" fontId="19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5" xfId="34" applyNumberFormat="1" applyFont="1" applyFill="1" applyBorder="1" applyAlignment="1" applyProtection="1">
      <alignment horizontal="center" vertical="center" wrapText="1"/>
      <protection/>
    </xf>
    <xf numFmtId="166" fontId="21" fillId="0" borderId="9" xfId="34" applyNumberFormat="1" applyFont="1" applyFill="1" applyBorder="1" applyAlignment="1" applyProtection="1">
      <alignment horizontal="center" vertical="center" wrapText="1"/>
      <protection/>
    </xf>
    <xf numFmtId="165" fontId="21" fillId="0" borderId="11" xfId="34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0" applyFont="1" applyFill="1" applyAlignment="1">
      <alignment vertical="center" wrapText="1"/>
    </xf>
    <xf numFmtId="166" fontId="21" fillId="0" borderId="12" xfId="34" applyNumberFormat="1" applyFont="1" applyFill="1" applyBorder="1" applyAlignment="1" applyProtection="1">
      <alignment horizontal="center" vertical="center" wrapText="1"/>
      <protection/>
    </xf>
    <xf numFmtId="165" fontId="21" fillId="0" borderId="14" xfId="34" applyNumberFormat="1" applyFont="1" applyFill="1" applyBorder="1" applyAlignment="1" applyProtection="1">
      <alignment horizontal="center" vertical="center" wrapText="1"/>
      <protection locked="0"/>
    </xf>
    <xf numFmtId="164" fontId="28" fillId="0" borderId="0" xfId="0" applyFont="1" applyFill="1" applyAlignment="1">
      <alignment vertical="center" wrapText="1"/>
    </xf>
    <xf numFmtId="166" fontId="21" fillId="0" borderId="15" xfId="34" applyNumberFormat="1" applyFont="1" applyFill="1" applyBorder="1" applyAlignment="1" applyProtection="1">
      <alignment horizontal="center" vertical="center" wrapText="1"/>
      <protection/>
    </xf>
    <xf numFmtId="165" fontId="21" fillId="0" borderId="17" xfId="34" applyNumberFormat="1" applyFont="1" applyFill="1" applyBorder="1" applyAlignment="1" applyProtection="1">
      <alignment horizontal="center" vertical="center" wrapText="1"/>
      <protection locked="0"/>
    </xf>
    <xf numFmtId="165" fontId="20" fillId="0" borderId="5" xfId="34" applyNumberFormat="1" applyFont="1" applyFill="1" applyBorder="1" applyAlignment="1" applyProtection="1">
      <alignment horizontal="center" vertical="center" wrapText="1"/>
      <protection/>
    </xf>
    <xf numFmtId="165" fontId="21" fillId="0" borderId="11" xfId="34" applyNumberFormat="1" applyFont="1" applyFill="1" applyBorder="1" applyAlignment="1" applyProtection="1">
      <alignment horizontal="center" vertical="center" wrapText="1"/>
      <protection/>
    </xf>
    <xf numFmtId="165" fontId="21" fillId="0" borderId="14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17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11" xfId="34" applyNumberFormat="1" applyFont="1" applyFill="1" applyBorder="1" applyAlignment="1" applyProtection="1">
      <alignment horizontal="center" vertical="center" wrapText="1"/>
      <protection locked="0"/>
    </xf>
    <xf numFmtId="164" fontId="23" fillId="0" borderId="3" xfId="0" applyFont="1" applyBorder="1" applyAlignment="1" applyProtection="1">
      <alignment horizontal="center" wrapText="1"/>
      <protection/>
    </xf>
    <xf numFmtId="164" fontId="22" fillId="0" borderId="9" xfId="0" applyFont="1" applyBorder="1" applyAlignment="1" applyProtection="1">
      <alignment horizontal="center" wrapText="1"/>
      <protection/>
    </xf>
    <xf numFmtId="164" fontId="22" fillId="0" borderId="12" xfId="0" applyFont="1" applyBorder="1" applyAlignment="1" applyProtection="1">
      <alignment horizontal="center" wrapText="1"/>
      <protection/>
    </xf>
    <xf numFmtId="164" fontId="22" fillId="0" borderId="15" xfId="0" applyFont="1" applyBorder="1" applyAlignment="1" applyProtection="1">
      <alignment horizontal="center" wrapText="1"/>
      <protection/>
    </xf>
    <xf numFmtId="165" fontId="20" fillId="0" borderId="5" xfId="34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Font="1" applyBorder="1" applyAlignment="1" applyProtection="1">
      <alignment horizont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left" vertical="center" wrapText="1" indent="1"/>
      <protection/>
    </xf>
    <xf numFmtId="165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20" fillId="0" borderId="36" xfId="0" applyFont="1" applyFill="1" applyBorder="1" applyAlignment="1" applyProtection="1">
      <alignment horizontal="center" vertical="center" wrapText="1"/>
      <protection/>
    </xf>
    <xf numFmtId="164" fontId="19" fillId="0" borderId="39" xfId="0" applyFont="1" applyFill="1" applyBorder="1" applyAlignment="1" applyProtection="1">
      <alignment horizontal="center" vertical="center" wrapText="1"/>
      <protection/>
    </xf>
    <xf numFmtId="165" fontId="20" fillId="0" borderId="30" xfId="0" applyNumberFormat="1" applyFont="1" applyFill="1" applyBorder="1" applyAlignment="1" applyProtection="1">
      <alignment horizontal="center" vertical="center" wrapText="1"/>
      <protection/>
    </xf>
    <xf numFmtId="165" fontId="20" fillId="0" borderId="8" xfId="34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Fill="1" applyAlignment="1">
      <alignment vertical="center" wrapText="1"/>
    </xf>
    <xf numFmtId="166" fontId="21" fillId="0" borderId="20" xfId="34" applyNumberFormat="1" applyFont="1" applyFill="1" applyBorder="1" applyAlignment="1" applyProtection="1">
      <alignment horizontal="center" vertical="center" wrapText="1"/>
      <protection/>
    </xf>
    <xf numFmtId="165" fontId="21" fillId="0" borderId="22" xfId="34" applyNumberFormat="1" applyFont="1" applyFill="1" applyBorder="1" applyAlignment="1" applyProtection="1">
      <alignment horizontal="center" vertical="center" wrapText="1"/>
      <protection locked="0"/>
    </xf>
    <xf numFmtId="166" fontId="21" fillId="0" borderId="24" xfId="34" applyNumberFormat="1" applyFont="1" applyFill="1" applyBorder="1" applyAlignment="1" applyProtection="1">
      <alignment horizontal="center" vertical="center" wrapText="1"/>
      <protection/>
    </xf>
    <xf numFmtId="166" fontId="21" fillId="0" borderId="25" xfId="34" applyNumberFormat="1" applyFont="1" applyFill="1" applyBorder="1" applyAlignment="1" applyProtection="1">
      <alignment horizontal="center" vertical="center" wrapText="1"/>
      <protection/>
    </xf>
    <xf numFmtId="164" fontId="21" fillId="0" borderId="34" xfId="34" applyFont="1" applyFill="1" applyBorder="1" applyAlignment="1" applyProtection="1">
      <alignment horizontal="left" vertical="center" wrapText="1" indent="6"/>
      <protection/>
    </xf>
    <xf numFmtId="165" fontId="21" fillId="0" borderId="26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27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28" xfId="34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Fill="1" applyAlignment="1">
      <alignment vertical="center" wrapText="1"/>
    </xf>
    <xf numFmtId="165" fontId="23" fillId="0" borderId="5" xfId="0" applyNumberFormat="1" applyFont="1" applyBorder="1" applyAlignment="1" applyProtection="1">
      <alignment horizontal="center" vertical="center" wrapText="1"/>
      <protection/>
    </xf>
    <xf numFmtId="166" fontId="20" fillId="0" borderId="3" xfId="34" applyNumberFormat="1" applyFont="1" applyFill="1" applyBorder="1" applyAlignment="1" applyProtection="1">
      <alignment horizontal="center" vertical="center" wrapText="1"/>
      <protection/>
    </xf>
    <xf numFmtId="165" fontId="24" fillId="0" borderId="5" xfId="0" applyNumberFormat="1" applyFont="1" applyBorder="1" applyAlignment="1" applyProtection="1">
      <alignment horizontal="center" vertical="center" wrapText="1"/>
      <protection/>
    </xf>
    <xf numFmtId="164" fontId="23" fillId="0" borderId="18" xfId="0" applyFont="1" applyBorder="1" applyAlignment="1" applyProtection="1">
      <alignment horizontal="center" vertical="center" wrapText="1"/>
      <protection/>
    </xf>
    <xf numFmtId="164" fontId="26" fillId="0" borderId="3" xfId="0" applyFont="1" applyFill="1" applyBorder="1" applyAlignment="1" applyProtection="1">
      <alignment horizontal="left" vertical="center"/>
      <protection/>
    </xf>
    <xf numFmtId="164" fontId="26" fillId="0" borderId="40" xfId="0" applyFont="1" applyFill="1" applyBorder="1" applyAlignment="1" applyProtection="1">
      <alignment vertical="center" wrapText="1"/>
      <protection/>
    </xf>
    <xf numFmtId="168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30" fillId="0" borderId="0" xfId="0" applyNumberFormat="1" applyFont="1" applyFill="1" applyAlignment="1" applyProtection="1">
      <alignment vertical="center" wrapText="1"/>
      <protection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Alignment="1" applyProtection="1">
      <alignment horizontal="right" vertical="center"/>
      <protection/>
    </xf>
    <xf numFmtId="165" fontId="19" fillId="0" borderId="41" xfId="0" applyNumberFormat="1" applyFont="1" applyFill="1" applyBorder="1" applyAlignment="1" applyProtection="1">
      <alignment horizontal="center" vertical="center" wrapText="1"/>
      <protection/>
    </xf>
    <xf numFmtId="165" fontId="19" fillId="0" borderId="3" xfId="0" applyNumberFormat="1" applyFont="1" applyFill="1" applyBorder="1" applyAlignment="1" applyProtection="1">
      <alignment horizontal="center" vertical="center" wrapText="1"/>
      <protection/>
    </xf>
    <xf numFmtId="165" fontId="19" fillId="0" borderId="41" xfId="0" applyNumberFormat="1" applyFont="1" applyFill="1" applyBorder="1" applyAlignment="1" applyProtection="1">
      <alignment horizontal="center" vertical="center" wrapText="1"/>
      <protection/>
    </xf>
    <xf numFmtId="165" fontId="19" fillId="0" borderId="4" xfId="0" applyNumberFormat="1" applyFont="1" applyFill="1" applyBorder="1" applyAlignment="1" applyProtection="1">
      <alignment horizontal="center" vertical="center" wrapText="1"/>
      <protection/>
    </xf>
    <xf numFmtId="165" fontId="19" fillId="0" borderId="5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Alignment="1" applyProtection="1">
      <alignment horizontal="center" vertical="center" wrapText="1"/>
      <protection/>
    </xf>
    <xf numFmtId="165" fontId="20" fillId="0" borderId="41" xfId="0" applyNumberFormat="1" applyFont="1" applyFill="1" applyBorder="1" applyAlignment="1" applyProtection="1">
      <alignment horizontal="center" vertical="center" wrapText="1"/>
      <protection/>
    </xf>
    <xf numFmtId="165" fontId="20" fillId="0" borderId="3" xfId="0" applyNumberFormat="1" applyFont="1" applyFill="1" applyBorder="1" applyAlignment="1" applyProtection="1">
      <alignment horizontal="center" vertical="center" wrapText="1"/>
      <protection/>
    </xf>
    <xf numFmtId="165" fontId="20" fillId="0" borderId="4" xfId="0" applyNumberFormat="1" applyFont="1" applyFill="1" applyBorder="1" applyAlignment="1" applyProtection="1">
      <alignment horizontal="center" vertical="center" wrapText="1"/>
      <protection/>
    </xf>
    <xf numFmtId="165" fontId="20" fillId="0" borderId="5" xfId="0" applyNumberFormat="1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20" fillId="0" borderId="3" xfId="0" applyNumberFormat="1" applyFont="1" applyFill="1" applyBorder="1" applyAlignment="1" applyProtection="1">
      <alignment horizontal="left" vertical="center" wrapText="1" indent="1"/>
      <protection/>
    </xf>
    <xf numFmtId="165" fontId="20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20" fillId="0" borderId="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31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" xfId="0" applyNumberFormat="1" applyFont="1" applyFill="1" applyBorder="1" applyAlignment="1" applyProtection="1">
      <alignment horizontal="left" vertical="center" wrapText="1" indent="1"/>
      <protection/>
    </xf>
    <xf numFmtId="165" fontId="26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35" applyFill="1" applyProtection="1">
      <alignment/>
      <protection/>
    </xf>
    <xf numFmtId="164" fontId="14" fillId="0" borderId="0" xfId="35" applyFill="1" applyProtection="1">
      <alignment/>
      <protection locked="0"/>
    </xf>
    <xf numFmtId="164" fontId="16" fillId="0" borderId="0" xfId="35" applyFont="1" applyFill="1" applyBorder="1" applyAlignment="1" applyProtection="1">
      <alignment horizontal="center" wrapText="1"/>
      <protection/>
    </xf>
    <xf numFmtId="164" fontId="18" fillId="0" borderId="0" xfId="0" applyFont="1" applyFill="1" applyAlignment="1">
      <alignment horizontal="right"/>
    </xf>
    <xf numFmtId="164" fontId="19" fillId="0" borderId="6" xfId="35" applyFont="1" applyFill="1" applyBorder="1" applyAlignment="1" applyProtection="1">
      <alignment horizontal="center" vertical="center" wrapText="1"/>
      <protection/>
    </xf>
    <xf numFmtId="164" fontId="19" fillId="0" borderId="7" xfId="35" applyFont="1" applyFill="1" applyBorder="1" applyAlignment="1" applyProtection="1">
      <alignment horizontal="center" vertical="center"/>
      <protection/>
    </xf>
    <xf numFmtId="164" fontId="19" fillId="0" borderId="8" xfId="35" applyFont="1" applyFill="1" applyBorder="1" applyAlignment="1" applyProtection="1">
      <alignment horizontal="center" vertical="center"/>
      <protection/>
    </xf>
    <xf numFmtId="164" fontId="21" fillId="0" borderId="3" xfId="35" applyFont="1" applyFill="1" applyBorder="1" applyAlignment="1" applyProtection="1">
      <alignment horizontal="left" vertical="center" indent="1"/>
      <protection/>
    </xf>
    <xf numFmtId="164" fontId="17" fillId="0" borderId="5" xfId="35" applyFont="1" applyFill="1" applyBorder="1" applyAlignment="1" applyProtection="1">
      <alignment horizontal="left" vertical="center" indent="1"/>
      <protection/>
    </xf>
    <xf numFmtId="164" fontId="14" fillId="0" borderId="0" xfId="35" applyFill="1" applyAlignment="1" applyProtection="1">
      <alignment vertical="center"/>
      <protection/>
    </xf>
    <xf numFmtId="164" fontId="21" fillId="0" borderId="24" xfId="35" applyFont="1" applyFill="1" applyBorder="1" applyAlignment="1" applyProtection="1">
      <alignment horizontal="left" vertical="center" indent="1"/>
      <protection/>
    </xf>
    <xf numFmtId="164" fontId="21" fillId="0" borderId="29" xfId="35" applyFont="1" applyFill="1" applyBorder="1" applyAlignment="1" applyProtection="1">
      <alignment horizontal="left" vertical="center" wrapText="1" indent="1"/>
      <protection/>
    </xf>
    <xf numFmtId="165" fontId="32" fillId="0" borderId="29" xfId="35" applyNumberFormat="1" applyFont="1" applyFill="1" applyBorder="1" applyAlignment="1" applyProtection="1">
      <alignment vertical="center"/>
      <protection locked="0"/>
    </xf>
    <xf numFmtId="165" fontId="21" fillId="0" borderId="47" xfId="35" applyNumberFormat="1" applyFont="1" applyFill="1" applyBorder="1" applyAlignment="1" applyProtection="1">
      <alignment vertical="center"/>
      <protection/>
    </xf>
    <xf numFmtId="164" fontId="21" fillId="0" borderId="12" xfId="35" applyFont="1" applyFill="1" applyBorder="1" applyAlignment="1" applyProtection="1">
      <alignment horizontal="left" vertical="center" indent="1"/>
      <protection/>
    </xf>
    <xf numFmtId="164" fontId="21" fillId="0" borderId="13" xfId="35" applyFont="1" applyFill="1" applyBorder="1" applyAlignment="1" applyProtection="1">
      <alignment horizontal="left" vertical="center" wrapText="1" indent="1"/>
      <protection/>
    </xf>
    <xf numFmtId="165" fontId="32" fillId="0" borderId="13" xfId="35" applyNumberFormat="1" applyFont="1" applyFill="1" applyBorder="1" applyAlignment="1" applyProtection="1">
      <alignment vertical="center"/>
      <protection locked="0"/>
    </xf>
    <xf numFmtId="165" fontId="32" fillId="0" borderId="14" xfId="35" applyNumberFormat="1" applyFont="1" applyFill="1" applyBorder="1" applyAlignment="1" applyProtection="1">
      <alignment vertical="center"/>
      <protection/>
    </xf>
    <xf numFmtId="164" fontId="14" fillId="0" borderId="0" xfId="35" applyFill="1" applyAlignment="1" applyProtection="1">
      <alignment vertical="center"/>
      <protection locked="0"/>
    </xf>
    <xf numFmtId="164" fontId="21" fillId="0" borderId="10" xfId="35" applyFont="1" applyFill="1" applyBorder="1" applyAlignment="1" applyProtection="1">
      <alignment horizontal="left" vertical="center" wrapText="1" indent="1"/>
      <protection/>
    </xf>
    <xf numFmtId="165" fontId="32" fillId="0" borderId="10" xfId="35" applyNumberFormat="1" applyFont="1" applyFill="1" applyBorder="1" applyAlignment="1" applyProtection="1">
      <alignment vertical="center"/>
      <protection locked="0"/>
    </xf>
    <xf numFmtId="165" fontId="32" fillId="0" borderId="11" xfId="35" applyNumberFormat="1" applyFont="1" applyFill="1" applyBorder="1" applyAlignment="1" applyProtection="1">
      <alignment vertical="center"/>
      <protection/>
    </xf>
    <xf numFmtId="164" fontId="21" fillId="0" borderId="13" xfId="35" applyFont="1" applyFill="1" applyBorder="1" applyAlignment="1" applyProtection="1">
      <alignment horizontal="left" vertical="center" indent="1"/>
      <protection/>
    </xf>
    <xf numFmtId="164" fontId="19" fillId="0" borderId="4" xfId="35" applyFont="1" applyFill="1" applyBorder="1" applyAlignment="1" applyProtection="1">
      <alignment horizontal="left" vertical="center" indent="1"/>
      <protection/>
    </xf>
    <xf numFmtId="165" fontId="33" fillId="0" borderId="4" xfId="35" applyNumberFormat="1" applyFont="1" applyFill="1" applyBorder="1" applyAlignment="1" applyProtection="1">
      <alignment vertical="center"/>
      <protection/>
    </xf>
    <xf numFmtId="165" fontId="33" fillId="0" borderId="5" xfId="35" applyNumberFormat="1" applyFont="1" applyFill="1" applyBorder="1" applyAlignment="1" applyProtection="1">
      <alignment vertical="center"/>
      <protection/>
    </xf>
    <xf numFmtId="164" fontId="21" fillId="0" borderId="9" xfId="35" applyFont="1" applyFill="1" applyBorder="1" applyAlignment="1" applyProtection="1">
      <alignment horizontal="left" vertical="center" indent="1"/>
      <protection/>
    </xf>
    <xf numFmtId="164" fontId="21" fillId="0" borderId="10" xfId="35" applyFont="1" applyFill="1" applyBorder="1" applyAlignment="1" applyProtection="1">
      <alignment horizontal="left" vertical="center" indent="1"/>
      <protection/>
    </xf>
    <xf numFmtId="164" fontId="20" fillId="0" borderId="3" xfId="35" applyFont="1" applyFill="1" applyBorder="1" applyAlignment="1" applyProtection="1">
      <alignment horizontal="left" vertical="center" indent="1"/>
      <protection/>
    </xf>
    <xf numFmtId="164" fontId="19" fillId="0" borderId="4" xfId="35" applyFont="1" applyFill="1" applyBorder="1" applyAlignment="1" applyProtection="1">
      <alignment horizontal="left" indent="1"/>
      <protection/>
    </xf>
    <xf numFmtId="165" fontId="33" fillId="0" borderId="4" xfId="35" applyNumberFormat="1" applyFont="1" applyFill="1" applyBorder="1" applyProtection="1">
      <alignment/>
      <protection/>
    </xf>
    <xf numFmtId="165" fontId="33" fillId="0" borderId="5" xfId="35" applyNumberFormat="1" applyFont="1" applyFill="1" applyBorder="1" applyProtection="1">
      <alignment/>
      <protection/>
    </xf>
    <xf numFmtId="164" fontId="0" fillId="0" borderId="0" xfId="35" applyFont="1" applyFill="1" applyProtection="1">
      <alignment/>
      <protection/>
    </xf>
    <xf numFmtId="164" fontId="34" fillId="0" borderId="0" xfId="35" applyFont="1" applyFill="1" applyProtection="1">
      <alignment/>
      <protection locked="0"/>
    </xf>
    <xf numFmtId="164" fontId="16" fillId="0" borderId="0" xfId="35" applyFont="1" applyFill="1" applyProtection="1">
      <alignment/>
      <protection locked="0"/>
    </xf>
    <xf numFmtId="164" fontId="35" fillId="0" borderId="0" xfId="0" applyFont="1" applyAlignment="1">
      <alignment/>
    </xf>
    <xf numFmtId="164" fontId="36" fillId="0" borderId="0" xfId="0" applyFont="1" applyBorder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39" fillId="0" borderId="0" xfId="0" applyFont="1" applyAlignment="1">
      <alignment horizontal="center" vertical="center"/>
    </xf>
    <xf numFmtId="164" fontId="38" fillId="0" borderId="13" xfId="0" applyFont="1" applyBorder="1" applyAlignment="1">
      <alignment horizontal="center" vertical="center"/>
    </xf>
    <xf numFmtId="168" fontId="38" fillId="0" borderId="13" xfId="0" applyNumberFormat="1" applyFont="1" applyFill="1" applyBorder="1" applyAlignment="1">
      <alignment horizontal="center" vertical="center"/>
    </xf>
    <xf numFmtId="164" fontId="38" fillId="0" borderId="0" xfId="0" applyFont="1" applyAlignment="1">
      <alignment horizontal="center"/>
    </xf>
    <xf numFmtId="164" fontId="35" fillId="0" borderId="13" xfId="0" applyFont="1" applyFill="1" applyBorder="1" applyAlignment="1">
      <alignment horizontal="center" vertical="center"/>
    </xf>
    <xf numFmtId="168" fontId="35" fillId="0" borderId="13" xfId="0" applyNumberFormat="1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/>
    </xf>
    <xf numFmtId="168" fontId="35" fillId="0" borderId="0" xfId="0" applyNumberFormat="1" applyFont="1" applyAlignment="1">
      <alignment/>
    </xf>
    <xf numFmtId="164" fontId="35" fillId="0" borderId="38" xfId="0" applyFont="1" applyBorder="1" applyAlignment="1">
      <alignment/>
    </xf>
    <xf numFmtId="168" fontId="38" fillId="0" borderId="0" xfId="0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iperhivatkozás" xfId="31"/>
    <cellStyle name="Már látott hiperhivatkozás" xfId="32"/>
    <cellStyle name="Neutral 1" xfId="33"/>
    <cellStyle name="Normál_KVRENMUNKA" xfId="34"/>
    <cellStyle name="Normál_SEGEDLETEK" xfId="35"/>
    <cellStyle name="Note 1" xfId="36"/>
    <cellStyle name="Status 1" xfId="37"/>
    <cellStyle name="Text 1" xfId="38"/>
    <cellStyle name="Warning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8"/>
  <sheetViews>
    <sheetView tabSelected="1" view="pageBreakPreview" zoomScaleSheetLayoutView="100" workbookViewId="0" topLeftCell="A1">
      <selection activeCell="B17" sqref="B17"/>
    </sheetView>
  </sheetViews>
  <sheetFormatPr defaultColWidth="8.00390625" defaultRowHeight="12.75"/>
  <cols>
    <col min="1" max="1" width="9.375" style="1" customWidth="1"/>
    <col min="2" max="2" width="91.625" style="1" customWidth="1"/>
    <col min="3" max="3" width="21.625" style="2" customWidth="1"/>
    <col min="4" max="4" width="8.875" style="3" customWidth="1"/>
    <col min="5" max="16384" width="9.125" style="3" customWidth="1"/>
  </cols>
  <sheetData>
    <row r="1" spans="1:3" ht="15.75" customHeight="1">
      <c r="A1" s="4" t="s">
        <v>0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11">
        <v>2</v>
      </c>
      <c r="C4" s="12">
        <v>3</v>
      </c>
    </row>
    <row r="5" spans="1:3" s="17" customFormat="1" ht="12" customHeight="1">
      <c r="A5" s="14" t="s">
        <v>6</v>
      </c>
      <c r="B5" s="15" t="s">
        <v>7</v>
      </c>
      <c r="C5" s="16">
        <f>+C6+C7+C8+C9+C10+C11</f>
        <v>27562406</v>
      </c>
    </row>
    <row r="6" spans="1:3" s="17" customFormat="1" ht="12" customHeight="1">
      <c r="A6" s="18" t="s">
        <v>8</v>
      </c>
      <c r="B6" s="19" t="s">
        <v>9</v>
      </c>
      <c r="C6" s="20">
        <v>11135886</v>
      </c>
    </row>
    <row r="7" spans="1:3" s="17" customFormat="1" ht="12" customHeight="1">
      <c r="A7" s="21" t="s">
        <v>10</v>
      </c>
      <c r="B7" s="22" t="s">
        <v>11</v>
      </c>
      <c r="C7" s="23"/>
    </row>
    <row r="8" spans="1:3" s="17" customFormat="1" ht="12" customHeight="1">
      <c r="A8" s="21" t="s">
        <v>12</v>
      </c>
      <c r="B8" s="22" t="s">
        <v>13</v>
      </c>
      <c r="C8" s="23">
        <v>13626520</v>
      </c>
    </row>
    <row r="9" spans="1:3" s="17" customFormat="1" ht="12" customHeight="1">
      <c r="A9" s="21" t="s">
        <v>14</v>
      </c>
      <c r="B9" s="22" t="s">
        <v>15</v>
      </c>
      <c r="C9" s="23">
        <v>1800000</v>
      </c>
    </row>
    <row r="10" spans="1:3" s="17" customFormat="1" ht="12" customHeight="1">
      <c r="A10" s="21" t="s">
        <v>16</v>
      </c>
      <c r="B10" s="22" t="s">
        <v>17</v>
      </c>
      <c r="C10" s="23">
        <v>1000000</v>
      </c>
    </row>
    <row r="11" spans="1:3" s="17" customFormat="1" ht="12" customHeight="1">
      <c r="A11" s="24" t="s">
        <v>18</v>
      </c>
      <c r="B11" s="25" t="s">
        <v>19</v>
      </c>
      <c r="C11" s="23">
        <v>0</v>
      </c>
    </row>
    <row r="12" spans="1:3" s="17" customFormat="1" ht="12" customHeight="1">
      <c r="A12" s="14" t="s">
        <v>20</v>
      </c>
      <c r="B12" s="26" t="s">
        <v>21</v>
      </c>
      <c r="C12" s="16">
        <f>+C13+C14+C15+C16+C17</f>
        <v>28241000</v>
      </c>
    </row>
    <row r="13" spans="1:3" s="17" customFormat="1" ht="12" customHeight="1">
      <c r="A13" s="18" t="s">
        <v>22</v>
      </c>
      <c r="B13" s="19" t="s">
        <v>23</v>
      </c>
      <c r="C13" s="20"/>
    </row>
    <row r="14" spans="1:3" s="17" customFormat="1" ht="12" customHeight="1">
      <c r="A14" s="21" t="s">
        <v>24</v>
      </c>
      <c r="B14" s="22" t="s">
        <v>25</v>
      </c>
      <c r="C14" s="23"/>
    </row>
    <row r="15" spans="1:3" s="17" customFormat="1" ht="12" customHeight="1">
      <c r="A15" s="21" t="s">
        <v>26</v>
      </c>
      <c r="B15" s="22" t="s">
        <v>27</v>
      </c>
      <c r="C15" s="23"/>
    </row>
    <row r="16" spans="1:3" s="17" customFormat="1" ht="12" customHeight="1">
      <c r="A16" s="21" t="s">
        <v>28</v>
      </c>
      <c r="B16" s="22" t="s">
        <v>29</v>
      </c>
      <c r="C16" s="23"/>
    </row>
    <row r="17" spans="1:3" s="17" customFormat="1" ht="12" customHeight="1">
      <c r="A17" s="21" t="s">
        <v>30</v>
      </c>
      <c r="B17" s="22" t="s">
        <v>31</v>
      </c>
      <c r="C17" s="23">
        <v>28241000</v>
      </c>
    </row>
    <row r="18" spans="1:3" s="17" customFormat="1" ht="12" customHeight="1">
      <c r="A18" s="24" t="s">
        <v>32</v>
      </c>
      <c r="B18" s="25" t="s">
        <v>33</v>
      </c>
      <c r="C18" s="27"/>
    </row>
    <row r="19" spans="1:3" s="17" customFormat="1" ht="12" customHeight="1">
      <c r="A19" s="14" t="s">
        <v>34</v>
      </c>
      <c r="B19" s="15" t="s">
        <v>35</v>
      </c>
      <c r="C19" s="16">
        <f>+C20+C21+C22+C23+C24</f>
        <v>0</v>
      </c>
    </row>
    <row r="20" spans="1:3" s="17" customFormat="1" ht="12" customHeight="1">
      <c r="A20" s="18" t="s">
        <v>36</v>
      </c>
      <c r="B20" s="19" t="s">
        <v>37</v>
      </c>
      <c r="C20" s="20"/>
    </row>
    <row r="21" spans="1:3" s="17" customFormat="1" ht="12" customHeight="1">
      <c r="A21" s="21" t="s">
        <v>38</v>
      </c>
      <c r="B21" s="22" t="s">
        <v>39</v>
      </c>
      <c r="C21" s="23"/>
    </row>
    <row r="22" spans="1:3" s="17" customFormat="1" ht="12" customHeight="1">
      <c r="A22" s="21" t="s">
        <v>40</v>
      </c>
      <c r="B22" s="22" t="s">
        <v>41</v>
      </c>
      <c r="C22" s="23"/>
    </row>
    <row r="23" spans="1:3" s="17" customFormat="1" ht="12" customHeight="1">
      <c r="A23" s="21" t="s">
        <v>42</v>
      </c>
      <c r="B23" s="22" t="s">
        <v>43</v>
      </c>
      <c r="C23" s="23"/>
    </row>
    <row r="24" spans="1:3" s="17" customFormat="1" ht="12" customHeight="1">
      <c r="A24" s="21" t="s">
        <v>44</v>
      </c>
      <c r="B24" s="22" t="s">
        <v>45</v>
      </c>
      <c r="C24" s="23"/>
    </row>
    <row r="25" spans="1:3" s="17" customFormat="1" ht="12" customHeight="1">
      <c r="A25" s="24" t="s">
        <v>46</v>
      </c>
      <c r="B25" s="25" t="s">
        <v>47</v>
      </c>
      <c r="C25" s="27"/>
    </row>
    <row r="26" spans="1:3" s="17" customFormat="1" ht="12" customHeight="1">
      <c r="A26" s="14" t="s">
        <v>48</v>
      </c>
      <c r="B26" s="15" t="s">
        <v>49</v>
      </c>
      <c r="C26" s="28">
        <f>+C27+C30+C31+C32</f>
        <v>1530000</v>
      </c>
    </row>
    <row r="27" spans="1:3" s="17" customFormat="1" ht="12" customHeight="1">
      <c r="A27" s="18" t="s">
        <v>50</v>
      </c>
      <c r="B27" s="19" t="s">
        <v>51</v>
      </c>
      <c r="C27" s="29">
        <v>410000</v>
      </c>
    </row>
    <row r="28" spans="1:3" s="17" customFormat="1" ht="12" customHeight="1">
      <c r="A28" s="21" t="s">
        <v>52</v>
      </c>
      <c r="B28" s="22" t="s">
        <v>53</v>
      </c>
      <c r="C28" s="23">
        <v>410000</v>
      </c>
    </row>
    <row r="29" spans="1:3" s="17" customFormat="1" ht="12" customHeight="1">
      <c r="A29" s="21" t="s">
        <v>54</v>
      </c>
      <c r="B29" s="22" t="s">
        <v>55</v>
      </c>
      <c r="C29" s="23"/>
    </row>
    <row r="30" spans="1:3" s="17" customFormat="1" ht="12" customHeight="1">
      <c r="A30" s="21" t="s">
        <v>56</v>
      </c>
      <c r="B30" s="22" t="s">
        <v>57</v>
      </c>
      <c r="C30" s="23">
        <v>1050000</v>
      </c>
    </row>
    <row r="31" spans="1:3" s="17" customFormat="1" ht="12" customHeight="1">
      <c r="A31" s="21" t="s">
        <v>58</v>
      </c>
      <c r="B31" s="22" t="s">
        <v>59</v>
      </c>
      <c r="C31" s="23">
        <v>0</v>
      </c>
    </row>
    <row r="32" spans="1:3" s="17" customFormat="1" ht="12" customHeight="1">
      <c r="A32" s="24" t="s">
        <v>60</v>
      </c>
      <c r="B32" s="25" t="s">
        <v>61</v>
      </c>
      <c r="C32" s="27">
        <v>70000</v>
      </c>
    </row>
    <row r="33" spans="1:3" s="17" customFormat="1" ht="12" customHeight="1">
      <c r="A33" s="14" t="s">
        <v>62</v>
      </c>
      <c r="B33" s="15" t="s">
        <v>63</v>
      </c>
      <c r="C33" s="16">
        <f>SUM(C34:C44)</f>
        <v>1022493</v>
      </c>
    </row>
    <row r="34" spans="1:3" s="17" customFormat="1" ht="12" customHeight="1">
      <c r="A34" s="18" t="s">
        <v>64</v>
      </c>
      <c r="B34" s="19" t="s">
        <v>65</v>
      </c>
      <c r="C34" s="20">
        <v>500000</v>
      </c>
    </row>
    <row r="35" spans="1:3" s="17" customFormat="1" ht="12" customHeight="1">
      <c r="A35" s="21" t="s">
        <v>66</v>
      </c>
      <c r="B35" s="22" t="s">
        <v>67</v>
      </c>
      <c r="C35" s="23">
        <v>20000</v>
      </c>
    </row>
    <row r="36" spans="1:3" s="17" customFormat="1" ht="12" customHeight="1">
      <c r="A36" s="21" t="s">
        <v>68</v>
      </c>
      <c r="B36" s="22" t="s">
        <v>69</v>
      </c>
      <c r="C36" s="23"/>
    </row>
    <row r="37" spans="1:3" s="17" customFormat="1" ht="12" customHeight="1">
      <c r="A37" s="21" t="s">
        <v>70</v>
      </c>
      <c r="B37" s="22" t="s">
        <v>71</v>
      </c>
      <c r="C37" s="23">
        <v>500000</v>
      </c>
    </row>
    <row r="38" spans="1:3" s="17" customFormat="1" ht="12" customHeight="1">
      <c r="A38" s="21" t="s">
        <v>72</v>
      </c>
      <c r="B38" s="22" t="s">
        <v>73</v>
      </c>
      <c r="C38" s="23"/>
    </row>
    <row r="39" spans="1:3" s="17" customFormat="1" ht="12" customHeight="1">
      <c r="A39" s="21" t="s">
        <v>74</v>
      </c>
      <c r="B39" s="22" t="s">
        <v>75</v>
      </c>
      <c r="C39" s="23"/>
    </row>
    <row r="40" spans="1:3" s="17" customFormat="1" ht="12" customHeight="1">
      <c r="A40" s="21" t="s">
        <v>76</v>
      </c>
      <c r="B40" s="22" t="s">
        <v>77</v>
      </c>
      <c r="C40" s="23"/>
    </row>
    <row r="41" spans="1:3" s="17" customFormat="1" ht="12" customHeight="1">
      <c r="A41" s="21" t="s">
        <v>78</v>
      </c>
      <c r="B41" s="22" t="s">
        <v>79</v>
      </c>
      <c r="C41" s="23">
        <v>0</v>
      </c>
    </row>
    <row r="42" spans="1:3" s="17" customFormat="1" ht="12" customHeight="1">
      <c r="A42" s="21" t="s">
        <v>80</v>
      </c>
      <c r="B42" s="22" t="s">
        <v>81</v>
      </c>
      <c r="C42" s="30"/>
    </row>
    <row r="43" spans="1:3" s="17" customFormat="1" ht="12" customHeight="1">
      <c r="A43" s="24" t="s">
        <v>82</v>
      </c>
      <c r="B43" s="25" t="s">
        <v>83</v>
      </c>
      <c r="C43" s="31"/>
    </row>
    <row r="44" spans="1:3" s="17" customFormat="1" ht="12" customHeight="1">
      <c r="A44" s="24" t="s">
        <v>84</v>
      </c>
      <c r="B44" s="25" t="s">
        <v>85</v>
      </c>
      <c r="C44" s="31">
        <v>2493</v>
      </c>
    </row>
    <row r="45" spans="1:3" s="17" customFormat="1" ht="12" customHeight="1">
      <c r="A45" s="14" t="s">
        <v>86</v>
      </c>
      <c r="B45" s="15" t="s">
        <v>87</v>
      </c>
      <c r="C45" s="16">
        <f>SUM(C46:C50)</f>
        <v>0</v>
      </c>
    </row>
    <row r="46" spans="1:3" s="17" customFormat="1" ht="12" customHeight="1">
      <c r="A46" s="18" t="s">
        <v>88</v>
      </c>
      <c r="B46" s="19" t="s">
        <v>89</v>
      </c>
      <c r="C46" s="32"/>
    </row>
    <row r="47" spans="1:3" s="17" customFormat="1" ht="12" customHeight="1">
      <c r="A47" s="21" t="s">
        <v>90</v>
      </c>
      <c r="B47" s="22" t="s">
        <v>91</v>
      </c>
      <c r="C47" s="30"/>
    </row>
    <row r="48" spans="1:3" s="17" customFormat="1" ht="12" customHeight="1">
      <c r="A48" s="21" t="s">
        <v>92</v>
      </c>
      <c r="B48" s="22" t="s">
        <v>93</v>
      </c>
      <c r="C48" s="30"/>
    </row>
    <row r="49" spans="1:3" s="17" customFormat="1" ht="12" customHeight="1">
      <c r="A49" s="21" t="s">
        <v>94</v>
      </c>
      <c r="B49" s="22" t="s">
        <v>95</v>
      </c>
      <c r="C49" s="30"/>
    </row>
    <row r="50" spans="1:3" s="17" customFormat="1" ht="12" customHeight="1">
      <c r="A50" s="24" t="s">
        <v>96</v>
      </c>
      <c r="B50" s="25" t="s">
        <v>97</v>
      </c>
      <c r="C50" s="31"/>
    </row>
    <row r="51" spans="1:3" s="17" customFormat="1" ht="12" customHeight="1">
      <c r="A51" s="14" t="s">
        <v>98</v>
      </c>
      <c r="B51" s="15" t="s">
        <v>99</v>
      </c>
      <c r="C51" s="16">
        <f>SUM(C52:C54)</f>
        <v>400000</v>
      </c>
    </row>
    <row r="52" spans="1:3" s="17" customFormat="1" ht="12" customHeight="1">
      <c r="A52" s="18" t="s">
        <v>100</v>
      </c>
      <c r="B52" s="19" t="s">
        <v>101</v>
      </c>
      <c r="C52" s="20"/>
    </row>
    <row r="53" spans="1:3" s="17" customFormat="1" ht="12" customHeight="1">
      <c r="A53" s="21" t="s">
        <v>102</v>
      </c>
      <c r="B53" s="22" t="s">
        <v>103</v>
      </c>
      <c r="C53" s="23">
        <v>400000</v>
      </c>
    </row>
    <row r="54" spans="1:3" s="17" customFormat="1" ht="12" customHeight="1">
      <c r="A54" s="21" t="s">
        <v>104</v>
      </c>
      <c r="B54" s="22" t="s">
        <v>105</v>
      </c>
      <c r="C54" s="23">
        <v>0</v>
      </c>
    </row>
    <row r="55" spans="1:3" s="17" customFormat="1" ht="12" customHeight="1">
      <c r="A55" s="24" t="s">
        <v>106</v>
      </c>
      <c r="B55" s="25" t="s">
        <v>107</v>
      </c>
      <c r="C55" s="27"/>
    </row>
    <row r="56" spans="1:3" s="17" customFormat="1" ht="12" customHeight="1">
      <c r="A56" s="14" t="s">
        <v>108</v>
      </c>
      <c r="B56" s="26" t="s">
        <v>109</v>
      </c>
      <c r="C56" s="16">
        <f>SUM(C57:C59)</f>
        <v>0</v>
      </c>
    </row>
    <row r="57" spans="1:3" s="17" customFormat="1" ht="12" customHeight="1">
      <c r="A57" s="18" t="s">
        <v>110</v>
      </c>
      <c r="B57" s="19" t="s">
        <v>111</v>
      </c>
      <c r="C57" s="30"/>
    </row>
    <row r="58" spans="1:3" s="17" customFormat="1" ht="12" customHeight="1">
      <c r="A58" s="21" t="s">
        <v>112</v>
      </c>
      <c r="B58" s="22" t="s">
        <v>113</v>
      </c>
      <c r="C58" s="30"/>
    </row>
    <row r="59" spans="1:3" s="17" customFormat="1" ht="12" customHeight="1">
      <c r="A59" s="21" t="s">
        <v>114</v>
      </c>
      <c r="B59" s="22" t="s">
        <v>115</v>
      </c>
      <c r="C59" s="30"/>
    </row>
    <row r="60" spans="1:3" s="17" customFormat="1" ht="12" customHeight="1">
      <c r="A60" s="24" t="s">
        <v>116</v>
      </c>
      <c r="B60" s="25" t="s">
        <v>117</v>
      </c>
      <c r="C60" s="30"/>
    </row>
    <row r="61" spans="1:3" s="17" customFormat="1" ht="12" customHeight="1">
      <c r="A61" s="14" t="s">
        <v>118</v>
      </c>
      <c r="B61" s="15" t="s">
        <v>119</v>
      </c>
      <c r="C61" s="28">
        <f>+C5+C12+C19+C26+C33+C45+C51+C56</f>
        <v>58755899</v>
      </c>
    </row>
    <row r="62" spans="1:3" s="17" customFormat="1" ht="12" customHeight="1">
      <c r="A62" s="33" t="s">
        <v>120</v>
      </c>
      <c r="B62" s="26" t="s">
        <v>121</v>
      </c>
      <c r="C62" s="16">
        <f>SUM(C63:C65)</f>
        <v>0</v>
      </c>
    </row>
    <row r="63" spans="1:3" s="17" customFormat="1" ht="12" customHeight="1">
      <c r="A63" s="18" t="s">
        <v>122</v>
      </c>
      <c r="B63" s="19" t="s">
        <v>123</v>
      </c>
      <c r="C63" s="30"/>
    </row>
    <row r="64" spans="1:3" s="17" customFormat="1" ht="12" customHeight="1">
      <c r="A64" s="21" t="s">
        <v>124</v>
      </c>
      <c r="B64" s="22" t="s">
        <v>125</v>
      </c>
      <c r="C64" s="30"/>
    </row>
    <row r="65" spans="1:3" s="17" customFormat="1" ht="12" customHeight="1">
      <c r="A65" s="24" t="s">
        <v>126</v>
      </c>
      <c r="B65" s="34" t="s">
        <v>127</v>
      </c>
      <c r="C65" s="30"/>
    </row>
    <row r="66" spans="1:3" s="17" customFormat="1" ht="12" customHeight="1">
      <c r="A66" s="33" t="s">
        <v>128</v>
      </c>
      <c r="B66" s="26" t="s">
        <v>129</v>
      </c>
      <c r="C66" s="16">
        <f>SUM(C67:C70)</f>
        <v>0</v>
      </c>
    </row>
    <row r="67" spans="1:3" s="17" customFormat="1" ht="12" customHeight="1">
      <c r="A67" s="18" t="s">
        <v>130</v>
      </c>
      <c r="B67" s="19" t="s">
        <v>131</v>
      </c>
      <c r="C67" s="30"/>
    </row>
    <row r="68" spans="1:3" s="17" customFormat="1" ht="12" customHeight="1">
      <c r="A68" s="21" t="s">
        <v>132</v>
      </c>
      <c r="B68" s="22" t="s">
        <v>133</v>
      </c>
      <c r="C68" s="30"/>
    </row>
    <row r="69" spans="1:3" s="17" customFormat="1" ht="12" customHeight="1">
      <c r="A69" s="21" t="s">
        <v>134</v>
      </c>
      <c r="B69" s="22" t="s">
        <v>135</v>
      </c>
      <c r="C69" s="30"/>
    </row>
    <row r="70" spans="1:3" s="17" customFormat="1" ht="12" customHeight="1">
      <c r="A70" s="24" t="s">
        <v>136</v>
      </c>
      <c r="B70" s="25" t="s">
        <v>137</v>
      </c>
      <c r="C70" s="30"/>
    </row>
    <row r="71" spans="1:3" s="17" customFormat="1" ht="12" customHeight="1">
      <c r="A71" s="33" t="s">
        <v>138</v>
      </c>
      <c r="B71" s="26" t="s">
        <v>139</v>
      </c>
      <c r="C71" s="16">
        <f>SUM(C72:C73)</f>
        <v>7000000</v>
      </c>
    </row>
    <row r="72" spans="1:3" s="17" customFormat="1" ht="12" customHeight="1">
      <c r="A72" s="18" t="s">
        <v>140</v>
      </c>
      <c r="B72" s="19" t="s">
        <v>141</v>
      </c>
      <c r="C72" s="30">
        <v>7000000</v>
      </c>
    </row>
    <row r="73" spans="1:3" s="17" customFormat="1" ht="12" customHeight="1">
      <c r="A73" s="24" t="s">
        <v>142</v>
      </c>
      <c r="B73" s="25" t="s">
        <v>143</v>
      </c>
      <c r="C73" s="30"/>
    </row>
    <row r="74" spans="1:3" s="17" customFormat="1" ht="12" customHeight="1">
      <c r="A74" s="33" t="s">
        <v>144</v>
      </c>
      <c r="B74" s="26" t="s">
        <v>145</v>
      </c>
      <c r="C74" s="16">
        <f>SUM(C75:C77)</f>
        <v>0</v>
      </c>
    </row>
    <row r="75" spans="1:3" s="17" customFormat="1" ht="12" customHeight="1">
      <c r="A75" s="18" t="s">
        <v>146</v>
      </c>
      <c r="B75" s="19" t="s">
        <v>147</v>
      </c>
      <c r="C75" s="30"/>
    </row>
    <row r="76" spans="1:3" s="17" customFormat="1" ht="12" customHeight="1">
      <c r="A76" s="21" t="s">
        <v>148</v>
      </c>
      <c r="B76" s="22" t="s">
        <v>149</v>
      </c>
      <c r="C76" s="30"/>
    </row>
    <row r="77" spans="1:3" s="17" customFormat="1" ht="12" customHeight="1">
      <c r="A77" s="24" t="s">
        <v>150</v>
      </c>
      <c r="B77" s="25" t="s">
        <v>151</v>
      </c>
      <c r="C77" s="30"/>
    </row>
    <row r="78" spans="1:3" s="17" customFormat="1" ht="12" customHeight="1">
      <c r="A78" s="33" t="s">
        <v>152</v>
      </c>
      <c r="B78" s="26" t="s">
        <v>153</v>
      </c>
      <c r="C78" s="16">
        <f>SUM(C79:C82)</f>
        <v>0</v>
      </c>
    </row>
    <row r="79" spans="1:3" s="17" customFormat="1" ht="12" customHeight="1">
      <c r="A79" s="35" t="s">
        <v>154</v>
      </c>
      <c r="B79" s="19" t="s">
        <v>155</v>
      </c>
      <c r="C79" s="30"/>
    </row>
    <row r="80" spans="1:3" s="17" customFormat="1" ht="12" customHeight="1">
      <c r="A80" s="36" t="s">
        <v>156</v>
      </c>
      <c r="B80" s="22" t="s">
        <v>157</v>
      </c>
      <c r="C80" s="30"/>
    </row>
    <row r="81" spans="1:3" s="17" customFormat="1" ht="12" customHeight="1">
      <c r="A81" s="36" t="s">
        <v>158</v>
      </c>
      <c r="B81" s="22" t="s">
        <v>159</v>
      </c>
      <c r="C81" s="30"/>
    </row>
    <row r="82" spans="1:3" s="17" customFormat="1" ht="12" customHeight="1">
      <c r="A82" s="37" t="s">
        <v>160</v>
      </c>
      <c r="B82" s="25" t="s">
        <v>161</v>
      </c>
      <c r="C82" s="31"/>
    </row>
    <row r="83" spans="1:3" s="17" customFormat="1" ht="13.5" customHeight="1">
      <c r="A83" s="33" t="s">
        <v>162</v>
      </c>
      <c r="B83" s="38" t="s">
        <v>163</v>
      </c>
      <c r="C83" s="39"/>
    </row>
    <row r="84" spans="1:3" s="17" customFormat="1" ht="13.5" customHeight="1">
      <c r="A84" s="33" t="s">
        <v>164</v>
      </c>
      <c r="B84" s="26" t="s">
        <v>165</v>
      </c>
      <c r="C84" s="40"/>
    </row>
    <row r="85" spans="1:3" s="17" customFormat="1" ht="15.75" customHeight="1">
      <c r="A85" s="33" t="s">
        <v>166</v>
      </c>
      <c r="B85" s="41" t="s">
        <v>167</v>
      </c>
      <c r="C85" s="28">
        <f>+C62+C66+C71+C74+C78+C83+C84</f>
        <v>7000000</v>
      </c>
    </row>
    <row r="86" spans="1:3" s="17" customFormat="1" ht="16.5" customHeight="1">
      <c r="A86" s="42" t="s">
        <v>168</v>
      </c>
      <c r="B86" s="43" t="s">
        <v>169</v>
      </c>
      <c r="C86" s="28">
        <f>+C61+C85</f>
        <v>65755899</v>
      </c>
    </row>
    <row r="87" spans="1:3" s="17" customFormat="1" ht="72.75" customHeight="1">
      <c r="A87" s="44"/>
      <c r="B87" s="45"/>
      <c r="C87" s="46"/>
    </row>
    <row r="88" spans="1:3" ht="16.5" customHeight="1">
      <c r="A88" s="4" t="s">
        <v>170</v>
      </c>
      <c r="B88" s="4"/>
      <c r="C88" s="4"/>
    </row>
    <row r="89" spans="1:3" s="49" customFormat="1" ht="16.5" customHeight="1">
      <c r="A89" s="47" t="s">
        <v>171</v>
      </c>
      <c r="B89" s="47"/>
      <c r="C89" s="48" t="s">
        <v>2</v>
      </c>
    </row>
    <row r="90" spans="1:3" ht="37.5" customHeight="1">
      <c r="A90" s="7" t="s">
        <v>3</v>
      </c>
      <c r="B90" s="8" t="s">
        <v>172</v>
      </c>
      <c r="C90" s="9" t="s">
        <v>173</v>
      </c>
    </row>
    <row r="91" spans="1:3" s="13" customFormat="1" ht="12" customHeight="1">
      <c r="A91" s="50">
        <v>1</v>
      </c>
      <c r="B91" s="51">
        <v>2</v>
      </c>
      <c r="C91" s="52">
        <v>3</v>
      </c>
    </row>
    <row r="92" spans="1:3" ht="12" customHeight="1">
      <c r="A92" s="53" t="s">
        <v>6</v>
      </c>
      <c r="B92" s="54" t="s">
        <v>174</v>
      </c>
      <c r="C92" s="55">
        <f>SUM(C93:C97)</f>
        <v>55506388</v>
      </c>
    </row>
    <row r="93" spans="1:3" ht="12" customHeight="1">
      <c r="A93" s="56" t="s">
        <v>8</v>
      </c>
      <c r="B93" s="57" t="s">
        <v>175</v>
      </c>
      <c r="C93" s="58">
        <v>27057500</v>
      </c>
    </row>
    <row r="94" spans="1:3" ht="12" customHeight="1">
      <c r="A94" s="21" t="s">
        <v>10</v>
      </c>
      <c r="B94" s="59" t="s">
        <v>176</v>
      </c>
      <c r="C94" s="23">
        <v>3600000</v>
      </c>
    </row>
    <row r="95" spans="1:3" ht="12" customHeight="1">
      <c r="A95" s="21" t="s">
        <v>12</v>
      </c>
      <c r="B95" s="59" t="s">
        <v>177</v>
      </c>
      <c r="C95" s="27">
        <v>12243350</v>
      </c>
    </row>
    <row r="96" spans="1:3" ht="12" customHeight="1">
      <c r="A96" s="21" t="s">
        <v>14</v>
      </c>
      <c r="B96" s="60" t="s">
        <v>178</v>
      </c>
      <c r="C96" s="27">
        <v>7235000</v>
      </c>
    </row>
    <row r="97" spans="1:3" ht="12" customHeight="1">
      <c r="A97" s="21" t="s">
        <v>179</v>
      </c>
      <c r="B97" s="61" t="s">
        <v>180</v>
      </c>
      <c r="C97" s="27">
        <f>SUM(C98:C110)</f>
        <v>5370538</v>
      </c>
    </row>
    <row r="98" spans="1:3" ht="12" customHeight="1">
      <c r="A98" s="21" t="s">
        <v>18</v>
      </c>
      <c r="B98" s="59" t="s">
        <v>181</v>
      </c>
      <c r="C98" s="27"/>
    </row>
    <row r="99" spans="1:3" ht="12" customHeight="1">
      <c r="A99" s="21" t="s">
        <v>182</v>
      </c>
      <c r="B99" s="62" t="s">
        <v>183</v>
      </c>
      <c r="C99" s="27"/>
    </row>
    <row r="100" spans="1:3" ht="12" customHeight="1">
      <c r="A100" s="21" t="s">
        <v>184</v>
      </c>
      <c r="B100" s="62" t="s">
        <v>185</v>
      </c>
      <c r="C100" s="27"/>
    </row>
    <row r="101" spans="1:3" ht="12" customHeight="1">
      <c r="A101" s="21" t="s">
        <v>186</v>
      </c>
      <c r="B101" s="62" t="s">
        <v>187</v>
      </c>
      <c r="C101" s="27"/>
    </row>
    <row r="102" spans="1:3" ht="12" customHeight="1">
      <c r="A102" s="21" t="s">
        <v>188</v>
      </c>
      <c r="B102" s="63" t="s">
        <v>189</v>
      </c>
      <c r="C102" s="27"/>
    </row>
    <row r="103" spans="1:3" ht="12" customHeight="1">
      <c r="A103" s="21" t="s">
        <v>190</v>
      </c>
      <c r="B103" s="63" t="s">
        <v>191</v>
      </c>
      <c r="C103" s="27"/>
    </row>
    <row r="104" spans="1:3" ht="12" customHeight="1">
      <c r="A104" s="21" t="s">
        <v>192</v>
      </c>
      <c r="B104" s="62" t="s">
        <v>193</v>
      </c>
      <c r="C104" s="27">
        <v>4166340</v>
      </c>
    </row>
    <row r="105" spans="1:3" ht="12" customHeight="1">
      <c r="A105" s="21" t="s">
        <v>194</v>
      </c>
      <c r="B105" s="62" t="s">
        <v>195</v>
      </c>
      <c r="C105" s="27"/>
    </row>
    <row r="106" spans="1:3" ht="12" customHeight="1">
      <c r="A106" s="21" t="s">
        <v>196</v>
      </c>
      <c r="B106" s="63" t="s">
        <v>197</v>
      </c>
      <c r="C106" s="27">
        <v>700000</v>
      </c>
    </row>
    <row r="107" spans="1:3" ht="12" customHeight="1">
      <c r="A107" s="64" t="s">
        <v>198</v>
      </c>
      <c r="B107" s="65" t="s">
        <v>199</v>
      </c>
      <c r="C107" s="27"/>
    </row>
    <row r="108" spans="1:3" ht="12" customHeight="1">
      <c r="A108" s="21" t="s">
        <v>200</v>
      </c>
      <c r="B108" s="65" t="s">
        <v>201</v>
      </c>
      <c r="C108" s="27"/>
    </row>
    <row r="109" spans="1:3" ht="12" customHeight="1">
      <c r="A109" s="24" t="s">
        <v>202</v>
      </c>
      <c r="B109" s="65" t="s">
        <v>203</v>
      </c>
      <c r="C109" s="27"/>
    </row>
    <row r="110" spans="1:3" ht="12" customHeight="1">
      <c r="A110" s="21" t="s">
        <v>204</v>
      </c>
      <c r="B110" s="66" t="s">
        <v>205</v>
      </c>
      <c r="C110" s="27">
        <f>C111</f>
        <v>504198</v>
      </c>
    </row>
    <row r="111" spans="1:3" ht="12" customHeight="1">
      <c r="A111" s="24" t="s">
        <v>206</v>
      </c>
      <c r="B111" s="65" t="s">
        <v>207</v>
      </c>
      <c r="C111" s="27">
        <v>504198</v>
      </c>
    </row>
    <row r="112" spans="1:3" ht="12" customHeight="1">
      <c r="A112" s="67" t="s">
        <v>208</v>
      </c>
      <c r="B112" s="65" t="s">
        <v>209</v>
      </c>
      <c r="C112" s="68"/>
    </row>
    <row r="113" spans="1:3" ht="12" customHeight="1">
      <c r="A113" s="14" t="s">
        <v>20</v>
      </c>
      <c r="B113" s="69" t="s">
        <v>210</v>
      </c>
      <c r="C113" s="16">
        <f>+C114+C116+C118</f>
        <v>9187015</v>
      </c>
    </row>
    <row r="114" spans="1:3" ht="12" customHeight="1">
      <c r="A114" s="18" t="s">
        <v>22</v>
      </c>
      <c r="B114" s="59" t="s">
        <v>211</v>
      </c>
      <c r="C114" s="20">
        <v>745000</v>
      </c>
    </row>
    <row r="115" spans="1:3" ht="12" customHeight="1">
      <c r="A115" s="18" t="s">
        <v>24</v>
      </c>
      <c r="B115" s="70" t="s">
        <v>212</v>
      </c>
      <c r="C115" s="20"/>
    </row>
    <row r="116" spans="1:3" ht="12" customHeight="1">
      <c r="A116" s="71" t="s">
        <v>26</v>
      </c>
      <c r="B116" s="70" t="s">
        <v>213</v>
      </c>
      <c r="C116" s="23">
        <v>8442015</v>
      </c>
    </row>
    <row r="117" spans="1:3" ht="12" customHeight="1">
      <c r="A117" s="18" t="s">
        <v>28</v>
      </c>
      <c r="B117" s="70" t="s">
        <v>214</v>
      </c>
      <c r="C117" s="72"/>
    </row>
    <row r="118" spans="1:3" ht="12" customHeight="1">
      <c r="A118" s="18" t="s">
        <v>30</v>
      </c>
      <c r="B118" s="73" t="s">
        <v>215</v>
      </c>
      <c r="C118" s="72"/>
    </row>
    <row r="119" spans="1:3" ht="12" customHeight="1">
      <c r="A119" s="18" t="s">
        <v>32</v>
      </c>
      <c r="B119" s="74" t="s">
        <v>216</v>
      </c>
      <c r="C119" s="72"/>
    </row>
    <row r="120" spans="1:3" ht="12" customHeight="1">
      <c r="A120" s="18" t="s">
        <v>217</v>
      </c>
      <c r="B120" s="75" t="s">
        <v>218</v>
      </c>
      <c r="C120" s="72"/>
    </row>
    <row r="121" spans="1:3" ht="15.75">
      <c r="A121" s="18" t="s">
        <v>219</v>
      </c>
      <c r="B121" s="63" t="s">
        <v>191</v>
      </c>
      <c r="C121" s="72"/>
    </row>
    <row r="122" spans="1:3" ht="12" customHeight="1">
      <c r="A122" s="18" t="s">
        <v>220</v>
      </c>
      <c r="B122" s="63" t="s">
        <v>221</v>
      </c>
      <c r="C122" s="72"/>
    </row>
    <row r="123" spans="1:3" ht="12" customHeight="1">
      <c r="A123" s="18" t="s">
        <v>222</v>
      </c>
      <c r="B123" s="63" t="s">
        <v>223</v>
      </c>
      <c r="C123" s="72"/>
    </row>
    <row r="124" spans="1:3" ht="12" customHeight="1">
      <c r="A124" s="18" t="s">
        <v>224</v>
      </c>
      <c r="B124" s="63" t="s">
        <v>197</v>
      </c>
      <c r="C124" s="72"/>
    </row>
    <row r="125" spans="1:3" ht="12" customHeight="1">
      <c r="A125" s="18" t="s">
        <v>225</v>
      </c>
      <c r="B125" s="63" t="s">
        <v>226</v>
      </c>
      <c r="C125" s="72"/>
    </row>
    <row r="126" spans="1:3" ht="16.5">
      <c r="A126" s="64" t="s">
        <v>227</v>
      </c>
      <c r="B126" s="63" t="s">
        <v>228</v>
      </c>
      <c r="C126" s="76"/>
    </row>
    <row r="127" spans="1:3" ht="12" customHeight="1">
      <c r="A127" s="14" t="s">
        <v>34</v>
      </c>
      <c r="B127" s="77" t="s">
        <v>229</v>
      </c>
      <c r="C127" s="16">
        <f>+C92+C113</f>
        <v>64693403</v>
      </c>
    </row>
    <row r="128" spans="1:3" ht="12" customHeight="1">
      <c r="A128" s="14" t="s">
        <v>230</v>
      </c>
      <c r="B128" s="77" t="s">
        <v>231</v>
      </c>
      <c r="C128" s="16">
        <f>+C129+C130+C131</f>
        <v>0</v>
      </c>
    </row>
    <row r="129" spans="1:3" ht="12" customHeight="1">
      <c r="A129" s="18" t="s">
        <v>50</v>
      </c>
      <c r="B129" s="78" t="s">
        <v>232</v>
      </c>
      <c r="C129" s="72"/>
    </row>
    <row r="130" spans="1:3" ht="12" customHeight="1">
      <c r="A130" s="18" t="s">
        <v>56</v>
      </c>
      <c r="B130" s="78" t="s">
        <v>233</v>
      </c>
      <c r="C130" s="72"/>
    </row>
    <row r="131" spans="1:3" ht="12" customHeight="1">
      <c r="A131" s="64" t="s">
        <v>58</v>
      </c>
      <c r="B131" s="79" t="s">
        <v>234</v>
      </c>
      <c r="C131" s="72"/>
    </row>
    <row r="132" spans="1:3" ht="12" customHeight="1">
      <c r="A132" s="14" t="s">
        <v>62</v>
      </c>
      <c r="B132" s="77" t="s">
        <v>235</v>
      </c>
      <c r="C132" s="16">
        <f>SUM(C133:C138)</f>
        <v>0</v>
      </c>
    </row>
    <row r="133" spans="1:3" ht="12" customHeight="1">
      <c r="A133" s="18" t="s">
        <v>64</v>
      </c>
      <c r="B133" s="78" t="s">
        <v>236</v>
      </c>
      <c r="C133" s="72"/>
    </row>
    <row r="134" spans="1:3" ht="12" customHeight="1">
      <c r="A134" s="18" t="s">
        <v>66</v>
      </c>
      <c r="B134" s="78" t="s">
        <v>237</v>
      </c>
      <c r="C134" s="72"/>
    </row>
    <row r="135" spans="1:3" ht="12" customHeight="1">
      <c r="A135" s="18" t="s">
        <v>68</v>
      </c>
      <c r="B135" s="78" t="s">
        <v>238</v>
      </c>
      <c r="C135" s="72"/>
    </row>
    <row r="136" spans="1:3" ht="12" customHeight="1">
      <c r="A136" s="18" t="s">
        <v>70</v>
      </c>
      <c r="B136" s="78" t="s">
        <v>239</v>
      </c>
      <c r="C136" s="72"/>
    </row>
    <row r="137" spans="1:3" ht="12" customHeight="1">
      <c r="A137" s="18" t="s">
        <v>72</v>
      </c>
      <c r="B137" s="78" t="s">
        <v>240</v>
      </c>
      <c r="C137" s="72"/>
    </row>
    <row r="138" spans="1:3" ht="12" customHeight="1">
      <c r="A138" s="18" t="s">
        <v>74</v>
      </c>
      <c r="B138" s="78" t="s">
        <v>241</v>
      </c>
      <c r="C138" s="72"/>
    </row>
    <row r="139" spans="1:3" ht="12" customHeight="1">
      <c r="A139" s="14" t="s">
        <v>86</v>
      </c>
      <c r="B139" s="77" t="s">
        <v>242</v>
      </c>
      <c r="C139" s="28">
        <f>+C140+C141+C142+C143</f>
        <v>1062496</v>
      </c>
    </row>
    <row r="140" spans="1:3" ht="12" customHeight="1">
      <c r="A140" s="18" t="s">
        <v>88</v>
      </c>
      <c r="B140" s="78" t="s">
        <v>243</v>
      </c>
      <c r="C140" s="72"/>
    </row>
    <row r="141" spans="1:3" ht="12" customHeight="1">
      <c r="A141" s="18" t="s">
        <v>90</v>
      </c>
      <c r="B141" s="78" t="s">
        <v>244</v>
      </c>
      <c r="C141" s="72">
        <v>1062496</v>
      </c>
    </row>
    <row r="142" spans="1:3" ht="12" customHeight="1">
      <c r="A142" s="18" t="s">
        <v>92</v>
      </c>
      <c r="B142" s="78" t="s">
        <v>245</v>
      </c>
      <c r="C142" s="72"/>
    </row>
    <row r="143" spans="1:3" ht="12" customHeight="1">
      <c r="A143" s="64" t="s">
        <v>94</v>
      </c>
      <c r="B143" s="79" t="s">
        <v>246</v>
      </c>
      <c r="C143" s="72"/>
    </row>
    <row r="144" spans="1:3" ht="12" customHeight="1">
      <c r="A144" s="14" t="s">
        <v>247</v>
      </c>
      <c r="B144" s="77" t="s">
        <v>248</v>
      </c>
      <c r="C144" s="80">
        <f>SUM(C145:C149)</f>
        <v>0</v>
      </c>
    </row>
    <row r="145" spans="1:3" ht="12" customHeight="1">
      <c r="A145" s="18" t="s">
        <v>100</v>
      </c>
      <c r="B145" s="78" t="s">
        <v>249</v>
      </c>
      <c r="C145" s="72"/>
    </row>
    <row r="146" spans="1:3" ht="12" customHeight="1">
      <c r="A146" s="18" t="s">
        <v>102</v>
      </c>
      <c r="B146" s="78" t="s">
        <v>250</v>
      </c>
      <c r="C146" s="72"/>
    </row>
    <row r="147" spans="1:3" ht="12" customHeight="1">
      <c r="A147" s="18" t="s">
        <v>104</v>
      </c>
      <c r="B147" s="78" t="s">
        <v>251</v>
      </c>
      <c r="C147" s="72"/>
    </row>
    <row r="148" spans="1:3" ht="12" customHeight="1">
      <c r="A148" s="18" t="s">
        <v>106</v>
      </c>
      <c r="B148" s="78" t="s">
        <v>252</v>
      </c>
      <c r="C148" s="72"/>
    </row>
    <row r="149" spans="1:3" ht="12" customHeight="1">
      <c r="A149" s="64" t="s">
        <v>253</v>
      </c>
      <c r="B149" s="79" t="s">
        <v>254</v>
      </c>
      <c r="C149" s="76"/>
    </row>
    <row r="150" spans="1:3" ht="14.25" customHeight="1">
      <c r="A150" s="81" t="s">
        <v>108</v>
      </c>
      <c r="B150" s="38" t="s">
        <v>255</v>
      </c>
      <c r="C150" s="82"/>
    </row>
    <row r="151" spans="1:3" ht="12" customHeight="1">
      <c r="A151" s="64" t="s">
        <v>118</v>
      </c>
      <c r="B151" s="83" t="s">
        <v>256</v>
      </c>
      <c r="C151" s="84"/>
    </row>
    <row r="152" spans="1:9" ht="15" customHeight="1">
      <c r="A152" s="14" t="s">
        <v>257</v>
      </c>
      <c r="B152" s="77" t="s">
        <v>258</v>
      </c>
      <c r="C152" s="85">
        <f>SUM(C128,C132,C139,C144,C150,C151,)</f>
        <v>1062496</v>
      </c>
      <c r="F152" s="86"/>
      <c r="G152" s="87"/>
      <c r="H152" s="87"/>
      <c r="I152" s="87"/>
    </row>
    <row r="153" spans="1:3" s="17" customFormat="1" ht="12.75" customHeight="1">
      <c r="A153" s="88" t="s">
        <v>259</v>
      </c>
      <c r="B153" s="89" t="s">
        <v>260</v>
      </c>
      <c r="C153" s="85">
        <f>SUM(C127,C152)</f>
        <v>65755899</v>
      </c>
    </row>
    <row r="154" ht="7.5" customHeight="1"/>
    <row r="155" spans="1:3" ht="15.75">
      <c r="A155" s="90" t="s">
        <v>261</v>
      </c>
      <c r="B155" s="90"/>
      <c r="C155" s="90"/>
    </row>
    <row r="156" spans="1:3" ht="15" customHeight="1">
      <c r="A156" s="5" t="s">
        <v>262</v>
      </c>
      <c r="B156" s="5"/>
      <c r="C156" s="6" t="s">
        <v>2</v>
      </c>
    </row>
    <row r="157" spans="1:4" ht="13.5" customHeight="1">
      <c r="A157" s="14">
        <v>1</v>
      </c>
      <c r="B157" s="69" t="s">
        <v>263</v>
      </c>
      <c r="C157" s="16">
        <f>+C61-C127</f>
        <v>-5937504</v>
      </c>
      <c r="D157" s="91"/>
    </row>
    <row r="158" spans="1:3" ht="27.75" customHeight="1">
      <c r="A158" s="14" t="s">
        <v>20</v>
      </c>
      <c r="B158" s="69" t="s">
        <v>264</v>
      </c>
      <c r="C158" s="16">
        <f>+C85-C152</f>
        <v>5937504</v>
      </c>
    </row>
  </sheetData>
  <sheetProtection selectLockedCells="1" selectUnlockedCells="1"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3"/>
  <headerFooter alignWithMargins="0">
    <oddHeader>&amp;C&amp;"Times New Roman CE,Félkövér"&amp;12Kőkút Községi Önkormányzat
2018. évi költségvetésének összevont mérlege&amp;R&amp;"Times New Roman CE,Félkövér dőlt"1. melléklet a 3/2018.(III. 08..) önkormányzati rendelethez</oddHead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BreakPreview" zoomScaleSheetLayoutView="100" workbookViewId="0" topLeftCell="A1">
      <selection activeCell="B1" sqref="B1"/>
    </sheetView>
  </sheetViews>
  <sheetFormatPr defaultColWidth="8.00390625" defaultRowHeight="12.75"/>
  <cols>
    <col min="1" max="1" width="15.375" style="92" customWidth="1"/>
    <col min="2" max="2" width="65.875" style="93" customWidth="1"/>
    <col min="3" max="3" width="28.875" style="94" customWidth="1"/>
    <col min="4" max="16384" width="9.125" style="95" customWidth="1"/>
  </cols>
  <sheetData>
    <row r="1" spans="1:3" s="98" customFormat="1" ht="16.5" customHeight="1">
      <c r="A1" s="96"/>
      <c r="B1" s="97" t="s">
        <v>265</v>
      </c>
      <c r="C1" s="97"/>
    </row>
    <row r="2" spans="1:3" s="102" customFormat="1" ht="16.5" customHeight="1">
      <c r="A2" s="99" t="s">
        <v>266</v>
      </c>
      <c r="B2" s="100" t="s">
        <v>267</v>
      </c>
      <c r="C2" s="101" t="s">
        <v>268</v>
      </c>
    </row>
    <row r="3" spans="1:3" s="102" customFormat="1" ht="25.5">
      <c r="A3" s="103" t="s">
        <v>269</v>
      </c>
      <c r="B3" s="104" t="s">
        <v>270</v>
      </c>
      <c r="C3" s="105" t="s">
        <v>268</v>
      </c>
    </row>
    <row r="4" spans="1:3" s="108" customFormat="1" ht="16.5" customHeight="1">
      <c r="A4" s="106"/>
      <c r="B4" s="106"/>
      <c r="C4" s="107" t="s">
        <v>2</v>
      </c>
    </row>
    <row r="5" spans="1:3" ht="16.5" customHeight="1">
      <c r="A5" s="109" t="s">
        <v>271</v>
      </c>
      <c r="B5" s="110" t="s">
        <v>272</v>
      </c>
      <c r="C5" s="111" t="s">
        <v>273</v>
      </c>
    </row>
    <row r="6" spans="1:3" s="115" customFormat="1" ht="16.5" customHeight="1">
      <c r="A6" s="112" t="s">
        <v>274</v>
      </c>
      <c r="B6" s="113" t="s">
        <v>275</v>
      </c>
      <c r="C6" s="114" t="s">
        <v>276</v>
      </c>
    </row>
    <row r="7" spans="1:3" s="115" customFormat="1" ht="16.5" customHeight="1">
      <c r="A7" s="116"/>
      <c r="B7" s="117" t="s">
        <v>277</v>
      </c>
      <c r="C7" s="118"/>
    </row>
    <row r="8" spans="1:3" s="115" customFormat="1" ht="16.5" customHeight="1">
      <c r="A8" s="50" t="s">
        <v>6</v>
      </c>
      <c r="B8" s="15" t="s">
        <v>7</v>
      </c>
      <c r="C8" s="119">
        <f>+C9+C10+C11+C12+C13+C14</f>
        <v>27562406</v>
      </c>
    </row>
    <row r="9" spans="1:3" s="122" customFormat="1" ht="16.5" customHeight="1">
      <c r="A9" s="120" t="s">
        <v>8</v>
      </c>
      <c r="B9" s="19" t="s">
        <v>9</v>
      </c>
      <c r="C9" s="121">
        <f>'1.sz.melléklet'!C6</f>
        <v>11135886</v>
      </c>
    </row>
    <row r="10" spans="1:3" s="125" customFormat="1" ht="16.5" customHeight="1">
      <c r="A10" s="123" t="s">
        <v>10</v>
      </c>
      <c r="B10" s="22" t="s">
        <v>11</v>
      </c>
      <c r="C10" s="124">
        <f>'1.sz.melléklet'!C7</f>
        <v>0</v>
      </c>
    </row>
    <row r="11" spans="1:3" s="125" customFormat="1" ht="16.5" customHeight="1">
      <c r="A11" s="123" t="s">
        <v>12</v>
      </c>
      <c r="B11" s="22" t="s">
        <v>13</v>
      </c>
      <c r="C11" s="124">
        <f>'1.sz.melléklet'!C8</f>
        <v>13626520</v>
      </c>
    </row>
    <row r="12" spans="1:3" s="125" customFormat="1" ht="16.5" customHeight="1">
      <c r="A12" s="123" t="s">
        <v>14</v>
      </c>
      <c r="B12" s="22" t="s">
        <v>15</v>
      </c>
      <c r="C12" s="124">
        <f>'1.sz.melléklet'!C9</f>
        <v>1800000</v>
      </c>
    </row>
    <row r="13" spans="1:3" s="125" customFormat="1" ht="16.5" customHeight="1">
      <c r="A13" s="123" t="s">
        <v>16</v>
      </c>
      <c r="B13" s="22" t="s">
        <v>278</v>
      </c>
      <c r="C13" s="124">
        <f>'1.sz.melléklet'!C10</f>
        <v>1000000</v>
      </c>
    </row>
    <row r="14" spans="1:3" s="122" customFormat="1" ht="16.5" customHeight="1">
      <c r="A14" s="126" t="s">
        <v>18</v>
      </c>
      <c r="B14" s="25" t="s">
        <v>19</v>
      </c>
      <c r="C14" s="124">
        <v>0</v>
      </c>
    </row>
    <row r="15" spans="1:3" s="122" customFormat="1" ht="22.5">
      <c r="A15" s="50" t="s">
        <v>20</v>
      </c>
      <c r="B15" s="26" t="s">
        <v>21</v>
      </c>
      <c r="C15" s="119">
        <f>+C16+C17+C18+C19+C20</f>
        <v>28241000</v>
      </c>
    </row>
    <row r="16" spans="1:3" s="122" customFormat="1" ht="16.5" customHeight="1">
      <c r="A16" s="120" t="s">
        <v>22</v>
      </c>
      <c r="B16" s="19" t="s">
        <v>23</v>
      </c>
      <c r="C16" s="121"/>
    </row>
    <row r="17" spans="1:3" s="122" customFormat="1" ht="16.5" customHeight="1">
      <c r="A17" s="123" t="s">
        <v>24</v>
      </c>
      <c r="B17" s="22" t="s">
        <v>25</v>
      </c>
      <c r="C17" s="124"/>
    </row>
    <row r="18" spans="1:3" s="122" customFormat="1" ht="16.5" customHeight="1">
      <c r="A18" s="123" t="s">
        <v>26</v>
      </c>
      <c r="B18" s="22" t="s">
        <v>27</v>
      </c>
      <c r="C18" s="124"/>
    </row>
    <row r="19" spans="1:3" s="122" customFormat="1" ht="16.5" customHeight="1">
      <c r="A19" s="123" t="s">
        <v>28</v>
      </c>
      <c r="B19" s="22" t="s">
        <v>29</v>
      </c>
      <c r="C19" s="124"/>
    </row>
    <row r="20" spans="1:3" s="122" customFormat="1" ht="16.5" customHeight="1">
      <c r="A20" s="123" t="s">
        <v>30</v>
      </c>
      <c r="B20" s="22" t="s">
        <v>31</v>
      </c>
      <c r="C20" s="124">
        <f>'1.sz.melléklet'!C17</f>
        <v>28241000</v>
      </c>
    </row>
    <row r="21" spans="1:3" s="125" customFormat="1" ht="16.5" customHeight="1">
      <c r="A21" s="126" t="s">
        <v>32</v>
      </c>
      <c r="B21" s="25" t="s">
        <v>33</v>
      </c>
      <c r="C21" s="127"/>
    </row>
    <row r="22" spans="1:3" s="125" customFormat="1" ht="22.5">
      <c r="A22" s="50" t="s">
        <v>34</v>
      </c>
      <c r="B22" s="15" t="s">
        <v>35</v>
      </c>
      <c r="C22" s="119">
        <f>+C23+C24+C25+C26+C27</f>
        <v>0</v>
      </c>
    </row>
    <row r="23" spans="1:3" s="125" customFormat="1" ht="15.75">
      <c r="A23" s="120" t="s">
        <v>36</v>
      </c>
      <c r="B23" s="19" t="s">
        <v>37</v>
      </c>
      <c r="C23" s="121"/>
    </row>
    <row r="24" spans="1:3" s="122" customFormat="1" ht="15.75">
      <c r="A24" s="123" t="s">
        <v>38</v>
      </c>
      <c r="B24" s="22" t="s">
        <v>39</v>
      </c>
      <c r="C24" s="124"/>
    </row>
    <row r="25" spans="1:3" s="125" customFormat="1" ht="24">
      <c r="A25" s="123" t="s">
        <v>40</v>
      </c>
      <c r="B25" s="22" t="s">
        <v>41</v>
      </c>
      <c r="C25" s="124"/>
    </row>
    <row r="26" spans="1:3" s="125" customFormat="1" ht="24">
      <c r="A26" s="123" t="s">
        <v>42</v>
      </c>
      <c r="B26" s="22" t="s">
        <v>43</v>
      </c>
      <c r="C26" s="124"/>
    </row>
    <row r="27" spans="1:3" s="125" customFormat="1" ht="15.75">
      <c r="A27" s="123" t="s">
        <v>44</v>
      </c>
      <c r="B27" s="22" t="s">
        <v>45</v>
      </c>
      <c r="C27" s="124"/>
    </row>
    <row r="28" spans="1:3" s="125" customFormat="1" ht="16.5" customHeight="1">
      <c r="A28" s="126" t="s">
        <v>46</v>
      </c>
      <c r="B28" s="25" t="s">
        <v>47</v>
      </c>
      <c r="C28" s="127"/>
    </row>
    <row r="29" spans="1:3" s="125" customFormat="1" ht="16.5" customHeight="1">
      <c r="A29" s="50" t="s">
        <v>48</v>
      </c>
      <c r="B29" s="15" t="s">
        <v>49</v>
      </c>
      <c r="C29" s="128">
        <f>+C30+C34+C35+C36</f>
        <v>1530000</v>
      </c>
    </row>
    <row r="30" spans="1:3" s="125" customFormat="1" ht="16.5" customHeight="1">
      <c r="A30" s="120" t="s">
        <v>50</v>
      </c>
      <c r="B30" s="19" t="s">
        <v>279</v>
      </c>
      <c r="C30" s="129">
        <f>+C31+C32+C33</f>
        <v>410000</v>
      </c>
    </row>
    <row r="31" spans="1:3" s="125" customFormat="1" ht="16.5" customHeight="1">
      <c r="A31" s="123" t="s">
        <v>52</v>
      </c>
      <c r="B31" s="22" t="s">
        <v>280</v>
      </c>
      <c r="C31" s="124">
        <f>'1.sz.melléklet'!C28</f>
        <v>410000</v>
      </c>
    </row>
    <row r="32" spans="1:3" s="125" customFormat="1" ht="16.5" customHeight="1">
      <c r="A32" s="123" t="s">
        <v>54</v>
      </c>
      <c r="B32" s="22" t="s">
        <v>281</v>
      </c>
      <c r="C32" s="124"/>
    </row>
    <row r="33" spans="1:3" s="125" customFormat="1" ht="16.5" customHeight="1">
      <c r="A33" s="123" t="s">
        <v>282</v>
      </c>
      <c r="B33" s="22" t="s">
        <v>283</v>
      </c>
      <c r="C33" s="124">
        <f>'1.sz.melléklet'!C29</f>
        <v>0</v>
      </c>
    </row>
    <row r="34" spans="1:3" s="125" customFormat="1" ht="16.5" customHeight="1">
      <c r="A34" s="123" t="s">
        <v>56</v>
      </c>
      <c r="B34" s="22" t="s">
        <v>57</v>
      </c>
      <c r="C34" s="124">
        <f>'1.sz.melléklet'!C30</f>
        <v>1050000</v>
      </c>
    </row>
    <row r="35" spans="1:3" s="125" customFormat="1" ht="16.5" customHeight="1">
      <c r="A35" s="123" t="s">
        <v>58</v>
      </c>
      <c r="B35" s="22" t="s">
        <v>284</v>
      </c>
      <c r="C35" s="124">
        <f>'1.sz.melléklet'!C31</f>
        <v>0</v>
      </c>
    </row>
    <row r="36" spans="1:3" s="125" customFormat="1" ht="16.5" customHeight="1">
      <c r="A36" s="126" t="s">
        <v>60</v>
      </c>
      <c r="B36" s="25" t="s">
        <v>61</v>
      </c>
      <c r="C36" s="127">
        <f>'1.sz.melléklet'!C32</f>
        <v>70000</v>
      </c>
    </row>
    <row r="37" spans="1:3" s="125" customFormat="1" ht="16.5" customHeight="1">
      <c r="A37" s="50" t="s">
        <v>62</v>
      </c>
      <c r="B37" s="15" t="s">
        <v>63</v>
      </c>
      <c r="C37" s="119">
        <f>SUM(C38:C48)</f>
        <v>1022493</v>
      </c>
    </row>
    <row r="38" spans="1:3" s="125" customFormat="1" ht="16.5" customHeight="1">
      <c r="A38" s="120" t="s">
        <v>64</v>
      </c>
      <c r="B38" s="19" t="s">
        <v>65</v>
      </c>
      <c r="C38" s="121">
        <f>'1.sz.melléklet'!C34</f>
        <v>500000</v>
      </c>
    </row>
    <row r="39" spans="1:3" s="125" customFormat="1" ht="16.5" customHeight="1">
      <c r="A39" s="123" t="s">
        <v>66</v>
      </c>
      <c r="B39" s="22" t="s">
        <v>67</v>
      </c>
      <c r="C39" s="124">
        <f>'1.sz.melléklet'!C35:D35</f>
        <v>20000</v>
      </c>
    </row>
    <row r="40" spans="1:3" s="125" customFormat="1" ht="16.5" customHeight="1">
      <c r="A40" s="123" t="s">
        <v>68</v>
      </c>
      <c r="B40" s="22" t="s">
        <v>69</v>
      </c>
      <c r="C40" s="124"/>
    </row>
    <row r="41" spans="1:3" s="125" customFormat="1" ht="16.5" customHeight="1">
      <c r="A41" s="123" t="s">
        <v>70</v>
      </c>
      <c r="B41" s="22" t="s">
        <v>71</v>
      </c>
      <c r="C41" s="124">
        <f>'1.sz.melléklet'!C37</f>
        <v>500000</v>
      </c>
    </row>
    <row r="42" spans="1:3" s="125" customFormat="1" ht="16.5" customHeight="1">
      <c r="A42" s="123" t="s">
        <v>72</v>
      </c>
      <c r="B42" s="22" t="s">
        <v>73</v>
      </c>
      <c r="C42" s="124"/>
    </row>
    <row r="43" spans="1:3" s="125" customFormat="1" ht="16.5" customHeight="1">
      <c r="A43" s="123" t="s">
        <v>74</v>
      </c>
      <c r="B43" s="22" t="s">
        <v>75</v>
      </c>
      <c r="C43" s="124">
        <f>'1.sz.melléklet'!C39:D39</f>
        <v>0</v>
      </c>
    </row>
    <row r="44" spans="1:3" s="125" customFormat="1" ht="16.5" customHeight="1">
      <c r="A44" s="123" t="s">
        <v>76</v>
      </c>
      <c r="B44" s="22" t="s">
        <v>77</v>
      </c>
      <c r="C44" s="124"/>
    </row>
    <row r="45" spans="1:3" s="125" customFormat="1" ht="16.5" customHeight="1">
      <c r="A45" s="123" t="s">
        <v>78</v>
      </c>
      <c r="B45" s="22" t="s">
        <v>79</v>
      </c>
      <c r="C45" s="124">
        <f>'1.sz.melléklet'!C41</f>
        <v>0</v>
      </c>
    </row>
    <row r="46" spans="1:3" s="125" customFormat="1" ht="16.5" customHeight="1">
      <c r="A46" s="123" t="s">
        <v>80</v>
      </c>
      <c r="B46" s="22" t="s">
        <v>81</v>
      </c>
      <c r="C46" s="130"/>
    </row>
    <row r="47" spans="1:3" s="125" customFormat="1" ht="16.5" customHeight="1">
      <c r="A47" s="126" t="s">
        <v>82</v>
      </c>
      <c r="B47" s="25" t="s">
        <v>83</v>
      </c>
      <c r="C47" s="131"/>
    </row>
    <row r="48" spans="1:3" s="125" customFormat="1" ht="16.5" customHeight="1">
      <c r="A48" s="126" t="s">
        <v>84</v>
      </c>
      <c r="B48" s="25" t="s">
        <v>85</v>
      </c>
      <c r="C48" s="131">
        <f>'1.sz.melléklet'!C44</f>
        <v>2493</v>
      </c>
    </row>
    <row r="49" spans="1:3" s="125" customFormat="1" ht="16.5" customHeight="1">
      <c r="A49" s="50" t="s">
        <v>86</v>
      </c>
      <c r="B49" s="15" t="s">
        <v>87</v>
      </c>
      <c r="C49" s="119">
        <f>SUM(C50:C54)</f>
        <v>0</v>
      </c>
    </row>
    <row r="50" spans="1:3" s="125" customFormat="1" ht="16.5" customHeight="1">
      <c r="A50" s="120" t="s">
        <v>88</v>
      </c>
      <c r="B50" s="19" t="s">
        <v>89</v>
      </c>
      <c r="C50" s="132"/>
    </row>
    <row r="51" spans="1:3" s="125" customFormat="1" ht="16.5" customHeight="1">
      <c r="A51" s="123" t="s">
        <v>90</v>
      </c>
      <c r="B51" s="22" t="s">
        <v>91</v>
      </c>
      <c r="C51" s="130"/>
    </row>
    <row r="52" spans="1:3" s="125" customFormat="1" ht="16.5" customHeight="1">
      <c r="A52" s="123" t="s">
        <v>92</v>
      </c>
      <c r="B52" s="22" t="s">
        <v>93</v>
      </c>
      <c r="C52" s="130"/>
    </row>
    <row r="53" spans="1:3" s="125" customFormat="1" ht="16.5" customHeight="1">
      <c r="A53" s="123" t="s">
        <v>94</v>
      </c>
      <c r="B53" s="22" t="s">
        <v>95</v>
      </c>
      <c r="C53" s="130"/>
    </row>
    <row r="54" spans="1:3" s="125" customFormat="1" ht="16.5" customHeight="1">
      <c r="A54" s="126" t="s">
        <v>96</v>
      </c>
      <c r="B54" s="25" t="s">
        <v>97</v>
      </c>
      <c r="C54" s="131"/>
    </row>
    <row r="55" spans="1:3" s="125" customFormat="1" ht="16.5" customHeight="1">
      <c r="A55" s="50" t="s">
        <v>98</v>
      </c>
      <c r="B55" s="15" t="s">
        <v>99</v>
      </c>
      <c r="C55" s="119">
        <f>SUM(C56:C58)</f>
        <v>400000</v>
      </c>
    </row>
    <row r="56" spans="1:3" s="125" customFormat="1" ht="24">
      <c r="A56" s="120" t="s">
        <v>100</v>
      </c>
      <c r="B56" s="19" t="s">
        <v>101</v>
      </c>
      <c r="C56" s="121"/>
    </row>
    <row r="57" spans="1:3" s="125" customFormat="1" ht="15.75">
      <c r="A57" s="123" t="s">
        <v>102</v>
      </c>
      <c r="B57" s="22" t="s">
        <v>285</v>
      </c>
      <c r="C57" s="124">
        <v>400000</v>
      </c>
    </row>
    <row r="58" spans="1:3" s="125" customFormat="1" ht="16.5" customHeight="1">
      <c r="A58" s="123" t="s">
        <v>104</v>
      </c>
      <c r="B58" s="22" t="s">
        <v>105</v>
      </c>
      <c r="C58" s="124"/>
    </row>
    <row r="59" spans="1:3" s="125" customFormat="1" ht="16.5" customHeight="1">
      <c r="A59" s="126" t="s">
        <v>106</v>
      </c>
      <c r="B59" s="25" t="s">
        <v>107</v>
      </c>
      <c r="C59" s="127"/>
    </row>
    <row r="60" spans="1:3" s="125" customFormat="1" ht="16.5" customHeight="1">
      <c r="A60" s="50" t="s">
        <v>108</v>
      </c>
      <c r="B60" s="26" t="s">
        <v>109</v>
      </c>
      <c r="C60" s="119">
        <f>SUM(C61:C63)</f>
        <v>0</v>
      </c>
    </row>
    <row r="61" spans="1:3" s="125" customFormat="1" ht="24">
      <c r="A61" s="120" t="s">
        <v>110</v>
      </c>
      <c r="B61" s="19" t="s">
        <v>111</v>
      </c>
      <c r="C61" s="130"/>
    </row>
    <row r="62" spans="1:3" s="125" customFormat="1" ht="24">
      <c r="A62" s="123" t="s">
        <v>112</v>
      </c>
      <c r="B62" s="22" t="s">
        <v>113</v>
      </c>
      <c r="C62" s="130"/>
    </row>
    <row r="63" spans="1:3" s="125" customFormat="1" ht="16.5" customHeight="1">
      <c r="A63" s="123" t="s">
        <v>114</v>
      </c>
      <c r="B63" s="22" t="s">
        <v>115</v>
      </c>
      <c r="C63" s="130">
        <f>'1.sz.melléklet'!C59:D59</f>
        <v>0</v>
      </c>
    </row>
    <row r="64" spans="1:3" s="125" customFormat="1" ht="16.5" customHeight="1">
      <c r="A64" s="126" t="s">
        <v>116</v>
      </c>
      <c r="B64" s="25" t="s">
        <v>117</v>
      </c>
      <c r="C64" s="130"/>
    </row>
    <row r="65" spans="1:3" s="125" customFormat="1" ht="16.5" customHeight="1">
      <c r="A65" s="50" t="s">
        <v>118</v>
      </c>
      <c r="B65" s="15" t="s">
        <v>119</v>
      </c>
      <c r="C65" s="128">
        <f>+C8+C15+C22+C29+C37+C49+C55+C60</f>
        <v>58755899</v>
      </c>
    </row>
    <row r="66" spans="1:3" s="125" customFormat="1" ht="13.5" customHeight="1">
      <c r="A66" s="133" t="s">
        <v>286</v>
      </c>
      <c r="B66" s="26" t="s">
        <v>121</v>
      </c>
      <c r="C66" s="119">
        <f>SUM(C67:C69)</f>
        <v>0</v>
      </c>
    </row>
    <row r="67" spans="1:3" s="125" customFormat="1" ht="13.5" customHeight="1">
      <c r="A67" s="120" t="s">
        <v>122</v>
      </c>
      <c r="B67" s="19" t="s">
        <v>123</v>
      </c>
      <c r="C67" s="130"/>
    </row>
    <row r="68" spans="1:3" s="125" customFormat="1" ht="13.5" customHeight="1">
      <c r="A68" s="123" t="s">
        <v>124</v>
      </c>
      <c r="B68" s="22" t="s">
        <v>125</v>
      </c>
      <c r="C68" s="130"/>
    </row>
    <row r="69" spans="1:3" s="125" customFormat="1" ht="13.5" customHeight="1">
      <c r="A69" s="126" t="s">
        <v>126</v>
      </c>
      <c r="B69" s="34" t="s">
        <v>127</v>
      </c>
      <c r="C69" s="130"/>
    </row>
    <row r="70" spans="1:3" s="125" customFormat="1" ht="13.5" customHeight="1">
      <c r="A70" s="133" t="s">
        <v>128</v>
      </c>
      <c r="B70" s="26" t="s">
        <v>129</v>
      </c>
      <c r="C70" s="119">
        <f>SUM(C71:C74)</f>
        <v>0</v>
      </c>
    </row>
    <row r="71" spans="1:3" s="125" customFormat="1" ht="13.5" customHeight="1">
      <c r="A71" s="120" t="s">
        <v>130</v>
      </c>
      <c r="B71" s="19" t="s">
        <v>131</v>
      </c>
      <c r="C71" s="130"/>
    </row>
    <row r="72" spans="1:3" s="125" customFormat="1" ht="13.5" customHeight="1">
      <c r="A72" s="123" t="s">
        <v>132</v>
      </c>
      <c r="B72" s="22" t="s">
        <v>133</v>
      </c>
      <c r="C72" s="130"/>
    </row>
    <row r="73" spans="1:3" s="125" customFormat="1" ht="13.5" customHeight="1">
      <c r="A73" s="123" t="s">
        <v>134</v>
      </c>
      <c r="B73" s="22" t="s">
        <v>135</v>
      </c>
      <c r="C73" s="130"/>
    </row>
    <row r="74" spans="1:3" s="125" customFormat="1" ht="13.5" customHeight="1">
      <c r="A74" s="126" t="s">
        <v>136</v>
      </c>
      <c r="B74" s="25" t="s">
        <v>137</v>
      </c>
      <c r="C74" s="130"/>
    </row>
    <row r="75" spans="1:3" s="125" customFormat="1" ht="13.5" customHeight="1">
      <c r="A75" s="133" t="s">
        <v>138</v>
      </c>
      <c r="B75" s="26" t="s">
        <v>139</v>
      </c>
      <c r="C75" s="119">
        <f>SUM(C76:C77)</f>
        <v>7000000</v>
      </c>
    </row>
    <row r="76" spans="1:3" s="125" customFormat="1" ht="13.5" customHeight="1">
      <c r="A76" s="120" t="s">
        <v>140</v>
      </c>
      <c r="B76" s="19" t="s">
        <v>141</v>
      </c>
      <c r="C76" s="130">
        <f>'1.sz.melléklet'!C72:D72</f>
        <v>7000000</v>
      </c>
    </row>
    <row r="77" spans="1:3" s="125" customFormat="1" ht="13.5" customHeight="1">
      <c r="A77" s="126" t="s">
        <v>142</v>
      </c>
      <c r="B77" s="25" t="s">
        <v>143</v>
      </c>
      <c r="C77" s="130"/>
    </row>
    <row r="78" spans="1:3" s="122" customFormat="1" ht="13.5" customHeight="1">
      <c r="A78" s="133" t="s">
        <v>144</v>
      </c>
      <c r="B78" s="26" t="s">
        <v>145</v>
      </c>
      <c r="C78" s="119">
        <f>SUM(C79:C81)</f>
        <v>0</v>
      </c>
    </row>
    <row r="79" spans="1:3" s="125" customFormat="1" ht="13.5" customHeight="1">
      <c r="A79" s="120" t="s">
        <v>146</v>
      </c>
      <c r="B79" s="19" t="s">
        <v>147</v>
      </c>
      <c r="C79" s="130"/>
    </row>
    <row r="80" spans="1:3" s="125" customFormat="1" ht="13.5" customHeight="1">
      <c r="A80" s="123" t="s">
        <v>148</v>
      </c>
      <c r="B80" s="22" t="s">
        <v>149</v>
      </c>
      <c r="C80" s="130"/>
    </row>
    <row r="81" spans="1:3" s="125" customFormat="1" ht="13.5" customHeight="1">
      <c r="A81" s="126" t="s">
        <v>150</v>
      </c>
      <c r="B81" s="25" t="s">
        <v>151</v>
      </c>
      <c r="C81" s="130"/>
    </row>
    <row r="82" spans="1:3" s="125" customFormat="1" ht="13.5" customHeight="1">
      <c r="A82" s="133" t="s">
        <v>152</v>
      </c>
      <c r="B82" s="26" t="s">
        <v>153</v>
      </c>
      <c r="C82" s="119">
        <f>SUM(C83:C86)</f>
        <v>0</v>
      </c>
    </row>
    <row r="83" spans="1:3" s="125" customFormat="1" ht="13.5" customHeight="1">
      <c r="A83" s="134" t="s">
        <v>154</v>
      </c>
      <c r="B83" s="19" t="s">
        <v>155</v>
      </c>
      <c r="C83" s="130"/>
    </row>
    <row r="84" spans="1:3" s="125" customFormat="1" ht="13.5" customHeight="1">
      <c r="A84" s="135" t="s">
        <v>156</v>
      </c>
      <c r="B84" s="22" t="s">
        <v>157</v>
      </c>
      <c r="C84" s="130"/>
    </row>
    <row r="85" spans="1:3" s="125" customFormat="1" ht="13.5" customHeight="1">
      <c r="A85" s="135" t="s">
        <v>158</v>
      </c>
      <c r="B85" s="22" t="s">
        <v>159</v>
      </c>
      <c r="C85" s="130"/>
    </row>
    <row r="86" spans="1:3" s="122" customFormat="1" ht="13.5" customHeight="1">
      <c r="A86" s="136" t="s">
        <v>160</v>
      </c>
      <c r="B86" s="25" t="s">
        <v>161</v>
      </c>
      <c r="C86" s="130"/>
    </row>
    <row r="87" spans="1:3" s="122" customFormat="1" ht="13.5" customHeight="1">
      <c r="A87" s="133" t="s">
        <v>162</v>
      </c>
      <c r="B87" s="26" t="s">
        <v>163</v>
      </c>
      <c r="C87" s="137"/>
    </row>
    <row r="88" spans="1:3" s="122" customFormat="1" ht="13.5" customHeight="1">
      <c r="A88" s="133" t="s">
        <v>287</v>
      </c>
      <c r="B88" s="26" t="s">
        <v>165</v>
      </c>
      <c r="C88" s="137"/>
    </row>
    <row r="89" spans="1:3" s="122" customFormat="1" ht="13.5" customHeight="1">
      <c r="A89" s="133" t="s">
        <v>288</v>
      </c>
      <c r="B89" s="41" t="s">
        <v>167</v>
      </c>
      <c r="C89" s="128">
        <f>+C66+C70+C75+C78+C82+C88+C87</f>
        <v>7000000</v>
      </c>
    </row>
    <row r="90" spans="1:3" s="122" customFormat="1" ht="13.5" customHeight="1">
      <c r="A90" s="138" t="s">
        <v>289</v>
      </c>
      <c r="B90" s="43" t="s">
        <v>290</v>
      </c>
      <c r="C90" s="128">
        <f>+C65+C89</f>
        <v>65755899</v>
      </c>
    </row>
    <row r="91" spans="1:3" s="125" customFormat="1" ht="19.5" customHeight="1">
      <c r="A91" s="139"/>
      <c r="B91" s="140"/>
      <c r="C91" s="141"/>
    </row>
    <row r="92" spans="1:3" s="115" customFormat="1" ht="18.75" customHeight="1">
      <c r="A92" s="142"/>
      <c r="B92" s="143" t="s">
        <v>291</v>
      </c>
      <c r="C92" s="144"/>
    </row>
    <row r="93" spans="1:3" s="146" customFormat="1" ht="18.75" customHeight="1">
      <c r="A93" s="10" t="s">
        <v>6</v>
      </c>
      <c r="B93" s="54" t="s">
        <v>292</v>
      </c>
      <c r="C93" s="145">
        <f>+C94+C95+C96+C97+C98</f>
        <v>55506388</v>
      </c>
    </row>
    <row r="94" spans="1:3" ht="18.75" customHeight="1">
      <c r="A94" s="147" t="s">
        <v>8</v>
      </c>
      <c r="B94" s="57" t="s">
        <v>175</v>
      </c>
      <c r="C94" s="148">
        <f>'1.sz.melléklet'!C93:E93</f>
        <v>27057500</v>
      </c>
    </row>
    <row r="95" spans="1:3" ht="18.75" customHeight="1">
      <c r="A95" s="123" t="s">
        <v>10</v>
      </c>
      <c r="B95" s="59" t="s">
        <v>176</v>
      </c>
      <c r="C95" s="124">
        <f>'1.sz.melléklet'!C94:D94</f>
        <v>3600000</v>
      </c>
    </row>
    <row r="96" spans="1:3" ht="18.75" customHeight="1">
      <c r="A96" s="123" t="s">
        <v>12</v>
      </c>
      <c r="B96" s="59" t="s">
        <v>177</v>
      </c>
      <c r="C96" s="127">
        <f>'1.sz.melléklet'!C95:D95</f>
        <v>12243350</v>
      </c>
    </row>
    <row r="97" spans="1:3" ht="18.75" customHeight="1">
      <c r="A97" s="123" t="s">
        <v>14</v>
      </c>
      <c r="B97" s="60" t="s">
        <v>178</v>
      </c>
      <c r="C97" s="127">
        <f>'1.sz.melléklet'!C96:D96</f>
        <v>7235000</v>
      </c>
    </row>
    <row r="98" spans="1:3" ht="18.75" customHeight="1">
      <c r="A98" s="123" t="s">
        <v>179</v>
      </c>
      <c r="B98" s="61" t="s">
        <v>180</v>
      </c>
      <c r="C98" s="127">
        <f>'1.sz.melléklet'!C97:D97</f>
        <v>5370538</v>
      </c>
    </row>
    <row r="99" spans="1:3" ht="18.75" customHeight="1">
      <c r="A99" s="123" t="s">
        <v>18</v>
      </c>
      <c r="B99" s="59" t="s">
        <v>293</v>
      </c>
      <c r="C99" s="127"/>
    </row>
    <row r="100" spans="1:3" ht="18.75" customHeight="1">
      <c r="A100" s="123" t="s">
        <v>182</v>
      </c>
      <c r="B100" s="62" t="s">
        <v>183</v>
      </c>
      <c r="C100" s="127"/>
    </row>
    <row r="101" spans="1:3" ht="18.75" customHeight="1">
      <c r="A101" s="123" t="s">
        <v>184</v>
      </c>
      <c r="B101" s="62" t="s">
        <v>185</v>
      </c>
      <c r="C101" s="127">
        <v>0</v>
      </c>
    </row>
    <row r="102" spans="1:3" ht="18.75" customHeight="1">
      <c r="A102" s="123" t="s">
        <v>186</v>
      </c>
      <c r="B102" s="62" t="s">
        <v>187</v>
      </c>
      <c r="C102" s="127"/>
    </row>
    <row r="103" spans="1:3" ht="24">
      <c r="A103" s="123" t="s">
        <v>188</v>
      </c>
      <c r="B103" s="63" t="s">
        <v>189</v>
      </c>
      <c r="C103" s="127"/>
    </row>
    <row r="104" spans="1:3" ht="24">
      <c r="A104" s="123" t="s">
        <v>190</v>
      </c>
      <c r="B104" s="63" t="s">
        <v>191</v>
      </c>
      <c r="C104" s="127"/>
    </row>
    <row r="105" spans="1:3" ht="14.25">
      <c r="A105" s="123" t="s">
        <v>192</v>
      </c>
      <c r="B105" s="62" t="s">
        <v>193</v>
      </c>
      <c r="C105" s="127">
        <f>'1.sz.melléklet'!C104:D104</f>
        <v>4166340</v>
      </c>
    </row>
    <row r="106" spans="1:3" ht="14.25">
      <c r="A106" s="123" t="s">
        <v>194</v>
      </c>
      <c r="B106" s="62" t="s">
        <v>195</v>
      </c>
      <c r="C106" s="127"/>
    </row>
    <row r="107" spans="1:3" ht="14.25">
      <c r="A107" s="123" t="s">
        <v>196</v>
      </c>
      <c r="B107" s="63" t="s">
        <v>197</v>
      </c>
      <c r="C107" s="127">
        <v>1700000</v>
      </c>
    </row>
    <row r="108" spans="1:3" ht="18.75" customHeight="1">
      <c r="A108" s="149" t="s">
        <v>198</v>
      </c>
      <c r="B108" s="65" t="s">
        <v>199</v>
      </c>
      <c r="C108" s="127"/>
    </row>
    <row r="109" spans="1:3" ht="18.75" customHeight="1">
      <c r="A109" s="123" t="s">
        <v>200</v>
      </c>
      <c r="B109" s="65" t="s">
        <v>201</v>
      </c>
      <c r="C109" s="127"/>
    </row>
    <row r="110" spans="1:3" ht="24">
      <c r="A110" s="123" t="s">
        <v>202</v>
      </c>
      <c r="B110" s="63" t="s">
        <v>203</v>
      </c>
      <c r="C110" s="124">
        <f>'1.sz.melléklet'!C109</f>
        <v>0</v>
      </c>
    </row>
    <row r="111" spans="1:3" ht="18.75" customHeight="1">
      <c r="A111" s="123" t="s">
        <v>204</v>
      </c>
      <c r="B111" s="60" t="s">
        <v>294</v>
      </c>
      <c r="C111" s="124">
        <f>C112+C113</f>
        <v>504198</v>
      </c>
    </row>
    <row r="112" spans="1:3" ht="18.75" customHeight="1">
      <c r="A112" s="126" t="s">
        <v>206</v>
      </c>
      <c r="B112" s="59" t="s">
        <v>295</v>
      </c>
      <c r="C112" s="127">
        <f>'1.sz.melléklet'!C110</f>
        <v>504198</v>
      </c>
    </row>
    <row r="113" spans="1:3" ht="18.75" customHeight="1">
      <c r="A113" s="150" t="s">
        <v>208</v>
      </c>
      <c r="B113" s="151" t="s">
        <v>296</v>
      </c>
      <c r="C113" s="152"/>
    </row>
    <row r="114" spans="1:3" ht="18.75" customHeight="1">
      <c r="A114" s="50" t="s">
        <v>20</v>
      </c>
      <c r="B114" s="69" t="s">
        <v>210</v>
      </c>
      <c r="C114" s="119">
        <f>+C115+C117+C119</f>
        <v>9187015</v>
      </c>
    </row>
    <row r="115" spans="1:3" ht="18.75" customHeight="1">
      <c r="A115" s="120" t="s">
        <v>22</v>
      </c>
      <c r="B115" s="59" t="s">
        <v>211</v>
      </c>
      <c r="C115" s="121">
        <f>'1.sz.melléklet'!C114:D114</f>
        <v>745000</v>
      </c>
    </row>
    <row r="116" spans="1:3" ht="18.75" customHeight="1">
      <c r="A116" s="120" t="s">
        <v>24</v>
      </c>
      <c r="B116" s="70" t="s">
        <v>212</v>
      </c>
      <c r="C116" s="121"/>
    </row>
    <row r="117" spans="1:3" ht="18.75" customHeight="1">
      <c r="A117" s="120" t="s">
        <v>26</v>
      </c>
      <c r="B117" s="70" t="s">
        <v>213</v>
      </c>
      <c r="C117" s="124">
        <f>'1.sz.melléklet'!C116</f>
        <v>8442015</v>
      </c>
    </row>
    <row r="118" spans="1:3" ht="18.75" customHeight="1">
      <c r="A118" s="120" t="s">
        <v>28</v>
      </c>
      <c r="B118" s="70" t="s">
        <v>214</v>
      </c>
      <c r="C118" s="153"/>
    </row>
    <row r="119" spans="1:3" ht="18.75" customHeight="1">
      <c r="A119" s="120" t="s">
        <v>30</v>
      </c>
      <c r="B119" s="73" t="s">
        <v>215</v>
      </c>
      <c r="C119" s="153"/>
    </row>
    <row r="120" spans="1:3" ht="18.75" customHeight="1">
      <c r="A120" s="120" t="s">
        <v>32</v>
      </c>
      <c r="B120" s="74" t="s">
        <v>216</v>
      </c>
      <c r="C120" s="153"/>
    </row>
    <row r="121" spans="1:3" ht="18.75" customHeight="1">
      <c r="A121" s="120" t="s">
        <v>217</v>
      </c>
      <c r="B121" s="75" t="s">
        <v>218</v>
      </c>
      <c r="C121" s="153"/>
    </row>
    <row r="122" spans="1:3" ht="18.75" customHeight="1">
      <c r="A122" s="120" t="s">
        <v>219</v>
      </c>
      <c r="B122" s="63" t="s">
        <v>191</v>
      </c>
      <c r="C122" s="153"/>
    </row>
    <row r="123" spans="1:3" ht="18.75" customHeight="1">
      <c r="A123" s="120" t="s">
        <v>220</v>
      </c>
      <c r="B123" s="63" t="s">
        <v>221</v>
      </c>
      <c r="C123" s="153"/>
    </row>
    <row r="124" spans="1:3" ht="18.75" customHeight="1">
      <c r="A124" s="120" t="s">
        <v>222</v>
      </c>
      <c r="B124" s="63" t="s">
        <v>223</v>
      </c>
      <c r="C124" s="153"/>
    </row>
    <row r="125" spans="1:3" ht="18.75" customHeight="1">
      <c r="A125" s="120" t="s">
        <v>224</v>
      </c>
      <c r="B125" s="63" t="s">
        <v>197</v>
      </c>
      <c r="C125" s="153"/>
    </row>
    <row r="126" spans="1:3" ht="18.75" customHeight="1">
      <c r="A126" s="120" t="s">
        <v>225</v>
      </c>
      <c r="B126" s="63" t="s">
        <v>226</v>
      </c>
      <c r="C126" s="153"/>
    </row>
    <row r="127" spans="1:3" ht="18.75" customHeight="1">
      <c r="A127" s="149" t="s">
        <v>227</v>
      </c>
      <c r="B127" s="63" t="s">
        <v>228</v>
      </c>
      <c r="C127" s="154"/>
    </row>
    <row r="128" spans="1:3" ht="18.75" customHeight="1">
      <c r="A128" s="50" t="s">
        <v>34</v>
      </c>
      <c r="B128" s="77" t="s">
        <v>229</v>
      </c>
      <c r="C128" s="119">
        <f>+C93+C114</f>
        <v>64693403</v>
      </c>
    </row>
    <row r="129" spans="1:3" ht="22.5">
      <c r="A129" s="50" t="s">
        <v>230</v>
      </c>
      <c r="B129" s="77" t="s">
        <v>231</v>
      </c>
      <c r="C129" s="119">
        <f>+C130+C131+C132</f>
        <v>0</v>
      </c>
    </row>
    <row r="130" spans="1:3" s="146" customFormat="1" ht="19.5" customHeight="1">
      <c r="A130" s="120" t="s">
        <v>50</v>
      </c>
      <c r="B130" s="78" t="s">
        <v>297</v>
      </c>
      <c r="C130" s="153">
        <f>'1.sz.melléklet'!C129:D129</f>
        <v>0</v>
      </c>
    </row>
    <row r="131" spans="1:3" ht="19.5" customHeight="1">
      <c r="A131" s="120" t="s">
        <v>56</v>
      </c>
      <c r="B131" s="78" t="s">
        <v>298</v>
      </c>
      <c r="C131" s="153"/>
    </row>
    <row r="132" spans="1:3" ht="19.5" customHeight="1">
      <c r="A132" s="149" t="s">
        <v>58</v>
      </c>
      <c r="B132" s="79" t="s">
        <v>299</v>
      </c>
      <c r="C132" s="153"/>
    </row>
    <row r="133" spans="1:3" ht="19.5" customHeight="1">
      <c r="A133" s="50" t="s">
        <v>62</v>
      </c>
      <c r="B133" s="77" t="s">
        <v>235</v>
      </c>
      <c r="C133" s="119">
        <f>+C134+C135+C136+C137+C138+C139</f>
        <v>0</v>
      </c>
    </row>
    <row r="134" spans="1:3" ht="19.5" customHeight="1">
      <c r="A134" s="120" t="s">
        <v>64</v>
      </c>
      <c r="B134" s="78" t="s">
        <v>300</v>
      </c>
      <c r="C134" s="153"/>
    </row>
    <row r="135" spans="1:3" ht="19.5" customHeight="1">
      <c r="A135" s="120" t="s">
        <v>66</v>
      </c>
      <c r="B135" s="78" t="s">
        <v>301</v>
      </c>
      <c r="C135" s="153"/>
    </row>
    <row r="136" spans="1:3" ht="19.5" customHeight="1">
      <c r="A136" s="120" t="s">
        <v>68</v>
      </c>
      <c r="B136" s="78" t="s">
        <v>302</v>
      </c>
      <c r="C136" s="153"/>
    </row>
    <row r="137" spans="1:3" ht="19.5" customHeight="1">
      <c r="A137" s="120" t="s">
        <v>70</v>
      </c>
      <c r="B137" s="78" t="s">
        <v>303</v>
      </c>
      <c r="C137" s="153"/>
    </row>
    <row r="138" spans="1:3" ht="19.5" customHeight="1">
      <c r="A138" s="120" t="s">
        <v>72</v>
      </c>
      <c r="B138" s="78" t="s">
        <v>304</v>
      </c>
      <c r="C138" s="153"/>
    </row>
    <row r="139" spans="1:3" s="146" customFormat="1" ht="19.5" customHeight="1">
      <c r="A139" s="149" t="s">
        <v>74</v>
      </c>
      <c r="B139" s="79" t="s">
        <v>305</v>
      </c>
      <c r="C139" s="153"/>
    </row>
    <row r="140" spans="1:11" ht="19.5" customHeight="1">
      <c r="A140" s="50" t="s">
        <v>86</v>
      </c>
      <c r="B140" s="77" t="s">
        <v>306</v>
      </c>
      <c r="C140" s="128">
        <f>+C141+C142+C144+C145+C143</f>
        <v>1062496</v>
      </c>
      <c r="K140" s="155"/>
    </row>
    <row r="141" spans="1:3" ht="19.5" customHeight="1">
      <c r="A141" s="120" t="s">
        <v>88</v>
      </c>
      <c r="B141" s="78" t="s">
        <v>243</v>
      </c>
      <c r="C141" s="153"/>
    </row>
    <row r="142" spans="1:3" ht="19.5" customHeight="1">
      <c r="A142" s="120" t="s">
        <v>90</v>
      </c>
      <c r="B142" s="78" t="s">
        <v>244</v>
      </c>
      <c r="C142" s="153">
        <v>1062496</v>
      </c>
    </row>
    <row r="143" spans="1:3" ht="19.5" customHeight="1">
      <c r="A143" s="120" t="s">
        <v>92</v>
      </c>
      <c r="B143" s="78" t="s">
        <v>307</v>
      </c>
      <c r="C143" s="153"/>
    </row>
    <row r="144" spans="1:3" s="146" customFormat="1" ht="19.5" customHeight="1">
      <c r="A144" s="120" t="s">
        <v>94</v>
      </c>
      <c r="B144" s="78" t="s">
        <v>308</v>
      </c>
      <c r="C144" s="153"/>
    </row>
    <row r="145" spans="1:3" s="146" customFormat="1" ht="19.5" customHeight="1">
      <c r="A145" s="149" t="s">
        <v>96</v>
      </c>
      <c r="B145" s="79" t="s">
        <v>309</v>
      </c>
      <c r="C145" s="153"/>
    </row>
    <row r="146" spans="1:3" s="146" customFormat="1" ht="19.5" customHeight="1">
      <c r="A146" s="50" t="s">
        <v>247</v>
      </c>
      <c r="B146" s="77" t="s">
        <v>248</v>
      </c>
      <c r="C146" s="156">
        <f>+C147+C148+C149+C150+C151</f>
        <v>0</v>
      </c>
    </row>
    <row r="147" spans="1:3" s="146" customFormat="1" ht="19.5" customHeight="1">
      <c r="A147" s="120" t="s">
        <v>100</v>
      </c>
      <c r="B147" s="78" t="s">
        <v>310</v>
      </c>
      <c r="C147" s="153"/>
    </row>
    <row r="148" spans="1:3" s="146" customFormat="1" ht="19.5" customHeight="1">
      <c r="A148" s="120" t="s">
        <v>102</v>
      </c>
      <c r="B148" s="78" t="s">
        <v>311</v>
      </c>
      <c r="C148" s="153"/>
    </row>
    <row r="149" spans="1:3" s="146" customFormat="1" ht="19.5" customHeight="1">
      <c r="A149" s="120" t="s">
        <v>104</v>
      </c>
      <c r="B149" s="78" t="s">
        <v>312</v>
      </c>
      <c r="C149" s="153"/>
    </row>
    <row r="150" spans="1:3" s="146" customFormat="1" ht="19.5" customHeight="1">
      <c r="A150" s="120" t="s">
        <v>106</v>
      </c>
      <c r="B150" s="78" t="s">
        <v>313</v>
      </c>
      <c r="C150" s="153"/>
    </row>
    <row r="151" spans="1:3" ht="19.5" customHeight="1">
      <c r="A151" s="149" t="s">
        <v>253</v>
      </c>
      <c r="B151" s="79" t="s">
        <v>314</v>
      </c>
      <c r="C151" s="154"/>
    </row>
    <row r="152" spans="1:3" ht="19.5" customHeight="1">
      <c r="A152" s="157" t="s">
        <v>108</v>
      </c>
      <c r="B152" s="77" t="s">
        <v>315</v>
      </c>
      <c r="C152" s="156"/>
    </row>
    <row r="153" spans="1:3" ht="19.5" customHeight="1">
      <c r="A153" s="157" t="s">
        <v>118</v>
      </c>
      <c r="B153" s="77" t="s">
        <v>255</v>
      </c>
      <c r="C153" s="156"/>
    </row>
    <row r="154" spans="1:3" ht="19.5" customHeight="1">
      <c r="A154" s="50" t="s">
        <v>257</v>
      </c>
      <c r="B154" s="77" t="s">
        <v>258</v>
      </c>
      <c r="C154" s="158">
        <f>+C129+C133+C140+C146+C152+C153</f>
        <v>1062496</v>
      </c>
    </row>
    <row r="155" spans="1:3" ht="19.5" customHeight="1">
      <c r="A155" s="159" t="s">
        <v>259</v>
      </c>
      <c r="B155" s="89" t="s">
        <v>316</v>
      </c>
      <c r="C155" s="158">
        <f>+C128+C154</f>
        <v>65755899</v>
      </c>
    </row>
    <row r="156" ht="19.5" customHeight="1"/>
    <row r="157" spans="1:3" ht="19.5" customHeight="1">
      <c r="A157" s="160" t="s">
        <v>317</v>
      </c>
      <c r="B157" s="161"/>
      <c r="C157" s="162">
        <v>27</v>
      </c>
    </row>
    <row r="158" spans="1:3" ht="19.5" customHeight="1">
      <c r="A158" s="160" t="s">
        <v>318</v>
      </c>
      <c r="B158" s="161"/>
      <c r="C158" s="162">
        <v>21</v>
      </c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paperSize="9" scale="85"/>
  <rowBreaks count="3" manualBreakCount="3">
    <brk id="48" max="255" man="1"/>
    <brk id="90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view="pageBreakPreview" zoomScaleSheetLayoutView="100" workbookViewId="0" topLeftCell="A1">
      <selection activeCell="B3" sqref="B3"/>
    </sheetView>
  </sheetViews>
  <sheetFormatPr defaultColWidth="8.00390625" defaultRowHeight="12.75"/>
  <cols>
    <col min="1" max="1" width="6.625" style="163" customWidth="1"/>
    <col min="2" max="2" width="55.125" style="164" customWidth="1"/>
    <col min="3" max="3" width="16.125" style="163" customWidth="1"/>
    <col min="4" max="4" width="55.125" style="163" customWidth="1"/>
    <col min="5" max="5" width="16.125" style="163" customWidth="1"/>
    <col min="6" max="16384" width="9.125" style="163" customWidth="1"/>
  </cols>
  <sheetData>
    <row r="1" spans="1:4" ht="14.25">
      <c r="A1"/>
      <c r="D1" s="165" t="s">
        <v>319</v>
      </c>
    </row>
    <row r="2" spans="2:5" ht="39.75" customHeight="1">
      <c r="B2" s="166" t="s">
        <v>320</v>
      </c>
      <c r="C2" s="166"/>
      <c r="D2" s="166"/>
      <c r="E2" s="166"/>
    </row>
    <row r="3" ht="14.25">
      <c r="E3" s="167" t="s">
        <v>321</v>
      </c>
    </row>
    <row r="4" spans="1:5" ht="18" customHeight="1">
      <c r="A4" s="168" t="s">
        <v>3</v>
      </c>
      <c r="B4" s="169" t="s">
        <v>277</v>
      </c>
      <c r="C4" s="169"/>
      <c r="D4" s="170" t="s">
        <v>291</v>
      </c>
      <c r="E4" s="170"/>
    </row>
    <row r="5" spans="1:5" s="173" customFormat="1" ht="35.25" customHeight="1">
      <c r="A5" s="168"/>
      <c r="B5" s="169" t="s">
        <v>266</v>
      </c>
      <c r="C5" s="171" t="s">
        <v>5</v>
      </c>
      <c r="D5" s="169" t="s">
        <v>266</v>
      </c>
      <c r="E5" s="172" t="s">
        <v>5</v>
      </c>
    </row>
    <row r="6" spans="1:5" s="178" customFormat="1" ht="12" customHeight="1">
      <c r="A6" s="174">
        <v>1</v>
      </c>
      <c r="B6" s="175">
        <v>2</v>
      </c>
      <c r="C6" s="176" t="s">
        <v>34</v>
      </c>
      <c r="D6" s="175" t="s">
        <v>230</v>
      </c>
      <c r="E6" s="177" t="s">
        <v>62</v>
      </c>
    </row>
    <row r="7" spans="1:5" ht="12.75" customHeight="1">
      <c r="A7" s="179" t="s">
        <v>6</v>
      </c>
      <c r="B7" s="180" t="s">
        <v>322</v>
      </c>
      <c r="C7" s="181">
        <v>27562406</v>
      </c>
      <c r="D7" s="180" t="s">
        <v>323</v>
      </c>
      <c r="E7" s="182">
        <v>27057500</v>
      </c>
    </row>
    <row r="8" spans="1:5" ht="12.75" customHeight="1">
      <c r="A8" s="183" t="s">
        <v>20</v>
      </c>
      <c r="B8" s="184" t="s">
        <v>324</v>
      </c>
      <c r="C8" s="185">
        <v>28241000</v>
      </c>
      <c r="D8" s="184" t="s">
        <v>176</v>
      </c>
      <c r="E8" s="186">
        <v>3600000</v>
      </c>
    </row>
    <row r="9" spans="1:5" ht="12.75" customHeight="1">
      <c r="A9" s="183" t="s">
        <v>34</v>
      </c>
      <c r="B9" s="184" t="s">
        <v>325</v>
      </c>
      <c r="C9" s="185">
        <v>0</v>
      </c>
      <c r="D9" s="184" t="s">
        <v>326</v>
      </c>
      <c r="E9" s="186">
        <v>12243350</v>
      </c>
    </row>
    <row r="10" spans="1:5" ht="12.75" customHeight="1">
      <c r="A10" s="183" t="s">
        <v>230</v>
      </c>
      <c r="B10" s="184" t="s">
        <v>327</v>
      </c>
      <c r="C10" s="185">
        <v>1530000</v>
      </c>
      <c r="D10" s="184" t="s">
        <v>178</v>
      </c>
      <c r="E10" s="186">
        <v>7235000</v>
      </c>
    </row>
    <row r="11" spans="1:5" ht="12.75" customHeight="1">
      <c r="A11" s="183" t="s">
        <v>62</v>
      </c>
      <c r="B11" s="187" t="s">
        <v>328</v>
      </c>
      <c r="C11" s="185">
        <v>1022493</v>
      </c>
      <c r="D11" s="184" t="s">
        <v>329</v>
      </c>
      <c r="E11" s="186">
        <v>0</v>
      </c>
    </row>
    <row r="12" spans="1:5" ht="12.75" customHeight="1">
      <c r="A12" s="183" t="s">
        <v>86</v>
      </c>
      <c r="B12" s="184" t="s">
        <v>330</v>
      </c>
      <c r="C12" s="188">
        <v>400000</v>
      </c>
      <c r="D12" s="184" t="s">
        <v>180</v>
      </c>
      <c r="E12" s="186">
        <v>5370538</v>
      </c>
    </row>
    <row r="13" spans="1:5" ht="12.75" customHeight="1">
      <c r="A13" s="183" t="s">
        <v>247</v>
      </c>
      <c r="B13" s="184" t="s">
        <v>331</v>
      </c>
      <c r="C13" s="185"/>
      <c r="D13" s="184" t="s">
        <v>294</v>
      </c>
      <c r="E13" s="186">
        <v>504198</v>
      </c>
    </row>
    <row r="14" spans="1:5" ht="12.75" customHeight="1">
      <c r="A14" s="183" t="s">
        <v>108</v>
      </c>
      <c r="B14" s="189"/>
      <c r="C14" s="185"/>
      <c r="D14" s="189"/>
      <c r="E14" s="186"/>
    </row>
    <row r="15" spans="1:5" ht="12.75" customHeight="1">
      <c r="A15" s="183" t="s">
        <v>118</v>
      </c>
      <c r="B15" s="190"/>
      <c r="C15" s="188"/>
      <c r="D15" s="189"/>
      <c r="E15" s="186"/>
    </row>
    <row r="16" spans="1:5" ht="12.75" customHeight="1">
      <c r="A16" s="183" t="s">
        <v>257</v>
      </c>
      <c r="B16" s="189"/>
      <c r="C16" s="185"/>
      <c r="D16" s="189"/>
      <c r="E16" s="186"/>
    </row>
    <row r="17" spans="1:5" ht="12.75" customHeight="1">
      <c r="A17" s="183" t="s">
        <v>259</v>
      </c>
      <c r="B17" s="189"/>
      <c r="C17" s="185"/>
      <c r="D17" s="189"/>
      <c r="E17" s="186"/>
    </row>
    <row r="18" spans="1:5" ht="12.75" customHeight="1">
      <c r="A18" s="183" t="s">
        <v>332</v>
      </c>
      <c r="B18" s="191"/>
      <c r="C18" s="192"/>
      <c r="D18" s="189"/>
      <c r="E18" s="193"/>
    </row>
    <row r="19" spans="1:5" ht="15.75" customHeight="1">
      <c r="A19" s="194" t="s">
        <v>333</v>
      </c>
      <c r="B19" s="195" t="s">
        <v>334</v>
      </c>
      <c r="C19" s="196">
        <f>+C7+C8+C10+C11+C12+C14+C15+C16+C17+C18</f>
        <v>58755899</v>
      </c>
      <c r="D19" s="195" t="s">
        <v>335</v>
      </c>
      <c r="E19" s="197">
        <f>SUM(E7:E12)</f>
        <v>55506388</v>
      </c>
    </row>
    <row r="20" spans="1:5" ht="12.75" customHeight="1">
      <c r="A20" s="198" t="s">
        <v>336</v>
      </c>
      <c r="B20" s="199" t="s">
        <v>337</v>
      </c>
      <c r="C20" s="200">
        <v>7000000</v>
      </c>
      <c r="D20" s="201" t="s">
        <v>338</v>
      </c>
      <c r="E20" s="202"/>
    </row>
    <row r="21" spans="1:5" ht="12.75" customHeight="1">
      <c r="A21" s="183" t="s">
        <v>339</v>
      </c>
      <c r="B21" s="201" t="s">
        <v>340</v>
      </c>
      <c r="C21" s="203">
        <v>7000000</v>
      </c>
      <c r="D21" s="201" t="s">
        <v>341</v>
      </c>
      <c r="E21" s="204"/>
    </row>
    <row r="22" spans="1:5" ht="12.75" customHeight="1">
      <c r="A22" s="183" t="s">
        <v>342</v>
      </c>
      <c r="B22" s="201" t="s">
        <v>343</v>
      </c>
      <c r="C22" s="203"/>
      <c r="D22" s="201" t="s">
        <v>344</v>
      </c>
      <c r="E22" s="204"/>
    </row>
    <row r="23" spans="1:5" ht="12.75" customHeight="1">
      <c r="A23" s="183" t="s">
        <v>345</v>
      </c>
      <c r="B23" s="201" t="s">
        <v>346</v>
      </c>
      <c r="C23" s="203"/>
      <c r="D23" s="201" t="s">
        <v>347</v>
      </c>
      <c r="E23" s="204"/>
    </row>
    <row r="24" spans="1:5" ht="12.75" customHeight="1">
      <c r="A24" s="183" t="s">
        <v>348</v>
      </c>
      <c r="B24" s="201" t="s">
        <v>349</v>
      </c>
      <c r="C24" s="203"/>
      <c r="D24" s="199" t="s">
        <v>350</v>
      </c>
      <c r="E24" s="204"/>
    </row>
    <row r="25" spans="1:5" ht="12.75" customHeight="1">
      <c r="A25" s="183" t="s">
        <v>351</v>
      </c>
      <c r="B25" s="201" t="s">
        <v>352</v>
      </c>
      <c r="C25" s="205">
        <f>+C26+C29</f>
        <v>0</v>
      </c>
      <c r="D25" s="201" t="s">
        <v>353</v>
      </c>
      <c r="E25" s="204"/>
    </row>
    <row r="26" spans="1:5" ht="12.75" customHeight="1">
      <c r="A26" s="198" t="s">
        <v>354</v>
      </c>
      <c r="B26" s="201" t="s">
        <v>355</v>
      </c>
      <c r="C26" s="203"/>
      <c r="D26" s="206" t="s">
        <v>308</v>
      </c>
      <c r="E26" s="204"/>
    </row>
    <row r="27" spans="1:5" ht="12.75" customHeight="1">
      <c r="A27" s="183" t="s">
        <v>356</v>
      </c>
      <c r="B27" s="201" t="s">
        <v>357</v>
      </c>
      <c r="C27" s="203"/>
      <c r="D27" s="201" t="s">
        <v>255</v>
      </c>
      <c r="E27" s="204"/>
    </row>
    <row r="28" spans="1:5" ht="12.75" customHeight="1">
      <c r="A28" s="198" t="s">
        <v>358</v>
      </c>
      <c r="B28" s="201" t="s">
        <v>163</v>
      </c>
      <c r="C28" s="203"/>
      <c r="D28" s="201" t="s">
        <v>256</v>
      </c>
      <c r="E28" s="204"/>
    </row>
    <row r="29" spans="1:5" ht="12.75" customHeight="1">
      <c r="A29" s="183" t="s">
        <v>359</v>
      </c>
      <c r="B29" s="207" t="s">
        <v>165</v>
      </c>
      <c r="C29" s="208"/>
      <c r="D29" s="209"/>
      <c r="E29" s="210"/>
    </row>
    <row r="30" spans="1:5" ht="22.5" customHeight="1">
      <c r="A30" s="194" t="s">
        <v>360</v>
      </c>
      <c r="B30" s="195" t="s">
        <v>361</v>
      </c>
      <c r="C30" s="196">
        <f>C20+C25+C28+C29</f>
        <v>7000000</v>
      </c>
      <c r="D30" s="195" t="s">
        <v>362</v>
      </c>
      <c r="E30" s="197">
        <f>SUM(E20:E29)</f>
        <v>0</v>
      </c>
    </row>
    <row r="31" spans="1:5" ht="13.5">
      <c r="A31" s="194" t="s">
        <v>363</v>
      </c>
      <c r="B31" s="211" t="s">
        <v>364</v>
      </c>
      <c r="C31" s="212">
        <f>+C19+C30</f>
        <v>65755899</v>
      </c>
      <c r="D31" s="211" t="s">
        <v>365</v>
      </c>
      <c r="E31" s="212">
        <f>+E19+E30</f>
        <v>55506388</v>
      </c>
    </row>
    <row r="32" spans="1:5" ht="13.5">
      <c r="A32" s="194" t="s">
        <v>366</v>
      </c>
      <c r="B32" s="211" t="s">
        <v>367</v>
      </c>
      <c r="C32" s="212">
        <f>IF(C19-E19&lt;0,E19-C19,"-")</f>
        <v>0</v>
      </c>
      <c r="D32" s="211" t="s">
        <v>368</v>
      </c>
      <c r="E32" s="212">
        <f>IF(C19-E19&gt;0,C19-E19,"-")</f>
        <v>3249511</v>
      </c>
    </row>
    <row r="33" spans="1:5" ht="13.5">
      <c r="A33" s="194" t="s">
        <v>369</v>
      </c>
      <c r="B33" s="211" t="s">
        <v>370</v>
      </c>
      <c r="C33" s="212">
        <f>IF(C19+C20-E31&lt;0,E31-(C19+C20),"-")</f>
        <v>0</v>
      </c>
      <c r="D33" s="211" t="s">
        <v>371</v>
      </c>
      <c r="E33" s="212">
        <f>IF(C19+C20+C25-E31&gt;0,C19+C20+C25-E31,"-")</f>
        <v>10249511</v>
      </c>
    </row>
  </sheetData>
  <sheetProtection selectLockedCells="1" selectUnlockedCells="1"/>
  <mergeCells count="4">
    <mergeCell ref="B2:E2"/>
    <mergeCell ref="A4:A5"/>
    <mergeCell ref="B4:C4"/>
    <mergeCell ref="D4:E4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28"/>
  <sheetViews>
    <sheetView view="pageBreakPreview" zoomScaleSheetLayoutView="100" workbookViewId="0" topLeftCell="A1">
      <selection activeCell="E7" sqref="E7"/>
    </sheetView>
  </sheetViews>
  <sheetFormatPr defaultColWidth="7.00390625" defaultRowHeight="12.75"/>
  <cols>
    <col min="1" max="1" width="5.875" style="213" customWidth="1"/>
    <col min="2" max="2" width="38.125" style="214" customWidth="1"/>
    <col min="3" max="4" width="9.375" style="214" customWidth="1"/>
    <col min="5" max="5" width="9.125" style="214" customWidth="1"/>
    <col min="6" max="6" width="8.625" style="214" customWidth="1"/>
    <col min="7" max="7" width="9.625" style="214" customWidth="1"/>
    <col min="8" max="8" width="8.625" style="214" customWidth="1"/>
    <col min="9" max="9" width="8.875" style="214" customWidth="1"/>
    <col min="10" max="10" width="9.375" style="214" customWidth="1"/>
    <col min="11" max="11" width="9.125" style="214" customWidth="1"/>
    <col min="12" max="13" width="9.375" style="214" customWidth="1"/>
    <col min="14" max="14" width="11.375" style="214" customWidth="1"/>
    <col min="15" max="15" width="10.625" style="213" customWidth="1"/>
    <col min="16" max="16384" width="8.125" style="214" customWidth="1"/>
  </cols>
  <sheetData>
    <row r="1" spans="1:15" ht="31.5" customHeight="1">
      <c r="A1" s="215" t="s">
        <v>372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ht="16.5">
      <c r="O2" s="216" t="s">
        <v>2</v>
      </c>
    </row>
    <row r="3" spans="1:15" s="213" customFormat="1" ht="25.5" customHeight="1">
      <c r="A3" s="217" t="s">
        <v>373</v>
      </c>
      <c r="B3" s="218" t="s">
        <v>266</v>
      </c>
      <c r="C3" s="218" t="s">
        <v>374</v>
      </c>
      <c r="D3" s="218" t="s">
        <v>375</v>
      </c>
      <c r="E3" s="218" t="s">
        <v>376</v>
      </c>
      <c r="F3" s="218" t="s">
        <v>377</v>
      </c>
      <c r="G3" s="218" t="s">
        <v>378</v>
      </c>
      <c r="H3" s="218" t="s">
        <v>379</v>
      </c>
      <c r="I3" s="218" t="s">
        <v>380</v>
      </c>
      <c r="J3" s="218" t="s">
        <v>381</v>
      </c>
      <c r="K3" s="218" t="s">
        <v>382</v>
      </c>
      <c r="L3" s="218" t="s">
        <v>383</v>
      </c>
      <c r="M3" s="218" t="s">
        <v>384</v>
      </c>
      <c r="N3" s="218" t="s">
        <v>385</v>
      </c>
      <c r="O3" s="219" t="s">
        <v>386</v>
      </c>
    </row>
    <row r="4" spans="1:15" s="222" customFormat="1" ht="15" customHeight="1">
      <c r="A4" s="220" t="s">
        <v>6</v>
      </c>
      <c r="B4" s="221" t="s">
        <v>277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222" customFormat="1" ht="16.5" customHeight="1">
      <c r="A5" s="223" t="s">
        <v>20</v>
      </c>
      <c r="B5" s="224" t="s">
        <v>322</v>
      </c>
      <c r="C5" s="225">
        <f>O5*0.12</f>
        <v>3307488.7199999997</v>
      </c>
      <c r="D5" s="225">
        <f>O5*0.08</f>
        <v>2204992.48</v>
      </c>
      <c r="E5" s="225">
        <f>O5*0.08</f>
        <v>2204992.48</v>
      </c>
      <c r="F5" s="225">
        <f>O5*0.08</f>
        <v>2204992.48</v>
      </c>
      <c r="G5" s="225">
        <f>O5*0.08</f>
        <v>2204992.48</v>
      </c>
      <c r="H5" s="225">
        <f>O5*0.08</f>
        <v>2204992.48</v>
      </c>
      <c r="I5" s="225">
        <f>O5*0.08</f>
        <v>2204992.48</v>
      </c>
      <c r="J5" s="225">
        <f>O5*0.08</f>
        <v>2204992.48</v>
      </c>
      <c r="K5" s="225">
        <f>O5*0.08</f>
        <v>2204992.48</v>
      </c>
      <c r="L5" s="225">
        <f>O5*0.08</f>
        <v>2204992.48</v>
      </c>
      <c r="M5" s="225">
        <f>O5*0.08</f>
        <v>2204992.48</v>
      </c>
      <c r="N5" s="225">
        <f>O5-SUM(C5:M5)</f>
        <v>2204992.4800000004</v>
      </c>
      <c r="O5" s="226">
        <f>'2.sz.melléklet'!C8</f>
        <v>27562406</v>
      </c>
    </row>
    <row r="6" spans="1:15" s="231" customFormat="1" ht="16.5" customHeight="1">
      <c r="A6" s="227" t="s">
        <v>34</v>
      </c>
      <c r="B6" s="228" t="s">
        <v>387</v>
      </c>
      <c r="C6" s="229">
        <f>O6/12</f>
        <v>2353416.6666666665</v>
      </c>
      <c r="D6" s="229">
        <f>O6/12</f>
        <v>2353416.6666666665</v>
      </c>
      <c r="E6" s="229">
        <f>O6/12</f>
        <v>2353416.6666666665</v>
      </c>
      <c r="F6" s="229">
        <f>O6/12</f>
        <v>2353416.6666666665</v>
      </c>
      <c r="G6" s="229">
        <f>O6/12</f>
        <v>2353416.6666666665</v>
      </c>
      <c r="H6" s="229">
        <f>O6/12</f>
        <v>2353416.6666666665</v>
      </c>
      <c r="I6" s="229">
        <f>O6/12</f>
        <v>2353416.6666666665</v>
      </c>
      <c r="J6" s="229">
        <f>O6/12</f>
        <v>2353416.6666666665</v>
      </c>
      <c r="K6" s="229">
        <f>O6/12</f>
        <v>2353416.6666666665</v>
      </c>
      <c r="L6" s="229">
        <f>O6/12</f>
        <v>2353416.6666666665</v>
      </c>
      <c r="M6" s="229">
        <f>O6/12</f>
        <v>2353416.6666666665</v>
      </c>
      <c r="N6" s="229">
        <f>O6-(C6+D6+E6+F6+G6+H6+I6+J6+K6+L6+M6)+4</f>
        <v>2353420.666666664</v>
      </c>
      <c r="O6" s="230">
        <f>'2.sz.melléklet'!C15</f>
        <v>28241000</v>
      </c>
    </row>
    <row r="7" spans="1:15" s="231" customFormat="1" ht="16.5" customHeight="1">
      <c r="A7" s="227" t="s">
        <v>230</v>
      </c>
      <c r="B7" s="232" t="s">
        <v>388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29">
        <f aca="true" t="shared" si="0" ref="N7:N8">O7-(C7+D7+E7+F7+G7+H7+I7+J7+K7+L7+M7)</f>
        <v>0</v>
      </c>
      <c r="O7" s="234">
        <f>'2.sz.melléklet'!C22</f>
        <v>0</v>
      </c>
    </row>
    <row r="8" spans="1:15" s="231" customFormat="1" ht="16.5" customHeight="1">
      <c r="A8" s="227" t="s">
        <v>62</v>
      </c>
      <c r="B8" s="235" t="s">
        <v>327</v>
      </c>
      <c r="C8" s="229"/>
      <c r="D8" s="229"/>
      <c r="E8" s="229">
        <f>O8/2</f>
        <v>765000</v>
      </c>
      <c r="F8" s="229"/>
      <c r="G8" s="229"/>
      <c r="H8" s="229"/>
      <c r="I8" s="229"/>
      <c r="J8" s="229"/>
      <c r="K8" s="229">
        <f>O8/2</f>
        <v>765000</v>
      </c>
      <c r="L8" s="229"/>
      <c r="M8" s="229"/>
      <c r="N8" s="229">
        <f t="shared" si="0"/>
        <v>0</v>
      </c>
      <c r="O8" s="230">
        <f>'2.sz.melléklet'!C29</f>
        <v>1530000</v>
      </c>
    </row>
    <row r="9" spans="1:15" s="231" customFormat="1" ht="16.5" customHeight="1">
      <c r="A9" s="227" t="s">
        <v>86</v>
      </c>
      <c r="B9" s="235" t="s">
        <v>328</v>
      </c>
      <c r="C9" s="229">
        <f>O9/12</f>
        <v>85207.75</v>
      </c>
      <c r="D9" s="229">
        <f>O9/12</f>
        <v>85207.75</v>
      </c>
      <c r="E9" s="229">
        <f>O9/12</f>
        <v>85207.75</v>
      </c>
      <c r="F9" s="229">
        <f>O9/12</f>
        <v>85207.75</v>
      </c>
      <c r="G9" s="229">
        <f>O9/12</f>
        <v>85207.75</v>
      </c>
      <c r="H9" s="229">
        <f>O9/12</f>
        <v>85207.75</v>
      </c>
      <c r="I9" s="229">
        <f>O9/12</f>
        <v>85207.75</v>
      </c>
      <c r="J9" s="229">
        <f>O9/12</f>
        <v>85207.75</v>
      </c>
      <c r="K9" s="229">
        <f>O9/12</f>
        <v>85207.75</v>
      </c>
      <c r="L9" s="229">
        <f>O9/12</f>
        <v>85207.75</v>
      </c>
      <c r="M9" s="229">
        <f>O9/12</f>
        <v>85207.75</v>
      </c>
      <c r="N9" s="225">
        <f>O9-(C9+D9+E9+F9+G9+H9+I9+J9+K9+L9+M9)-4</f>
        <v>85203.75</v>
      </c>
      <c r="O9" s="230">
        <f>'2.sz.melléklet'!C37</f>
        <v>1022493</v>
      </c>
    </row>
    <row r="10" spans="1:15" s="231" customFormat="1" ht="16.5" customHeight="1">
      <c r="A10" s="227" t="s">
        <v>247</v>
      </c>
      <c r="B10" s="235" t="s">
        <v>389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30">
        <f>'2.sz.melléklet'!C49</f>
        <v>0</v>
      </c>
    </row>
    <row r="11" spans="1:15" s="231" customFormat="1" ht="16.5" customHeight="1">
      <c r="A11" s="227" t="s">
        <v>108</v>
      </c>
      <c r="B11" s="235" t="s">
        <v>330</v>
      </c>
      <c r="C11" s="229">
        <v>33500</v>
      </c>
      <c r="D11" s="229">
        <v>33500</v>
      </c>
      <c r="E11" s="229">
        <v>33500</v>
      </c>
      <c r="F11" s="229">
        <v>33500</v>
      </c>
      <c r="G11" s="229">
        <v>33500</v>
      </c>
      <c r="H11" s="229">
        <v>33500</v>
      </c>
      <c r="I11" s="229">
        <v>33500</v>
      </c>
      <c r="J11" s="229">
        <v>33500</v>
      </c>
      <c r="K11" s="229">
        <v>33500</v>
      </c>
      <c r="L11" s="229">
        <v>33500</v>
      </c>
      <c r="M11" s="229">
        <v>33500</v>
      </c>
      <c r="N11" s="229">
        <v>31500</v>
      </c>
      <c r="O11" s="230">
        <f>'2.sz.melléklet'!C55</f>
        <v>400000</v>
      </c>
    </row>
    <row r="12" spans="1:15" s="231" customFormat="1" ht="16.5" customHeight="1">
      <c r="A12" s="227" t="s">
        <v>118</v>
      </c>
      <c r="B12" s="228" t="s">
        <v>390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30">
        <f>'2.sz.melléklet'!C60</f>
        <v>0</v>
      </c>
    </row>
    <row r="13" spans="1:15" s="231" customFormat="1" ht="16.5" customHeight="1">
      <c r="A13" s="227" t="s">
        <v>257</v>
      </c>
      <c r="B13" s="235" t="s">
        <v>391</v>
      </c>
      <c r="C13" s="229">
        <f>O13</f>
        <v>7000000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30">
        <f>'2.sz.melléklet'!C89</f>
        <v>7000000</v>
      </c>
    </row>
    <row r="14" spans="1:15" s="222" customFormat="1" ht="15.75" customHeight="1">
      <c r="A14" s="220" t="s">
        <v>259</v>
      </c>
      <c r="B14" s="236" t="s">
        <v>392</v>
      </c>
      <c r="C14" s="237">
        <f>SUM(C5:C13)</f>
        <v>12779613.136666667</v>
      </c>
      <c r="D14" s="237">
        <f>SUM(D5:D13)</f>
        <v>4677116.8966666665</v>
      </c>
      <c r="E14" s="237">
        <f>SUM(E5:E13)</f>
        <v>5442116.8966666665</v>
      </c>
      <c r="F14" s="237">
        <f>SUM(F5:F13)</f>
        <v>4677116.8966666665</v>
      </c>
      <c r="G14" s="237">
        <f>SUM(G5:G13)</f>
        <v>4677116.8966666665</v>
      </c>
      <c r="H14" s="237">
        <f>SUM(H5:H13)</f>
        <v>4677116.8966666665</v>
      </c>
      <c r="I14" s="237">
        <f>SUM(I5:I13)</f>
        <v>4677116.8966666665</v>
      </c>
      <c r="J14" s="237">
        <f>SUM(J5:J13)</f>
        <v>4677116.8966666665</v>
      </c>
      <c r="K14" s="237">
        <f>SUM(K5:K13)</f>
        <v>5442116.8966666665</v>
      </c>
      <c r="L14" s="237">
        <f>SUM(L5:L13)</f>
        <v>4677116.8966666665</v>
      </c>
      <c r="M14" s="237">
        <f>SUM(M5:M13)</f>
        <v>4677116.8966666665</v>
      </c>
      <c r="N14" s="237">
        <f>SUM(N5:N13)</f>
        <v>4675116.896666665</v>
      </c>
      <c r="O14" s="238">
        <f>SUM(O5:O13)</f>
        <v>65755899</v>
      </c>
    </row>
    <row r="15" spans="1:15" s="222" customFormat="1" ht="15" customHeight="1">
      <c r="A15" s="220" t="s">
        <v>332</v>
      </c>
      <c r="B15" s="221" t="s">
        <v>291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</row>
    <row r="16" spans="1:15" s="231" customFormat="1" ht="16.5" customHeight="1">
      <c r="A16" s="239" t="s">
        <v>333</v>
      </c>
      <c r="B16" s="240" t="s">
        <v>323</v>
      </c>
      <c r="C16" s="233">
        <f aca="true" t="shared" si="1" ref="C16:C18">O16/12</f>
        <v>2254791.6666666665</v>
      </c>
      <c r="D16" s="233">
        <f aca="true" t="shared" si="2" ref="D16:D18">O16/12</f>
        <v>2254791.6666666665</v>
      </c>
      <c r="E16" s="233">
        <f aca="true" t="shared" si="3" ref="E16:E18">O16/12</f>
        <v>2254791.6666666665</v>
      </c>
      <c r="F16" s="233">
        <f aca="true" t="shared" si="4" ref="F16:F18">O16/12</f>
        <v>2254791.6666666665</v>
      </c>
      <c r="G16" s="233">
        <f aca="true" t="shared" si="5" ref="G16:G20">O16/12</f>
        <v>2254791.6666666665</v>
      </c>
      <c r="H16" s="233">
        <f aca="true" t="shared" si="6" ref="H16:H20">O16/12</f>
        <v>2254791.6666666665</v>
      </c>
      <c r="I16" s="233">
        <f aca="true" t="shared" si="7" ref="I16:I20">O16/12</f>
        <v>2254791.6666666665</v>
      </c>
      <c r="J16" s="233">
        <f aca="true" t="shared" si="8" ref="J16:J20">O16/12</f>
        <v>2254791.6666666665</v>
      </c>
      <c r="K16" s="233">
        <f aca="true" t="shared" si="9" ref="K16:K20">O16/12</f>
        <v>2254791.6666666665</v>
      </c>
      <c r="L16" s="233">
        <f aca="true" t="shared" si="10" ref="L16:L20">O16/12</f>
        <v>2254791.6666666665</v>
      </c>
      <c r="M16" s="233">
        <f aca="true" t="shared" si="11" ref="M16:M20">O16/12</f>
        <v>2254791.6666666665</v>
      </c>
      <c r="N16" s="233">
        <f aca="true" t="shared" si="12" ref="N16:N17">O16/12</f>
        <v>2254791.6666666665</v>
      </c>
      <c r="O16" s="234">
        <f>'2.sz.melléklet'!C94</f>
        <v>27057500</v>
      </c>
    </row>
    <row r="17" spans="1:15" s="231" customFormat="1" ht="16.5" customHeight="1">
      <c r="A17" s="227" t="s">
        <v>336</v>
      </c>
      <c r="B17" s="228" t="s">
        <v>176</v>
      </c>
      <c r="C17" s="233">
        <f t="shared" si="1"/>
        <v>300000</v>
      </c>
      <c r="D17" s="233">
        <f t="shared" si="2"/>
        <v>300000</v>
      </c>
      <c r="E17" s="233">
        <f t="shared" si="3"/>
        <v>300000</v>
      </c>
      <c r="F17" s="233">
        <f t="shared" si="4"/>
        <v>300000</v>
      </c>
      <c r="G17" s="233">
        <f t="shared" si="5"/>
        <v>300000</v>
      </c>
      <c r="H17" s="233">
        <f t="shared" si="6"/>
        <v>300000</v>
      </c>
      <c r="I17" s="233">
        <f t="shared" si="7"/>
        <v>300000</v>
      </c>
      <c r="J17" s="233">
        <f t="shared" si="8"/>
        <v>300000</v>
      </c>
      <c r="K17" s="233">
        <f t="shared" si="9"/>
        <v>300000</v>
      </c>
      <c r="L17" s="233">
        <f t="shared" si="10"/>
        <v>300000</v>
      </c>
      <c r="M17" s="233">
        <f t="shared" si="11"/>
        <v>300000</v>
      </c>
      <c r="N17" s="233">
        <f t="shared" si="12"/>
        <v>300000</v>
      </c>
      <c r="O17" s="230">
        <f>'2.sz.melléklet'!C95</f>
        <v>3600000</v>
      </c>
    </row>
    <row r="18" spans="1:15" s="231" customFormat="1" ht="16.5" customHeight="1">
      <c r="A18" s="227" t="s">
        <v>339</v>
      </c>
      <c r="B18" s="235" t="s">
        <v>177</v>
      </c>
      <c r="C18" s="233">
        <f t="shared" si="1"/>
        <v>1020279.1666666666</v>
      </c>
      <c r="D18" s="233">
        <f t="shared" si="2"/>
        <v>1020279.1666666666</v>
      </c>
      <c r="E18" s="233">
        <f t="shared" si="3"/>
        <v>1020279.1666666666</v>
      </c>
      <c r="F18" s="233">
        <f t="shared" si="4"/>
        <v>1020279.1666666666</v>
      </c>
      <c r="G18" s="233">
        <f t="shared" si="5"/>
        <v>1020279.1666666666</v>
      </c>
      <c r="H18" s="233">
        <f t="shared" si="6"/>
        <v>1020279.1666666666</v>
      </c>
      <c r="I18" s="233">
        <f t="shared" si="7"/>
        <v>1020279.1666666666</v>
      </c>
      <c r="J18" s="233">
        <f t="shared" si="8"/>
        <v>1020279.1666666666</v>
      </c>
      <c r="K18" s="233">
        <f t="shared" si="9"/>
        <v>1020279.1666666666</v>
      </c>
      <c r="L18" s="233">
        <f t="shared" si="10"/>
        <v>1020279.1666666666</v>
      </c>
      <c r="M18" s="233">
        <f t="shared" si="11"/>
        <v>1020279.1666666666</v>
      </c>
      <c r="N18" s="233">
        <f aca="true" t="shared" si="13" ref="N18:N19">O18/12+4</f>
        <v>1020283.1666666666</v>
      </c>
      <c r="O18" s="230">
        <f>'2.sz.melléklet'!C96</f>
        <v>12243350</v>
      </c>
    </row>
    <row r="19" spans="1:15" s="231" customFormat="1" ht="16.5" customHeight="1">
      <c r="A19" s="227" t="s">
        <v>342</v>
      </c>
      <c r="B19" s="235" t="s">
        <v>178</v>
      </c>
      <c r="C19" s="229">
        <f>O19/12+1</f>
        <v>602917.6666666666</v>
      </c>
      <c r="D19" s="229">
        <f>O19/12+1</f>
        <v>602917.6666666666</v>
      </c>
      <c r="E19" s="229">
        <f>O19/12+1</f>
        <v>602917.6666666666</v>
      </c>
      <c r="F19" s="229">
        <f>O19/12+1</f>
        <v>602917.6666666666</v>
      </c>
      <c r="G19" s="229">
        <f t="shared" si="5"/>
        <v>602916.6666666666</v>
      </c>
      <c r="H19" s="229">
        <f t="shared" si="6"/>
        <v>602916.6666666666</v>
      </c>
      <c r="I19" s="229">
        <f t="shared" si="7"/>
        <v>602916.6666666666</v>
      </c>
      <c r="J19" s="229">
        <f t="shared" si="8"/>
        <v>602916.6666666666</v>
      </c>
      <c r="K19" s="229">
        <f t="shared" si="9"/>
        <v>602916.6666666666</v>
      </c>
      <c r="L19" s="229">
        <f t="shared" si="10"/>
        <v>602916.6666666666</v>
      </c>
      <c r="M19" s="229">
        <f t="shared" si="11"/>
        <v>602916.6666666666</v>
      </c>
      <c r="N19" s="229">
        <f t="shared" si="13"/>
        <v>602920.6666666666</v>
      </c>
      <c r="O19" s="230">
        <f>'2.sz.melléklet'!C97</f>
        <v>7235000</v>
      </c>
    </row>
    <row r="20" spans="1:15" s="231" customFormat="1" ht="16.5" customHeight="1">
      <c r="A20" s="227" t="s">
        <v>345</v>
      </c>
      <c r="B20" s="235" t="s">
        <v>393</v>
      </c>
      <c r="C20" s="229">
        <f>O20/12</f>
        <v>447544.8333333333</v>
      </c>
      <c r="D20" s="229">
        <f>O20/12</f>
        <v>447544.8333333333</v>
      </c>
      <c r="E20" s="229">
        <f>O20/12</f>
        <v>447544.8333333333</v>
      </c>
      <c r="F20" s="229">
        <f>O20/12</f>
        <v>447544.8333333333</v>
      </c>
      <c r="G20" s="229">
        <f t="shared" si="5"/>
        <v>447544.8333333333</v>
      </c>
      <c r="H20" s="229">
        <f t="shared" si="6"/>
        <v>447544.8333333333</v>
      </c>
      <c r="I20" s="229">
        <f t="shared" si="7"/>
        <v>447544.8333333333</v>
      </c>
      <c r="J20" s="229">
        <f t="shared" si="8"/>
        <v>447544.8333333333</v>
      </c>
      <c r="K20" s="229">
        <f t="shared" si="9"/>
        <v>447544.8333333333</v>
      </c>
      <c r="L20" s="229">
        <f t="shared" si="10"/>
        <v>447544.8333333333</v>
      </c>
      <c r="M20" s="229">
        <f t="shared" si="11"/>
        <v>447544.8333333333</v>
      </c>
      <c r="N20" s="229">
        <f>O20/12-1</f>
        <v>447543.8333333333</v>
      </c>
      <c r="O20" s="230">
        <f>'2.sz.melléklet'!C98</f>
        <v>5370538</v>
      </c>
    </row>
    <row r="21" spans="1:15" s="231" customFormat="1" ht="16.5" customHeight="1">
      <c r="A21" s="227" t="s">
        <v>348</v>
      </c>
      <c r="B21" s="235" t="s">
        <v>211</v>
      </c>
      <c r="C21" s="229">
        <v>0</v>
      </c>
      <c r="D21" s="229">
        <v>0</v>
      </c>
      <c r="E21" s="229"/>
      <c r="F21" s="229"/>
      <c r="G21" s="229">
        <v>200000</v>
      </c>
      <c r="H21" s="229">
        <v>200000</v>
      </c>
      <c r="I21" s="229">
        <v>200000</v>
      </c>
      <c r="J21" s="229">
        <v>145000</v>
      </c>
      <c r="K21" s="229">
        <v>0</v>
      </c>
      <c r="L21" s="229"/>
      <c r="M21" s="229"/>
      <c r="N21" s="229"/>
      <c r="O21" s="230">
        <f>'2.sz.melléklet'!C115</f>
        <v>745000</v>
      </c>
    </row>
    <row r="22" spans="1:15" s="231" customFormat="1" ht="16.5" customHeight="1">
      <c r="A22" s="227" t="s">
        <v>351</v>
      </c>
      <c r="B22" s="228" t="s">
        <v>213</v>
      </c>
      <c r="C22" s="229"/>
      <c r="D22" s="229"/>
      <c r="E22" s="229">
        <v>3800000</v>
      </c>
      <c r="F22" s="229"/>
      <c r="G22" s="229">
        <v>2400000</v>
      </c>
      <c r="H22" s="229"/>
      <c r="I22" s="229">
        <v>22420000</v>
      </c>
      <c r="J22" s="229"/>
      <c r="K22" s="229"/>
      <c r="L22" s="229"/>
      <c r="M22" s="229"/>
      <c r="N22" s="229">
        <v>0</v>
      </c>
      <c r="O22" s="230">
        <f>'2.sz.melléklet'!C117</f>
        <v>8442015</v>
      </c>
    </row>
    <row r="23" spans="1:15" s="231" customFormat="1" ht="16.5" customHeight="1">
      <c r="A23" s="227" t="s">
        <v>354</v>
      </c>
      <c r="B23" s="235" t="s">
        <v>215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30">
        <f>'2.sz.melléklet'!C119</f>
        <v>0</v>
      </c>
    </row>
    <row r="24" spans="1:15" s="231" customFormat="1" ht="16.5" customHeight="1">
      <c r="A24" s="227" t="s">
        <v>356</v>
      </c>
      <c r="B24" s="235" t="s">
        <v>394</v>
      </c>
      <c r="C24" s="229">
        <v>881013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>
        <f>'2.sz.melléklet'!C154</f>
        <v>1062496</v>
      </c>
    </row>
    <row r="25" spans="1:15" s="222" customFormat="1" ht="15.75" customHeight="1">
      <c r="A25" s="241" t="s">
        <v>358</v>
      </c>
      <c r="B25" s="236" t="s">
        <v>395</v>
      </c>
      <c r="C25" s="237">
        <f>SUM(C16:C24)</f>
        <v>5506546.333333333</v>
      </c>
      <c r="D25" s="237">
        <f>SUM(D16:D24)</f>
        <v>4625533.333333333</v>
      </c>
      <c r="E25" s="237">
        <f>SUM(E16:E24)</f>
        <v>8425533.333333332</v>
      </c>
      <c r="F25" s="237">
        <f>SUM(F16:F24)</f>
        <v>4625533.333333333</v>
      </c>
      <c r="G25" s="237">
        <f>SUM(G16:G24)</f>
        <v>7225532.333333332</v>
      </c>
      <c r="H25" s="237">
        <f>SUM(H16:H24)</f>
        <v>4825532.333333333</v>
      </c>
      <c r="I25" s="237">
        <f>SUM(I16:I24)</f>
        <v>27245532.333333336</v>
      </c>
      <c r="J25" s="237">
        <f>SUM(J16:J24)</f>
        <v>4770532.333333333</v>
      </c>
      <c r="K25" s="237">
        <f>SUM(K16:K24)</f>
        <v>4625532.333333333</v>
      </c>
      <c r="L25" s="237">
        <f>SUM(L16:L24)</f>
        <v>4625532.333333333</v>
      </c>
      <c r="M25" s="237">
        <f>SUM(M16:M24)</f>
        <v>4625532.333333333</v>
      </c>
      <c r="N25" s="237">
        <f>SUM(N16:N24)</f>
        <v>4625539.333333333</v>
      </c>
      <c r="O25" s="238">
        <f>SUM(O16:O24)</f>
        <v>65755899</v>
      </c>
    </row>
    <row r="26" spans="1:15" ht="16.5">
      <c r="A26" s="241" t="s">
        <v>359</v>
      </c>
      <c r="B26" s="242" t="s">
        <v>396</v>
      </c>
      <c r="C26" s="243">
        <f>C14-C25</f>
        <v>7273066.803333334</v>
      </c>
      <c r="D26" s="243">
        <f>D14-D25</f>
        <v>51583.56333333347</v>
      </c>
      <c r="E26" s="243">
        <f>E14-E25</f>
        <v>-2983416.4366666656</v>
      </c>
      <c r="F26" s="243">
        <f>F14-F25</f>
        <v>51583.56333333347</v>
      </c>
      <c r="G26" s="243">
        <f>G14-G25</f>
        <v>-2548415.4366666656</v>
      </c>
      <c r="H26" s="243">
        <f>H14-H25</f>
        <v>-148415.43666666653</v>
      </c>
      <c r="I26" s="243">
        <f>I14-I25</f>
        <v>-22568415.436666667</v>
      </c>
      <c r="J26" s="243">
        <f>J14-J25</f>
        <v>-93415.43666666653</v>
      </c>
      <c r="K26" s="243">
        <f>K14-K25</f>
        <v>816584.5633333335</v>
      </c>
      <c r="L26" s="243">
        <f>L14-L25</f>
        <v>51584.56333333347</v>
      </c>
      <c r="M26" s="243">
        <f>M14-M25</f>
        <v>51584.56333333347</v>
      </c>
      <c r="N26" s="243">
        <f>N14-N25</f>
        <v>49577.56333333161</v>
      </c>
      <c r="O26" s="244">
        <f>O14-O25</f>
        <v>0</v>
      </c>
    </row>
    <row r="27" ht="15.75">
      <c r="A27" s="245"/>
    </row>
    <row r="28" spans="2:15" ht="15.75">
      <c r="B28" s="246"/>
      <c r="C28" s="247"/>
      <c r="D28" s="247"/>
      <c r="K28" s="214" t="s">
        <v>397</v>
      </c>
      <c r="O28" s="214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6284722222222222" right="0.7875" top="1.054861111111111" bottom="0.9840277777777777" header="0.7875" footer="0.5118055555555555"/>
  <pageSetup horizontalDpi="300" verticalDpi="300" orientation="landscape" paperSize="9" scale="85"/>
  <headerFooter alignWithMargins="0">
    <oddHeader>&amp;R&amp;"Times New Roman CE,Félkövér dőlt"4. melléklet a 3/2018.(III. 08..)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" width="59.625" style="248" customWidth="1"/>
    <col min="2" max="2" width="34.875" style="248" customWidth="1"/>
    <col min="3" max="16384" width="8.875" style="248" customWidth="1"/>
  </cols>
  <sheetData>
    <row r="1" spans="1:2" ht="27.75" customHeight="1">
      <c r="A1" s="249" t="s">
        <v>398</v>
      </c>
      <c r="B1" s="249"/>
    </row>
    <row r="2" spans="1:2" ht="27.75" customHeight="1">
      <c r="A2" s="250"/>
      <c r="B2" s="250"/>
    </row>
    <row r="3" spans="1:2" ht="27.75" customHeight="1">
      <c r="A3" s="251" t="s">
        <v>399</v>
      </c>
      <c r="B3" s="251"/>
    </row>
    <row r="4" ht="27.75" customHeight="1">
      <c r="A4" s="252"/>
    </row>
    <row r="5" spans="1:2" ht="27.75" customHeight="1">
      <c r="A5" s="253"/>
      <c r="B5" s="254" t="s">
        <v>400</v>
      </c>
    </row>
    <row r="6" spans="1:2" s="257" customFormat="1" ht="27.75" customHeight="1">
      <c r="A6" s="255" t="s">
        <v>401</v>
      </c>
      <c r="B6" s="256" t="s">
        <v>402</v>
      </c>
    </row>
    <row r="7" spans="1:2" ht="27.75" customHeight="1">
      <c r="A7" s="258" t="s">
        <v>403</v>
      </c>
      <c r="B7" s="259">
        <v>733670</v>
      </c>
    </row>
    <row r="8" spans="1:2" ht="27.75" customHeight="1">
      <c r="A8" s="258" t="s">
        <v>404</v>
      </c>
      <c r="B8" s="259">
        <v>1504000</v>
      </c>
    </row>
    <row r="9" spans="1:2" ht="27.75" customHeight="1">
      <c r="A9" s="258" t="s">
        <v>405</v>
      </c>
      <c r="B9" s="259">
        <v>565230</v>
      </c>
    </row>
    <row r="10" spans="1:2" ht="27.75" customHeight="1">
      <c r="A10" s="258" t="s">
        <v>406</v>
      </c>
      <c r="B10" s="259">
        <v>804333</v>
      </c>
    </row>
    <row r="11" spans="1:2" ht="27.75" customHeight="1">
      <c r="A11" s="260" t="s">
        <v>407</v>
      </c>
      <c r="B11" s="259">
        <v>5000000</v>
      </c>
    </row>
    <row r="12" spans="1:2" ht="27.75" customHeight="1">
      <c r="A12" s="260" t="s">
        <v>408</v>
      </c>
      <c r="B12" s="259">
        <v>984300</v>
      </c>
    </row>
    <row r="13" spans="1:2" ht="27.75" customHeight="1">
      <c r="A13" s="258" t="s">
        <v>409</v>
      </c>
      <c r="B13" s="259">
        <v>585200</v>
      </c>
    </row>
    <row r="14" spans="1:2" ht="27.75" customHeight="1">
      <c r="A14" s="258" t="s">
        <v>410</v>
      </c>
      <c r="B14" s="259">
        <v>959153</v>
      </c>
    </row>
    <row r="15" spans="1:2" ht="27.75" customHeight="1">
      <c r="A15" s="261" t="s">
        <v>411</v>
      </c>
      <c r="B15" s="256">
        <f>SUM(B7:B14)</f>
        <v>11135886</v>
      </c>
    </row>
    <row r="16" spans="1:2" ht="27.75" customHeight="1">
      <c r="A16" s="258" t="s">
        <v>412</v>
      </c>
      <c r="B16" s="259">
        <v>2300520</v>
      </c>
    </row>
    <row r="17" spans="1:2" ht="27.75" customHeight="1">
      <c r="A17" s="260" t="s">
        <v>413</v>
      </c>
      <c r="B17" s="259">
        <v>8226000</v>
      </c>
    </row>
    <row r="18" spans="1:2" ht="27.75" customHeight="1">
      <c r="A18" s="258" t="s">
        <v>414</v>
      </c>
      <c r="B18" s="259">
        <v>3100000</v>
      </c>
    </row>
    <row r="19" spans="1:2" ht="27.75" customHeight="1">
      <c r="A19" s="262" t="s">
        <v>415</v>
      </c>
      <c r="B19" s="256">
        <f>SUM(B16:B18)</f>
        <v>13626520</v>
      </c>
    </row>
    <row r="20" spans="1:2" ht="27.75" customHeight="1">
      <c r="A20" s="258" t="s">
        <v>416</v>
      </c>
      <c r="B20" s="259">
        <v>1800000</v>
      </c>
    </row>
    <row r="21" spans="1:2" ht="27.75" customHeight="1">
      <c r="A21" s="261" t="s">
        <v>417</v>
      </c>
      <c r="B21" s="256">
        <f>SUM(B20)</f>
        <v>1800000</v>
      </c>
    </row>
    <row r="22" spans="1:5" ht="27.75" customHeight="1">
      <c r="A22" s="255" t="s">
        <v>386</v>
      </c>
      <c r="B22" s="256">
        <f>SUM(B21,B19,B15)</f>
        <v>26562406</v>
      </c>
      <c r="E22" s="263"/>
    </row>
    <row r="23" spans="1:2" ht="6.75" customHeight="1">
      <c r="A23" s="264"/>
      <c r="B23" s="265"/>
    </row>
  </sheetData>
  <sheetProtection selectLockedCells="1" selectUnlockedCells="1"/>
  <mergeCells count="2">
    <mergeCell ref="A1:B1"/>
    <mergeCell ref="A3:B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&amp;R&amp;"Times New Roman CE,Félkövér dőlt"5. melléklet a 3/2018.(III. 08..)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2018-03-06T14:10:28Z</cp:lastPrinted>
  <dcterms:created xsi:type="dcterms:W3CDTF">1999-10-30T10:30:45Z</dcterms:created>
  <dcterms:modified xsi:type="dcterms:W3CDTF">2018-03-09T19:34:14Z</dcterms:modified>
  <cp:category/>
  <cp:version/>
  <cp:contentType/>
  <cp:contentStatus/>
  <cp:revision>20</cp:revision>
</cp:coreProperties>
</file>