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640" tabRatio="727" firstSheet="5" activeTab="16"/>
  </bookViews>
  <sheets>
    <sheet name="ÖSSZEFÜGGÉSEK" sheetId="1" r:id="rId1"/>
    <sheet name="1.1.sz.mell." sheetId="2" state="hidden" r:id="rId2"/>
    <sheet name="2.1.sz.mell  " sheetId="3" state="hidden" r:id="rId3"/>
    <sheet name="2.2.sz.mell  " sheetId="4" state="hidden" r:id="rId4"/>
    <sheet name="ELLENŐRZÉS-1.sz.2.a.sz.2.b.sz." sheetId="5" state="hidden" r:id="rId5"/>
    <sheet name="3.sz.mell." sheetId="6" r:id="rId6"/>
    <sheet name="4.sz.mell." sheetId="7" state="hidden" r:id="rId7"/>
    <sheet name="5. sz. mell. " sheetId="8" r:id="rId8"/>
    <sheet name="6.1. sz. mell" sheetId="9" r:id="rId9"/>
    <sheet name="6.2. sz. mell" sheetId="10" r:id="rId10"/>
    <sheet name="6.3. sz. mell" sheetId="11" r:id="rId11"/>
    <sheet name="7.sz.mell" sheetId="12" r:id="rId12"/>
    <sheet name="1. sz tájékoztató t." sheetId="13" state="hidden" r:id="rId13"/>
    <sheet name="2. sz tájékoztató t" sheetId="14" r:id="rId14"/>
    <sheet name="3. sz tájékoztató t." sheetId="15" state="hidden" r:id="rId15"/>
    <sheet name="4.sz tájékoztató t." sheetId="16" r:id="rId16"/>
    <sheet name="5.1. tájékoztató tábla" sheetId="17" r:id="rId17"/>
    <sheet name="5.2. tájékoztató tábla" sheetId="18" r:id="rId18"/>
    <sheet name="Munka1" sheetId="19" r:id="rId19"/>
  </sheets>
  <definedNames>
    <definedName name="_xlfn.IFERROR" hidden="1">#NAME?</definedName>
    <definedName name="_xlnm.Print_Titles" localSheetId="16">'5.1. tájékoztató tábla'!$2:$6</definedName>
    <definedName name="_xlnm.Print_Titles" localSheetId="8">'6.1. sz. mell'!$1:$6</definedName>
    <definedName name="_xlnm.Print_Titles" localSheetId="9">'6.2. sz. mell'!$1:$6</definedName>
    <definedName name="_xlnm.Print_Titles" localSheetId="10">'6.3. sz. mell'!$1:$6</definedName>
    <definedName name="_xlnm.Print_Area" localSheetId="12">'1. sz tájékoztató t.'!$A$1:$E$147</definedName>
    <definedName name="_xlnm.Print_Area" localSheetId="1">'1.1.sz.mell.'!$A$1:$E$159</definedName>
  </definedNames>
  <calcPr fullCalcOnLoad="1"/>
</workbook>
</file>

<file path=xl/sharedStrings.xml><?xml version="1.0" encoding="utf-8"?>
<sst xmlns="http://schemas.openxmlformats.org/spreadsheetml/2006/main" count="1797" uniqueCount="693">
  <si>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</si>
  <si>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</si>
  <si>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</si>
  <si>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</si>
  <si>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</si>
  <si>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</si>
  <si>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</si>
  <si>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</si>
  <si>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</si>
  <si>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</si>
  <si>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</si>
  <si>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</si>
  <si>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</si>
  <si>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</si>
  <si>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</si>
  <si>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</si>
  <si>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</si>
  <si>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</si>
  <si>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</si>
  <si>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</si>
  <si>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</si>
  <si>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</si>
  <si>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</si>
  <si>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</si>
  <si>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</si>
  <si>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</si>
  <si>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</si>
  <si>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</si>
  <si>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</si>
  <si>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</si>
  <si>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</si>
  <si>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</si>
  <si>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</si>
  <si>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</si>
  <si>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</si>
  <si>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</si>
  <si>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</si>
  <si>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</si>
  <si>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</si>
  <si>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</si>
  <si>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</si>
  <si>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</si>
  <si>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</si>
  <si>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</si>
  <si>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</si>
  <si>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</si>
  <si>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</si>
  <si>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</si>
  <si>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</si>
  <si>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</si>
  <si>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</si>
  <si>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</si>
  <si>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</si>
  <si>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</si>
  <si>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</si>
  <si>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</si>
  <si>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</si>
  <si>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</si>
  <si>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</si>
  <si>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</si>
  <si>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</si>
  <si>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</si>
  <si>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</si>
  <si>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</si>
  <si>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</si>
  <si>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</si>
  <si>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</si>
  <si>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</si>
  <si>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</si>
  <si>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</si>
  <si>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</si>
  <si>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</si>
  <si>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</si>
  <si>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</si>
  <si>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</si>
  <si>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</si>
  <si>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</si>
  <si>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</si>
  <si>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</si>
  <si>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</si>
  <si>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</si>
  <si>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</si>
  <si>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</si>
  <si>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</si>
  <si>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</si>
  <si>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</si>
  <si>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</si>
  <si>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</si>
  <si>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</si>
  <si>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</si>
  <si>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</si>
  <si>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</si>
  <si>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</si>
  <si>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</si>
  <si>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</si>
  <si>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</si>
  <si>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</si>
  <si>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</si>
  <si>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</si>
  <si>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</si>
  <si>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</si>
  <si>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</si>
  <si>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</si>
  <si>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</si>
  <si>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</si>
  <si>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</si>
  <si>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</si>
  <si>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</si>
  <si>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</si>
  <si>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</si>
  <si>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</si>
  <si>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</si>
  <si>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</si>
  <si>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</si>
  <si>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</si>
  <si>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</si>
  <si>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</si>
  <si>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</si>
  <si>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</si>
  <si>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</si>
  <si>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</si>
  <si>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</si>
  <si>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</si>
  <si>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</si>
  <si>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</si>
  <si>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</si>
  <si>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</si>
  <si>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</si>
  <si>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</si>
  <si>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</si>
  <si>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</si>
  <si>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</si>
  <si>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</si>
  <si>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</si>
  <si>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</si>
  <si>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</si>
  <si>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</si>
  <si>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</si>
  <si>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</si>
  <si>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</si>
  <si>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</si>
  <si>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</si>
  <si>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</si>
  <si>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</si>
  <si>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</si>
  <si>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</si>
  <si>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</si>
  <si>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</si>
  <si>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</si>
  <si>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</si>
  <si>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</si>
  <si>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</si>
  <si>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</si>
  <si>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</si>
  <si>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</si>
  <si>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</si>
  <si>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</si>
  <si>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</si>
  <si>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</si>
  <si>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</si>
  <si>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</si>
  <si>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</si>
  <si>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</si>
  <si>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</si>
  <si>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</si>
  <si>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</si>
  <si>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</si>
  <si>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</si>
  <si>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</si>
  <si>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</si>
  <si>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</si>
  <si>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</si>
  <si>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</si>
  <si>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</si>
  <si>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</si>
  <si>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</si>
  <si>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</si>
  <si>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</si>
  <si>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</si>
  <si>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</si>
  <si>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</si>
  <si>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</si>
  <si>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</si>
  <si>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</si>
  <si>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</si>
  <si>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</si>
  <si>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</si>
  <si>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</si>
  <si>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</si>
  <si>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</si>
  <si>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</si>
  <si>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</si>
  <si>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</si>
  <si>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</si>
  <si>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</si>
  <si>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</si>
  <si>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</si>
  <si>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</si>
  <si>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</si>
  <si>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</si>
  <si>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</si>
  <si>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</si>
  <si>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</si>
  <si>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</si>
  <si>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</si>
  <si>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</si>
  <si>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</si>
  <si>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</si>
  <si>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</si>
  <si>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</si>
  <si>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</si>
  <si>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</si>
  <si>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</si>
  <si>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</si>
  <si>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</si>
  <si>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</si>
  <si>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</si>
  <si>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</si>
  <si>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</si>
  <si>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</si>
  <si>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</si>
  <si>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</si>
  <si>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</si>
  <si>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</si>
  <si>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</si>
  <si>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</si>
  <si>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</si>
  <si>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</si>
  <si>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</si>
  <si>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</si>
  <si>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</si>
  <si>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</si>
  <si>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</si>
  <si>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</si>
  <si>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</si>
  <si>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</si>
  <si>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</si>
  <si>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</si>
  <si>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</si>
  <si>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</si>
  <si>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</si>
  <si>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</si>
  <si>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</si>
  <si>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</si>
  <si>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</si>
  <si>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</si>
  <si>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</si>
  <si>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</si>
  <si>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</si>
  <si>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</si>
  <si>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</si>
  <si>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</si>
  <si>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</si>
  <si>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</si>
  <si>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</si>
  <si>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</si>
  <si>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</si>
  <si>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</si>
  <si>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</si>
  <si>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</si>
  <si>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</si>
  <si>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</si>
  <si>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</si>
  <si>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</si>
  <si>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</si>
  <si>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</si>
  <si>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</si>
  <si>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</si>
  <si>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</si>
  <si>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</si>
  <si>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</si>
  <si>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</si>
  <si>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</si>
  <si>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</si>
  <si>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</si>
  <si>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</si>
  <si>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</si>
  <si>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</si>
  <si>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</si>
  <si>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</si>
  <si>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</si>
  <si>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</si>
  <si>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</si>
  <si>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</si>
  <si>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</si>
  <si>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</si>
  <si>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</si>
  <si>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</si>
  <si>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</si>
  <si>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</si>
  <si>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</si>
  <si>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</si>
  <si>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</si>
  <si>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</si>
  <si>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</si>
  <si>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</si>
  <si>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</si>
  <si>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</si>
  <si>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</si>
  <si>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</si>
  <si>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</si>
  <si>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</si>
  <si>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</si>
  <si>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</si>
  <si>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</si>
  <si>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</si>
  <si>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</si>
  <si>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</si>
  <si>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</si>
  <si>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</si>
  <si>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</si>
  <si>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</si>
  <si>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</si>
  <si>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</si>
  <si>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</si>
  <si>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</si>
  <si>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</si>
  <si>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</si>
  <si>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</si>
  <si>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</si>
  <si>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</si>
  <si>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</si>
  <si>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</si>
  <si>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</si>
  <si>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</si>
  <si>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</si>
  <si>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</si>
  <si>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</si>
  <si>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</si>
  <si>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</si>
  <si>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</si>
  <si>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</si>
  <si>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</si>
  <si>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</si>
  <si>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</si>
  <si>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</si>
  <si>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</si>
  <si>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</si>
  <si>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</si>
  <si>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</si>
  <si>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</si>
  <si>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</si>
  <si>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</si>
  <si>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</si>
  <si>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</si>
  <si>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</si>
  <si>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</si>
  <si>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</si>
  <si>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</si>
  <si>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</si>
  <si>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</si>
  <si>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</si>
  <si>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</si>
  <si>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</si>
  <si>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</si>
  <si>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</si>
  <si>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</si>
  <si>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</si>
  <si>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</si>
  <si>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</si>
  <si>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</si>
  <si>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</si>
  <si>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</si>
  <si>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</si>
  <si>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</si>
  <si>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</si>
  <si>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</si>
  <si>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</si>
  <si>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</si>
  <si>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</si>
  <si>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</si>
  <si>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</si>
  <si>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</si>
  <si>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</si>
  <si>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</si>
  <si>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</si>
  <si>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</si>
  <si>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</si>
  <si>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</si>
  <si>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</si>
  <si>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</si>
  <si>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</si>
  <si>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</si>
  <si>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</si>
  <si>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</si>
  <si>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</si>
  <si>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</si>
  <si>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</si>
  <si>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</si>
  <si>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</si>
  <si>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</si>
  <si>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</si>
  <si>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</si>
  <si>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</si>
  <si>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</si>
  <si>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</si>
  <si>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</si>
  <si>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</si>
  <si>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</si>
  <si>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</si>
  <si>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</si>
  <si>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</si>
  <si>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</si>
  <si>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</si>
  <si>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</si>
  <si>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</si>
  <si>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</si>
  <si>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</si>
  <si>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</si>
  <si>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</si>
  <si>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</si>
  <si>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</si>
  <si>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</si>
  <si>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</si>
  <si>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</si>
  <si>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</si>
  <si>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</si>
  <si>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</si>
  <si>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</si>
  <si>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</si>
  <si>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</si>
  <si>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</si>
  <si>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</si>
  <si>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</si>
  <si>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</si>
  <si>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</si>
  <si>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</si>
  <si>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</si>
  <si>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</si>
  <si>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</si>
  <si>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</si>
  <si>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</si>
  <si>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</si>
  <si>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</si>
  <si>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</si>
  <si>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</si>
  <si>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</si>
  <si>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</si>
  <si>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</si>
  <si>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</si>
  <si>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</si>
  <si>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</si>
  <si>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</si>
  <si>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</si>
  <si>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</si>
  <si>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</si>
  <si>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</si>
  <si>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</si>
  <si>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</si>
  <si>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</si>
  <si>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</si>
  <si>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</si>
  <si>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</si>
  <si>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</si>
  <si>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</si>
  <si>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</si>
  <si>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</si>
  <si>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</si>
  <si>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</si>
  <si>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</si>
  <si>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</si>
  <si>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</si>
  <si>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</si>
  <si>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</si>
  <si>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</si>
  <si>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</si>
  <si>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</si>
  <si>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</si>
  <si>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</si>
  <si>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</si>
  <si>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</si>
  <si>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</si>
  <si>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</si>
  <si>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</si>
  <si>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</si>
  <si>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</si>
  <si>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KIADÁSOK ÖSSZESEN: (1.+2.+3.)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</si>
  <si>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</si>
  <si>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</si>
  <si>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</si>
  <si>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</si>
  <si>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</si>
  <si>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</si>
  <si>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</si>
  <si>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</si>
  <si>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</si>
  <si>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</si>
  <si>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</si>
  <si>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</si>
  <si>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</si>
  <si>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</si>
  <si>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</si>
  <si>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</si>
  <si>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</si>
  <si>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</si>
  <si>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F=(B-D-E)</t>
  </si>
  <si>
    <t>Kiemelt előirányzat, előirányzat megnevezése</t>
  </si>
  <si>
    <t>Kommunális adó</t>
  </si>
  <si>
    <t>Polgármesteri hivatal</t>
  </si>
  <si>
    <t>Buji Aranyalma Egységes Óvoda és Bölcsőde</t>
  </si>
  <si>
    <t>működési támogatás</t>
  </si>
  <si>
    <t>Buji Diáksport Egyesület</t>
  </si>
  <si>
    <t>Buji Sportbarátok Egyesülete</t>
  </si>
  <si>
    <t>Buji Református Egyházközség</t>
  </si>
  <si>
    <t>Buji Görög-katolikus Egyházközség</t>
  </si>
  <si>
    <t>Buji Római-katolikus Egyházközség</t>
  </si>
  <si>
    <t>hosszú lejáratú hitel törlesztése- óvoda építés</t>
  </si>
  <si>
    <t>2015</t>
  </si>
  <si>
    <t>2014</t>
  </si>
  <si>
    <t>Összesen (1+4+8+10+12)</t>
  </si>
  <si>
    <t>pénzügyi lízing- Suzuki Splash</t>
  </si>
  <si>
    <t>pénzügyi lízing- pótkocsi</t>
  </si>
  <si>
    <t>Önkormányzatok szociális és gyermekjóléti feladatainak támogatása</t>
  </si>
  <si>
    <t>Hitel-, kölcsönfelvétel államháztartáson kívülről  (10.1.+…+10.3.)</t>
  </si>
  <si>
    <t>2016. évi előirányzat</t>
  </si>
  <si>
    <t>Módosítás</t>
  </si>
  <si>
    <t>Teljesítés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</si>
  <si>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</si>
  <si>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</si>
  <si>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</si>
  <si>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</si>
  <si>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</si>
  <si>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</si>
  <si>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</si>
  <si>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</si>
  <si>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Buj község Önkormányzata</t>
  </si>
  <si>
    <t>Buji Polgármesteri Hivatal</t>
  </si>
  <si>
    <t>Buji Egységes Aranyalma Óvoda és Bölcsőde</t>
  </si>
  <si>
    <t>2016. évi módosítás</t>
  </si>
  <si>
    <t>2.1. melléklet a ………../2017. (……….) önkormányzati rendelethez</t>
  </si>
  <si>
    <t>2.2. melléklet a ………../2017. (……….) önkormányzati rendelethez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</si>
  <si>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</si>
  <si>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</si>
  <si>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</si>
  <si>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</si>
  <si>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</si>
  <si>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</si>
  <si>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</si>
  <si>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</si>
  <si>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</si>
  <si>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</si>
  <si>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</si>
  <si>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</si>
  <si>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</si>
  <si>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</si>
  <si>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</si>
  <si>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</si>
  <si>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</si>
  <si>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</si>
  <si>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</si>
  <si>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</si>
  <si>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</si>
  <si>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</si>
  <si>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</si>
  <si>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</si>
  <si>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</si>
  <si>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</si>
  <si>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</si>
  <si>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</si>
  <si>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</si>
  <si>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</si>
  <si>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</si>
  <si>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</si>
  <si>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</si>
  <si>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</si>
  <si>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</si>
  <si>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</si>
  <si>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</si>
  <si>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</si>
  <si>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</si>
  <si>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</si>
  <si>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</si>
  <si>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</si>
  <si>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</si>
  <si>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</si>
  <si>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</si>
  <si>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</si>
  <si>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</si>
  <si>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</si>
  <si>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</si>
  <si>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</si>
  <si>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</si>
  <si>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</si>
  <si>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</si>
  <si>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</si>
  <si>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</si>
  <si>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</si>
  <si>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</si>
  <si>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</si>
  <si>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</si>
  <si>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</si>
  <si>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</si>
  <si>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</si>
  <si>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</si>
  <si>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</si>
  <si>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</si>
  <si>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</si>
  <si>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</si>
  <si>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</si>
  <si>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</si>
  <si>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</si>
  <si>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</si>
  <si>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</si>
  <si>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</si>
  <si>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</si>
  <si>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</si>
  <si>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</si>
  <si>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</si>
  <si>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</si>
  <si>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</si>
  <si>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</si>
  <si>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</si>
  <si>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</si>
  <si>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</si>
  <si>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</si>
  <si>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</si>
  <si>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</si>
  <si>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</si>
  <si>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</si>
  <si>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</si>
  <si>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</si>
  <si>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</si>
  <si>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</si>
  <si>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</si>
  <si>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</si>
  <si>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</si>
  <si>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</si>
  <si>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</si>
  <si>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</si>
  <si>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</si>
  <si>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</si>
  <si>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</si>
  <si>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</si>
  <si>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</si>
  <si>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</si>
  <si>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</si>
  <si>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</si>
  <si>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</si>
  <si>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</si>
  <si>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</si>
  <si>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</si>
  <si>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</si>
  <si>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</si>
  <si>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</si>
  <si>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</si>
  <si>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</si>
  <si>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</si>
  <si>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</si>
  <si>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</si>
  <si>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</si>
  <si>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</si>
  <si>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</si>
  <si>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</si>
  <si>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</si>
  <si>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</si>
  <si>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</si>
  <si>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</si>
  <si>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</si>
  <si>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</si>
  <si>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</si>
  <si>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</si>
  <si>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 xml:space="preserve">VAGYONKIMUTATÁS  a könyvviteli mérlegben értékkel szereplő eszközökről </t>
  </si>
  <si>
    <t>III. Előzetesen felszámított áfa</t>
  </si>
  <si>
    <t>63.</t>
  </si>
  <si>
    <t xml:space="preserve">Államháztartáson belüli megelőlegezések </t>
  </si>
  <si>
    <t>2017. évi előirányzat</t>
  </si>
  <si>
    <t>2017. évi teljesítés</t>
  </si>
  <si>
    <t>2017. évi módosított</t>
  </si>
  <si>
    <t>2017. évi tény</t>
  </si>
  <si>
    <t>2017.</t>
  </si>
  <si>
    <t>2017. évi eredeti</t>
  </si>
  <si>
    <t xml:space="preserve">2017. évi módosított </t>
  </si>
  <si>
    <t>TOP 1.2.1 Sirinya Horgásztó fejlesztése</t>
  </si>
  <si>
    <t>Utak Játdák felújítása</t>
  </si>
  <si>
    <t>TOP 1.1.3 raktár építése</t>
  </si>
  <si>
    <t>Top-4.2.1-15-SB1-2016-00059 Buji Szociális Alapszolgáltatási Központ Fejlesztése</t>
  </si>
  <si>
    <t>2019. évi előirányzat</t>
  </si>
  <si>
    <t>2019. évi módosítás</t>
  </si>
  <si>
    <t>2019 évi tény</t>
  </si>
  <si>
    <t>2019 utáni szükséglet</t>
  </si>
  <si>
    <t>2017-2019</t>
  </si>
  <si>
    <t>TOP 4.2.1Szociális Intézmény felújítása és eszközbeszerzése</t>
  </si>
  <si>
    <t xml:space="preserve">  forintban !</t>
  </si>
  <si>
    <t>K I M U T A T Á S                                                                                                                                     2019. évben céljelleggel juttatott támogatásokról</t>
  </si>
  <si>
    <t>2019 után</t>
  </si>
  <si>
    <t>TOP 1.1.3   rakárépület kialakítása</t>
  </si>
  <si>
    <t xml:space="preserve"> forintban!</t>
  </si>
  <si>
    <t xml:space="preserve"> forintban !</t>
  </si>
  <si>
    <t>forintban !</t>
  </si>
  <si>
    <t>2019. évi előirányzat BEVÉTELEK</t>
  </si>
  <si>
    <t>6.3. melléklet a 9/2020. (VII.15.) önkormányzati rendelethez</t>
  </si>
  <si>
    <t>6.2. melléklet a 9/2020. (VII.15.) önkormányzati rendelethez</t>
  </si>
  <si>
    <t>6.1. melléklet a 9/2020. (VII.15.)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</si>
</sst>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00"/>
    <numFmt numFmtId="176" formatCode="#,###__;\-#,###__"/>
    <numFmt numFmtId="177" formatCode="#,###\ _F_t;\-#,###\ _F_t"/>
  </numFmts>
  <fonts count="8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b/>
      <sz val="8"/>
      <name val="Arial"/>
      <family val="2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2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0" fontId="79" fillId="30" borderId="1" applyNumberFormat="0" applyAlignment="0" applyProtection="0"/>
    <xf numFmtId="9" fontId="0" fillId="0" borderId="0" applyFont="0" applyFill="0" applyBorder="0" applyAlignment="0" applyProtection="0"/>
  </cellStyleXfs>
  <cellXfs count="722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5" fillId="0" borderId="10" xfId="59" applyFont="1" applyFill="1" applyBorder="1" applyAlignment="1" applyProtection="1">
      <alignment horizontal="left" vertical="center" wrapText="1" indent="1"/>
      <protection/>
    </xf>
    <xf numFmtId="0" fontId="15" fillId="0" borderId="11" xfId="59" applyFont="1" applyFill="1" applyBorder="1" applyAlignment="1" applyProtection="1">
      <alignment horizontal="left" vertical="center" wrapText="1" indent="1"/>
      <protection/>
    </xf>
    <xf numFmtId="0" fontId="15" fillId="0" borderId="12" xfId="59" applyFont="1" applyFill="1" applyBorder="1" applyAlignment="1" applyProtection="1">
      <alignment horizontal="left" vertical="center" wrapText="1" indent="1"/>
      <protection/>
    </xf>
    <xf numFmtId="0" fontId="15" fillId="0" borderId="13" xfId="59" applyFont="1" applyFill="1" applyBorder="1" applyAlignment="1" applyProtection="1">
      <alignment horizontal="left" vertical="center" wrapText="1" indent="1"/>
      <protection/>
    </xf>
    <xf numFmtId="0" fontId="15" fillId="0" borderId="14" xfId="59" applyFont="1" applyFill="1" applyBorder="1" applyAlignment="1" applyProtection="1">
      <alignment horizontal="left" vertical="center" wrapText="1" indent="1"/>
      <protection/>
    </xf>
    <xf numFmtId="0" fontId="15" fillId="0" borderId="15" xfId="59" applyFont="1" applyFill="1" applyBorder="1" applyAlignment="1" applyProtection="1">
      <alignment horizontal="left" vertical="center" wrapText="1" indent="1"/>
      <protection/>
    </xf>
    <xf numFmtId="49" fontId="15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59" applyFont="1" applyFill="1" applyBorder="1" applyAlignment="1" applyProtection="1">
      <alignment horizontal="left" vertical="center" wrapText="1" indent="1"/>
      <protection/>
    </xf>
    <xf numFmtId="0" fontId="14" fillId="0" borderId="22" xfId="59" applyFont="1" applyFill="1" applyBorder="1" applyAlignment="1" applyProtection="1">
      <alignment horizontal="left" vertical="center" wrapText="1" indent="1"/>
      <protection/>
    </xf>
    <xf numFmtId="0" fontId="14" fillId="0" borderId="23" xfId="59" applyFont="1" applyFill="1" applyBorder="1" applyAlignment="1" applyProtection="1">
      <alignment horizontal="left" vertical="center" wrapText="1" indent="1"/>
      <protection/>
    </xf>
    <xf numFmtId="0" fontId="14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0" fontId="14" fillId="0" borderId="23" xfId="59" applyFont="1" applyFill="1" applyBorder="1" applyAlignment="1" applyProtection="1">
      <alignment vertical="center" wrapText="1"/>
      <protection/>
    </xf>
    <xf numFmtId="0" fontId="14" fillId="0" borderId="25" xfId="59" applyFont="1" applyFill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horizontal="left" vertical="center" indent="1"/>
      <protection locked="0"/>
    </xf>
    <xf numFmtId="3" fontId="15" fillId="0" borderId="26" xfId="0" applyNumberFormat="1" applyFont="1" applyBorder="1" applyAlignment="1" applyProtection="1">
      <alignment horizontal="right" vertical="center" indent="1"/>
      <protection locked="0"/>
    </xf>
    <xf numFmtId="0" fontId="14" fillId="0" borderId="22" xfId="59" applyFont="1" applyFill="1" applyBorder="1" applyAlignment="1" applyProtection="1">
      <alignment horizontal="center" vertical="center" wrapText="1"/>
      <protection/>
    </xf>
    <xf numFmtId="0" fontId="14" fillId="0" borderId="23" xfId="59" applyFont="1" applyFill="1" applyBorder="1" applyAlignment="1" applyProtection="1">
      <alignment horizontal="center" vertical="center" wrapText="1"/>
      <protection/>
    </xf>
    <xf numFmtId="0" fontId="14" fillId="0" borderId="27" xfId="59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7" fillId="0" borderId="27" xfId="59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center" vertical="center" wrapText="1"/>
    </xf>
    <xf numFmtId="166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6" fontId="5" fillId="0" borderId="0" xfId="0" applyNumberFormat="1" applyFont="1" applyFill="1" applyAlignment="1" applyProtection="1">
      <alignment horizontal="right" wrapText="1"/>
      <protection/>
    </xf>
    <xf numFmtId="166" fontId="14" fillId="0" borderId="28" xfId="0" applyNumberFormat="1" applyFont="1" applyFill="1" applyBorder="1" applyAlignment="1" applyProtection="1">
      <alignment horizontal="center" vertical="center" wrapText="1"/>
      <protection/>
    </xf>
    <xf numFmtId="166" fontId="14" fillId="0" borderId="29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3" fillId="0" borderId="0" xfId="0" applyNumberFormat="1" applyFont="1" applyFill="1" applyAlignment="1">
      <alignment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26" xfId="0" applyNumberFormat="1" applyFont="1" applyFill="1" applyBorder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166" fontId="13" fillId="0" borderId="30" xfId="0" applyNumberFormat="1" applyFont="1" applyFill="1" applyBorder="1" applyAlignment="1" applyProtection="1">
      <alignment vertical="center" wrapText="1"/>
      <protection/>
    </xf>
    <xf numFmtId="166" fontId="7" fillId="0" borderId="27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7" xfId="0" applyFont="1" applyFill="1" applyBorder="1" applyAlignment="1">
      <alignment horizontal="center" vertical="center" wrapText="1"/>
    </xf>
    <xf numFmtId="166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0" applyFont="1" applyFill="1" applyBorder="1" applyAlignment="1" applyProtection="1">
      <alignment vertical="center" wrapText="1"/>
      <protection locked="0"/>
    </xf>
    <xf numFmtId="0" fontId="15" fillId="0" borderId="32" xfId="0" applyFont="1" applyFill="1" applyBorder="1" applyAlignment="1" applyProtection="1">
      <alignment vertical="center" wrapText="1"/>
      <protection locked="0"/>
    </xf>
    <xf numFmtId="166" fontId="1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5" fillId="0" borderId="13" xfId="0" applyNumberFormat="1" applyFont="1" applyFill="1" applyBorder="1" applyAlignment="1" applyProtection="1">
      <alignment vertical="center"/>
      <protection locked="0"/>
    </xf>
    <xf numFmtId="3" fontId="20" fillId="0" borderId="11" xfId="0" applyNumberFormat="1" applyFont="1" applyFill="1" applyBorder="1" applyAlignment="1" applyProtection="1">
      <alignment vertical="center"/>
      <protection locked="0"/>
    </xf>
    <xf numFmtId="3" fontId="15" fillId="0" borderId="11" xfId="0" applyNumberFormat="1" applyFont="1" applyFill="1" applyBorder="1" applyAlignment="1" applyProtection="1">
      <alignment vertical="center"/>
      <protection locked="0"/>
    </xf>
    <xf numFmtId="49" fontId="15" fillId="0" borderId="19" xfId="0" applyNumberFormat="1" applyFont="1" applyFill="1" applyBorder="1" applyAlignment="1" applyProtection="1">
      <alignment vertical="center"/>
      <protection locked="0"/>
    </xf>
    <xf numFmtId="3" fontId="15" fillId="0" borderId="15" xfId="0" applyNumberFormat="1" applyFont="1" applyFill="1" applyBorder="1" applyAlignment="1" applyProtection="1">
      <alignment vertical="center"/>
      <protection locked="0"/>
    </xf>
    <xf numFmtId="49" fontId="15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6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12" xfId="0" applyFont="1" applyFill="1" applyBorder="1" applyAlignment="1" applyProtection="1">
      <alignment vertical="center" wrapText="1"/>
      <protection locked="0"/>
    </xf>
    <xf numFmtId="0" fontId="14" fillId="0" borderId="23" xfId="59" applyFont="1" applyFill="1" applyBorder="1" applyAlignment="1" applyProtection="1">
      <alignment horizontal="left" vertical="center" wrapText="1" indent="1"/>
      <protection/>
    </xf>
    <xf numFmtId="166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indent="1"/>
    </xf>
    <xf numFmtId="0" fontId="16" fillId="0" borderId="0" xfId="0" applyFont="1" applyAlignment="1">
      <alignment horizontal="center"/>
    </xf>
    <xf numFmtId="166" fontId="1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0" fontId="5" fillId="0" borderId="35" xfId="0" applyFont="1" applyFill="1" applyBorder="1" applyAlignment="1" applyProtection="1">
      <alignment horizontal="right"/>
      <protection/>
    </xf>
    <xf numFmtId="0" fontId="15" fillId="0" borderId="29" xfId="59" applyFont="1" applyFill="1" applyBorder="1" applyAlignment="1" applyProtection="1">
      <alignment horizontal="left" vertical="center" wrapText="1" indent="1"/>
      <protection/>
    </xf>
    <xf numFmtId="0" fontId="15" fillId="0" borderId="11" xfId="59" applyFont="1" applyFill="1" applyBorder="1" applyAlignment="1" applyProtection="1">
      <alignment horizontal="left" indent="6"/>
      <protection/>
    </xf>
    <xf numFmtId="0" fontId="15" fillId="0" borderId="11" xfId="59" applyFont="1" applyFill="1" applyBorder="1" applyAlignment="1" applyProtection="1">
      <alignment horizontal="left" vertical="center" wrapText="1" indent="6"/>
      <protection/>
    </xf>
    <xf numFmtId="0" fontId="15" fillId="0" borderId="15" xfId="59" applyFont="1" applyFill="1" applyBorder="1" applyAlignment="1" applyProtection="1">
      <alignment horizontal="left" vertical="center" wrapText="1" indent="6"/>
      <protection/>
    </xf>
    <xf numFmtId="0" fontId="15" fillId="0" borderId="32" xfId="59" applyFont="1" applyFill="1" applyBorder="1" applyAlignment="1" applyProtection="1">
      <alignment horizontal="left" vertical="center" wrapText="1" indent="6"/>
      <protection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left" vertical="center" wrapText="1"/>
      <protection/>
    </xf>
    <xf numFmtId="166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8" fillId="0" borderId="34" xfId="0" applyFont="1" applyFill="1" applyBorder="1" applyAlignment="1" applyProtection="1">
      <alignment horizontal="left" vertical="center" wrapText="1" indent="1"/>
      <protection/>
    </xf>
    <xf numFmtId="0" fontId="18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4" xfId="0" applyFont="1" applyFill="1" applyBorder="1" applyAlignment="1" applyProtection="1">
      <alignment horizontal="left" vertical="center" wrapText="1" indent="8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vertical="center" wrapText="1"/>
      <protection/>
    </xf>
    <xf numFmtId="166" fontId="14" fillId="0" borderId="29" xfId="0" applyNumberFormat="1" applyFont="1" applyFill="1" applyBorder="1" applyAlignment="1" applyProtection="1">
      <alignment vertical="center" wrapText="1"/>
      <protection/>
    </xf>
    <xf numFmtId="166" fontId="14" fillId="0" borderId="36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3" fontId="3" fillId="0" borderId="27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49" fontId="15" fillId="0" borderId="20" xfId="0" applyNumberFormat="1" applyFont="1" applyFill="1" applyBorder="1" applyAlignment="1" applyProtection="1">
      <alignment vertical="center"/>
      <protection/>
    </xf>
    <xf numFmtId="3" fontId="15" fillId="0" borderId="38" xfId="0" applyNumberFormat="1" applyFont="1" applyFill="1" applyBorder="1" applyAlignment="1" applyProtection="1">
      <alignment vertical="center"/>
      <protection/>
    </xf>
    <xf numFmtId="49" fontId="20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0" fillId="0" borderId="26" xfId="0" applyNumberFormat="1" applyFont="1" applyFill="1" applyBorder="1" applyAlignment="1" applyProtection="1">
      <alignment vertical="center"/>
      <protection/>
    </xf>
    <xf numFmtId="49" fontId="15" fillId="0" borderId="17" xfId="0" applyNumberFormat="1" applyFont="1" applyFill="1" applyBorder="1" applyAlignment="1" applyProtection="1">
      <alignment vertical="center"/>
      <protection/>
    </xf>
    <xf numFmtId="3" fontId="15" fillId="0" borderId="26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5" fillId="0" borderId="23" xfId="0" applyNumberFormat="1" applyFont="1" applyFill="1" applyBorder="1" applyAlignment="1" applyProtection="1">
      <alignment vertical="center"/>
      <protection/>
    </xf>
    <xf numFmtId="3" fontId="15" fillId="0" borderId="27" xfId="0" applyNumberFormat="1" applyFont="1" applyFill="1" applyBorder="1" applyAlignment="1" applyProtection="1">
      <alignment vertical="center"/>
      <protection/>
    </xf>
    <xf numFmtId="49" fontId="15" fillId="0" borderId="17" xfId="0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166" fontId="13" fillId="0" borderId="0" xfId="0" applyNumberFormat="1" applyFont="1" applyFill="1" applyAlignment="1" applyProtection="1">
      <alignment vertical="center" wrapText="1"/>
      <protection/>
    </xf>
    <xf numFmtId="0" fontId="7" fillId="0" borderId="39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166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3" fillId="0" borderId="43" xfId="0" applyFont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4" fillId="0" borderId="44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6" fontId="15" fillId="0" borderId="46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166" fontId="14" fillId="0" borderId="37" xfId="59" applyNumberFormat="1" applyFont="1" applyFill="1" applyBorder="1" applyAlignment="1" applyProtection="1">
      <alignment horizontal="right" vertical="center" wrapText="1" indent="1"/>
      <protection/>
    </xf>
    <xf numFmtId="166" fontId="14" fillId="0" borderId="27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7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27" xfId="0" applyNumberFormat="1" applyFont="1" applyBorder="1" applyAlignment="1" applyProtection="1">
      <alignment horizontal="right" vertical="center" wrapText="1" indent="1"/>
      <protection/>
    </xf>
    <xf numFmtId="0" fontId="5" fillId="0" borderId="35" xfId="0" applyFont="1" applyFill="1" applyBorder="1" applyAlignment="1" applyProtection="1">
      <alignment horizontal="right" vertical="center"/>
      <protection/>
    </xf>
    <xf numFmtId="166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7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5" fillId="0" borderId="0" xfId="0" applyNumberFormat="1" applyFont="1" applyFill="1" applyAlignment="1" applyProtection="1">
      <alignment horizontal="right" vertical="center"/>
      <protection/>
    </xf>
    <xf numFmtId="166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7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4" fillId="0" borderId="49" xfId="0" applyNumberFormat="1" applyFont="1" applyFill="1" applyBorder="1" applyAlignment="1" applyProtection="1">
      <alignment horizontal="center" vertical="center" wrapText="1"/>
      <protection/>
    </xf>
    <xf numFmtId="166" fontId="14" fillId="0" borderId="22" xfId="0" applyNumberFormat="1" applyFont="1" applyFill="1" applyBorder="1" applyAlignment="1" applyProtection="1">
      <alignment horizontal="center" vertical="center" wrapText="1"/>
      <protection/>
    </xf>
    <xf numFmtId="166" fontId="14" fillId="0" borderId="23" xfId="0" applyNumberFormat="1" applyFont="1" applyFill="1" applyBorder="1" applyAlignment="1" applyProtection="1">
      <alignment horizontal="center" vertical="center" wrapText="1"/>
      <protection/>
    </xf>
    <xf numFmtId="166" fontId="14" fillId="0" borderId="27" xfId="0" applyNumberFormat="1" applyFont="1" applyFill="1" applyBorder="1" applyAlignment="1" applyProtection="1">
      <alignment horizontal="center" vertical="center" wrapText="1"/>
      <protection/>
    </xf>
    <xf numFmtId="166" fontId="14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50" xfId="0" applyNumberFormat="1" applyFill="1" applyBorder="1" applyAlignment="1" applyProtection="1">
      <alignment horizontal="left" vertical="center" wrapText="1" indent="1"/>
      <protection/>
    </xf>
    <xf numFmtId="166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1" xfId="0" applyNumberFormat="1" applyFill="1" applyBorder="1" applyAlignment="1" applyProtection="1">
      <alignment horizontal="left" vertical="center" wrapText="1" indent="1"/>
      <protection/>
    </xf>
    <xf numFmtId="166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5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9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6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54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0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5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5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 quotePrefix="1">
      <alignment horizontal="right" vertical="center" indent="1"/>
      <protection/>
    </xf>
    <xf numFmtId="166" fontId="7" fillId="0" borderId="42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54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0" applyFont="1" applyFill="1" applyAlignment="1" applyProtection="1">
      <alignment horizontal="right" vertical="center" wrapText="1" indent="1"/>
      <protection/>
    </xf>
    <xf numFmtId="166" fontId="14" fillId="0" borderId="54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8" xfId="0" applyNumberFormat="1" applyFont="1" applyFill="1" applyBorder="1" applyAlignment="1" applyProtection="1">
      <alignment horizontal="right" vertical="center"/>
      <protection/>
    </xf>
    <xf numFmtId="49" fontId="7" fillId="0" borderId="5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53" xfId="0" applyNumberFormat="1" applyFill="1" applyBorder="1" applyAlignment="1" applyProtection="1">
      <alignment horizontal="left" vertical="center" wrapText="1" indent="1"/>
      <protection/>
    </xf>
    <xf numFmtId="166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14" fillId="0" borderId="24" xfId="59" applyFont="1" applyFill="1" applyBorder="1" applyAlignment="1" applyProtection="1">
      <alignment horizontal="center" vertical="center" wrapText="1"/>
      <protection/>
    </xf>
    <xf numFmtId="0" fontId="14" fillId="0" borderId="25" xfId="59" applyFont="1" applyFill="1" applyBorder="1" applyAlignment="1" applyProtection="1">
      <alignment horizontal="center" vertical="center" wrapText="1"/>
      <protection/>
    </xf>
    <xf numFmtId="0" fontId="14" fillId="0" borderId="37" xfId="59" applyFont="1" applyFill="1" applyBorder="1" applyAlignment="1" applyProtection="1">
      <alignment horizontal="center" vertical="center" wrapText="1"/>
      <protection/>
    </xf>
    <xf numFmtId="166" fontId="15" fillId="0" borderId="31" xfId="59" applyNumberFormat="1" applyFont="1" applyFill="1" applyBorder="1" applyAlignment="1" applyProtection="1">
      <alignment horizontal="right" vertical="center" wrapText="1" indent="1"/>
      <protection/>
    </xf>
    <xf numFmtId="0" fontId="15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5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8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19" fillId="0" borderId="23" xfId="0" applyFont="1" applyBorder="1" applyAlignment="1" applyProtection="1">
      <alignment wrapText="1"/>
      <protection/>
    </xf>
    <xf numFmtId="0" fontId="19" fillId="0" borderId="29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6" fontId="17" fillId="0" borderId="27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166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5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5" fillId="0" borderId="18" xfId="59" applyNumberFormat="1" applyFont="1" applyFill="1" applyBorder="1" applyAlignment="1" applyProtection="1">
      <alignment horizontal="center" vertical="center" wrapText="1"/>
      <protection/>
    </xf>
    <xf numFmtId="49" fontId="15" fillId="0" borderId="17" xfId="59" applyNumberFormat="1" applyFont="1" applyFill="1" applyBorder="1" applyAlignment="1" applyProtection="1">
      <alignment horizontal="center" vertical="center" wrapText="1"/>
      <protection/>
    </xf>
    <xf numFmtId="49" fontId="15" fillId="0" borderId="19" xfId="59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8" fillId="0" borderId="19" xfId="0" applyFont="1" applyBorder="1" applyAlignment="1" applyProtection="1">
      <alignment horizontal="center" wrapText="1"/>
      <protection/>
    </xf>
    <xf numFmtId="0" fontId="19" fillId="0" borderId="28" xfId="0" applyFont="1" applyBorder="1" applyAlignment="1" applyProtection="1">
      <alignment horizontal="center" wrapText="1"/>
      <protection/>
    </xf>
    <xf numFmtId="49" fontId="15" fillId="0" borderId="20" xfId="59" applyNumberFormat="1" applyFont="1" applyFill="1" applyBorder="1" applyAlignment="1" applyProtection="1">
      <alignment horizontal="center" vertical="center" wrapText="1"/>
      <protection/>
    </xf>
    <xf numFmtId="49" fontId="15" fillId="0" borderId="16" xfId="59" applyNumberFormat="1" applyFont="1" applyFill="1" applyBorder="1" applyAlignment="1" applyProtection="1">
      <alignment horizontal="center" vertical="center" wrapText="1"/>
      <protection/>
    </xf>
    <xf numFmtId="49" fontId="15" fillId="0" borderId="21" xfId="59" applyNumberFormat="1" applyFont="1" applyFill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49" fontId="15" fillId="0" borderId="20" xfId="0" applyNumberFormat="1" applyFont="1" applyFill="1" applyBorder="1" applyAlignment="1" applyProtection="1">
      <alignment horizontal="center" vertical="center" wrapText="1"/>
      <protection/>
    </xf>
    <xf numFmtId="49" fontId="15" fillId="0" borderId="17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59" applyFont="1" applyFill="1" applyBorder="1" applyAlignment="1" applyProtection="1">
      <alignment horizontal="left" vertical="center" wrapText="1" indent="1"/>
      <protection/>
    </xf>
    <xf numFmtId="0" fontId="15" fillId="0" borderId="11" xfId="59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6" fontId="15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2" xfId="0" applyFont="1" applyBorder="1" applyAlignment="1" applyProtection="1">
      <alignment vertical="center" wrapText="1"/>
      <protection/>
    </xf>
    <xf numFmtId="0" fontId="19" fillId="0" borderId="28" xfId="0" applyFont="1" applyBorder="1" applyAlignment="1" applyProtection="1">
      <alignment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/>
      <protection/>
    </xf>
    <xf numFmtId="166" fontId="4" fillId="0" borderId="0" xfId="0" applyNumberFormat="1" applyFont="1" applyFill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horizontal="center" vertical="center"/>
      <protection/>
    </xf>
    <xf numFmtId="166" fontId="4" fillId="0" borderId="0" xfId="0" applyNumberFormat="1" applyFont="1" applyFill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vertical="center" wrapText="1"/>
      <protection/>
    </xf>
    <xf numFmtId="0" fontId="14" fillId="0" borderId="28" xfId="59" applyFont="1" applyFill="1" applyBorder="1" applyAlignment="1" applyProtection="1">
      <alignment horizontal="left" vertical="center" wrapText="1" indent="1"/>
      <protection/>
    </xf>
    <xf numFmtId="0" fontId="14" fillId="0" borderId="29" xfId="59" applyFont="1" applyFill="1" applyBorder="1" applyAlignment="1" applyProtection="1">
      <alignment vertical="center" wrapText="1"/>
      <protection/>
    </xf>
    <xf numFmtId="166" fontId="14" fillId="0" borderId="36" xfId="59" applyNumberFormat="1" applyFont="1" applyFill="1" applyBorder="1" applyAlignment="1" applyProtection="1">
      <alignment horizontal="right" vertical="center" wrapText="1" indent="1"/>
      <protection/>
    </xf>
    <xf numFmtId="0" fontId="15" fillId="0" borderId="32" xfId="59" applyFont="1" applyFill="1" applyBorder="1" applyAlignment="1" applyProtection="1">
      <alignment horizontal="left" vertical="center" wrapText="1" indent="7"/>
      <protection/>
    </xf>
    <xf numFmtId="166" fontId="19" fillId="0" borderId="27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9" applyFont="1" applyFill="1" applyBorder="1" applyAlignment="1" applyProtection="1">
      <alignment horizontal="left" vertical="center" wrapText="1"/>
      <protection/>
    </xf>
    <xf numFmtId="166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55" xfId="0" applyNumberFormat="1" applyFont="1" applyFill="1" applyBorder="1" applyAlignment="1" applyProtection="1">
      <alignment horizontal="right" vertical="center" indent="1"/>
      <protection/>
    </xf>
    <xf numFmtId="49" fontId="14" fillId="0" borderId="22" xfId="59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left" indent="1"/>
      <protection/>
    </xf>
    <xf numFmtId="166" fontId="7" fillId="0" borderId="27" xfId="0" applyNumberFormat="1" applyFont="1" applyFill="1" applyBorder="1" applyAlignment="1" applyProtection="1">
      <alignment horizontal="center" wrapText="1"/>
      <protection/>
    </xf>
    <xf numFmtId="166" fontId="14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7" xfId="0" applyFont="1" applyBorder="1" applyAlignment="1" applyProtection="1">
      <alignment horizontal="right" vertical="center" indent="1"/>
      <protection/>
    </xf>
    <xf numFmtId="0" fontId="0" fillId="0" borderId="11" xfId="0" applyFont="1" applyBorder="1" applyAlignment="1" applyProtection="1">
      <alignment horizontal="left" vertical="center" indent="1"/>
      <protection locked="0"/>
    </xf>
    <xf numFmtId="3" fontId="0" fillId="0" borderId="26" xfId="0" applyNumberFormat="1" applyFont="1" applyBorder="1" applyAlignment="1" applyProtection="1">
      <alignment horizontal="right" vertical="center" indent="1"/>
      <protection locked="0"/>
    </xf>
    <xf numFmtId="166" fontId="0" fillId="34" borderId="49" xfId="0" applyNumberFormat="1" applyFont="1" applyFill="1" applyBorder="1" applyAlignment="1" applyProtection="1">
      <alignment horizontal="left" vertical="center" wrapText="1" indent="2"/>
      <protection/>
    </xf>
    <xf numFmtId="166" fontId="0" fillId="0" borderId="0" xfId="0" applyNumberFormat="1" applyFont="1" applyFill="1" applyAlignment="1">
      <alignment vertical="center" wrapText="1"/>
    </xf>
    <xf numFmtId="166" fontId="0" fillId="0" borderId="0" xfId="0" applyNumberFormat="1" applyFont="1" applyFill="1" applyAlignment="1" applyProtection="1">
      <alignment vertical="center" wrapText="1"/>
      <protection/>
    </xf>
    <xf numFmtId="166" fontId="21" fillId="0" borderId="35" xfId="59" applyNumberFormat="1" applyFont="1" applyFill="1" applyBorder="1" applyAlignment="1" applyProtection="1">
      <alignment horizontal="left" vertical="center"/>
      <protection/>
    </xf>
    <xf numFmtId="0" fontId="2" fillId="0" borderId="0" xfId="59" applyFill="1">
      <alignment/>
      <protection/>
    </xf>
    <xf numFmtId="0" fontId="2" fillId="0" borderId="0" xfId="59" applyFont="1" applyFill="1" applyAlignment="1">
      <alignment horizontal="right" vertical="center" indent="1"/>
      <protection/>
    </xf>
    <xf numFmtId="0" fontId="7" fillId="0" borderId="43" xfId="59" applyFont="1" applyFill="1" applyBorder="1" applyAlignment="1" applyProtection="1">
      <alignment horizontal="center" vertical="center" wrapText="1"/>
      <protection/>
    </xf>
    <xf numFmtId="0" fontId="7" fillId="0" borderId="54" xfId="59" applyFont="1" applyFill="1" applyBorder="1" applyAlignment="1" applyProtection="1">
      <alignment horizontal="center" vertical="center" wrapText="1"/>
      <protection/>
    </xf>
    <xf numFmtId="0" fontId="14" fillId="0" borderId="54" xfId="59" applyFont="1" applyFill="1" applyBorder="1" applyAlignment="1" applyProtection="1">
      <alignment horizontal="center" vertical="center" wrapText="1"/>
      <protection/>
    </xf>
    <xf numFmtId="0" fontId="15" fillId="0" borderId="0" xfId="59" applyFont="1" applyFill="1">
      <alignment/>
      <protection/>
    </xf>
    <xf numFmtId="166" fontId="14" fillId="0" borderId="23" xfId="59" applyNumberFormat="1" applyFont="1" applyFill="1" applyBorder="1" applyAlignment="1" applyProtection="1">
      <alignment horizontal="right" vertical="center" wrapText="1" indent="1"/>
      <protection/>
    </xf>
    <xf numFmtId="166" fontId="14" fillId="0" borderId="54" xfId="5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9" applyFont="1" applyFill="1">
      <alignment/>
      <protection/>
    </xf>
    <xf numFmtId="166" fontId="15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8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3" xfId="59" applyNumberFormat="1" applyFont="1" applyFill="1" applyBorder="1" applyAlignment="1" applyProtection="1">
      <alignment horizontal="right" vertical="center" wrapText="1" indent="1"/>
      <protection/>
    </xf>
    <xf numFmtId="166" fontId="14" fillId="0" borderId="54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6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8" xfId="59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59" applyFont="1" applyFill="1">
      <alignment/>
      <protection/>
    </xf>
    <xf numFmtId="166" fontId="14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9" xfId="59" applyFont="1" applyFill="1" applyBorder="1" applyAlignment="1" applyProtection="1">
      <alignment horizontal="center" vertical="center" wrapText="1"/>
      <protection/>
    </xf>
    <xf numFmtId="0" fontId="6" fillId="0" borderId="59" xfId="59" applyFont="1" applyFill="1" applyBorder="1" applyAlignment="1" applyProtection="1">
      <alignment vertical="center" wrapText="1"/>
      <protection/>
    </xf>
    <xf numFmtId="166" fontId="6" fillId="0" borderId="59" xfId="59" applyNumberFormat="1" applyFont="1" applyFill="1" applyBorder="1" applyAlignment="1" applyProtection="1">
      <alignment horizontal="right" vertical="center" wrapText="1" indent="1"/>
      <protection/>
    </xf>
    <xf numFmtId="0" fontId="15" fillId="0" borderId="59" xfId="59" applyFont="1" applyFill="1" applyBorder="1" applyAlignment="1" applyProtection="1">
      <alignment horizontal="right" vertical="center" wrapText="1" indent="1"/>
      <protection locked="0"/>
    </xf>
    <xf numFmtId="166" fontId="15" fillId="0" borderId="59" xfId="59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9" applyFont="1" applyFill="1" applyBorder="1">
      <alignment/>
      <protection/>
    </xf>
    <xf numFmtId="166" fontId="14" fillId="0" borderId="25" xfId="59" applyNumberFormat="1" applyFont="1" applyFill="1" applyBorder="1" applyAlignment="1" applyProtection="1">
      <alignment horizontal="right" vertical="center" wrapText="1" indent="1"/>
      <protection/>
    </xf>
    <xf numFmtId="166" fontId="14" fillId="0" borderId="6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9" xfId="59" applyNumberFormat="1" applyFont="1" applyFill="1" applyBorder="1" applyAlignment="1" applyProtection="1">
      <alignment horizontal="right" vertical="center" wrapText="1" indent="1"/>
      <protection/>
    </xf>
    <xf numFmtId="166" fontId="14" fillId="0" borderId="55" xfId="59" applyNumberFormat="1" applyFont="1" applyFill="1" applyBorder="1" applyAlignment="1" applyProtection="1">
      <alignment horizontal="right" vertical="center" wrapText="1" indent="1"/>
      <protection/>
    </xf>
    <xf numFmtId="166" fontId="19" fillId="0" borderId="23" xfId="0" applyNumberFormat="1" applyFont="1" applyBorder="1" applyAlignment="1" applyProtection="1">
      <alignment horizontal="right" vertical="center" wrapText="1" indent="1"/>
      <protection/>
    </xf>
    <xf numFmtId="166" fontId="19" fillId="0" borderId="54" xfId="0" applyNumberFormat="1" applyFont="1" applyBorder="1" applyAlignment="1" applyProtection="1">
      <alignment horizontal="right" vertical="center" wrapText="1" indent="1"/>
      <protection/>
    </xf>
    <xf numFmtId="166" fontId="19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54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23" xfId="0" applyNumberFormat="1" applyFont="1" applyBorder="1" applyAlignment="1" applyProtection="1" quotePrefix="1">
      <alignment horizontal="right" vertical="center" wrapText="1" indent="1"/>
      <protection/>
    </xf>
    <xf numFmtId="166" fontId="17" fillId="0" borderId="54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0" xfId="59" applyFont="1" applyFill="1">
      <alignment/>
      <protection/>
    </xf>
    <xf numFmtId="0" fontId="2" fillId="0" borderId="0" xfId="59" applyFont="1" applyFill="1">
      <alignment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166" fontId="7" fillId="0" borderId="0" xfId="0" applyNumberFormat="1" applyFont="1" applyFill="1" applyBorder="1" applyAlignment="1" applyProtection="1">
      <alignment horizontal="center" vertical="center" wrapText="1"/>
      <protection/>
    </xf>
    <xf numFmtId="166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8" applyFill="1" applyAlignment="1" applyProtection="1">
      <alignment horizontal="center" vertical="center" wrapText="1"/>
      <protection/>
    </xf>
    <xf numFmtId="0" fontId="0" fillId="0" borderId="0" xfId="58" applyFill="1" applyAlignment="1" applyProtection="1">
      <alignment vertical="center" wrapText="1"/>
      <protection/>
    </xf>
    <xf numFmtId="166" fontId="5" fillId="0" borderId="0" xfId="58" applyNumberFormat="1" applyFont="1" applyFill="1" applyAlignment="1" applyProtection="1">
      <alignment horizontal="right" vertical="center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0" fontId="7" fillId="0" borderId="27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Alignment="1" applyProtection="1">
      <alignment horizontal="center"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7" xfId="58" applyFont="1" applyFill="1" applyBorder="1" applyAlignment="1" applyProtection="1">
      <alignment horizontal="center" vertical="center" wrapText="1"/>
      <protection/>
    </xf>
    <xf numFmtId="0" fontId="8" fillId="0" borderId="0" xfId="58" applyFont="1" applyFill="1" applyAlignment="1" applyProtection="1">
      <alignment vertical="center" wrapText="1"/>
      <protection/>
    </xf>
    <xf numFmtId="0" fontId="1" fillId="0" borderId="18" xfId="58" applyFont="1" applyFill="1" applyBorder="1" applyAlignment="1" applyProtection="1">
      <alignment horizontal="right" vertical="center" wrapText="1" indent="1"/>
      <protection/>
    </xf>
    <xf numFmtId="0" fontId="1" fillId="0" borderId="12" xfId="58" applyFont="1" applyFill="1" applyBorder="1" applyAlignment="1" applyProtection="1">
      <alignment horizontal="left" vertical="center" wrapText="1"/>
      <protection locked="0"/>
    </xf>
    <xf numFmtId="166" fontId="1" fillId="0" borderId="12" xfId="58" applyNumberFormat="1" applyFont="1" applyFill="1" applyBorder="1" applyAlignment="1" applyProtection="1">
      <alignment vertical="center" wrapText="1"/>
      <protection locked="0"/>
    </xf>
    <xf numFmtId="166" fontId="1" fillId="0" borderId="12" xfId="58" applyNumberFormat="1" applyFont="1" applyFill="1" applyBorder="1" applyAlignment="1" applyProtection="1">
      <alignment vertical="center" wrapText="1"/>
      <protection/>
    </xf>
    <xf numFmtId="166" fontId="0" fillId="0" borderId="31" xfId="58" applyNumberFormat="1" applyFont="1" applyFill="1" applyBorder="1" applyAlignment="1" applyProtection="1">
      <alignment vertical="center" wrapText="1"/>
      <protection locked="0"/>
    </xf>
    <xf numFmtId="0" fontId="0" fillId="0" borderId="0" xfId="58" applyFont="1" applyFill="1" applyAlignment="1" applyProtection="1">
      <alignment vertical="center" wrapText="1"/>
      <protection/>
    </xf>
    <xf numFmtId="0" fontId="1" fillId="0" borderId="17" xfId="58" applyFont="1" applyFill="1" applyBorder="1" applyAlignment="1" applyProtection="1">
      <alignment horizontal="right" vertical="center" wrapText="1" indent="1"/>
      <protection/>
    </xf>
    <xf numFmtId="0" fontId="1" fillId="0" borderId="11" xfId="58" applyFont="1" applyFill="1" applyBorder="1" applyAlignment="1" applyProtection="1">
      <alignment horizontal="left" vertical="center" wrapText="1"/>
      <protection locked="0"/>
    </xf>
    <xf numFmtId="166" fontId="1" fillId="0" borderId="11" xfId="58" applyNumberFormat="1" applyFont="1" applyFill="1" applyBorder="1" applyAlignment="1" applyProtection="1">
      <alignment vertical="center" wrapText="1"/>
      <protection locked="0"/>
    </xf>
    <xf numFmtId="166" fontId="0" fillId="0" borderId="26" xfId="58" applyNumberFormat="1" applyFont="1" applyFill="1" applyBorder="1" applyAlignment="1" applyProtection="1">
      <alignment vertical="center" wrapText="1"/>
      <protection locked="0"/>
    </xf>
    <xf numFmtId="0" fontId="0" fillId="0" borderId="17" xfId="58" applyFont="1" applyFill="1" applyBorder="1" applyAlignment="1" applyProtection="1">
      <alignment horizontal="right" vertical="center" wrapText="1" indent="1"/>
      <protection/>
    </xf>
    <xf numFmtId="0" fontId="0" fillId="0" borderId="11" xfId="58" applyFont="1" applyFill="1" applyBorder="1" applyAlignment="1" applyProtection="1">
      <alignment horizontal="left" vertical="center" wrapText="1"/>
      <protection locked="0"/>
    </xf>
    <xf numFmtId="166" fontId="0" fillId="0" borderId="11" xfId="58" applyNumberFormat="1" applyFont="1" applyFill="1" applyBorder="1" applyAlignment="1" applyProtection="1">
      <alignment vertical="center" wrapText="1"/>
      <protection locked="0"/>
    </xf>
    <xf numFmtId="166" fontId="0" fillId="0" borderId="12" xfId="58" applyNumberFormat="1" applyFont="1" applyFill="1" applyBorder="1" applyAlignment="1" applyProtection="1">
      <alignment vertical="center" wrapText="1"/>
      <protection/>
    </xf>
    <xf numFmtId="0" fontId="15" fillId="0" borderId="17" xfId="58" applyFont="1" applyFill="1" applyBorder="1" applyAlignment="1" applyProtection="1">
      <alignment horizontal="righ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/>
      <protection locked="0"/>
    </xf>
    <xf numFmtId="166" fontId="15" fillId="0" borderId="11" xfId="58" applyNumberFormat="1" applyFont="1" applyFill="1" applyBorder="1" applyAlignment="1" applyProtection="1">
      <alignment vertical="center" wrapText="1"/>
      <protection locked="0"/>
    </xf>
    <xf numFmtId="166" fontId="15" fillId="0" borderId="12" xfId="58" applyNumberFormat="1" applyFont="1" applyFill="1" applyBorder="1" applyAlignment="1" applyProtection="1">
      <alignment vertical="center" wrapText="1"/>
      <protection/>
    </xf>
    <xf numFmtId="166" fontId="15" fillId="0" borderId="26" xfId="58" applyNumberFormat="1" applyFont="1" applyFill="1" applyBorder="1" applyAlignment="1" applyProtection="1">
      <alignment vertical="center" wrapText="1"/>
      <protection locked="0"/>
    </xf>
    <xf numFmtId="166" fontId="3" fillId="0" borderId="23" xfId="58" applyNumberFormat="1" applyFont="1" applyFill="1" applyBorder="1" applyAlignment="1" applyProtection="1">
      <alignment vertical="center" wrapText="1"/>
      <protection/>
    </xf>
    <xf numFmtId="166" fontId="3" fillId="0" borderId="27" xfId="58" applyNumberFormat="1" applyFont="1" applyFill="1" applyBorder="1" applyAlignment="1" applyProtection="1">
      <alignment vertical="center" wrapText="1"/>
      <protection/>
    </xf>
    <xf numFmtId="49" fontId="0" fillId="0" borderId="20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0" fillId="0" borderId="38" xfId="0" applyNumberFormat="1" applyFont="1" applyFill="1" applyBorder="1" applyAlignment="1" applyProtection="1">
      <alignment vertical="center"/>
      <protection/>
    </xf>
    <xf numFmtId="49" fontId="8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3" fontId="0" fillId="0" borderId="26" xfId="0" applyNumberFormat="1" applyFont="1" applyFill="1" applyBorder="1" applyAlignment="1" applyProtection="1">
      <alignment vertical="center"/>
      <protection/>
    </xf>
    <xf numFmtId="49" fontId="0" fillId="0" borderId="19" xfId="0" applyNumberFormat="1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49" fontId="3" fillId="0" borderId="22" xfId="0" applyNumberFormat="1" applyFont="1" applyFill="1" applyBorder="1" applyAlignment="1" applyProtection="1">
      <alignment vertical="center"/>
      <protection/>
    </xf>
    <xf numFmtId="3" fontId="0" fillId="0" borderId="23" xfId="0" applyNumberFormat="1" applyFont="1" applyFill="1" applyBorder="1" applyAlignment="1" applyProtection="1">
      <alignment vertical="center"/>
      <protection/>
    </xf>
    <xf numFmtId="3" fontId="0" fillId="0" borderId="27" xfId="0" applyNumberFormat="1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49" fontId="0" fillId="0" borderId="17" xfId="0" applyNumberFormat="1" applyFont="1" applyFill="1" applyBorder="1" applyAlignment="1" applyProtection="1">
      <alignment vertical="center"/>
      <protection locked="0"/>
    </xf>
    <xf numFmtId="0" fontId="28" fillId="0" borderId="0" xfId="61" applyFill="1" applyProtection="1">
      <alignment/>
      <protection/>
    </xf>
    <xf numFmtId="0" fontId="30" fillId="0" borderId="0" xfId="61" applyFont="1" applyFill="1" applyProtection="1">
      <alignment/>
      <protection/>
    </xf>
    <xf numFmtId="0" fontId="33" fillId="0" borderId="21" xfId="61" applyFont="1" applyFill="1" applyBorder="1" applyAlignment="1" applyProtection="1">
      <alignment horizontal="center" vertical="center" wrapText="1"/>
      <protection/>
    </xf>
    <xf numFmtId="0" fontId="33" fillId="0" borderId="32" xfId="61" applyFont="1" applyFill="1" applyBorder="1" applyAlignment="1" applyProtection="1">
      <alignment horizontal="center" vertical="center" wrapText="1"/>
      <protection/>
    </xf>
    <xf numFmtId="0" fontId="33" fillId="0" borderId="33" xfId="61" applyFont="1" applyFill="1" applyBorder="1" applyAlignment="1" applyProtection="1">
      <alignment horizontal="center" vertical="center" wrapText="1"/>
      <protection/>
    </xf>
    <xf numFmtId="0" fontId="28" fillId="0" borderId="0" xfId="61" applyFill="1" applyAlignment="1" applyProtection="1">
      <alignment horizontal="center" vertical="center"/>
      <protection/>
    </xf>
    <xf numFmtId="0" fontId="19" fillId="0" borderId="20" xfId="61" applyFont="1" applyFill="1" applyBorder="1" applyAlignment="1" applyProtection="1">
      <alignment vertical="center" wrapText="1"/>
      <protection/>
    </xf>
    <xf numFmtId="175" fontId="15" fillId="0" borderId="13" xfId="60" applyNumberFormat="1" applyFont="1" applyFill="1" applyBorder="1" applyAlignment="1" applyProtection="1">
      <alignment horizontal="center" vertical="center"/>
      <protection/>
    </xf>
    <xf numFmtId="176" fontId="19" fillId="0" borderId="13" xfId="61" applyNumberFormat="1" applyFont="1" applyFill="1" applyBorder="1" applyAlignment="1" applyProtection="1">
      <alignment horizontal="right" vertical="center" wrapText="1"/>
      <protection locked="0"/>
    </xf>
    <xf numFmtId="176" fontId="19" fillId="0" borderId="38" xfId="61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61" applyFill="1" applyAlignment="1" applyProtection="1">
      <alignment vertical="center"/>
      <protection/>
    </xf>
    <xf numFmtId="0" fontId="19" fillId="0" borderId="17" xfId="61" applyFont="1" applyFill="1" applyBorder="1" applyAlignment="1" applyProtection="1">
      <alignment vertical="center" wrapText="1"/>
      <protection/>
    </xf>
    <xf numFmtId="175" fontId="15" fillId="0" borderId="11" xfId="60" applyNumberFormat="1" applyFont="1" applyFill="1" applyBorder="1" applyAlignment="1" applyProtection="1">
      <alignment horizontal="center" vertical="center"/>
      <protection/>
    </xf>
    <xf numFmtId="176" fontId="19" fillId="0" borderId="11" xfId="61" applyNumberFormat="1" applyFont="1" applyFill="1" applyBorder="1" applyAlignment="1" applyProtection="1">
      <alignment horizontal="right" vertical="center" wrapText="1"/>
      <protection/>
    </xf>
    <xf numFmtId="176" fontId="19" fillId="0" borderId="26" xfId="61" applyNumberFormat="1" applyFont="1" applyFill="1" applyBorder="1" applyAlignment="1" applyProtection="1">
      <alignment horizontal="right" vertical="center" wrapText="1"/>
      <protection/>
    </xf>
    <xf numFmtId="0" fontId="34" fillId="0" borderId="17" xfId="61" applyFont="1" applyFill="1" applyBorder="1" applyAlignment="1" applyProtection="1">
      <alignment horizontal="left" vertical="center" wrapText="1" indent="1"/>
      <protection/>
    </xf>
    <xf numFmtId="176" fontId="33" fillId="0" borderId="11" xfId="61" applyNumberFormat="1" applyFont="1" applyFill="1" applyBorder="1" applyAlignment="1" applyProtection="1">
      <alignment horizontal="right" vertical="center" wrapText="1"/>
      <protection locked="0"/>
    </xf>
    <xf numFmtId="176" fontId="33" fillId="0" borderId="26" xfId="61" applyNumberFormat="1" applyFont="1" applyFill="1" applyBorder="1" applyAlignment="1" applyProtection="1">
      <alignment horizontal="right" vertical="center" wrapText="1"/>
      <protection locked="0"/>
    </xf>
    <xf numFmtId="176" fontId="18" fillId="0" borderId="11" xfId="61" applyNumberFormat="1" applyFont="1" applyFill="1" applyBorder="1" applyAlignment="1" applyProtection="1">
      <alignment horizontal="right" vertical="center" wrapText="1"/>
      <protection locked="0"/>
    </xf>
    <xf numFmtId="176" fontId="18" fillId="0" borderId="26" xfId="61" applyNumberFormat="1" applyFont="1" applyFill="1" applyBorder="1" applyAlignment="1" applyProtection="1">
      <alignment horizontal="right" vertical="center" wrapText="1"/>
      <protection locked="0"/>
    </xf>
    <xf numFmtId="176" fontId="18" fillId="0" borderId="11" xfId="61" applyNumberFormat="1" applyFont="1" applyFill="1" applyBorder="1" applyAlignment="1" applyProtection="1">
      <alignment horizontal="right" vertical="center" wrapText="1"/>
      <protection/>
    </xf>
    <xf numFmtId="176" fontId="18" fillId="0" borderId="26" xfId="61" applyNumberFormat="1" applyFont="1" applyFill="1" applyBorder="1" applyAlignment="1" applyProtection="1">
      <alignment horizontal="right" vertical="center" wrapText="1"/>
      <protection/>
    </xf>
    <xf numFmtId="0" fontId="19" fillId="0" borderId="21" xfId="61" applyFont="1" applyFill="1" applyBorder="1" applyAlignment="1" applyProtection="1">
      <alignment vertical="center" wrapText="1"/>
      <protection/>
    </xf>
    <xf numFmtId="175" fontId="15" fillId="0" borderId="32" xfId="60" applyNumberFormat="1" applyFont="1" applyFill="1" applyBorder="1" applyAlignment="1" applyProtection="1">
      <alignment horizontal="center" vertical="center"/>
      <protection/>
    </xf>
    <xf numFmtId="176" fontId="19" fillId="0" borderId="32" xfId="61" applyNumberFormat="1" applyFont="1" applyFill="1" applyBorder="1" applyAlignment="1" applyProtection="1">
      <alignment horizontal="right" vertical="center" wrapText="1"/>
      <protection/>
    </xf>
    <xf numFmtId="176" fontId="19" fillId="0" borderId="33" xfId="61" applyNumberFormat="1" applyFont="1" applyFill="1" applyBorder="1" applyAlignment="1" applyProtection="1">
      <alignment horizontal="right" vertical="center" wrapText="1"/>
      <protection/>
    </xf>
    <xf numFmtId="0" fontId="18" fillId="0" borderId="0" xfId="61" applyFont="1" applyFill="1" applyProtection="1">
      <alignment/>
      <protection/>
    </xf>
    <xf numFmtId="3" fontId="28" fillId="0" borderId="0" xfId="61" applyNumberFormat="1" applyFont="1" applyFill="1" applyProtection="1">
      <alignment/>
      <protection/>
    </xf>
    <xf numFmtId="3" fontId="28" fillId="0" borderId="0" xfId="61" applyNumberFormat="1" applyFont="1" applyFill="1" applyAlignment="1" applyProtection="1">
      <alignment horizontal="center"/>
      <protection/>
    </xf>
    <xf numFmtId="0" fontId="28" fillId="0" borderId="0" xfId="61" applyFont="1" applyFill="1" applyProtection="1">
      <alignment/>
      <protection/>
    </xf>
    <xf numFmtId="0" fontId="28" fillId="0" borderId="0" xfId="61" applyFill="1" applyAlignment="1" applyProtection="1">
      <alignment horizontal="center"/>
      <protection/>
    </xf>
    <xf numFmtId="0" fontId="0" fillId="0" borderId="0" xfId="60" applyFill="1" applyAlignment="1" applyProtection="1">
      <alignment vertical="center"/>
      <protection/>
    </xf>
    <xf numFmtId="0" fontId="0" fillId="0" borderId="0" xfId="60" applyFill="1" applyAlignment="1" applyProtection="1">
      <alignment vertical="center" wrapText="1"/>
      <protection/>
    </xf>
    <xf numFmtId="0" fontId="0" fillId="0" borderId="0" xfId="60" applyFill="1" applyAlignment="1" applyProtection="1">
      <alignment horizontal="center" vertical="center"/>
      <protection/>
    </xf>
    <xf numFmtId="49" fontId="0" fillId="0" borderId="0" xfId="60" applyNumberFormat="1" applyFont="1" applyFill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 vertical="center"/>
      <protection/>
    </xf>
    <xf numFmtId="0" fontId="28" fillId="0" borderId="0" xfId="61" applyFont="1" applyFill="1" applyAlignment="1" applyProtection="1">
      <alignment/>
      <protection/>
    </xf>
    <xf numFmtId="0" fontId="13" fillId="0" borderId="0" xfId="60" applyFont="1" applyFill="1" applyAlignment="1" applyProtection="1">
      <alignment horizontal="center" vertical="center"/>
      <protection/>
    </xf>
    <xf numFmtId="176" fontId="19" fillId="0" borderId="11" xfId="61" applyNumberFormat="1" applyFont="1" applyFill="1" applyBorder="1" applyAlignment="1" applyProtection="1">
      <alignment horizontal="right" vertical="center" wrapText="1"/>
      <protection/>
    </xf>
    <xf numFmtId="166" fontId="36" fillId="0" borderId="0" xfId="0" applyNumberFormat="1" applyFont="1" applyFill="1" applyAlignment="1" applyProtection="1">
      <alignment horizontal="center" vertical="center" wrapText="1"/>
      <protection/>
    </xf>
    <xf numFmtId="166" fontId="36" fillId="0" borderId="0" xfId="0" applyNumberFormat="1" applyFont="1" applyFill="1" applyAlignment="1" applyProtection="1">
      <alignment vertical="center" wrapText="1"/>
      <protection/>
    </xf>
    <xf numFmtId="166" fontId="37" fillId="0" borderId="0" xfId="0" applyNumberFormat="1" applyFont="1" applyFill="1" applyAlignment="1" applyProtection="1">
      <alignment horizontal="right" wrapText="1"/>
      <protection/>
    </xf>
    <xf numFmtId="166" fontId="22" fillId="0" borderId="22" xfId="0" applyNumberFormat="1" applyFont="1" applyFill="1" applyBorder="1" applyAlignment="1" applyProtection="1">
      <alignment horizontal="center" vertical="center" wrapText="1"/>
      <protection/>
    </xf>
    <xf numFmtId="166" fontId="22" fillId="0" borderId="23" xfId="0" applyNumberFormat="1" applyFont="1" applyFill="1" applyBorder="1" applyAlignment="1" applyProtection="1">
      <alignment horizontal="center" vertical="center" wrapText="1"/>
      <protection/>
    </xf>
    <xf numFmtId="166" fontId="22" fillId="0" borderId="27" xfId="0" applyNumberFormat="1" applyFont="1" applyFill="1" applyBorder="1" applyAlignment="1" applyProtection="1">
      <alignment horizontal="center" vertical="center" wrapText="1"/>
      <protection/>
    </xf>
    <xf numFmtId="166" fontId="22" fillId="0" borderId="28" xfId="0" applyNumberFormat="1" applyFont="1" applyFill="1" applyBorder="1" applyAlignment="1" applyProtection="1">
      <alignment horizontal="center" vertical="center" wrapText="1"/>
      <protection/>
    </xf>
    <xf numFmtId="166" fontId="22" fillId="0" borderId="29" xfId="0" applyNumberFormat="1" applyFont="1" applyFill="1" applyBorder="1" applyAlignment="1" applyProtection="1">
      <alignment horizontal="center" vertical="center" wrapText="1"/>
      <protection/>
    </xf>
    <xf numFmtId="166" fontId="22" fillId="0" borderId="36" xfId="0" applyNumberFormat="1" applyFont="1" applyFill="1" applyBorder="1" applyAlignment="1" applyProtection="1">
      <alignment horizontal="center" vertical="center" wrapText="1"/>
      <protection/>
    </xf>
    <xf numFmtId="166" fontId="36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36" fillId="0" borderId="11" xfId="0" applyNumberFormat="1" applyFont="1" applyFill="1" applyBorder="1" applyAlignment="1" applyProtection="1">
      <alignment vertical="center" wrapText="1"/>
      <protection locked="0"/>
    </xf>
    <xf numFmtId="49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36" fillId="0" borderId="26" xfId="0" applyNumberFormat="1" applyFont="1" applyFill="1" applyBorder="1" applyAlignment="1" applyProtection="1">
      <alignment vertical="center" wrapText="1"/>
      <protection/>
    </xf>
    <xf numFmtId="166" fontId="36" fillId="0" borderId="11" xfId="0" applyNumberFormat="1" applyFont="1" applyFill="1" applyBorder="1" applyAlignment="1" applyProtection="1">
      <alignment horizontal="left" vertical="center" wrapText="1"/>
      <protection locked="0"/>
    </xf>
    <xf numFmtId="166" fontId="3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36" fillId="0" borderId="15" xfId="0" applyNumberFormat="1" applyFont="1" applyFill="1" applyBorder="1" applyAlignment="1" applyProtection="1">
      <alignment vertical="center" wrapText="1"/>
      <protection locked="0"/>
    </xf>
    <xf numFmtId="49" fontId="36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36" fillId="0" borderId="30" xfId="0" applyNumberFormat="1" applyFont="1" applyFill="1" applyBorder="1" applyAlignment="1" applyProtection="1">
      <alignment vertical="center" wrapText="1"/>
      <protection/>
    </xf>
    <xf numFmtId="166" fontId="22" fillId="0" borderId="22" xfId="0" applyNumberFormat="1" applyFont="1" applyFill="1" applyBorder="1" applyAlignment="1" applyProtection="1">
      <alignment horizontal="left" vertical="center" wrapText="1"/>
      <protection/>
    </xf>
    <xf numFmtId="166" fontId="22" fillId="0" borderId="23" xfId="0" applyNumberFormat="1" applyFont="1" applyFill="1" applyBorder="1" applyAlignment="1" applyProtection="1">
      <alignment vertical="center" wrapText="1"/>
      <protection/>
    </xf>
    <xf numFmtId="166" fontId="22" fillId="33" borderId="23" xfId="0" applyNumberFormat="1" applyFont="1" applyFill="1" applyBorder="1" applyAlignment="1" applyProtection="1">
      <alignment vertical="center" wrapText="1"/>
      <protection/>
    </xf>
    <xf numFmtId="166" fontId="22" fillId="0" borderId="27" xfId="0" applyNumberFormat="1" applyFont="1" applyFill="1" applyBorder="1" applyAlignment="1" applyProtection="1">
      <alignment vertical="center" wrapText="1"/>
      <protection/>
    </xf>
    <xf numFmtId="166" fontId="36" fillId="0" borderId="0" xfId="0" applyNumberFormat="1" applyFont="1" applyFill="1" applyAlignment="1">
      <alignment horizontal="center" vertical="center" wrapText="1"/>
    </xf>
    <xf numFmtId="166" fontId="36" fillId="0" borderId="0" xfId="0" applyNumberFormat="1" applyFont="1" applyFill="1" applyAlignment="1">
      <alignment vertical="center" wrapText="1"/>
    </xf>
    <xf numFmtId="166" fontId="36" fillId="0" borderId="0" xfId="0" applyNumberFormat="1" applyFont="1" applyFill="1" applyAlignment="1" applyProtection="1">
      <alignment horizontal="left" vertical="center" wrapText="1"/>
      <protection/>
    </xf>
    <xf numFmtId="166" fontId="36" fillId="0" borderId="0" xfId="0" applyNumberFormat="1" applyFont="1" applyFill="1" applyAlignment="1" applyProtection="1">
      <alignment vertical="center" wrapText="1"/>
      <protection/>
    </xf>
    <xf numFmtId="0" fontId="38" fillId="0" borderId="0" xfId="0" applyFont="1" applyAlignment="1" applyProtection="1">
      <alignment horizontal="right" vertical="top"/>
      <protection/>
    </xf>
    <xf numFmtId="0" fontId="22" fillId="0" borderId="57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49" fontId="22" fillId="0" borderId="38" xfId="0" applyNumberFormat="1" applyFont="1" applyFill="1" applyBorder="1" applyAlignment="1" applyProtection="1">
      <alignment horizontal="right" vertical="center"/>
      <protection/>
    </xf>
    <xf numFmtId="0" fontId="22" fillId="0" borderId="39" xfId="0" applyFont="1" applyFill="1" applyBorder="1" applyAlignment="1" applyProtection="1">
      <alignment horizontal="center" vertical="center" wrapText="1"/>
      <protection/>
    </xf>
    <xf numFmtId="0" fontId="22" fillId="0" borderId="32" xfId="0" applyFont="1" applyFill="1" applyBorder="1" applyAlignment="1" applyProtection="1">
      <alignment horizontal="center" vertical="center"/>
      <protection/>
    </xf>
    <xf numFmtId="49" fontId="22" fillId="0" borderId="55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horizontal="right"/>
      <protection/>
    </xf>
    <xf numFmtId="0" fontId="22" fillId="0" borderId="44" xfId="0" applyFont="1" applyFill="1" applyBorder="1" applyAlignment="1" applyProtection="1">
      <alignment horizontal="center" vertical="center" wrapText="1"/>
      <protection/>
    </xf>
    <xf numFmtId="0" fontId="22" fillId="0" borderId="25" xfId="0" applyFont="1" applyFill="1" applyBorder="1" applyAlignment="1" applyProtection="1">
      <alignment horizontal="center" vertical="center" wrapText="1"/>
      <protection/>
    </xf>
    <xf numFmtId="0" fontId="22" fillId="0" borderId="37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41" xfId="0" applyFont="1" applyFill="1" applyBorder="1" applyAlignment="1" applyProtection="1">
      <alignment horizontal="center" vertical="center" wrapText="1"/>
      <protection/>
    </xf>
    <xf numFmtId="166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22" fillId="0" borderId="23" xfId="0" applyFont="1" applyFill="1" applyBorder="1" applyAlignment="1" applyProtection="1">
      <alignment horizontal="left" vertical="center" wrapText="1" indent="1"/>
      <protection/>
    </xf>
    <xf numFmtId="166" fontId="22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36" fillId="0" borderId="20" xfId="0" applyNumberFormat="1" applyFont="1" applyFill="1" applyBorder="1" applyAlignment="1" applyProtection="1">
      <alignment horizontal="center" vertical="center" wrapText="1"/>
      <protection/>
    </xf>
    <xf numFmtId="0" fontId="36" fillId="0" borderId="13" xfId="59" applyFont="1" applyFill="1" applyBorder="1" applyAlignment="1" applyProtection="1">
      <alignment horizontal="left" vertical="center" wrapText="1" indent="1"/>
      <protection/>
    </xf>
    <xf numFmtId="166" fontId="3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49" fontId="36" fillId="0" borderId="17" xfId="0" applyNumberFormat="1" applyFont="1" applyFill="1" applyBorder="1" applyAlignment="1" applyProtection="1">
      <alignment horizontal="center" vertical="center" wrapText="1"/>
      <protection/>
    </xf>
    <xf numFmtId="0" fontId="36" fillId="0" borderId="11" xfId="59" applyFont="1" applyFill="1" applyBorder="1" applyAlignment="1" applyProtection="1">
      <alignment horizontal="left" vertical="center" wrapText="1" indent="1"/>
      <protection/>
    </xf>
    <xf numFmtId="166" fontId="3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10" xfId="59" applyFont="1" applyFill="1" applyBorder="1" applyAlignment="1" applyProtection="1">
      <alignment horizontal="left" vertical="center" wrapText="1" indent="1"/>
      <protection/>
    </xf>
    <xf numFmtId="166" fontId="3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6" fontId="3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12" xfId="59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3" xfId="59" applyFont="1" applyFill="1" applyBorder="1" applyAlignment="1" applyProtection="1">
      <alignment horizontal="left" vertical="center" wrapText="1" indent="1"/>
      <protection/>
    </xf>
    <xf numFmtId="166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36" fillId="0" borderId="18" xfId="0" applyNumberFormat="1" applyFont="1" applyFill="1" applyBorder="1" applyAlignment="1" applyProtection="1">
      <alignment horizontal="center" vertical="center" wrapText="1"/>
      <protection/>
    </xf>
    <xf numFmtId="0" fontId="36" fillId="0" borderId="12" xfId="59" applyFont="1" applyFill="1" applyBorder="1" applyAlignment="1" applyProtection="1">
      <alignment horizontal="left" vertical="center" wrapText="1" indent="1"/>
      <protection/>
    </xf>
    <xf numFmtId="166" fontId="3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11" xfId="59" applyFont="1" applyFill="1" applyBorder="1" applyAlignment="1" applyProtection="1">
      <alignment horizontal="left" vertical="center" wrapText="1" indent="1"/>
      <protection/>
    </xf>
    <xf numFmtId="0" fontId="36" fillId="0" borderId="29" xfId="59" applyFont="1" applyFill="1" applyBorder="1" applyAlignment="1" applyProtection="1">
      <alignment horizontal="left" vertical="center" wrapText="1" indent="1"/>
      <protection/>
    </xf>
    <xf numFmtId="166" fontId="3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3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54" xfId="0" applyNumberFormat="1" applyFont="1" applyFill="1" applyBorder="1" applyAlignment="1" applyProtection="1">
      <alignment horizontal="right" vertical="center" wrapText="1" inden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0" fontId="40" fillId="0" borderId="43" xfId="0" applyFont="1" applyBorder="1" applyAlignment="1" applyProtection="1">
      <alignment horizontal="left" wrapText="1" indent="1"/>
      <protection/>
    </xf>
    <xf numFmtId="166" fontId="22" fillId="0" borderId="54" xfId="0" applyNumberFormat="1" applyFont="1" applyFill="1" applyBorder="1" applyAlignment="1" applyProtection="1">
      <alignment horizontal="right" vertical="center" wrapText="1" inden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166" fontId="2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36" fillId="0" borderId="0" xfId="0" applyFont="1" applyFill="1" applyAlignment="1" applyProtection="1">
      <alignment horizontal="left" vertical="center" wrapText="1"/>
      <protection/>
    </xf>
    <xf numFmtId="0" fontId="36" fillId="0" borderId="0" xfId="0" applyFont="1" applyFill="1" applyAlignment="1" applyProtection="1">
      <alignment vertical="center" wrapText="1"/>
      <protection/>
    </xf>
    <xf numFmtId="0" fontId="36" fillId="0" borderId="0" xfId="0" applyFont="1" applyFill="1" applyAlignment="1" applyProtection="1">
      <alignment horizontal="right" vertical="center" wrapText="1" indent="1"/>
      <protection/>
    </xf>
    <xf numFmtId="0" fontId="22" fillId="0" borderId="45" xfId="0" applyFont="1" applyFill="1" applyBorder="1" applyAlignment="1" applyProtection="1">
      <alignment horizontal="center" vertical="center" wrapText="1"/>
      <protection/>
    </xf>
    <xf numFmtId="166" fontId="3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Fill="1" applyBorder="1" applyAlignment="1" applyProtection="1">
      <alignment horizontal="left" vertical="center" wrapText="1" indent="1"/>
      <protection/>
    </xf>
    <xf numFmtId="166" fontId="22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36" fillId="0" borderId="0" xfId="0" applyFont="1" applyFill="1" applyAlignment="1" applyProtection="1">
      <alignment horizontal="left" vertical="center" wrapText="1"/>
      <protection/>
    </xf>
    <xf numFmtId="0" fontId="36" fillId="0" borderId="0" xfId="0" applyFont="1" applyFill="1" applyAlignment="1" applyProtection="1">
      <alignment vertical="center" wrapText="1"/>
      <protection/>
    </xf>
    <xf numFmtId="0" fontId="36" fillId="0" borderId="0" xfId="0" applyFont="1" applyFill="1" applyAlignment="1" applyProtection="1">
      <alignment horizontal="right" vertical="center" wrapText="1" indent="1"/>
      <protection/>
    </xf>
    <xf numFmtId="0" fontId="22" fillId="0" borderId="22" xfId="0" applyFont="1" applyFill="1" applyBorder="1" applyAlignment="1" applyProtection="1">
      <alignment horizontal="left" vertical="center"/>
      <protection/>
    </xf>
    <xf numFmtId="0" fontId="22" fillId="0" borderId="43" xfId="0" applyFont="1" applyFill="1" applyBorder="1" applyAlignment="1" applyProtection="1">
      <alignment vertical="center" wrapText="1"/>
      <protection/>
    </xf>
    <xf numFmtId="3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41" fillId="0" borderId="0" xfId="0" applyFont="1" applyFill="1" applyAlignment="1" applyProtection="1">
      <alignment horizontal="left" vertical="center" wrapText="1"/>
      <protection/>
    </xf>
    <xf numFmtId="0" fontId="41" fillId="0" borderId="0" xfId="0" applyFont="1" applyFill="1" applyAlignment="1" applyProtection="1">
      <alignment vertical="center" wrapText="1"/>
      <protection/>
    </xf>
    <xf numFmtId="166" fontId="4" fillId="0" borderId="62" xfId="0" applyNumberFormat="1" applyFont="1" applyFill="1" applyBorder="1" applyAlignment="1" applyProtection="1">
      <alignment horizontal="center" vertical="center"/>
      <protection/>
    </xf>
    <xf numFmtId="166" fontId="4" fillId="0" borderId="33" xfId="0" applyNumberFormat="1" applyFont="1" applyFill="1" applyBorder="1" applyAlignment="1" applyProtection="1">
      <alignment horizontal="center" vertical="center" wrapText="1"/>
      <protection/>
    </xf>
    <xf numFmtId="166" fontId="4" fillId="0" borderId="44" xfId="0" applyNumberFormat="1" applyFont="1" applyFill="1" applyBorder="1" applyAlignment="1" applyProtection="1">
      <alignment horizontal="center" vertical="center" wrapText="1"/>
      <protection/>
    </xf>
    <xf numFmtId="166" fontId="4" fillId="0" borderId="49" xfId="0" applyNumberFormat="1" applyFont="1" applyFill="1" applyBorder="1" applyAlignment="1" applyProtection="1">
      <alignment horizontal="center" vertical="center" wrapText="1"/>
      <protection/>
    </xf>
    <xf numFmtId="166" fontId="4" fillId="0" borderId="63" xfId="0" applyNumberFormat="1" applyFont="1" applyFill="1" applyBorder="1" applyAlignment="1" applyProtection="1">
      <alignment horizontal="center" vertical="center" wrapText="1"/>
      <protection/>
    </xf>
    <xf numFmtId="166" fontId="4" fillId="0" borderId="27" xfId="0" applyNumberFormat="1" applyFont="1" applyFill="1" applyBorder="1" applyAlignment="1" applyProtection="1">
      <alignment horizontal="center" vertical="center" wrapText="1"/>
      <protection/>
    </xf>
    <xf numFmtId="166" fontId="4" fillId="0" borderId="53" xfId="0" applyNumberFormat="1" applyFont="1" applyFill="1" applyBorder="1" applyAlignment="1" applyProtection="1">
      <alignment horizontal="center" vertical="center" wrapText="1"/>
      <protection/>
    </xf>
    <xf numFmtId="166" fontId="4" fillId="0" borderId="22" xfId="0" applyNumberFormat="1" applyFont="1" applyFill="1" applyBorder="1" applyAlignment="1" applyProtection="1">
      <alignment horizontal="center" vertical="center" wrapText="1"/>
      <protection/>
    </xf>
    <xf numFmtId="166" fontId="4" fillId="0" borderId="49" xfId="0" applyNumberFormat="1" applyFont="1" applyFill="1" applyBorder="1" applyAlignment="1" applyProtection="1">
      <alignment horizontal="left" vertical="center" wrapText="1" indent="1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49" xfId="0" applyNumberFormat="1" applyFont="1" applyFill="1" applyBorder="1" applyAlignment="1" applyProtection="1">
      <alignment vertical="center" wrapText="1"/>
      <protection/>
    </xf>
    <xf numFmtId="166" fontId="1" fillId="0" borderId="22" xfId="0" applyNumberFormat="1" applyFont="1" applyFill="1" applyBorder="1" applyAlignment="1" applyProtection="1">
      <alignment vertical="center" wrapText="1"/>
      <protection/>
    </xf>
    <xf numFmtId="166" fontId="1" fillId="0" borderId="23" xfId="0" applyNumberFormat="1" applyFont="1" applyFill="1" applyBorder="1" applyAlignment="1" applyProtection="1">
      <alignment vertical="center" wrapText="1"/>
      <protection/>
    </xf>
    <xf numFmtId="166" fontId="1" fillId="0" borderId="27" xfId="0" applyNumberFormat="1" applyFont="1" applyFill="1" applyBorder="1" applyAlignment="1" applyProtection="1">
      <alignment vertical="center" wrapText="1"/>
      <protection/>
    </xf>
    <xf numFmtId="166" fontId="4" fillId="0" borderId="17" xfId="0" applyNumberFormat="1" applyFont="1" applyFill="1" applyBorder="1" applyAlignment="1" applyProtection="1">
      <alignment horizontal="center" vertical="center" wrapText="1"/>
      <protection/>
    </xf>
    <xf numFmtId="166" fontId="1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51" xfId="0" applyNumberFormat="1" applyFont="1" applyFill="1" applyBorder="1" applyAlignment="1" applyProtection="1">
      <alignment vertical="center" wrapText="1"/>
      <protection locked="0"/>
    </xf>
    <xf numFmtId="166" fontId="1" fillId="0" borderId="17" xfId="0" applyNumberFormat="1" applyFont="1" applyFill="1" applyBorder="1" applyAlignment="1" applyProtection="1">
      <alignment vertical="center" wrapText="1"/>
      <protection locked="0"/>
    </xf>
    <xf numFmtId="166" fontId="1" fillId="0" borderId="11" xfId="0" applyNumberFormat="1" applyFont="1" applyFill="1" applyBorder="1" applyAlignment="1" applyProtection="1">
      <alignment vertical="center" wrapText="1"/>
      <protection locked="0"/>
    </xf>
    <xf numFmtId="166" fontId="1" fillId="0" borderId="26" xfId="0" applyNumberFormat="1" applyFont="1" applyFill="1" applyBorder="1" applyAlignment="1" applyProtection="1">
      <alignment vertical="center" wrapText="1"/>
      <protection locked="0"/>
    </xf>
    <xf numFmtId="166" fontId="1" fillId="0" borderId="51" xfId="0" applyNumberFormat="1" applyFont="1" applyFill="1" applyBorder="1" applyAlignment="1" applyProtection="1">
      <alignment vertical="center" wrapText="1"/>
      <protection/>
    </xf>
    <xf numFmtId="166" fontId="1" fillId="0" borderId="54" xfId="0" applyNumberFormat="1" applyFont="1" applyFill="1" applyBorder="1" applyAlignment="1" applyProtection="1">
      <alignment vertical="center" wrapText="1"/>
      <protection/>
    </xf>
    <xf numFmtId="166" fontId="1" fillId="0" borderId="64" xfId="0" applyNumberFormat="1" applyFont="1" applyFill="1" applyBorder="1" applyAlignment="1" applyProtection="1">
      <alignment horizontal="left" vertical="center" wrapText="1" inden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64" xfId="0" applyNumberFormat="1" applyFont="1" applyFill="1" applyBorder="1" applyAlignment="1" applyProtection="1">
      <alignment vertical="center" wrapText="1"/>
      <protection locked="0"/>
    </xf>
    <xf numFmtId="166" fontId="1" fillId="0" borderId="19" xfId="0" applyNumberFormat="1" applyFont="1" applyFill="1" applyBorder="1" applyAlignment="1" applyProtection="1">
      <alignment vertical="center" wrapText="1"/>
      <protection locked="0"/>
    </xf>
    <xf numFmtId="166" fontId="1" fillId="0" borderId="15" xfId="0" applyNumberFormat="1" applyFont="1" applyFill="1" applyBorder="1" applyAlignment="1" applyProtection="1">
      <alignment vertical="center" wrapText="1"/>
      <protection locked="0"/>
    </xf>
    <xf numFmtId="166" fontId="1" fillId="0" borderId="30" xfId="0" applyNumberFormat="1" applyFont="1" applyFill="1" applyBorder="1" applyAlignment="1" applyProtection="1">
      <alignment vertical="center" wrapText="1"/>
      <protection locked="0"/>
    </xf>
    <xf numFmtId="166" fontId="1" fillId="0" borderId="64" xfId="0" applyNumberFormat="1" applyFont="1" applyFill="1" applyBorder="1" applyAlignment="1" applyProtection="1">
      <alignment vertical="center" wrapText="1"/>
      <protection/>
    </xf>
    <xf numFmtId="166" fontId="1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49" fontId="1" fillId="0" borderId="56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53" xfId="0" applyNumberFormat="1" applyFont="1" applyFill="1" applyBorder="1" applyAlignment="1" applyProtection="1">
      <alignment vertical="center" wrapText="1"/>
      <protection locked="0"/>
    </xf>
    <xf numFmtId="166" fontId="1" fillId="0" borderId="16" xfId="0" applyNumberFormat="1" applyFont="1" applyFill="1" applyBorder="1" applyAlignment="1" applyProtection="1">
      <alignment vertical="center" wrapText="1"/>
      <protection locked="0"/>
    </xf>
    <xf numFmtId="166" fontId="1" fillId="0" borderId="10" xfId="0" applyNumberFormat="1" applyFont="1" applyFill="1" applyBorder="1" applyAlignment="1" applyProtection="1">
      <alignment vertical="center" wrapText="1"/>
      <protection locked="0"/>
    </xf>
    <xf numFmtId="166" fontId="1" fillId="0" borderId="48" xfId="0" applyNumberFormat="1" applyFont="1" applyFill="1" applyBorder="1" applyAlignment="1" applyProtection="1">
      <alignment vertical="center" wrapText="1"/>
      <protection locked="0"/>
    </xf>
    <xf numFmtId="166" fontId="1" fillId="0" borderId="53" xfId="0" applyNumberFormat="1" applyFont="1" applyFill="1" applyBorder="1" applyAlignment="1" applyProtection="1">
      <alignment vertical="center" wrapText="1"/>
      <protection/>
    </xf>
    <xf numFmtId="166" fontId="1" fillId="33" borderId="63" xfId="0" applyNumberFormat="1" applyFont="1" applyFill="1" applyBorder="1" applyAlignment="1" applyProtection="1">
      <alignment horizontal="left" vertical="center" wrapText="1" indent="2"/>
      <protection/>
    </xf>
    <xf numFmtId="0" fontId="2" fillId="0" borderId="0" xfId="60" applyFont="1" applyFill="1" applyAlignment="1" applyProtection="1">
      <alignment vertical="center" wrapText="1"/>
      <protection/>
    </xf>
    <xf numFmtId="0" fontId="2" fillId="0" borderId="0" xfId="60" applyFont="1" applyFill="1" applyAlignment="1" applyProtection="1">
      <alignment horizontal="center" vertical="center"/>
      <protection/>
    </xf>
    <xf numFmtId="0" fontId="2" fillId="0" borderId="0" xfId="60" applyFont="1" applyFill="1" applyAlignment="1" applyProtection="1">
      <alignment vertical="center"/>
      <protection/>
    </xf>
    <xf numFmtId="49" fontId="6" fillId="0" borderId="21" xfId="60" applyNumberFormat="1" applyFont="1" applyFill="1" applyBorder="1" applyAlignment="1" applyProtection="1">
      <alignment horizontal="center" vertical="center" wrapText="1"/>
      <protection/>
    </xf>
    <xf numFmtId="49" fontId="6" fillId="0" borderId="32" xfId="60" applyNumberFormat="1" applyFont="1" applyFill="1" applyBorder="1" applyAlignment="1" applyProtection="1">
      <alignment horizontal="center" vertical="center"/>
      <protection/>
    </xf>
    <xf numFmtId="49" fontId="6" fillId="0" borderId="33" xfId="60" applyNumberFormat="1" applyFont="1" applyFill="1" applyBorder="1" applyAlignment="1" applyProtection="1">
      <alignment horizontal="center" vertical="center"/>
      <protection/>
    </xf>
    <xf numFmtId="0" fontId="12" fillId="0" borderId="17" xfId="61" applyFont="1" applyFill="1" applyBorder="1" applyAlignment="1" applyProtection="1">
      <alignment vertical="center" wrapText="1"/>
      <protection/>
    </xf>
    <xf numFmtId="175" fontId="2" fillId="0" borderId="12" xfId="60" applyNumberFormat="1" applyFont="1" applyFill="1" applyBorder="1" applyAlignment="1" applyProtection="1">
      <alignment horizontal="center" vertical="center"/>
      <protection/>
    </xf>
    <xf numFmtId="177" fontId="2" fillId="0" borderId="31" xfId="60" applyNumberFormat="1" applyFont="1" applyFill="1" applyBorder="1" applyAlignment="1" applyProtection="1">
      <alignment vertical="center"/>
      <protection locked="0"/>
    </xf>
    <xf numFmtId="175" fontId="2" fillId="0" borderId="11" xfId="60" applyNumberFormat="1" applyFont="1" applyFill="1" applyBorder="1" applyAlignment="1" applyProtection="1">
      <alignment horizontal="center" vertical="center"/>
      <protection/>
    </xf>
    <xf numFmtId="177" fontId="2" fillId="0" borderId="26" xfId="60" applyNumberFormat="1" applyFont="1" applyFill="1" applyBorder="1" applyAlignment="1" applyProtection="1">
      <alignment vertical="center"/>
      <protection locked="0"/>
    </xf>
    <xf numFmtId="177" fontId="6" fillId="0" borderId="26" xfId="60" applyNumberFormat="1" applyFont="1" applyFill="1" applyBorder="1" applyAlignment="1" applyProtection="1">
      <alignment vertical="center"/>
      <protection/>
    </xf>
    <xf numFmtId="177" fontId="2" fillId="0" borderId="26" xfId="60" applyNumberFormat="1" applyFont="1" applyFill="1" applyBorder="1" applyAlignment="1" applyProtection="1">
      <alignment vertical="center"/>
      <protection locked="0"/>
    </xf>
    <xf numFmtId="0" fontId="6" fillId="0" borderId="21" xfId="60" applyFont="1" applyFill="1" applyBorder="1" applyAlignment="1" applyProtection="1">
      <alignment horizontal="left" vertical="center" wrapText="1"/>
      <protection/>
    </xf>
    <xf numFmtId="175" fontId="2" fillId="0" borderId="32" xfId="60" applyNumberFormat="1" applyFont="1" applyFill="1" applyBorder="1" applyAlignment="1" applyProtection="1">
      <alignment horizontal="center" vertical="center"/>
      <protection/>
    </xf>
    <xf numFmtId="177" fontId="6" fillId="0" borderId="33" xfId="60" applyNumberFormat="1" applyFont="1" applyFill="1" applyBorder="1" applyAlignment="1" applyProtection="1">
      <alignment vertical="center"/>
      <protection/>
    </xf>
    <xf numFmtId="166" fontId="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35" xfId="59" applyNumberFormat="1" applyFont="1" applyFill="1" applyBorder="1" applyAlignment="1" applyProtection="1">
      <alignment horizontal="left" vertical="center"/>
      <protection/>
    </xf>
    <xf numFmtId="166" fontId="6" fillId="0" borderId="0" xfId="59" applyNumberFormat="1" applyFont="1" applyFill="1" applyBorder="1" applyAlignment="1" applyProtection="1">
      <alignment horizontal="center" vertical="center"/>
      <protection/>
    </xf>
    <xf numFmtId="166" fontId="21" fillId="0" borderId="35" xfId="59" applyNumberFormat="1" applyFont="1" applyFill="1" applyBorder="1" applyAlignment="1" applyProtection="1">
      <alignment horizontal="left"/>
      <protection/>
    </xf>
    <xf numFmtId="0" fontId="6" fillId="0" borderId="0" xfId="59" applyFont="1" applyFill="1" applyAlignment="1" applyProtection="1">
      <alignment horizontal="center"/>
      <protection/>
    </xf>
    <xf numFmtId="166" fontId="7" fillId="0" borderId="65" xfId="0" applyNumberFormat="1" applyFont="1" applyFill="1" applyBorder="1" applyAlignment="1" applyProtection="1">
      <alignment horizontal="center" vertical="center" wrapText="1"/>
      <protection/>
    </xf>
    <xf numFmtId="166" fontId="7" fillId="0" borderId="66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27" fillId="0" borderId="59" xfId="0" applyNumberFormat="1" applyFont="1" applyFill="1" applyBorder="1" applyAlignment="1" applyProtection="1">
      <alignment horizontal="center" vertical="center" wrapText="1"/>
      <protection/>
    </xf>
    <xf numFmtId="166" fontId="7" fillId="0" borderId="67" xfId="0" applyNumberFormat="1" applyFont="1" applyFill="1" applyBorder="1" applyAlignment="1" applyProtection="1">
      <alignment horizontal="center" vertical="center" wrapText="1"/>
      <protection/>
    </xf>
    <xf numFmtId="166" fontId="7" fillId="0" borderId="68" xfId="0" applyNumberFormat="1" applyFont="1" applyFill="1" applyBorder="1" applyAlignment="1" applyProtection="1">
      <alignment horizontal="center" vertical="center" wrapText="1"/>
      <protection/>
    </xf>
    <xf numFmtId="166" fontId="6" fillId="0" borderId="0" xfId="0" applyNumberFormat="1" applyFont="1" applyFill="1" applyAlignment="1">
      <alignment horizontal="center" vertical="center" wrapText="1"/>
    </xf>
    <xf numFmtId="0" fontId="7" fillId="0" borderId="44" xfId="0" applyFont="1" applyFill="1" applyBorder="1" applyAlignment="1" applyProtection="1">
      <alignment horizontal="left" indent="1"/>
      <protection/>
    </xf>
    <xf numFmtId="0" fontId="7" fillId="0" borderId="45" xfId="0" applyFont="1" applyFill="1" applyBorder="1" applyAlignment="1" applyProtection="1">
      <alignment horizontal="left" indent="1"/>
      <protection/>
    </xf>
    <xf numFmtId="0" fontId="7" fillId="0" borderId="43" xfId="0" applyFont="1" applyFill="1" applyBorder="1" applyAlignment="1" applyProtection="1">
      <alignment horizontal="left" indent="1"/>
      <protection/>
    </xf>
    <xf numFmtId="0" fontId="15" fillId="0" borderId="13" xfId="0" applyFont="1" applyFill="1" applyBorder="1" applyAlignment="1" applyProtection="1">
      <alignment horizontal="right" indent="1"/>
      <protection locked="0"/>
    </xf>
    <xf numFmtId="0" fontId="15" fillId="0" borderId="38" xfId="0" applyFont="1" applyFill="1" applyBorder="1" applyAlignment="1" applyProtection="1">
      <alignment horizontal="right" indent="1"/>
      <protection locked="0"/>
    </xf>
    <xf numFmtId="0" fontId="15" fillId="0" borderId="15" xfId="0" applyFont="1" applyFill="1" applyBorder="1" applyAlignment="1" applyProtection="1">
      <alignment horizontal="right" indent="1"/>
      <protection locked="0"/>
    </xf>
    <xf numFmtId="0" fontId="15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right" indent="1"/>
      <protection/>
    </xf>
    <xf numFmtId="0" fontId="14" fillId="0" borderId="27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69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7" fillId="0" borderId="70" xfId="0" applyFont="1" applyFill="1" applyBorder="1" applyAlignment="1" applyProtection="1">
      <alignment horizontal="center"/>
      <protection/>
    </xf>
    <xf numFmtId="0" fontId="15" fillId="0" borderId="57" xfId="0" applyFont="1" applyFill="1" applyBorder="1" applyAlignment="1" applyProtection="1">
      <alignment horizontal="left" indent="1"/>
      <protection locked="0"/>
    </xf>
    <xf numFmtId="0" fontId="15" fillId="0" borderId="71" xfId="0" applyFont="1" applyFill="1" applyBorder="1" applyAlignment="1" applyProtection="1">
      <alignment horizontal="left" indent="1"/>
      <protection locked="0"/>
    </xf>
    <xf numFmtId="0" fontId="15" fillId="0" borderId="72" xfId="0" applyFont="1" applyFill="1" applyBorder="1" applyAlignment="1" applyProtection="1">
      <alignment horizontal="left" indent="1"/>
      <protection locked="0"/>
    </xf>
    <xf numFmtId="0" fontId="15" fillId="0" borderId="40" xfId="0" applyFont="1" applyFill="1" applyBorder="1" applyAlignment="1" applyProtection="1">
      <alignment horizontal="left" indent="1"/>
      <protection locked="0"/>
    </xf>
    <xf numFmtId="0" fontId="15" fillId="0" borderId="41" xfId="0" applyFont="1" applyFill="1" applyBorder="1" applyAlignment="1" applyProtection="1">
      <alignment horizontal="left" indent="1"/>
      <protection locked="0"/>
    </xf>
    <xf numFmtId="0" fontId="15" fillId="0" borderId="73" xfId="0" applyFont="1" applyFill="1" applyBorder="1" applyAlignment="1" applyProtection="1">
      <alignment horizontal="left" indent="1"/>
      <protection locked="0"/>
    </xf>
    <xf numFmtId="0" fontId="1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/>
      <protection/>
    </xf>
    <xf numFmtId="0" fontId="5" fillId="0" borderId="35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24" xfId="58" applyFont="1" applyFill="1" applyBorder="1" applyAlignment="1" applyProtection="1">
      <alignment horizontal="center" vertical="center" wrapText="1"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0" fontId="7" fillId="0" borderId="25" xfId="58" applyFont="1" applyFill="1" applyBorder="1" applyAlignment="1" applyProtection="1">
      <alignment horizontal="center" vertical="center" wrapText="1"/>
      <protection/>
    </xf>
    <xf numFmtId="0" fontId="7" fillId="0" borderId="29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0" fontId="7" fillId="0" borderId="27" xfId="58" applyFont="1" applyFill="1" applyBorder="1" applyAlignment="1" applyProtection="1">
      <alignment horizontal="center" vertical="center" wrapText="1"/>
      <protection/>
    </xf>
    <xf numFmtId="0" fontId="3" fillId="0" borderId="44" xfId="58" applyFont="1" applyFill="1" applyBorder="1" applyAlignment="1" applyProtection="1">
      <alignment horizontal="left" vertical="center" wrapText="1" indent="1"/>
      <protection/>
    </xf>
    <xf numFmtId="0" fontId="3" fillId="0" borderId="43" xfId="58" applyFont="1" applyFill="1" applyBorder="1" applyAlignment="1" applyProtection="1">
      <alignment horizontal="left" vertical="center" wrapText="1" indent="1"/>
      <protection/>
    </xf>
    <xf numFmtId="166" fontId="8" fillId="0" borderId="52" xfId="0" applyNumberFormat="1" applyFont="1" applyFill="1" applyBorder="1" applyAlignment="1" applyProtection="1">
      <alignment horizontal="center" textRotation="180" wrapText="1"/>
      <protection/>
    </xf>
    <xf numFmtId="166" fontId="6" fillId="0" borderId="0" xfId="0" applyNumberFormat="1" applyFont="1" applyFill="1" applyAlignment="1" applyProtection="1">
      <alignment horizontal="center" vertical="center" wrapText="1"/>
      <protection/>
    </xf>
    <xf numFmtId="166" fontId="4" fillId="0" borderId="44" xfId="0" applyNumberFormat="1" applyFont="1" applyFill="1" applyBorder="1" applyAlignment="1" applyProtection="1">
      <alignment horizontal="left" vertical="center" wrapText="1" indent="2"/>
      <protection/>
    </xf>
    <xf numFmtId="166" fontId="4" fillId="0" borderId="54" xfId="0" applyNumberFormat="1" applyFont="1" applyFill="1" applyBorder="1" applyAlignment="1" applyProtection="1">
      <alignment horizontal="left" vertical="center" wrapText="1" indent="2"/>
      <protection/>
    </xf>
    <xf numFmtId="166" fontId="4" fillId="0" borderId="65" xfId="0" applyNumberFormat="1" applyFont="1" applyFill="1" applyBorder="1" applyAlignment="1" applyProtection="1">
      <alignment horizontal="center" vertical="center"/>
      <protection/>
    </xf>
    <xf numFmtId="166" fontId="4" fillId="0" borderId="66" xfId="0" applyNumberFormat="1" applyFont="1" applyFill="1" applyBorder="1" applyAlignment="1" applyProtection="1">
      <alignment horizontal="center" vertical="center"/>
      <protection/>
    </xf>
    <xf numFmtId="166" fontId="4" fillId="0" borderId="57" xfId="0" applyNumberFormat="1" applyFont="1" applyFill="1" applyBorder="1" applyAlignment="1" applyProtection="1">
      <alignment horizontal="center" vertical="center"/>
      <protection/>
    </xf>
    <xf numFmtId="166" fontId="4" fillId="0" borderId="71" xfId="0" applyNumberFormat="1" applyFont="1" applyFill="1" applyBorder="1" applyAlignment="1" applyProtection="1">
      <alignment horizontal="center" vertical="center"/>
      <protection/>
    </xf>
    <xf numFmtId="166" fontId="4" fillId="0" borderId="74" xfId="0" applyNumberFormat="1" applyFont="1" applyFill="1" applyBorder="1" applyAlignment="1" applyProtection="1">
      <alignment horizontal="center" vertical="center"/>
      <protection/>
    </xf>
    <xf numFmtId="166" fontId="4" fillId="0" borderId="65" xfId="0" applyNumberFormat="1" applyFont="1" applyFill="1" applyBorder="1" applyAlignment="1" applyProtection="1">
      <alignment horizontal="center" vertical="center" wrapText="1"/>
      <protection/>
    </xf>
    <xf numFmtId="166" fontId="4" fillId="0" borderId="66" xfId="0" applyNumberFormat="1" applyFont="1" applyFill="1" applyBorder="1" applyAlignment="1" applyProtection="1">
      <alignment horizontal="center" vertical="center" wrapText="1"/>
      <protection/>
    </xf>
    <xf numFmtId="0" fontId="15" fillId="0" borderId="59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 wrapText="1"/>
    </xf>
    <xf numFmtId="0" fontId="21" fillId="0" borderId="0" xfId="0" applyFont="1" applyAlignment="1" applyProtection="1">
      <alignment horizontal="right"/>
      <protection/>
    </xf>
    <xf numFmtId="0" fontId="3" fillId="0" borderId="44" xfId="0" applyFont="1" applyBorder="1" applyAlignment="1" applyProtection="1">
      <alignment horizontal="left" vertical="center" indent="2"/>
      <protection/>
    </xf>
    <xf numFmtId="0" fontId="3" fillId="0" borderId="43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28" fillId="0" borderId="0" xfId="61" applyFont="1" applyFill="1" applyAlignment="1" applyProtection="1">
      <alignment horizontal="left"/>
      <protection/>
    </xf>
    <xf numFmtId="0" fontId="12" fillId="0" borderId="0" xfId="61" applyFont="1" applyFill="1" applyAlignment="1" applyProtection="1">
      <alignment horizontal="center" vertical="center"/>
      <protection/>
    </xf>
    <xf numFmtId="0" fontId="31" fillId="0" borderId="0" xfId="61" applyFont="1" applyFill="1" applyBorder="1" applyAlignment="1" applyProtection="1">
      <alignment horizontal="right"/>
      <protection/>
    </xf>
    <xf numFmtId="0" fontId="32" fillId="0" borderId="24" xfId="61" applyFont="1" applyFill="1" applyBorder="1" applyAlignment="1" applyProtection="1">
      <alignment horizontal="center" vertical="center" wrapText="1"/>
      <protection/>
    </xf>
    <xf numFmtId="0" fontId="32" fillId="0" borderId="16" xfId="61" applyFont="1" applyFill="1" applyBorder="1" applyAlignment="1" applyProtection="1">
      <alignment horizontal="center" vertical="center" wrapText="1"/>
      <protection/>
    </xf>
    <xf numFmtId="0" fontId="32" fillId="0" borderId="18" xfId="61" applyFont="1" applyFill="1" applyBorder="1" applyAlignment="1" applyProtection="1">
      <alignment horizontal="center" vertical="center" wrapText="1"/>
      <protection/>
    </xf>
    <xf numFmtId="0" fontId="21" fillId="0" borderId="25" xfId="60" applyFont="1" applyFill="1" applyBorder="1" applyAlignment="1" applyProtection="1">
      <alignment horizontal="center" vertical="center" textRotation="90"/>
      <protection/>
    </xf>
    <xf numFmtId="0" fontId="21" fillId="0" borderId="10" xfId="60" applyFont="1" applyFill="1" applyBorder="1" applyAlignment="1" applyProtection="1">
      <alignment horizontal="center" vertical="center" textRotation="90"/>
      <protection/>
    </xf>
    <xf numFmtId="0" fontId="21" fillId="0" borderId="12" xfId="60" applyFont="1" applyFill="1" applyBorder="1" applyAlignment="1" applyProtection="1">
      <alignment horizontal="center" vertical="center" textRotation="90"/>
      <protection/>
    </xf>
    <xf numFmtId="0" fontId="31" fillId="0" borderId="13" xfId="61" applyFont="1" applyFill="1" applyBorder="1" applyAlignment="1" applyProtection="1">
      <alignment horizontal="center" vertical="center" wrapText="1"/>
      <protection/>
    </xf>
    <xf numFmtId="0" fontId="31" fillId="0" borderId="11" xfId="61" applyFont="1" applyFill="1" applyBorder="1" applyAlignment="1" applyProtection="1">
      <alignment horizontal="center" vertical="center" wrapText="1"/>
      <protection/>
    </xf>
    <xf numFmtId="0" fontId="31" fillId="0" borderId="37" xfId="61" applyFont="1" applyFill="1" applyBorder="1" applyAlignment="1" applyProtection="1">
      <alignment horizontal="center" vertical="center" wrapText="1"/>
      <protection/>
    </xf>
    <xf numFmtId="0" fontId="31" fillId="0" borderId="31" xfId="61" applyFont="1" applyFill="1" applyBorder="1" applyAlignment="1" applyProtection="1">
      <alignment horizontal="center" vertical="center" wrapText="1"/>
      <protection/>
    </xf>
    <xf numFmtId="0" fontId="31" fillId="0" borderId="11" xfId="61" applyFont="1" applyFill="1" applyBorder="1" applyAlignment="1" applyProtection="1">
      <alignment horizontal="center" wrapText="1"/>
      <protection/>
    </xf>
    <xf numFmtId="0" fontId="31" fillId="0" borderId="26" xfId="61" applyFont="1" applyFill="1" applyBorder="1" applyAlignment="1" applyProtection="1">
      <alignment horizontal="center" wrapText="1"/>
      <protection/>
    </xf>
    <xf numFmtId="0" fontId="28" fillId="0" borderId="0" xfId="61" applyFont="1" applyFill="1" applyAlignment="1" applyProtection="1">
      <alignment horizontal="center"/>
      <protection/>
    </xf>
    <xf numFmtId="0" fontId="6" fillId="0" borderId="0" xfId="60" applyFont="1" applyFill="1" applyAlignment="1" applyProtection="1">
      <alignment horizontal="center" vertical="center" wrapText="1"/>
      <protection/>
    </xf>
    <xf numFmtId="0" fontId="35" fillId="0" borderId="0" xfId="60" applyFont="1" applyFill="1" applyBorder="1" applyAlignment="1" applyProtection="1">
      <alignment horizontal="right" vertical="center"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17" xfId="60" applyFont="1" applyFill="1" applyBorder="1" applyAlignment="1" applyProtection="1">
      <alignment horizontal="center" vertical="center" wrapText="1"/>
      <protection/>
    </xf>
    <xf numFmtId="0" fontId="35" fillId="0" borderId="13" xfId="60" applyFont="1" applyFill="1" applyBorder="1" applyAlignment="1" applyProtection="1">
      <alignment horizontal="center" vertical="center" textRotation="90"/>
      <protection/>
    </xf>
    <xf numFmtId="0" fontId="35" fillId="0" borderId="11" xfId="60" applyFont="1" applyFill="1" applyBorder="1" applyAlignment="1" applyProtection="1">
      <alignment horizontal="center" vertical="center" textRotation="90"/>
      <protection/>
    </xf>
    <xf numFmtId="0" fontId="35" fillId="0" borderId="38" xfId="60" applyFont="1" applyFill="1" applyBorder="1" applyAlignment="1" applyProtection="1">
      <alignment horizontal="center" vertical="center" wrapText="1"/>
      <protection/>
    </xf>
    <xf numFmtId="0" fontId="35" fillId="0" borderId="26" xfId="60" applyFont="1" applyFill="1" applyBorder="1" applyAlignment="1" applyProtection="1">
      <alignment horizontal="center" vertical="center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5" xfId="58"/>
    <cellStyle name="Normál_KVRENMUNKA" xfId="59"/>
    <cellStyle name="Normál_VAGYONK" xfId="60"/>
    <cellStyle name="Normál_VAGYONKIM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16"/>
  <sheetViews>
    <sheetView workbookViewId="0" topLeftCell="A1">
      <selection activeCell="A18" sqref="A18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2" ht="12.75">
      <c r="A2" t="s">
        <v>129</v>
      </c>
    </row>
    <row r="4" spans="1:2" ht="12.75">
      <c r="A4" s="95"/>
      <c r="B4" s="95"/>
    </row>
    <row r="5" spans="1:2" s="106" customFormat="1" ht="15">
      <c r="A5" s="69" t="s">
        <v>689</v>
      </c>
      <c r="B5" s="105"/>
    </row>
    <row r="6" spans="1:2" ht="12.75">
      <c r="A6" s="95"/>
      <c r="B6" s="95"/>
    </row>
    <row r="7" spans="1:2" ht="12.75">
      <c r="A7" s="95" t="s">
        <v>479</v>
      </c>
      <c r="B7" s="95" t="s">
        <v>438</v>
      </c>
    </row>
    <row r="8" spans="1:2" ht="12.75">
      <c r="A8" s="95" t="s">
        <v>480</v>
      </c>
      <c r="B8" s="95" t="s">
        <v>439</v>
      </c>
    </row>
    <row r="9" spans="1:2" ht="12.75">
      <c r="A9" s="95" t="s">
        <v>481</v>
      </c>
      <c r="B9" s="95" t="s">
        <v>440</v>
      </c>
    </row>
    <row r="10" spans="1:2" ht="12.75">
      <c r="A10" s="95"/>
      <c r="B10" s="95"/>
    </row>
    <row r="11" spans="1:2" ht="12.75">
      <c r="A11" s="95"/>
      <c r="B11" s="95"/>
    </row>
    <row r="12" spans="1:2" s="106" customFormat="1" ht="15">
      <c r="A12" s="69" t="str">
        <f>+CONCATENATE(LEFT(A5,4),". évi előirányzat KIADÁSOK")</f>
        <v>2019. évi előirányzat KIADÁSOK</v>
      </c>
      <c r="B12" s="105"/>
    </row>
    <row r="13" spans="1:2" ht="12.75">
      <c r="A13" s="95"/>
      <c r="B13" s="95"/>
    </row>
    <row r="14" spans="1:2" ht="12.75">
      <c r="A14" s="95" t="s">
        <v>482</v>
      </c>
      <c r="B14" s="95" t="s">
        <v>441</v>
      </c>
    </row>
    <row r="15" spans="1:2" ht="12.75">
      <c r="A15" s="95" t="s">
        <v>483</v>
      </c>
      <c r="B15" s="95" t="s">
        <v>442</v>
      </c>
    </row>
    <row r="16" spans="1:2" ht="12.75">
      <c r="A16" s="95" t="s">
        <v>484</v>
      </c>
      <c r="B16" s="95" t="s">
        <v>443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3"/>
  <sheetViews>
    <sheetView zoomScale="70" zoomScaleNormal="70" workbookViewId="0" topLeftCell="A1">
      <selection activeCell="E2" sqref="E2"/>
    </sheetView>
  </sheetViews>
  <sheetFormatPr defaultColWidth="9.375" defaultRowHeight="12.75"/>
  <cols>
    <col min="1" max="1" width="13.75390625" style="162" customWidth="1"/>
    <col min="2" max="2" width="79.125" style="163" customWidth="1"/>
    <col min="3" max="3" width="18.375" style="163" bestFit="1" customWidth="1"/>
    <col min="4" max="4" width="24.125" style="163" customWidth="1"/>
    <col min="5" max="5" width="18.50390625" style="163" customWidth="1"/>
    <col min="6" max="16384" width="9.375" style="163" customWidth="1"/>
  </cols>
  <sheetData>
    <row r="1" spans="1:5" s="142" customFormat="1" ht="32.25" customHeight="1" thickBot="1">
      <c r="A1" s="517"/>
      <c r="B1" s="518"/>
      <c r="C1" s="519"/>
      <c r="D1" s="519"/>
      <c r="E1" s="519" t="s">
        <v>691</v>
      </c>
    </row>
    <row r="2" spans="1:5" s="313" customFormat="1" ht="69">
      <c r="A2" s="520" t="s">
        <v>176</v>
      </c>
      <c r="B2" s="521" t="s">
        <v>498</v>
      </c>
      <c r="C2" s="522"/>
      <c r="D2" s="522"/>
      <c r="E2" s="522" t="s">
        <v>55</v>
      </c>
    </row>
    <row r="3" spans="1:5" s="313" customFormat="1" ht="52.5" thickBot="1">
      <c r="A3" s="523" t="s">
        <v>175</v>
      </c>
      <c r="B3" s="524" t="s">
        <v>356</v>
      </c>
      <c r="C3" s="525"/>
      <c r="D3" s="525"/>
      <c r="E3" s="525"/>
    </row>
    <row r="4" spans="1:5" s="314" customFormat="1" ht="15.75" customHeight="1" thickBot="1">
      <c r="A4" s="526"/>
      <c r="B4" s="526"/>
      <c r="C4" s="527"/>
      <c r="D4" s="527"/>
      <c r="E4" s="527" t="s">
        <v>687</v>
      </c>
    </row>
    <row r="5" spans="1:5" ht="18" thickBot="1">
      <c r="A5" s="528" t="s">
        <v>177</v>
      </c>
      <c r="B5" s="529" t="s">
        <v>496</v>
      </c>
      <c r="C5" s="530" t="s">
        <v>51</v>
      </c>
      <c r="D5" s="530" t="s">
        <v>515</v>
      </c>
      <c r="E5" s="530" t="s">
        <v>516</v>
      </c>
    </row>
    <row r="6" spans="1:5" s="315" customFormat="1" ht="12.75" customHeight="1" thickBot="1">
      <c r="A6" s="531"/>
      <c r="B6" s="532" t="s">
        <v>444</v>
      </c>
      <c r="C6" s="533" t="s">
        <v>445</v>
      </c>
      <c r="D6" s="533" t="s">
        <v>446</v>
      </c>
      <c r="E6" s="533" t="s">
        <v>448</v>
      </c>
    </row>
    <row r="7" spans="1:5" s="315" customFormat="1" ht="15.75" customHeight="1" thickBot="1">
      <c r="A7" s="534"/>
      <c r="B7" s="535" t="s">
        <v>52</v>
      </c>
      <c r="C7" s="536"/>
      <c r="D7" s="536"/>
      <c r="E7" s="536"/>
    </row>
    <row r="8" spans="1:5" s="247" customFormat="1" ht="12" customHeight="1" thickBot="1">
      <c r="A8" s="531" t="s">
        <v>15</v>
      </c>
      <c r="B8" s="537" t="s">
        <v>467</v>
      </c>
      <c r="C8" s="538">
        <f>SUM(C9:C19)</f>
        <v>1138468</v>
      </c>
      <c r="D8" s="538">
        <f>SUM(D9:D19)</f>
        <v>1138468</v>
      </c>
      <c r="E8" s="538">
        <f>SUM(E9:E19)</f>
        <v>957870</v>
      </c>
    </row>
    <row r="9" spans="1:5" s="247" customFormat="1" ht="12" customHeight="1">
      <c r="A9" s="539" t="s">
        <v>83</v>
      </c>
      <c r="B9" s="540" t="s">
        <v>231</v>
      </c>
      <c r="C9" s="541"/>
      <c r="D9" s="541"/>
      <c r="E9" s="541"/>
    </row>
    <row r="10" spans="1:5" s="247" customFormat="1" ht="12" customHeight="1">
      <c r="A10" s="542" t="s">
        <v>84</v>
      </c>
      <c r="B10" s="543" t="s">
        <v>232</v>
      </c>
      <c r="C10" s="544">
        <v>1138468</v>
      </c>
      <c r="D10" s="544">
        <v>1138468</v>
      </c>
      <c r="E10" s="544">
        <v>957861</v>
      </c>
    </row>
    <row r="11" spans="1:5" s="247" customFormat="1" ht="12" customHeight="1">
      <c r="A11" s="542" t="s">
        <v>85</v>
      </c>
      <c r="B11" s="543" t="s">
        <v>233</v>
      </c>
      <c r="C11" s="544"/>
      <c r="D11" s="544"/>
      <c r="E11" s="544"/>
    </row>
    <row r="12" spans="1:5" s="247" customFormat="1" ht="12" customHeight="1">
      <c r="A12" s="542" t="s">
        <v>86</v>
      </c>
      <c r="B12" s="543" t="s">
        <v>234</v>
      </c>
      <c r="C12" s="544"/>
      <c r="D12" s="544"/>
      <c r="E12" s="544"/>
    </row>
    <row r="13" spans="1:5" s="247" customFormat="1" ht="12" customHeight="1">
      <c r="A13" s="542" t="s">
        <v>126</v>
      </c>
      <c r="B13" s="543" t="s">
        <v>235</v>
      </c>
      <c r="C13" s="544"/>
      <c r="D13" s="544"/>
      <c r="E13" s="544"/>
    </row>
    <row r="14" spans="1:5" s="247" customFormat="1" ht="12" customHeight="1">
      <c r="A14" s="542" t="s">
        <v>87</v>
      </c>
      <c r="B14" s="543" t="s">
        <v>357</v>
      </c>
      <c r="C14" s="544"/>
      <c r="D14" s="544"/>
      <c r="E14" s="544"/>
    </row>
    <row r="15" spans="1:5" s="247" customFormat="1" ht="12" customHeight="1">
      <c r="A15" s="542" t="s">
        <v>88</v>
      </c>
      <c r="B15" s="545" t="s">
        <v>358</v>
      </c>
      <c r="C15" s="544"/>
      <c r="D15" s="544"/>
      <c r="E15" s="544"/>
    </row>
    <row r="16" spans="1:5" s="247" customFormat="1" ht="12" customHeight="1">
      <c r="A16" s="542" t="s">
        <v>95</v>
      </c>
      <c r="B16" s="543" t="s">
        <v>238</v>
      </c>
      <c r="C16" s="546"/>
      <c r="D16" s="546"/>
      <c r="E16" s="546">
        <v>0</v>
      </c>
    </row>
    <row r="17" spans="1:5" s="316" customFormat="1" ht="12" customHeight="1">
      <c r="A17" s="542" t="s">
        <v>96</v>
      </c>
      <c r="B17" s="543" t="s">
        <v>239</v>
      </c>
      <c r="C17" s="544"/>
      <c r="D17" s="544"/>
      <c r="E17" s="544"/>
    </row>
    <row r="18" spans="1:5" s="316" customFormat="1" ht="12" customHeight="1">
      <c r="A18" s="542" t="s">
        <v>97</v>
      </c>
      <c r="B18" s="543" t="s">
        <v>387</v>
      </c>
      <c r="C18" s="547"/>
      <c r="D18" s="547"/>
      <c r="E18" s="547"/>
    </row>
    <row r="19" spans="1:5" s="316" customFormat="1" ht="12" customHeight="1" thickBot="1">
      <c r="A19" s="542" t="s">
        <v>98</v>
      </c>
      <c r="B19" s="545" t="s">
        <v>240</v>
      </c>
      <c r="C19" s="547"/>
      <c r="D19" s="547"/>
      <c r="E19" s="547">
        <v>9</v>
      </c>
    </row>
    <row r="20" spans="1:5" s="247" customFormat="1" ht="12" customHeight="1" thickBot="1">
      <c r="A20" s="531" t="s">
        <v>16</v>
      </c>
      <c r="B20" s="537" t="s">
        <v>359</v>
      </c>
      <c r="C20" s="538">
        <f>SUM(C21:C23)</f>
        <v>6312000</v>
      </c>
      <c r="D20" s="538">
        <f>SUM(D21:D23)</f>
        <v>6312000</v>
      </c>
      <c r="E20" s="538">
        <f>SUM(E21:E23)</f>
        <v>3395255</v>
      </c>
    </row>
    <row r="21" spans="1:5" s="316" customFormat="1" ht="12" customHeight="1">
      <c r="A21" s="542" t="s">
        <v>89</v>
      </c>
      <c r="B21" s="548" t="s">
        <v>212</v>
      </c>
      <c r="C21" s="544"/>
      <c r="D21" s="544"/>
      <c r="E21" s="544"/>
    </row>
    <row r="22" spans="1:5" s="316" customFormat="1" ht="12" customHeight="1">
      <c r="A22" s="542" t="s">
        <v>90</v>
      </c>
      <c r="B22" s="543" t="s">
        <v>360</v>
      </c>
      <c r="C22" s="544"/>
      <c r="D22" s="544"/>
      <c r="E22" s="544"/>
    </row>
    <row r="23" spans="1:5" s="316" customFormat="1" ht="12" customHeight="1">
      <c r="A23" s="542" t="s">
        <v>91</v>
      </c>
      <c r="B23" s="543" t="s">
        <v>361</v>
      </c>
      <c r="C23" s="636">
        <v>6312000</v>
      </c>
      <c r="D23" s="544">
        <v>6312000</v>
      </c>
      <c r="E23" s="544">
        <v>3395255</v>
      </c>
    </row>
    <row r="24" spans="1:5" s="316" customFormat="1" ht="12" customHeight="1" thickBot="1">
      <c r="A24" s="542" t="s">
        <v>92</v>
      </c>
      <c r="B24" s="543" t="s">
        <v>468</v>
      </c>
      <c r="C24" s="544"/>
      <c r="D24" s="544"/>
      <c r="E24" s="544"/>
    </row>
    <row r="25" spans="1:5" s="316" customFormat="1" ht="12" customHeight="1" thickBot="1">
      <c r="A25" s="549" t="s">
        <v>17</v>
      </c>
      <c r="B25" s="550" t="s">
        <v>152</v>
      </c>
      <c r="C25" s="551"/>
      <c r="D25" s="551"/>
      <c r="E25" s="551"/>
    </row>
    <row r="26" spans="1:5" s="316" customFormat="1" ht="12" customHeight="1" thickBot="1">
      <c r="A26" s="549" t="s">
        <v>18</v>
      </c>
      <c r="B26" s="550" t="s">
        <v>469</v>
      </c>
      <c r="C26" s="538">
        <f>+C27+C28+C29</f>
        <v>0</v>
      </c>
      <c r="D26" s="538">
        <f>+D27+D28+D29</f>
        <v>0</v>
      </c>
      <c r="E26" s="538">
        <f>+E27+E28+E29</f>
        <v>0</v>
      </c>
    </row>
    <row r="27" spans="1:5" s="316" customFormat="1" ht="12" customHeight="1">
      <c r="A27" s="552" t="s">
        <v>222</v>
      </c>
      <c r="B27" s="553" t="s">
        <v>217</v>
      </c>
      <c r="C27" s="554"/>
      <c r="D27" s="554"/>
      <c r="E27" s="554"/>
    </row>
    <row r="28" spans="1:5" s="316" customFormat="1" ht="12" customHeight="1">
      <c r="A28" s="552" t="s">
        <v>223</v>
      </c>
      <c r="B28" s="553" t="s">
        <v>360</v>
      </c>
      <c r="C28" s="544"/>
      <c r="D28" s="544"/>
      <c r="E28" s="544"/>
    </row>
    <row r="29" spans="1:5" s="316" customFormat="1" ht="12" customHeight="1">
      <c r="A29" s="552" t="s">
        <v>224</v>
      </c>
      <c r="B29" s="555" t="s">
        <v>363</v>
      </c>
      <c r="C29" s="544"/>
      <c r="D29" s="544"/>
      <c r="E29" s="544"/>
    </row>
    <row r="30" spans="1:5" s="316" customFormat="1" ht="12" customHeight="1" thickBot="1">
      <c r="A30" s="542" t="s">
        <v>225</v>
      </c>
      <c r="B30" s="556" t="s">
        <v>470</v>
      </c>
      <c r="C30" s="557"/>
      <c r="D30" s="557"/>
      <c r="E30" s="557"/>
    </row>
    <row r="31" spans="1:5" s="316" customFormat="1" ht="12" customHeight="1" thickBot="1">
      <c r="A31" s="549" t="s">
        <v>19</v>
      </c>
      <c r="B31" s="550" t="s">
        <v>364</v>
      </c>
      <c r="C31" s="538">
        <f>+C32+C33+C34</f>
        <v>0</v>
      </c>
      <c r="D31" s="538">
        <f>+D32+D33+D34</f>
        <v>0</v>
      </c>
      <c r="E31" s="538">
        <f>+E32+E33+E34</f>
        <v>0</v>
      </c>
    </row>
    <row r="32" spans="1:5" s="316" customFormat="1" ht="12" customHeight="1">
      <c r="A32" s="552" t="s">
        <v>76</v>
      </c>
      <c r="B32" s="553" t="s">
        <v>245</v>
      </c>
      <c r="C32" s="554"/>
      <c r="D32" s="554"/>
      <c r="E32" s="554"/>
    </row>
    <row r="33" spans="1:5" s="316" customFormat="1" ht="12" customHeight="1">
      <c r="A33" s="552" t="s">
        <v>77</v>
      </c>
      <c r="B33" s="555" t="s">
        <v>246</v>
      </c>
      <c r="C33" s="558"/>
      <c r="D33" s="558"/>
      <c r="E33" s="558"/>
    </row>
    <row r="34" spans="1:5" s="316" customFormat="1" ht="12" customHeight="1" thickBot="1">
      <c r="A34" s="542" t="s">
        <v>78</v>
      </c>
      <c r="B34" s="556" t="s">
        <v>247</v>
      </c>
      <c r="C34" s="557"/>
      <c r="D34" s="557"/>
      <c r="E34" s="557"/>
    </row>
    <row r="35" spans="1:5" s="247" customFormat="1" ht="12" customHeight="1" thickBot="1">
      <c r="A35" s="549" t="s">
        <v>20</v>
      </c>
      <c r="B35" s="550" t="s">
        <v>333</v>
      </c>
      <c r="C35" s="551"/>
      <c r="D35" s="551"/>
      <c r="E35" s="551"/>
    </row>
    <row r="36" spans="1:5" s="247" customFormat="1" ht="12" customHeight="1" thickBot="1">
      <c r="A36" s="549" t="s">
        <v>21</v>
      </c>
      <c r="B36" s="550" t="s">
        <v>365</v>
      </c>
      <c r="C36" s="559"/>
      <c r="D36" s="559"/>
      <c r="E36" s="559"/>
    </row>
    <row r="37" spans="1:5" s="247" customFormat="1" ht="12" customHeight="1" thickBot="1">
      <c r="A37" s="531" t="s">
        <v>22</v>
      </c>
      <c r="B37" s="550" t="s">
        <v>366</v>
      </c>
      <c r="C37" s="560">
        <f>+C8+C20+C25+C26+C31+C35+C36</f>
        <v>7450468</v>
      </c>
      <c r="D37" s="560">
        <f>+D8+D20+D25+D26+D31+D35+D36</f>
        <v>7450468</v>
      </c>
      <c r="E37" s="560">
        <f>+E8+E20+E25+E26+E31+E35+E36</f>
        <v>4353125</v>
      </c>
    </row>
    <row r="38" spans="1:5" s="247" customFormat="1" ht="12" customHeight="1" thickBot="1">
      <c r="A38" s="561" t="s">
        <v>23</v>
      </c>
      <c r="B38" s="550" t="s">
        <v>367</v>
      </c>
      <c r="C38" s="560">
        <f>+C39+C40+C41</f>
        <v>50591515</v>
      </c>
      <c r="D38" s="560">
        <f>+D39+D40+D41</f>
        <v>50591515</v>
      </c>
      <c r="E38" s="560">
        <f>+E39+E40+E41</f>
        <v>49757413</v>
      </c>
    </row>
    <row r="39" spans="1:5" s="247" customFormat="1" ht="12" customHeight="1">
      <c r="A39" s="552" t="s">
        <v>368</v>
      </c>
      <c r="B39" s="553" t="s">
        <v>195</v>
      </c>
      <c r="C39" s="554">
        <v>1537640</v>
      </c>
      <c r="D39" s="554">
        <v>1537640</v>
      </c>
      <c r="E39" s="554">
        <v>904701</v>
      </c>
    </row>
    <row r="40" spans="1:5" s="247" customFormat="1" ht="12" customHeight="1">
      <c r="A40" s="552" t="s">
        <v>369</v>
      </c>
      <c r="B40" s="555" t="s">
        <v>2</v>
      </c>
      <c r="C40" s="558"/>
      <c r="D40" s="558"/>
      <c r="E40" s="558"/>
    </row>
    <row r="41" spans="1:5" s="316" customFormat="1" ht="12" customHeight="1" thickBot="1">
      <c r="A41" s="542" t="s">
        <v>370</v>
      </c>
      <c r="B41" s="556" t="s">
        <v>371</v>
      </c>
      <c r="C41" s="557">
        <v>49053875</v>
      </c>
      <c r="D41" s="557">
        <v>49053875</v>
      </c>
      <c r="E41" s="557">
        <v>48852712</v>
      </c>
    </row>
    <row r="42" spans="1:5" s="316" customFormat="1" ht="15" customHeight="1" thickBot="1">
      <c r="A42" s="561" t="s">
        <v>24</v>
      </c>
      <c r="B42" s="562" t="s">
        <v>372</v>
      </c>
      <c r="C42" s="563">
        <f>+C37+C38</f>
        <v>58041983</v>
      </c>
      <c r="D42" s="563">
        <f>+D37+D38</f>
        <v>58041983</v>
      </c>
      <c r="E42" s="563">
        <f>+E37+E38</f>
        <v>54110538</v>
      </c>
    </row>
    <row r="43" spans="1:5" s="316" customFormat="1" ht="15" customHeight="1">
      <c r="A43" s="564"/>
      <c r="B43" s="565"/>
      <c r="C43" s="566"/>
      <c r="D43" s="566"/>
      <c r="E43" s="566"/>
    </row>
    <row r="44" spans="1:5" ht="18" thickBot="1">
      <c r="A44" s="567"/>
      <c r="B44" s="568"/>
      <c r="C44" s="569"/>
      <c r="D44" s="569"/>
      <c r="E44" s="569"/>
    </row>
    <row r="45" spans="1:5" s="315" customFormat="1" ht="16.5" customHeight="1" thickBot="1">
      <c r="A45" s="528"/>
      <c r="B45" s="570" t="s">
        <v>53</v>
      </c>
      <c r="C45" s="563"/>
      <c r="D45" s="563"/>
      <c r="E45" s="563"/>
    </row>
    <row r="46" spans="1:5" s="317" customFormat="1" ht="12" customHeight="1" thickBot="1">
      <c r="A46" s="549" t="s">
        <v>15</v>
      </c>
      <c r="B46" s="550" t="s">
        <v>373</v>
      </c>
      <c r="C46" s="538">
        <f>SUM(C47:C51)</f>
        <v>58041983</v>
      </c>
      <c r="D46" s="538">
        <f>SUM(D47:D51)</f>
        <v>58041983</v>
      </c>
      <c r="E46" s="538">
        <f>SUM(E47:E51)</f>
        <v>51214675</v>
      </c>
    </row>
    <row r="47" spans="1:5" ht="12" customHeight="1">
      <c r="A47" s="542" t="s">
        <v>83</v>
      </c>
      <c r="B47" s="548" t="s">
        <v>45</v>
      </c>
      <c r="C47" s="554">
        <v>42637500</v>
      </c>
      <c r="D47" s="554">
        <v>41277500</v>
      </c>
      <c r="E47" s="554">
        <v>37582145</v>
      </c>
    </row>
    <row r="48" spans="1:5" ht="12" customHeight="1">
      <c r="A48" s="542" t="s">
        <v>84</v>
      </c>
      <c r="B48" s="543" t="s">
        <v>161</v>
      </c>
      <c r="C48" s="571">
        <v>8314313</v>
      </c>
      <c r="D48" s="571">
        <v>8314313</v>
      </c>
      <c r="E48" s="571">
        <v>7169344</v>
      </c>
    </row>
    <row r="49" spans="1:5" ht="12" customHeight="1">
      <c r="A49" s="542" t="s">
        <v>85</v>
      </c>
      <c r="B49" s="543" t="s">
        <v>118</v>
      </c>
      <c r="C49" s="571">
        <v>7090170</v>
      </c>
      <c r="D49" s="571">
        <v>8440170</v>
      </c>
      <c r="E49" s="571">
        <v>6453186</v>
      </c>
    </row>
    <row r="50" spans="1:5" ht="12" customHeight="1">
      <c r="A50" s="542" t="s">
        <v>86</v>
      </c>
      <c r="B50" s="543" t="s">
        <v>162</v>
      </c>
      <c r="C50" s="571"/>
      <c r="D50" s="571"/>
      <c r="E50" s="571"/>
    </row>
    <row r="51" spans="1:5" ht="12" customHeight="1" thickBot="1">
      <c r="A51" s="542" t="s">
        <v>126</v>
      </c>
      <c r="B51" s="543" t="s">
        <v>163</v>
      </c>
      <c r="C51" s="571"/>
      <c r="D51" s="571">
        <v>10000</v>
      </c>
      <c r="E51" s="571">
        <v>10000</v>
      </c>
    </row>
    <row r="52" spans="1:5" ht="12" customHeight="1" thickBot="1">
      <c r="A52" s="549" t="s">
        <v>16</v>
      </c>
      <c r="B52" s="550" t="s">
        <v>374</v>
      </c>
      <c r="C52" s="538">
        <f>SUM(C53:C55)</f>
        <v>0</v>
      </c>
      <c r="D52" s="538">
        <f>SUM(D53:D55)</f>
        <v>0</v>
      </c>
      <c r="E52" s="538">
        <f>SUM(E53:E55)</f>
        <v>0</v>
      </c>
    </row>
    <row r="53" spans="1:5" s="317" customFormat="1" ht="12" customHeight="1">
      <c r="A53" s="542" t="s">
        <v>89</v>
      </c>
      <c r="B53" s="548" t="s">
        <v>185</v>
      </c>
      <c r="C53" s="554"/>
      <c r="D53" s="554"/>
      <c r="E53" s="554"/>
    </row>
    <row r="54" spans="1:5" ht="12" customHeight="1">
      <c r="A54" s="542" t="s">
        <v>90</v>
      </c>
      <c r="B54" s="543" t="s">
        <v>165</v>
      </c>
      <c r="C54" s="571"/>
      <c r="D54" s="571"/>
      <c r="E54" s="571"/>
    </row>
    <row r="55" spans="1:5" ht="12" customHeight="1">
      <c r="A55" s="542" t="s">
        <v>91</v>
      </c>
      <c r="B55" s="543" t="s">
        <v>54</v>
      </c>
      <c r="C55" s="571"/>
      <c r="D55" s="571"/>
      <c r="E55" s="571"/>
    </row>
    <row r="56" spans="1:5" ht="12" customHeight="1" thickBot="1">
      <c r="A56" s="542" t="s">
        <v>92</v>
      </c>
      <c r="B56" s="543" t="s">
        <v>471</v>
      </c>
      <c r="C56" s="571"/>
      <c r="D56" s="571"/>
      <c r="E56" s="571"/>
    </row>
    <row r="57" spans="1:5" ht="12" customHeight="1" thickBot="1">
      <c r="A57" s="549" t="s">
        <v>17</v>
      </c>
      <c r="B57" s="550" t="s">
        <v>10</v>
      </c>
      <c r="C57" s="551"/>
      <c r="D57" s="551"/>
      <c r="E57" s="551"/>
    </row>
    <row r="58" spans="1:5" ht="15" customHeight="1" thickBot="1">
      <c r="A58" s="549" t="s">
        <v>18</v>
      </c>
      <c r="B58" s="572" t="s">
        <v>476</v>
      </c>
      <c r="C58" s="573">
        <f>+C46+C52+C57</f>
        <v>58041983</v>
      </c>
      <c r="D58" s="573">
        <f>+D46+D52+D57</f>
        <v>58041983</v>
      </c>
      <c r="E58" s="573">
        <f>+E46+E52+E57</f>
        <v>51214675</v>
      </c>
    </row>
    <row r="59" spans="1:5" ht="18" thickBot="1">
      <c r="A59" s="574"/>
      <c r="B59" s="575"/>
      <c r="C59" s="576"/>
      <c r="D59" s="576"/>
      <c r="E59" s="576"/>
    </row>
    <row r="60" spans="1:5" ht="15" customHeight="1" thickBot="1">
      <c r="A60" s="577" t="s">
        <v>466</v>
      </c>
      <c r="B60" s="578"/>
      <c r="C60" s="579">
        <v>10</v>
      </c>
      <c r="D60" s="579">
        <v>10</v>
      </c>
      <c r="E60" s="579">
        <v>10</v>
      </c>
    </row>
    <row r="61" spans="1:5" ht="14.25" customHeight="1" thickBot="1">
      <c r="A61" s="577" t="s">
        <v>178</v>
      </c>
      <c r="B61" s="578"/>
      <c r="C61" s="579"/>
      <c r="D61" s="579"/>
      <c r="E61" s="579"/>
    </row>
    <row r="62" spans="1:5" ht="22.5">
      <c r="A62" s="580"/>
      <c r="B62" s="581"/>
      <c r="C62" s="581"/>
      <c r="D62" s="581"/>
      <c r="E62" s="581"/>
    </row>
    <row r="63" spans="1:5" ht="22.5">
      <c r="A63" s="580"/>
      <c r="B63" s="581"/>
      <c r="C63" s="581"/>
      <c r="D63" s="581"/>
      <c r="E63" s="58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60"/>
  <sheetViews>
    <sheetView zoomScale="145" zoomScaleNormal="145" workbookViewId="0" topLeftCell="A1">
      <selection activeCell="E1" sqref="E1"/>
    </sheetView>
  </sheetViews>
  <sheetFormatPr defaultColWidth="9.375" defaultRowHeight="12.75"/>
  <cols>
    <col min="1" max="1" width="13.75390625" style="162" customWidth="1"/>
    <col min="2" max="2" width="79.125" style="163" customWidth="1"/>
    <col min="3" max="3" width="15.375" style="163" customWidth="1"/>
    <col min="4" max="4" width="16.375" style="163" customWidth="1"/>
    <col min="5" max="5" width="14.625" style="163" customWidth="1"/>
    <col min="6" max="6" width="25.00390625" style="163" customWidth="1"/>
    <col min="7" max="16384" width="9.375" style="163" customWidth="1"/>
  </cols>
  <sheetData>
    <row r="1" spans="1:6" s="142" customFormat="1" ht="21" customHeight="1" thickBot="1">
      <c r="A1" s="141"/>
      <c r="B1" s="143"/>
      <c r="C1" s="312"/>
      <c r="D1" s="312"/>
      <c r="E1" s="312" t="s">
        <v>690</v>
      </c>
      <c r="F1" s="312"/>
    </row>
    <row r="2" spans="1:6" s="313" customFormat="1" ht="33.75">
      <c r="A2" s="266" t="s">
        <v>176</v>
      </c>
      <c r="B2" s="232" t="s">
        <v>499</v>
      </c>
      <c r="C2" s="245"/>
      <c r="D2" s="245"/>
      <c r="E2" s="245" t="s">
        <v>56</v>
      </c>
      <c r="F2" s="394"/>
    </row>
    <row r="3" spans="1:6" s="313" customFormat="1" ht="23.25" thickBot="1">
      <c r="A3" s="306" t="s">
        <v>175</v>
      </c>
      <c r="B3" s="233" t="s">
        <v>356</v>
      </c>
      <c r="C3" s="246"/>
      <c r="D3" s="246"/>
      <c r="E3" s="246"/>
      <c r="F3" s="394"/>
    </row>
    <row r="4" spans="1:6" s="314" customFormat="1" ht="15.75" customHeight="1" thickBot="1">
      <c r="A4" s="145"/>
      <c r="B4" s="145"/>
      <c r="C4" s="146"/>
      <c r="D4" s="146"/>
      <c r="E4" s="146" t="s">
        <v>688</v>
      </c>
      <c r="F4" s="146"/>
    </row>
    <row r="5" spans="1:6" ht="13.5" thickBot="1">
      <c r="A5" s="267" t="s">
        <v>177</v>
      </c>
      <c r="B5" s="147" t="s">
        <v>496</v>
      </c>
      <c r="C5" s="148" t="s">
        <v>51</v>
      </c>
      <c r="D5" s="148" t="s">
        <v>515</v>
      </c>
      <c r="E5" s="148" t="s">
        <v>516</v>
      </c>
      <c r="F5" s="395"/>
    </row>
    <row r="6" spans="1:6" s="315" customFormat="1" ht="12.75" customHeight="1" thickBot="1">
      <c r="A6" s="114"/>
      <c r="B6" s="115" t="s">
        <v>444</v>
      </c>
      <c r="C6" s="116" t="s">
        <v>445</v>
      </c>
      <c r="D6" s="116" t="s">
        <v>446</v>
      </c>
      <c r="E6" s="116" t="s">
        <v>448</v>
      </c>
      <c r="F6" s="396"/>
    </row>
    <row r="7" spans="1:6" s="315" customFormat="1" ht="15.75" customHeight="1" thickBot="1">
      <c r="A7" s="149"/>
      <c r="B7" s="150" t="s">
        <v>52</v>
      </c>
      <c r="C7" s="151"/>
      <c r="D7" s="151"/>
      <c r="E7" s="151"/>
      <c r="F7" s="397"/>
    </row>
    <row r="8" spans="1:6" s="247" customFormat="1" ht="12" customHeight="1" thickBot="1">
      <c r="A8" s="114" t="s">
        <v>15</v>
      </c>
      <c r="B8" s="152" t="s">
        <v>467</v>
      </c>
      <c r="C8" s="195">
        <f>SUM(C9:C19)</f>
        <v>10189744</v>
      </c>
      <c r="D8" s="195">
        <f>SUM(D9:D19)</f>
        <v>32722964</v>
      </c>
      <c r="E8" s="195">
        <f>SUM(E9:E19)</f>
        <v>13022423</v>
      </c>
      <c r="F8" s="398"/>
    </row>
    <row r="9" spans="1:6" s="247" customFormat="1" ht="12" customHeight="1">
      <c r="A9" s="307" t="s">
        <v>83</v>
      </c>
      <c r="B9" s="8" t="s">
        <v>231</v>
      </c>
      <c r="C9" s="236"/>
      <c r="D9" s="236"/>
      <c r="E9" s="236"/>
      <c r="F9" s="399"/>
    </row>
    <row r="10" spans="1:6" s="247" customFormat="1" ht="12" customHeight="1">
      <c r="A10" s="308" t="s">
        <v>84</v>
      </c>
      <c r="B10" s="6" t="s">
        <v>232</v>
      </c>
      <c r="C10" s="193">
        <v>4993592</v>
      </c>
      <c r="D10" s="193">
        <v>16556812</v>
      </c>
      <c r="E10" s="193">
        <v>9945334</v>
      </c>
      <c r="F10" s="399"/>
    </row>
    <row r="11" spans="1:6" s="247" customFormat="1" ht="12" customHeight="1">
      <c r="A11" s="308" t="s">
        <v>85</v>
      </c>
      <c r="B11" s="6" t="s">
        <v>233</v>
      </c>
      <c r="C11" s="193"/>
      <c r="D11" s="193">
        <v>200000</v>
      </c>
      <c r="E11" s="193">
        <v>79151</v>
      </c>
      <c r="F11" s="399"/>
    </row>
    <row r="12" spans="1:6" s="247" customFormat="1" ht="12" customHeight="1">
      <c r="A12" s="308" t="s">
        <v>86</v>
      </c>
      <c r="B12" s="6" t="s">
        <v>234</v>
      </c>
      <c r="C12" s="193"/>
      <c r="D12" s="193"/>
      <c r="E12" s="193"/>
      <c r="F12" s="399"/>
    </row>
    <row r="13" spans="1:6" s="247" customFormat="1" ht="12" customHeight="1">
      <c r="A13" s="308" t="s">
        <v>126</v>
      </c>
      <c r="B13" s="6" t="s">
        <v>235</v>
      </c>
      <c r="C13" s="193"/>
      <c r="D13" s="193"/>
      <c r="E13" s="193"/>
      <c r="F13" s="399"/>
    </row>
    <row r="14" spans="1:6" s="247" customFormat="1" ht="12" customHeight="1">
      <c r="A14" s="308" t="s">
        <v>87</v>
      </c>
      <c r="B14" s="6" t="s">
        <v>357</v>
      </c>
      <c r="C14" s="193">
        <v>3030653</v>
      </c>
      <c r="D14" s="193">
        <v>8800653</v>
      </c>
      <c r="E14" s="193">
        <v>2997916</v>
      </c>
      <c r="F14" s="399"/>
    </row>
    <row r="15" spans="1:6" s="247" customFormat="1" ht="12" customHeight="1">
      <c r="A15" s="308" t="s">
        <v>88</v>
      </c>
      <c r="B15" s="5" t="s">
        <v>358</v>
      </c>
      <c r="C15" s="193">
        <v>2165499</v>
      </c>
      <c r="D15" s="193">
        <v>7165499</v>
      </c>
      <c r="E15" s="193"/>
      <c r="F15" s="399"/>
    </row>
    <row r="16" spans="1:6" s="247" customFormat="1" ht="12" customHeight="1">
      <c r="A16" s="308" t="s">
        <v>95</v>
      </c>
      <c r="B16" s="6" t="s">
        <v>238</v>
      </c>
      <c r="C16" s="237"/>
      <c r="D16" s="237"/>
      <c r="E16" s="237"/>
      <c r="F16" s="399"/>
    </row>
    <row r="17" spans="1:6" s="316" customFormat="1" ht="12" customHeight="1">
      <c r="A17" s="308" t="s">
        <v>96</v>
      </c>
      <c r="B17" s="6" t="s">
        <v>239</v>
      </c>
      <c r="C17" s="193"/>
      <c r="D17" s="193"/>
      <c r="E17" s="193"/>
      <c r="F17" s="399"/>
    </row>
    <row r="18" spans="1:6" s="316" customFormat="1" ht="12" customHeight="1">
      <c r="A18" s="308" t="s">
        <v>97</v>
      </c>
      <c r="B18" s="6" t="s">
        <v>387</v>
      </c>
      <c r="C18" s="194"/>
      <c r="D18" s="194"/>
      <c r="E18" s="194"/>
      <c r="F18" s="399"/>
    </row>
    <row r="19" spans="1:6" s="316" customFormat="1" ht="12" customHeight="1" thickBot="1">
      <c r="A19" s="308" t="s">
        <v>98</v>
      </c>
      <c r="B19" s="5" t="s">
        <v>240</v>
      </c>
      <c r="C19" s="194"/>
      <c r="D19" s="194"/>
      <c r="E19" s="194">
        <v>22</v>
      </c>
      <c r="F19" s="399"/>
    </row>
    <row r="20" spans="1:6" s="247" customFormat="1" ht="12" customHeight="1" thickBot="1">
      <c r="A20" s="114" t="s">
        <v>16</v>
      </c>
      <c r="B20" s="152" t="s">
        <v>359</v>
      </c>
      <c r="C20" s="195">
        <f>SUM(C21:C23)</f>
        <v>0</v>
      </c>
      <c r="D20" s="195">
        <f>SUM(D21:D23)</f>
        <v>0</v>
      </c>
      <c r="E20" s="195">
        <f>SUM(E21:E23)</f>
        <v>0</v>
      </c>
      <c r="F20" s="398"/>
    </row>
    <row r="21" spans="1:6" s="316" customFormat="1" ht="12" customHeight="1">
      <c r="A21" s="308" t="s">
        <v>89</v>
      </c>
      <c r="B21" s="7" t="s">
        <v>212</v>
      </c>
      <c r="C21" s="193"/>
      <c r="D21" s="193"/>
      <c r="E21" s="193"/>
      <c r="F21" s="399"/>
    </row>
    <row r="22" spans="1:6" s="316" customFormat="1" ht="12" customHeight="1">
      <c r="A22" s="308" t="s">
        <v>90</v>
      </c>
      <c r="B22" s="6" t="s">
        <v>360</v>
      </c>
      <c r="C22" s="193"/>
      <c r="D22" s="193"/>
      <c r="E22" s="193"/>
      <c r="F22" s="399"/>
    </row>
    <row r="23" spans="1:6" s="316" customFormat="1" ht="12" customHeight="1">
      <c r="A23" s="308" t="s">
        <v>91</v>
      </c>
      <c r="B23" s="6" t="s">
        <v>361</v>
      </c>
      <c r="C23" s="193"/>
      <c r="D23" s="193"/>
      <c r="E23" s="193"/>
      <c r="F23" s="399"/>
    </row>
    <row r="24" spans="1:6" s="316" customFormat="1" ht="12" customHeight="1" thickBot="1">
      <c r="A24" s="308" t="s">
        <v>92</v>
      </c>
      <c r="B24" s="6" t="s">
        <v>472</v>
      </c>
      <c r="C24" s="193"/>
      <c r="D24" s="193"/>
      <c r="E24" s="193"/>
      <c r="F24" s="399"/>
    </row>
    <row r="25" spans="1:6" s="316" customFormat="1" ht="12" customHeight="1" thickBot="1">
      <c r="A25" s="120" t="s">
        <v>17</v>
      </c>
      <c r="B25" s="85" t="s">
        <v>152</v>
      </c>
      <c r="C25" s="222"/>
      <c r="D25" s="222"/>
      <c r="E25" s="222"/>
      <c r="F25" s="400"/>
    </row>
    <row r="26" spans="1:6" s="316" customFormat="1" ht="12" customHeight="1" thickBot="1">
      <c r="A26" s="120" t="s">
        <v>18</v>
      </c>
      <c r="B26" s="85" t="s">
        <v>362</v>
      </c>
      <c r="C26" s="195">
        <f>+C27+C28</f>
        <v>0</v>
      </c>
      <c r="D26" s="195">
        <f>+D27+D28</f>
        <v>0</v>
      </c>
      <c r="E26" s="195">
        <f>+E27+E28</f>
        <v>0</v>
      </c>
      <c r="F26" s="398"/>
    </row>
    <row r="27" spans="1:6" s="316" customFormat="1" ht="12" customHeight="1">
      <c r="A27" s="309" t="s">
        <v>222</v>
      </c>
      <c r="B27" s="310" t="s">
        <v>360</v>
      </c>
      <c r="C27" s="59"/>
      <c r="D27" s="59"/>
      <c r="E27" s="59"/>
      <c r="F27" s="401"/>
    </row>
    <row r="28" spans="1:6" s="316" customFormat="1" ht="12" customHeight="1">
      <c r="A28" s="309" t="s">
        <v>223</v>
      </c>
      <c r="B28" s="311" t="s">
        <v>363</v>
      </c>
      <c r="C28" s="196"/>
      <c r="D28" s="196"/>
      <c r="E28" s="196"/>
      <c r="F28" s="401"/>
    </row>
    <row r="29" spans="1:6" s="316" customFormat="1" ht="12" customHeight="1" thickBot="1">
      <c r="A29" s="308" t="s">
        <v>224</v>
      </c>
      <c r="B29" s="100" t="s">
        <v>473</v>
      </c>
      <c r="C29" s="66"/>
      <c r="D29" s="66"/>
      <c r="E29" s="66"/>
      <c r="F29" s="401"/>
    </row>
    <row r="30" spans="1:6" s="316" customFormat="1" ht="12" customHeight="1" thickBot="1">
      <c r="A30" s="120" t="s">
        <v>19</v>
      </c>
      <c r="B30" s="85" t="s">
        <v>364</v>
      </c>
      <c r="C30" s="195">
        <f>+C31+C32+C33</f>
        <v>0</v>
      </c>
      <c r="D30" s="195">
        <f>+D31+D32+D33</f>
        <v>0</v>
      </c>
      <c r="E30" s="195">
        <f>+E31+E32+E33</f>
        <v>0</v>
      </c>
      <c r="F30" s="398"/>
    </row>
    <row r="31" spans="1:6" s="316" customFormat="1" ht="12" customHeight="1">
      <c r="A31" s="309" t="s">
        <v>76</v>
      </c>
      <c r="B31" s="310" t="s">
        <v>245</v>
      </c>
      <c r="C31" s="59"/>
      <c r="D31" s="59"/>
      <c r="E31" s="59"/>
      <c r="F31" s="401"/>
    </row>
    <row r="32" spans="1:6" s="316" customFormat="1" ht="12" customHeight="1">
      <c r="A32" s="309" t="s">
        <v>77</v>
      </c>
      <c r="B32" s="311" t="s">
        <v>246</v>
      </c>
      <c r="C32" s="196"/>
      <c r="D32" s="196"/>
      <c r="E32" s="196"/>
      <c r="F32" s="401"/>
    </row>
    <row r="33" spans="1:6" s="316" customFormat="1" ht="12" customHeight="1" thickBot="1">
      <c r="A33" s="308" t="s">
        <v>78</v>
      </c>
      <c r="B33" s="100" t="s">
        <v>247</v>
      </c>
      <c r="C33" s="66"/>
      <c r="D33" s="66"/>
      <c r="E33" s="66"/>
      <c r="F33" s="401"/>
    </row>
    <row r="34" spans="1:6" s="247" customFormat="1" ht="12" customHeight="1" thickBot="1">
      <c r="A34" s="120" t="s">
        <v>20</v>
      </c>
      <c r="B34" s="85" t="s">
        <v>333</v>
      </c>
      <c r="C34" s="222"/>
      <c r="D34" s="222"/>
      <c r="E34" s="222"/>
      <c r="F34" s="400"/>
    </row>
    <row r="35" spans="1:6" s="247" customFormat="1" ht="12" customHeight="1" thickBot="1">
      <c r="A35" s="120" t="s">
        <v>21</v>
      </c>
      <c r="B35" s="85" t="s">
        <v>365</v>
      </c>
      <c r="C35" s="238"/>
      <c r="D35" s="238"/>
      <c r="E35" s="238"/>
      <c r="F35" s="400"/>
    </row>
    <row r="36" spans="1:6" s="247" customFormat="1" ht="12" customHeight="1" thickBot="1">
      <c r="A36" s="114" t="s">
        <v>22</v>
      </c>
      <c r="B36" s="85" t="s">
        <v>474</v>
      </c>
      <c r="C36" s="239">
        <f>+C8+C20+C25+C26+C30+C34+C35</f>
        <v>10189744</v>
      </c>
      <c r="D36" s="239">
        <f>+D8+D20+D25+D26+D30+D34+D35</f>
        <v>32722964</v>
      </c>
      <c r="E36" s="239">
        <f>+E8+E20+E25+E26+E30+E34+E35</f>
        <v>13022423</v>
      </c>
      <c r="F36" s="398"/>
    </row>
    <row r="37" spans="1:6" s="247" customFormat="1" ht="12" customHeight="1" thickBot="1">
      <c r="A37" s="153" t="s">
        <v>23</v>
      </c>
      <c r="B37" s="85" t="s">
        <v>367</v>
      </c>
      <c r="C37" s="239">
        <f>+C38+C39+C40</f>
        <v>653670</v>
      </c>
      <c r="D37" s="239">
        <f>+D38+D39+D40</f>
        <v>670670</v>
      </c>
      <c r="E37" s="239">
        <f>+E38+E39+E40</f>
        <v>654083</v>
      </c>
      <c r="F37" s="398"/>
    </row>
    <row r="38" spans="1:6" s="247" customFormat="1" ht="12" customHeight="1">
      <c r="A38" s="309" t="s">
        <v>368</v>
      </c>
      <c r="B38" s="310" t="s">
        <v>195</v>
      </c>
      <c r="C38" s="59">
        <v>568670</v>
      </c>
      <c r="D38" s="59">
        <v>568670</v>
      </c>
      <c r="E38" s="59">
        <v>568670</v>
      </c>
      <c r="F38" s="401"/>
    </row>
    <row r="39" spans="1:6" s="247" customFormat="1" ht="12" customHeight="1">
      <c r="A39" s="309" t="s">
        <v>369</v>
      </c>
      <c r="B39" s="311" t="s">
        <v>2</v>
      </c>
      <c r="C39" s="196"/>
      <c r="D39" s="196"/>
      <c r="E39" s="196"/>
      <c r="F39" s="401"/>
    </row>
    <row r="40" spans="1:6" s="316" customFormat="1" ht="12" customHeight="1" thickBot="1">
      <c r="A40" s="308" t="s">
        <v>370</v>
      </c>
      <c r="B40" s="100" t="s">
        <v>371</v>
      </c>
      <c r="C40" s="66">
        <v>85000</v>
      </c>
      <c r="D40" s="66">
        <v>102000</v>
      </c>
      <c r="E40" s="66">
        <v>85413</v>
      </c>
      <c r="F40" s="401"/>
    </row>
    <row r="41" spans="1:6" s="316" customFormat="1" ht="15" customHeight="1" thickBot="1">
      <c r="A41" s="153" t="s">
        <v>24</v>
      </c>
      <c r="B41" s="154" t="s">
        <v>372</v>
      </c>
      <c r="C41" s="242">
        <f>+C36+C37</f>
        <v>10843414</v>
      </c>
      <c r="D41" s="242">
        <f>+D36+D37</f>
        <v>33393634</v>
      </c>
      <c r="E41" s="242">
        <f>+E36+E37</f>
        <v>13676506</v>
      </c>
      <c r="F41" s="240"/>
    </row>
    <row r="42" spans="1:6" s="316" customFormat="1" ht="15" customHeight="1">
      <c r="A42" s="155"/>
      <c r="B42" s="156"/>
      <c r="C42" s="240"/>
      <c r="D42" s="240"/>
      <c r="E42" s="240"/>
      <c r="F42" s="240"/>
    </row>
    <row r="43" spans="1:6" ht="13.5" thickBot="1">
      <c r="A43" s="157"/>
      <c r="B43" s="158"/>
      <c r="C43" s="241"/>
      <c r="D43" s="241"/>
      <c r="E43" s="241"/>
      <c r="F43" s="241"/>
    </row>
    <row r="44" spans="1:6" s="315" customFormat="1" ht="16.5" customHeight="1" thickBot="1">
      <c r="A44" s="159"/>
      <c r="B44" s="160" t="s">
        <v>53</v>
      </c>
      <c r="C44" s="242"/>
      <c r="D44" s="242"/>
      <c r="E44" s="242"/>
      <c r="F44" s="240"/>
    </row>
    <row r="45" spans="1:6" s="317" customFormat="1" ht="12" customHeight="1" thickBot="1">
      <c r="A45" s="120" t="s">
        <v>15</v>
      </c>
      <c r="B45" s="85" t="s">
        <v>373</v>
      </c>
      <c r="C45" s="195">
        <f>SUM(C46:C50)</f>
        <v>96491306</v>
      </c>
      <c r="D45" s="195">
        <f>SUM(D46:D50)</f>
        <v>118864526</v>
      </c>
      <c r="E45" s="195">
        <f>SUM(E46:E50)</f>
        <v>96828592</v>
      </c>
      <c r="F45" s="398"/>
    </row>
    <row r="46" spans="1:6" ht="12" customHeight="1">
      <c r="A46" s="308" t="s">
        <v>83</v>
      </c>
      <c r="B46" s="7" t="s">
        <v>45</v>
      </c>
      <c r="C46" s="59">
        <v>53964000</v>
      </c>
      <c r="D46" s="59">
        <v>60570000</v>
      </c>
      <c r="E46" s="59">
        <v>56081446</v>
      </c>
      <c r="F46" s="401"/>
    </row>
    <row r="47" spans="1:6" ht="12" customHeight="1">
      <c r="A47" s="308" t="s">
        <v>84</v>
      </c>
      <c r="B47" s="6" t="s">
        <v>161</v>
      </c>
      <c r="C47" s="62">
        <v>11040000</v>
      </c>
      <c r="D47" s="62">
        <v>11345000</v>
      </c>
      <c r="E47" s="62">
        <v>10469407</v>
      </c>
      <c r="F47" s="401"/>
    </row>
    <row r="48" spans="1:6" ht="12" customHeight="1">
      <c r="A48" s="308" t="s">
        <v>85</v>
      </c>
      <c r="B48" s="6" t="s">
        <v>118</v>
      </c>
      <c r="C48" s="62">
        <v>31487306</v>
      </c>
      <c r="D48" s="62">
        <v>46949526</v>
      </c>
      <c r="E48" s="62">
        <v>30277739</v>
      </c>
      <c r="F48" s="401"/>
    </row>
    <row r="49" spans="1:6" ht="12" customHeight="1">
      <c r="A49" s="308" t="s">
        <v>86</v>
      </c>
      <c r="B49" s="6" t="s">
        <v>162</v>
      </c>
      <c r="C49" s="62"/>
      <c r="D49" s="62"/>
      <c r="E49" s="62"/>
      <c r="F49" s="401"/>
    </row>
    <row r="50" spans="1:6" ht="12" customHeight="1" thickBot="1">
      <c r="A50" s="308" t="s">
        <v>126</v>
      </c>
      <c r="B50" s="6" t="s">
        <v>163</v>
      </c>
      <c r="C50" s="62"/>
      <c r="D50" s="62"/>
      <c r="E50" s="62"/>
      <c r="F50" s="401"/>
    </row>
    <row r="51" spans="1:6" ht="12" customHeight="1" thickBot="1">
      <c r="A51" s="120" t="s">
        <v>16</v>
      </c>
      <c r="B51" s="85" t="s">
        <v>374</v>
      </c>
      <c r="C51" s="195">
        <f>SUM(C52:C54)</f>
        <v>0</v>
      </c>
      <c r="D51" s="195">
        <f>SUM(D52:D54)</f>
        <v>0</v>
      </c>
      <c r="E51" s="195">
        <f>SUM(E52:E54)</f>
        <v>0</v>
      </c>
      <c r="F51" s="398"/>
    </row>
    <row r="52" spans="1:6" s="317" customFormat="1" ht="12" customHeight="1">
      <c r="A52" s="308" t="s">
        <v>89</v>
      </c>
      <c r="B52" s="7" t="s">
        <v>185</v>
      </c>
      <c r="C52" s="59"/>
      <c r="D52" s="59"/>
      <c r="E52" s="59"/>
      <c r="F52" s="401"/>
    </row>
    <row r="53" spans="1:6" ht="12" customHeight="1">
      <c r="A53" s="308" t="s">
        <v>90</v>
      </c>
      <c r="B53" s="6" t="s">
        <v>165</v>
      </c>
      <c r="C53" s="62"/>
      <c r="D53" s="62"/>
      <c r="E53" s="62"/>
      <c r="F53" s="401"/>
    </row>
    <row r="54" spans="1:6" ht="12" customHeight="1">
      <c r="A54" s="308" t="s">
        <v>91</v>
      </c>
      <c r="B54" s="6" t="s">
        <v>54</v>
      </c>
      <c r="C54" s="62"/>
      <c r="D54" s="62"/>
      <c r="E54" s="62"/>
      <c r="F54" s="401"/>
    </row>
    <row r="55" spans="1:6" ht="12" customHeight="1" thickBot="1">
      <c r="A55" s="308" t="s">
        <v>92</v>
      </c>
      <c r="B55" s="6" t="s">
        <v>471</v>
      </c>
      <c r="C55" s="62"/>
      <c r="D55" s="62"/>
      <c r="E55" s="62"/>
      <c r="F55" s="401"/>
    </row>
    <row r="56" spans="1:6" ht="15" customHeight="1" thickBot="1">
      <c r="A56" s="120" t="s">
        <v>17</v>
      </c>
      <c r="B56" s="85" t="s">
        <v>10</v>
      </c>
      <c r="C56" s="222"/>
      <c r="D56" s="222"/>
      <c r="E56" s="222"/>
      <c r="F56" s="400"/>
    </row>
    <row r="57" spans="1:6" ht="13.5" thickBot="1">
      <c r="A57" s="120" t="s">
        <v>18</v>
      </c>
      <c r="B57" s="161" t="s">
        <v>476</v>
      </c>
      <c r="C57" s="243">
        <f>+C45+C51+C56</f>
        <v>96491306</v>
      </c>
      <c r="D57" s="243">
        <f>+D45+D51+D56</f>
        <v>118864526</v>
      </c>
      <c r="E57" s="243">
        <f>+E45+E51+E56</f>
        <v>96828592</v>
      </c>
      <c r="F57" s="240"/>
    </row>
    <row r="58" spans="3:6" ht="15" customHeight="1" thickBot="1">
      <c r="C58" s="244"/>
      <c r="D58" s="244"/>
      <c r="E58" s="244"/>
      <c r="F58" s="244"/>
    </row>
    <row r="59" spans="1:6" ht="14.25" customHeight="1" thickBot="1">
      <c r="A59" s="164" t="s">
        <v>466</v>
      </c>
      <c r="B59" s="165"/>
      <c r="C59" s="82">
        <v>21</v>
      </c>
      <c r="D59" s="82">
        <v>21</v>
      </c>
      <c r="E59" s="82">
        <v>21</v>
      </c>
      <c r="F59" s="402"/>
    </row>
    <row r="60" spans="1:6" ht="13.5" thickBot="1">
      <c r="A60" s="164" t="s">
        <v>178</v>
      </c>
      <c r="B60" s="165"/>
      <c r="C60" s="82"/>
      <c r="D60" s="82"/>
      <c r="E60" s="82"/>
      <c r="F60" s="40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"/>
  <sheetViews>
    <sheetView workbookViewId="0" topLeftCell="A1">
      <selection activeCell="B21" sqref="B21"/>
    </sheetView>
  </sheetViews>
  <sheetFormatPr defaultColWidth="9.375" defaultRowHeight="12.75"/>
  <cols>
    <col min="1" max="1" width="7.00390625" style="403" customWidth="1"/>
    <col min="2" max="2" width="32.00390625" style="404" customWidth="1"/>
    <col min="3" max="3" width="12.50390625" style="404" customWidth="1"/>
    <col min="4" max="6" width="11.75390625" style="404" customWidth="1"/>
    <col min="7" max="7" width="12.75390625" style="404" customWidth="1"/>
    <col min="8" max="16384" width="9.375" style="404" customWidth="1"/>
  </cols>
  <sheetData>
    <row r="1" ht="14.25" thickBot="1">
      <c r="G1" s="405" t="s">
        <v>682</v>
      </c>
    </row>
    <row r="2" spans="1:7" ht="17.25" customHeight="1" thickBot="1">
      <c r="A2" s="673" t="s">
        <v>13</v>
      </c>
      <c r="B2" s="675" t="s">
        <v>517</v>
      </c>
      <c r="C2" s="675" t="s">
        <v>518</v>
      </c>
      <c r="D2" s="675" t="s">
        <v>519</v>
      </c>
      <c r="E2" s="677" t="s">
        <v>520</v>
      </c>
      <c r="F2" s="677"/>
      <c r="G2" s="678"/>
    </row>
    <row r="3" spans="1:7" s="408" customFormat="1" ht="57.75" customHeight="1" thickBot="1">
      <c r="A3" s="674"/>
      <c r="B3" s="676"/>
      <c r="C3" s="676"/>
      <c r="D3" s="676"/>
      <c r="E3" s="406" t="s">
        <v>521</v>
      </c>
      <c r="F3" s="406" t="s">
        <v>522</v>
      </c>
      <c r="G3" s="407" t="s">
        <v>523</v>
      </c>
    </row>
    <row r="4" spans="1:7" s="412" customFormat="1" ht="15" customHeight="1" thickBot="1">
      <c r="A4" s="409" t="s">
        <v>444</v>
      </c>
      <c r="B4" s="410" t="s">
        <v>445</v>
      </c>
      <c r="C4" s="410"/>
      <c r="D4" s="410" t="s">
        <v>448</v>
      </c>
      <c r="E4" s="410" t="s">
        <v>524</v>
      </c>
      <c r="F4" s="410" t="s">
        <v>449</v>
      </c>
      <c r="G4" s="411" t="s">
        <v>450</v>
      </c>
    </row>
    <row r="5" spans="1:7" s="418" customFormat="1" ht="15" customHeight="1">
      <c r="A5" s="413" t="s">
        <v>15</v>
      </c>
      <c r="B5" s="414" t="s">
        <v>525</v>
      </c>
      <c r="C5" s="415">
        <v>77612942</v>
      </c>
      <c r="D5" s="415"/>
      <c r="E5" s="416">
        <v>77612942</v>
      </c>
      <c r="F5" s="415"/>
      <c r="G5" s="417"/>
    </row>
    <row r="6" spans="1:7" s="418" customFormat="1" ht="15" customHeight="1">
      <c r="A6" s="419" t="s">
        <v>16</v>
      </c>
      <c r="B6" s="420" t="s">
        <v>526</v>
      </c>
      <c r="C6" s="421">
        <v>426170</v>
      </c>
      <c r="D6" s="421"/>
      <c r="E6" s="416">
        <v>426170</v>
      </c>
      <c r="F6" s="421"/>
      <c r="G6" s="422"/>
    </row>
    <row r="7" spans="1:7" s="418" customFormat="1" ht="27">
      <c r="A7" s="419" t="s">
        <v>17</v>
      </c>
      <c r="B7" s="420" t="s">
        <v>527</v>
      </c>
      <c r="C7" s="421">
        <v>56803</v>
      </c>
      <c r="D7" s="421"/>
      <c r="E7" s="416">
        <f aca="true" t="shared" si="0" ref="E7:E15">C7+D7</f>
        <v>56803</v>
      </c>
      <c r="F7" s="421"/>
      <c r="G7" s="422"/>
    </row>
    <row r="8" spans="1:7" s="418" customFormat="1" ht="15" customHeight="1">
      <c r="A8" s="423" t="s">
        <v>18</v>
      </c>
      <c r="B8" s="424"/>
      <c r="C8" s="425"/>
      <c r="D8" s="425"/>
      <c r="E8" s="426">
        <f t="shared" si="0"/>
        <v>0</v>
      </c>
      <c r="F8" s="425"/>
      <c r="G8" s="422"/>
    </row>
    <row r="9" spans="1:7" s="418" customFormat="1" ht="15" customHeight="1">
      <c r="A9" s="423" t="s">
        <v>19</v>
      </c>
      <c r="B9" s="424"/>
      <c r="C9" s="425"/>
      <c r="D9" s="425"/>
      <c r="E9" s="426">
        <f t="shared" si="0"/>
        <v>0</v>
      </c>
      <c r="F9" s="425"/>
      <c r="G9" s="422"/>
    </row>
    <row r="10" spans="1:7" s="418" customFormat="1" ht="15" customHeight="1">
      <c r="A10" s="423" t="s">
        <v>20</v>
      </c>
      <c r="B10" s="424"/>
      <c r="C10" s="425"/>
      <c r="D10" s="425"/>
      <c r="E10" s="426">
        <f t="shared" si="0"/>
        <v>0</v>
      </c>
      <c r="F10" s="425"/>
      <c r="G10" s="422"/>
    </row>
    <row r="11" spans="1:7" ht="15" customHeight="1">
      <c r="A11" s="427" t="s">
        <v>21</v>
      </c>
      <c r="B11" s="428"/>
      <c r="C11" s="429"/>
      <c r="D11" s="429"/>
      <c r="E11" s="430">
        <f t="shared" si="0"/>
        <v>0</v>
      </c>
      <c r="F11" s="429"/>
      <c r="G11" s="431"/>
    </row>
    <row r="12" spans="1:7" ht="15" customHeight="1">
      <c r="A12" s="427" t="s">
        <v>22</v>
      </c>
      <c r="B12" s="428"/>
      <c r="C12" s="429"/>
      <c r="D12" s="429"/>
      <c r="E12" s="430">
        <f t="shared" si="0"/>
        <v>0</v>
      </c>
      <c r="F12" s="429"/>
      <c r="G12" s="431"/>
    </row>
    <row r="13" spans="1:7" ht="15" customHeight="1">
      <c r="A13" s="427" t="s">
        <v>23</v>
      </c>
      <c r="B13" s="428"/>
      <c r="C13" s="429"/>
      <c r="D13" s="429"/>
      <c r="E13" s="430">
        <f t="shared" si="0"/>
        <v>0</v>
      </c>
      <c r="F13" s="429"/>
      <c r="G13" s="431"/>
    </row>
    <row r="14" spans="1:7" ht="15" customHeight="1">
      <c r="A14" s="427" t="s">
        <v>24</v>
      </c>
      <c r="B14" s="428"/>
      <c r="C14" s="429"/>
      <c r="D14" s="429"/>
      <c r="E14" s="430">
        <f t="shared" si="0"/>
        <v>0</v>
      </c>
      <c r="F14" s="429"/>
      <c r="G14" s="431"/>
    </row>
    <row r="15" spans="1:7" ht="15" customHeight="1" thickBot="1">
      <c r="A15" s="427" t="s">
        <v>25</v>
      </c>
      <c r="B15" s="428"/>
      <c r="C15" s="429"/>
      <c r="D15" s="429"/>
      <c r="E15" s="430">
        <f t="shared" si="0"/>
        <v>0</v>
      </c>
      <c r="F15" s="429"/>
      <c r="G15" s="431"/>
    </row>
    <row r="16" spans="1:7" s="418" customFormat="1" ht="15" customHeight="1" thickBot="1">
      <c r="A16" s="679" t="s">
        <v>48</v>
      </c>
      <c r="B16" s="680"/>
      <c r="C16" s="432">
        <f>SUM(C5:C15)</f>
        <v>78095915</v>
      </c>
      <c r="D16" s="432">
        <f>SUM(D5:D15)</f>
        <v>0</v>
      </c>
      <c r="E16" s="432">
        <f>SUM(E5:E15)</f>
        <v>78095915</v>
      </c>
      <c r="F16" s="432">
        <f>SUM(F5:F15)</f>
        <v>0</v>
      </c>
      <c r="G16" s="433">
        <f>SUM(G5:G15)</f>
        <v>0</v>
      </c>
    </row>
  </sheetData>
  <sheetProtection/>
  <mergeCells count="6">
    <mergeCell ref="A2:A3"/>
    <mergeCell ref="B2:B3"/>
    <mergeCell ref="C2:C3"/>
    <mergeCell ref="D2:D3"/>
    <mergeCell ref="E2:G2"/>
    <mergeCell ref="A16:B1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7. melléklet a ……/2020. (……) önkormányzati rendelethez&amp;"Times New Roman CE,Dőlt"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76">
      <selection activeCell="D35" sqref="D35"/>
    </sheetView>
  </sheetViews>
  <sheetFormatPr defaultColWidth="9.375" defaultRowHeight="12.75"/>
  <cols>
    <col min="1" max="1" width="9.00390625" style="393" customWidth="1"/>
    <col min="2" max="2" width="75.75390625" style="393" customWidth="1"/>
    <col min="3" max="3" width="15.50390625" style="350" customWidth="1"/>
    <col min="4" max="5" width="15.50390625" style="393" customWidth="1"/>
    <col min="6" max="6" width="9.00390625" style="349" customWidth="1"/>
    <col min="7" max="16384" width="9.375" style="349" customWidth="1"/>
  </cols>
  <sheetData>
    <row r="1" spans="1:5" ht="15.75" customHeight="1">
      <c r="A1" s="638" t="s">
        <v>12</v>
      </c>
      <c r="B1" s="638"/>
      <c r="C1" s="638"/>
      <c r="D1" s="638"/>
      <c r="E1" s="638"/>
    </row>
    <row r="2" spans="1:5" ht="15.75" customHeight="1" thickBot="1">
      <c r="A2" s="637" t="s">
        <v>130</v>
      </c>
      <c r="B2" s="637"/>
      <c r="D2" s="348"/>
      <c r="E2" s="185" t="s">
        <v>186</v>
      </c>
    </row>
    <row r="3" spans="1:5" ht="37.5" customHeight="1" thickBot="1">
      <c r="A3" s="21" t="s">
        <v>66</v>
      </c>
      <c r="B3" s="22" t="s">
        <v>14</v>
      </c>
      <c r="C3" s="22" t="s">
        <v>668</v>
      </c>
      <c r="D3" s="351" t="s">
        <v>665</v>
      </c>
      <c r="E3" s="352" t="s">
        <v>666</v>
      </c>
    </row>
    <row r="4" spans="1:5" s="354" customFormat="1" ht="12" customHeight="1" thickBot="1">
      <c r="A4" s="27" t="s">
        <v>444</v>
      </c>
      <c r="B4" s="28" t="s">
        <v>445</v>
      </c>
      <c r="C4" s="28" t="s">
        <v>446</v>
      </c>
      <c r="D4" s="28" t="s">
        <v>448</v>
      </c>
      <c r="E4" s="353" t="s">
        <v>447</v>
      </c>
    </row>
    <row r="5" spans="1:5" s="357" customFormat="1" ht="12" customHeight="1" thickBot="1">
      <c r="A5" s="18" t="s">
        <v>15</v>
      </c>
      <c r="B5" s="19" t="s">
        <v>207</v>
      </c>
      <c r="C5" s="355">
        <f>+C6+C7+C8+C9+C10+C11</f>
        <v>216308</v>
      </c>
      <c r="D5" s="355">
        <v>216308</v>
      </c>
      <c r="E5" s="356">
        <f>+E6+E7+E8+E9+E10+E11</f>
        <v>216308</v>
      </c>
    </row>
    <row r="6" spans="1:5" s="357" customFormat="1" ht="12" customHeight="1">
      <c r="A6" s="13" t="s">
        <v>83</v>
      </c>
      <c r="B6" s="276" t="s">
        <v>208</v>
      </c>
      <c r="C6" s="358">
        <v>68824</v>
      </c>
      <c r="D6" s="358">
        <v>68824</v>
      </c>
      <c r="E6" s="178">
        <v>68824</v>
      </c>
    </row>
    <row r="7" spans="1:5" s="357" customFormat="1" ht="12" customHeight="1">
      <c r="A7" s="12" t="s">
        <v>84</v>
      </c>
      <c r="B7" s="277" t="s">
        <v>209</v>
      </c>
      <c r="C7" s="360">
        <v>48257</v>
      </c>
      <c r="D7" s="360">
        <v>48257</v>
      </c>
      <c r="E7" s="177">
        <v>48257</v>
      </c>
    </row>
    <row r="8" spans="1:5" s="357" customFormat="1" ht="12" customHeight="1">
      <c r="A8" s="12" t="s">
        <v>85</v>
      </c>
      <c r="B8" s="277" t="s">
        <v>512</v>
      </c>
      <c r="C8" s="360">
        <v>88449</v>
      </c>
      <c r="D8" s="360">
        <v>88449</v>
      </c>
      <c r="E8" s="177">
        <v>88449</v>
      </c>
    </row>
    <row r="9" spans="1:5" s="357" customFormat="1" ht="12" customHeight="1">
      <c r="A9" s="12" t="s">
        <v>86</v>
      </c>
      <c r="B9" s="277" t="s">
        <v>210</v>
      </c>
      <c r="C9" s="360">
        <v>2639</v>
      </c>
      <c r="D9" s="360">
        <v>2639</v>
      </c>
      <c r="E9" s="177">
        <v>2639</v>
      </c>
    </row>
    <row r="10" spans="1:5" s="357" customFormat="1" ht="12" customHeight="1">
      <c r="A10" s="12" t="s">
        <v>126</v>
      </c>
      <c r="B10" s="171" t="s">
        <v>383</v>
      </c>
      <c r="C10" s="360">
        <v>7916</v>
      </c>
      <c r="D10" s="360">
        <v>7916</v>
      </c>
      <c r="E10" s="168">
        <v>7916</v>
      </c>
    </row>
    <row r="11" spans="1:5" s="357" customFormat="1" ht="12" customHeight="1" thickBot="1">
      <c r="A11" s="14" t="s">
        <v>87</v>
      </c>
      <c r="B11" s="172" t="s">
        <v>384</v>
      </c>
      <c r="C11" s="360">
        <v>223</v>
      </c>
      <c r="D11" s="360">
        <v>223</v>
      </c>
      <c r="E11" s="168">
        <v>223</v>
      </c>
    </row>
    <row r="12" spans="1:5" s="357" customFormat="1" ht="12" customHeight="1" thickBot="1">
      <c r="A12" s="18" t="s">
        <v>16</v>
      </c>
      <c r="B12" s="170" t="s">
        <v>211</v>
      </c>
      <c r="C12" s="355">
        <f>+C13+C14+C15+C16+C17</f>
        <v>223182</v>
      </c>
      <c r="D12" s="355">
        <v>223000</v>
      </c>
      <c r="E12" s="356">
        <f>+E13+E14+E15+E16+E17</f>
        <v>223182</v>
      </c>
    </row>
    <row r="13" spans="1:5" s="357" customFormat="1" ht="12" customHeight="1">
      <c r="A13" s="13" t="s">
        <v>89</v>
      </c>
      <c r="B13" s="276" t="s">
        <v>212</v>
      </c>
      <c r="C13" s="358"/>
      <c r="D13" s="358"/>
      <c r="E13" s="359"/>
    </row>
    <row r="14" spans="1:5" s="357" customFormat="1" ht="12" customHeight="1">
      <c r="A14" s="12" t="s">
        <v>90</v>
      </c>
      <c r="B14" s="277" t="s">
        <v>213</v>
      </c>
      <c r="C14" s="360"/>
      <c r="D14" s="360"/>
      <c r="E14" s="168"/>
    </row>
    <row r="15" spans="1:5" s="357" customFormat="1" ht="12" customHeight="1">
      <c r="A15" s="12" t="s">
        <v>91</v>
      </c>
      <c r="B15" s="277" t="s">
        <v>376</v>
      </c>
      <c r="C15" s="360"/>
      <c r="D15" s="360"/>
      <c r="E15" s="168"/>
    </row>
    <row r="16" spans="1:5" s="357" customFormat="1" ht="12" customHeight="1">
      <c r="A16" s="12" t="s">
        <v>92</v>
      </c>
      <c r="B16" s="277" t="s">
        <v>377</v>
      </c>
      <c r="C16" s="360"/>
      <c r="D16" s="360"/>
      <c r="E16" s="168"/>
    </row>
    <row r="17" spans="1:5" s="357" customFormat="1" ht="12" customHeight="1">
      <c r="A17" s="12" t="s">
        <v>93</v>
      </c>
      <c r="B17" s="277" t="s">
        <v>214</v>
      </c>
      <c r="C17" s="360">
        <v>223182</v>
      </c>
      <c r="D17" s="360">
        <v>223000</v>
      </c>
      <c r="E17" s="177">
        <f>221507+1675</f>
        <v>223182</v>
      </c>
    </row>
    <row r="18" spans="1:5" s="357" customFormat="1" ht="12" customHeight="1" thickBot="1">
      <c r="A18" s="14" t="s">
        <v>99</v>
      </c>
      <c r="B18" s="172" t="s">
        <v>215</v>
      </c>
      <c r="C18" s="361"/>
      <c r="D18" s="361"/>
      <c r="E18" s="169"/>
    </row>
    <row r="19" spans="1:5" s="357" customFormat="1" ht="12" customHeight="1" thickBot="1">
      <c r="A19" s="18" t="s">
        <v>17</v>
      </c>
      <c r="B19" s="19" t="s">
        <v>216</v>
      </c>
      <c r="C19" s="355">
        <f>+C20+C21+C22+C23+C24</f>
        <v>6000</v>
      </c>
      <c r="D19" s="355">
        <v>6000</v>
      </c>
      <c r="E19" s="356">
        <f>+E20+E21+E22+E23+E24</f>
        <v>6000</v>
      </c>
    </row>
    <row r="20" spans="1:5" s="357" customFormat="1" ht="12" customHeight="1">
      <c r="A20" s="13" t="s">
        <v>72</v>
      </c>
      <c r="B20" s="276" t="s">
        <v>217</v>
      </c>
      <c r="C20" s="358">
        <v>0</v>
      </c>
      <c r="D20" s="358"/>
      <c r="E20" s="359"/>
    </row>
    <row r="21" spans="1:5" s="357" customFormat="1" ht="12" customHeight="1">
      <c r="A21" s="12" t="s">
        <v>73</v>
      </c>
      <c r="B21" s="277" t="s">
        <v>218</v>
      </c>
      <c r="C21" s="360">
        <v>0</v>
      </c>
      <c r="D21" s="360"/>
      <c r="E21" s="168"/>
    </row>
    <row r="22" spans="1:5" s="357" customFormat="1" ht="12" customHeight="1">
      <c r="A22" s="12" t="s">
        <v>74</v>
      </c>
      <c r="B22" s="277" t="s">
        <v>378</v>
      </c>
      <c r="C22" s="360"/>
      <c r="D22" s="360"/>
      <c r="E22" s="168"/>
    </row>
    <row r="23" spans="1:5" s="357" customFormat="1" ht="12" customHeight="1">
      <c r="A23" s="12" t="s">
        <v>75</v>
      </c>
      <c r="B23" s="277" t="s">
        <v>379</v>
      </c>
      <c r="C23" s="360"/>
      <c r="D23" s="360"/>
      <c r="E23" s="168"/>
    </row>
    <row r="24" spans="1:5" s="357" customFormat="1" ht="12" customHeight="1">
      <c r="A24" s="12" t="s">
        <v>149</v>
      </c>
      <c r="B24" s="277" t="s">
        <v>219</v>
      </c>
      <c r="C24" s="360">
        <v>6000</v>
      </c>
      <c r="D24" s="360">
        <v>6000</v>
      </c>
      <c r="E24" s="177">
        <v>6000</v>
      </c>
    </row>
    <row r="25" spans="1:5" s="357" customFormat="1" ht="12" customHeight="1" thickBot="1">
      <c r="A25" s="14" t="s">
        <v>150</v>
      </c>
      <c r="B25" s="278" t="s">
        <v>220</v>
      </c>
      <c r="C25" s="361">
        <v>0</v>
      </c>
      <c r="D25" s="361"/>
      <c r="E25" s="169"/>
    </row>
    <row r="26" spans="1:5" s="357" customFormat="1" ht="12" customHeight="1" thickBot="1">
      <c r="A26" s="18" t="s">
        <v>151</v>
      </c>
      <c r="B26" s="19" t="s">
        <v>221</v>
      </c>
      <c r="C26" s="362">
        <f>SUM(C27:C33)</f>
        <v>17462</v>
      </c>
      <c r="D26" s="362">
        <v>17450</v>
      </c>
      <c r="E26" s="363">
        <f>+E27+E31+E32+E33+E28+E29+E30</f>
        <v>22949</v>
      </c>
    </row>
    <row r="27" spans="1:5" s="357" customFormat="1" ht="12" customHeight="1">
      <c r="A27" s="13" t="s">
        <v>222</v>
      </c>
      <c r="B27" s="276" t="s">
        <v>497</v>
      </c>
      <c r="C27" s="358">
        <v>6869</v>
      </c>
      <c r="D27" s="358">
        <v>7295</v>
      </c>
      <c r="E27" s="178">
        <v>7295</v>
      </c>
    </row>
    <row r="28" spans="1:5" s="357" customFormat="1" ht="12" customHeight="1">
      <c r="A28" s="12" t="s">
        <v>223</v>
      </c>
      <c r="B28" s="277" t="s">
        <v>490</v>
      </c>
      <c r="C28" s="360"/>
      <c r="D28" s="360"/>
      <c r="E28" s="177"/>
    </row>
    <row r="29" spans="1:5" s="357" customFormat="1" ht="12" customHeight="1">
      <c r="A29" s="12" t="s">
        <v>224</v>
      </c>
      <c r="B29" s="277" t="s">
        <v>491</v>
      </c>
      <c r="C29" s="360">
        <v>6852</v>
      </c>
      <c r="D29" s="360">
        <v>11741</v>
      </c>
      <c r="E29" s="177">
        <v>11741</v>
      </c>
    </row>
    <row r="30" spans="1:5" s="357" customFormat="1" ht="12" customHeight="1">
      <c r="A30" s="12" t="s">
        <v>225</v>
      </c>
      <c r="B30" s="277" t="s">
        <v>492</v>
      </c>
      <c r="C30" s="360">
        <v>0</v>
      </c>
      <c r="D30" s="360">
        <v>0</v>
      </c>
      <c r="E30" s="177"/>
    </row>
    <row r="31" spans="1:5" s="357" customFormat="1" ht="12" customHeight="1">
      <c r="A31" s="12" t="s">
        <v>487</v>
      </c>
      <c r="B31" s="277" t="s">
        <v>226</v>
      </c>
      <c r="C31" s="360">
        <v>3171</v>
      </c>
      <c r="D31" s="360">
        <v>3155</v>
      </c>
      <c r="E31" s="177">
        <v>3155</v>
      </c>
    </row>
    <row r="32" spans="1:5" s="357" customFormat="1" ht="12" customHeight="1">
      <c r="A32" s="12" t="s">
        <v>488</v>
      </c>
      <c r="B32" s="277" t="s">
        <v>227</v>
      </c>
      <c r="C32" s="360"/>
      <c r="D32" s="360"/>
      <c r="E32" s="177"/>
    </row>
    <row r="33" spans="1:5" s="357" customFormat="1" ht="12" customHeight="1" thickBot="1">
      <c r="A33" s="14" t="s">
        <v>489</v>
      </c>
      <c r="B33" s="278" t="s">
        <v>228</v>
      </c>
      <c r="C33" s="361">
        <v>570</v>
      </c>
      <c r="D33" s="361">
        <v>758</v>
      </c>
      <c r="E33" s="179">
        <v>758</v>
      </c>
    </row>
    <row r="34" spans="1:5" s="357" customFormat="1" ht="12" customHeight="1" thickBot="1">
      <c r="A34" s="18" t="s">
        <v>19</v>
      </c>
      <c r="B34" s="19" t="s">
        <v>385</v>
      </c>
      <c r="C34" s="355">
        <f>SUM(C35:C45)</f>
        <v>39455</v>
      </c>
      <c r="D34" s="355">
        <v>42372</v>
      </c>
      <c r="E34" s="356">
        <f>SUM(E35:E45)</f>
        <v>29454</v>
      </c>
    </row>
    <row r="35" spans="1:5" s="357" customFormat="1" ht="12" customHeight="1">
      <c r="A35" s="13" t="s">
        <v>76</v>
      </c>
      <c r="B35" s="276" t="s">
        <v>231</v>
      </c>
      <c r="C35" s="358">
        <v>9710</v>
      </c>
      <c r="D35" s="358">
        <v>9500</v>
      </c>
      <c r="E35" s="178">
        <v>9710</v>
      </c>
    </row>
    <row r="36" spans="1:5" s="357" customFormat="1" ht="12" customHeight="1">
      <c r="A36" s="12" t="s">
        <v>77</v>
      </c>
      <c r="B36" s="277" t="s">
        <v>232</v>
      </c>
      <c r="C36" s="360">
        <v>15570</v>
      </c>
      <c r="D36" s="360">
        <v>5569</v>
      </c>
      <c r="E36" s="177">
        <v>5569</v>
      </c>
    </row>
    <row r="37" spans="1:5" s="357" customFormat="1" ht="12" customHeight="1">
      <c r="A37" s="12" t="s">
        <v>78</v>
      </c>
      <c r="B37" s="277" t="s">
        <v>233</v>
      </c>
      <c r="C37" s="360">
        <v>3013</v>
      </c>
      <c r="D37" s="360">
        <v>3000</v>
      </c>
      <c r="E37" s="177">
        <v>3013</v>
      </c>
    </row>
    <row r="38" spans="1:5" s="357" customFormat="1" ht="12" customHeight="1">
      <c r="A38" s="12" t="s">
        <v>153</v>
      </c>
      <c r="B38" s="277" t="s">
        <v>234</v>
      </c>
      <c r="C38" s="360">
        <v>0</v>
      </c>
      <c r="D38" s="360"/>
      <c r="E38" s="177"/>
    </row>
    <row r="39" spans="1:5" s="357" customFormat="1" ht="12" customHeight="1">
      <c r="A39" s="12" t="s">
        <v>154</v>
      </c>
      <c r="B39" s="277" t="s">
        <v>235</v>
      </c>
      <c r="C39" s="360">
        <v>1826</v>
      </c>
      <c r="D39" s="360">
        <v>4074</v>
      </c>
      <c r="E39" s="177">
        <v>1826</v>
      </c>
    </row>
    <row r="40" spans="1:5" s="357" customFormat="1" ht="12" customHeight="1">
      <c r="A40" s="12" t="s">
        <v>155</v>
      </c>
      <c r="B40" s="277" t="s">
        <v>236</v>
      </c>
      <c r="C40" s="360">
        <v>6319</v>
      </c>
      <c r="D40" s="360">
        <v>7100</v>
      </c>
      <c r="E40" s="177">
        <f>3501+2818</f>
        <v>6319</v>
      </c>
    </row>
    <row r="41" spans="1:5" s="357" customFormat="1" ht="12" customHeight="1">
      <c r="A41" s="12" t="s">
        <v>156</v>
      </c>
      <c r="B41" s="277" t="s">
        <v>237</v>
      </c>
      <c r="C41" s="360">
        <v>1544</v>
      </c>
      <c r="D41" s="360">
        <v>1500</v>
      </c>
      <c r="E41" s="177">
        <f>116+1428</f>
        <v>1544</v>
      </c>
    </row>
    <row r="42" spans="1:5" s="357" customFormat="1" ht="12" customHeight="1">
      <c r="A42" s="12" t="s">
        <v>157</v>
      </c>
      <c r="B42" s="277" t="s">
        <v>493</v>
      </c>
      <c r="C42" s="360">
        <v>189</v>
      </c>
      <c r="D42" s="360"/>
      <c r="E42" s="177">
        <v>189</v>
      </c>
    </row>
    <row r="43" spans="1:5" s="357" customFormat="1" ht="12" customHeight="1">
      <c r="A43" s="12" t="s">
        <v>229</v>
      </c>
      <c r="B43" s="277" t="s">
        <v>239</v>
      </c>
      <c r="C43" s="364"/>
      <c r="D43" s="364"/>
      <c r="E43" s="180"/>
    </row>
    <row r="44" spans="1:5" s="357" customFormat="1" ht="12" customHeight="1">
      <c r="A44" s="14" t="s">
        <v>230</v>
      </c>
      <c r="B44" s="278" t="s">
        <v>387</v>
      </c>
      <c r="C44" s="366">
        <v>375</v>
      </c>
      <c r="D44" s="366">
        <v>375</v>
      </c>
      <c r="E44" s="265">
        <v>375</v>
      </c>
    </row>
    <row r="45" spans="1:5" s="357" customFormat="1" ht="12" customHeight="1" thickBot="1">
      <c r="A45" s="14" t="s">
        <v>386</v>
      </c>
      <c r="B45" s="172" t="s">
        <v>240</v>
      </c>
      <c r="C45" s="366">
        <v>909</v>
      </c>
      <c r="D45" s="366">
        <v>900</v>
      </c>
      <c r="E45" s="265">
        <v>909</v>
      </c>
    </row>
    <row r="46" spans="1:5" s="357" customFormat="1" ht="12" customHeight="1" thickBot="1">
      <c r="A46" s="18" t="s">
        <v>20</v>
      </c>
      <c r="B46" s="19" t="s">
        <v>241</v>
      </c>
      <c r="C46" s="355">
        <f>SUM(C47:C51)</f>
        <v>0</v>
      </c>
      <c r="D46" s="355">
        <v>0</v>
      </c>
      <c r="E46" s="356">
        <f>SUM(E47:E51)</f>
        <v>0</v>
      </c>
    </row>
    <row r="47" spans="1:5" s="357" customFormat="1" ht="12" customHeight="1">
      <c r="A47" s="13" t="s">
        <v>79</v>
      </c>
      <c r="B47" s="276" t="s">
        <v>245</v>
      </c>
      <c r="C47" s="368"/>
      <c r="D47" s="368"/>
      <c r="E47" s="369"/>
    </row>
    <row r="48" spans="1:5" s="357" customFormat="1" ht="12" customHeight="1">
      <c r="A48" s="12" t="s">
        <v>80</v>
      </c>
      <c r="B48" s="277" t="s">
        <v>246</v>
      </c>
      <c r="C48" s="364"/>
      <c r="D48" s="364"/>
      <c r="E48" s="365"/>
    </row>
    <row r="49" spans="1:5" s="357" customFormat="1" ht="12" customHeight="1">
      <c r="A49" s="12" t="s">
        <v>242</v>
      </c>
      <c r="B49" s="277" t="s">
        <v>247</v>
      </c>
      <c r="C49" s="364"/>
      <c r="D49" s="364"/>
      <c r="E49" s="365"/>
    </row>
    <row r="50" spans="1:5" s="357" customFormat="1" ht="12" customHeight="1">
      <c r="A50" s="12" t="s">
        <v>243</v>
      </c>
      <c r="B50" s="277" t="s">
        <v>248</v>
      </c>
      <c r="C50" s="364"/>
      <c r="D50" s="364"/>
      <c r="E50" s="365"/>
    </row>
    <row r="51" spans="1:5" s="357" customFormat="1" ht="12" customHeight="1" thickBot="1">
      <c r="A51" s="14" t="s">
        <v>244</v>
      </c>
      <c r="B51" s="172" t="s">
        <v>249</v>
      </c>
      <c r="C51" s="366"/>
      <c r="D51" s="366"/>
      <c r="E51" s="367"/>
    </row>
    <row r="52" spans="1:5" s="357" customFormat="1" ht="12" customHeight="1" thickBot="1">
      <c r="A52" s="18" t="s">
        <v>158</v>
      </c>
      <c r="B52" s="19" t="s">
        <v>250</v>
      </c>
      <c r="C52" s="355">
        <f>SUM(C53:C55)</f>
        <v>1035</v>
      </c>
      <c r="D52" s="355">
        <v>1000</v>
      </c>
      <c r="E52" s="356">
        <f>SUM(E53:E55)</f>
        <v>1035</v>
      </c>
    </row>
    <row r="53" spans="1:5" s="357" customFormat="1" ht="12" customHeight="1">
      <c r="A53" s="13" t="s">
        <v>81</v>
      </c>
      <c r="B53" s="276" t="s">
        <v>251</v>
      </c>
      <c r="C53" s="358"/>
      <c r="D53" s="358"/>
      <c r="E53" s="359"/>
    </row>
    <row r="54" spans="1:5" s="357" customFormat="1" ht="12" customHeight="1">
      <c r="A54" s="12" t="s">
        <v>82</v>
      </c>
      <c r="B54" s="277" t="s">
        <v>380</v>
      </c>
      <c r="C54" s="360"/>
      <c r="D54" s="360"/>
      <c r="E54" s="168"/>
    </row>
    <row r="55" spans="1:5" s="357" customFormat="1" ht="12" customHeight="1">
      <c r="A55" s="12" t="s">
        <v>254</v>
      </c>
      <c r="B55" s="277" t="s">
        <v>252</v>
      </c>
      <c r="C55" s="360">
        <v>1035</v>
      </c>
      <c r="D55" s="360">
        <v>1000</v>
      </c>
      <c r="E55" s="177">
        <v>1035</v>
      </c>
    </row>
    <row r="56" spans="1:5" s="357" customFormat="1" ht="12" customHeight="1" thickBot="1">
      <c r="A56" s="14" t="s">
        <v>255</v>
      </c>
      <c r="B56" s="172" t="s">
        <v>253</v>
      </c>
      <c r="C56" s="361"/>
      <c r="D56" s="361"/>
      <c r="E56" s="169"/>
    </row>
    <row r="57" spans="1:5" s="357" customFormat="1" ht="12" customHeight="1" thickBot="1">
      <c r="A57" s="18" t="s">
        <v>22</v>
      </c>
      <c r="B57" s="170" t="s">
        <v>256</v>
      </c>
      <c r="C57" s="355">
        <f>SUM(C58:C60)</f>
        <v>0</v>
      </c>
      <c r="D57" s="355">
        <v>0</v>
      </c>
      <c r="E57" s="356">
        <f>SUM(E58:E60)</f>
        <v>0</v>
      </c>
    </row>
    <row r="58" spans="1:5" s="357" customFormat="1" ht="12" customHeight="1">
      <c r="A58" s="13" t="s">
        <v>159</v>
      </c>
      <c r="B58" s="276" t="s">
        <v>258</v>
      </c>
      <c r="C58" s="364"/>
      <c r="D58" s="364"/>
      <c r="E58" s="365"/>
    </row>
    <row r="59" spans="1:5" s="357" customFormat="1" ht="12" customHeight="1">
      <c r="A59" s="12" t="s">
        <v>160</v>
      </c>
      <c r="B59" s="277" t="s">
        <v>381</v>
      </c>
      <c r="C59" s="364"/>
      <c r="D59" s="364"/>
      <c r="E59" s="365"/>
    </row>
    <row r="60" spans="1:5" s="357" customFormat="1" ht="12" customHeight="1">
      <c r="A60" s="12" t="s">
        <v>187</v>
      </c>
      <c r="B60" s="277" t="s">
        <v>259</v>
      </c>
      <c r="C60" s="364"/>
      <c r="D60" s="364"/>
      <c r="E60" s="365"/>
    </row>
    <row r="61" spans="1:5" s="357" customFormat="1" ht="12" customHeight="1" thickBot="1">
      <c r="A61" s="14" t="s">
        <v>257</v>
      </c>
      <c r="B61" s="172" t="s">
        <v>260</v>
      </c>
      <c r="C61" s="364"/>
      <c r="D61" s="364"/>
      <c r="E61" s="365"/>
    </row>
    <row r="62" spans="1:5" s="357" customFormat="1" ht="12" customHeight="1" thickBot="1">
      <c r="A62" s="334" t="s">
        <v>427</v>
      </c>
      <c r="B62" s="19" t="s">
        <v>261</v>
      </c>
      <c r="C62" s="362">
        <f>+C5+C12+C19+C26+C34+C46+C52+C57</f>
        <v>503442</v>
      </c>
      <c r="D62" s="362">
        <v>506130</v>
      </c>
      <c r="E62" s="363">
        <f>+E5+E12+E19+E26+E34+E46+E52+E57</f>
        <v>498928</v>
      </c>
    </row>
    <row r="63" spans="1:5" s="357" customFormat="1" ht="12" customHeight="1" thickBot="1">
      <c r="A63" s="320" t="s">
        <v>262</v>
      </c>
      <c r="B63" s="170" t="s">
        <v>513</v>
      </c>
      <c r="C63" s="355">
        <f>SUM(C64:C66)</f>
        <v>0</v>
      </c>
      <c r="D63" s="355">
        <v>0</v>
      </c>
      <c r="E63" s="356">
        <f>SUM(E64:E66)</f>
        <v>0</v>
      </c>
    </row>
    <row r="64" spans="1:5" s="357" customFormat="1" ht="12" customHeight="1">
      <c r="A64" s="13" t="s">
        <v>294</v>
      </c>
      <c r="B64" s="276" t="s">
        <v>264</v>
      </c>
      <c r="C64" s="364"/>
      <c r="D64" s="364"/>
      <c r="E64" s="365"/>
    </row>
    <row r="65" spans="1:5" s="357" customFormat="1" ht="12" customHeight="1">
      <c r="A65" s="12" t="s">
        <v>303</v>
      </c>
      <c r="B65" s="277" t="s">
        <v>265</v>
      </c>
      <c r="C65" s="364"/>
      <c r="D65" s="364"/>
      <c r="E65" s="365"/>
    </row>
    <row r="66" spans="1:5" s="357" customFormat="1" ht="12" customHeight="1" thickBot="1">
      <c r="A66" s="14" t="s">
        <v>304</v>
      </c>
      <c r="B66" s="328" t="s">
        <v>412</v>
      </c>
      <c r="C66" s="364"/>
      <c r="D66" s="364"/>
      <c r="E66" s="365"/>
    </row>
    <row r="67" spans="1:5" s="357" customFormat="1" ht="12" customHeight="1" thickBot="1">
      <c r="A67" s="320" t="s">
        <v>267</v>
      </c>
      <c r="B67" s="170" t="s">
        <v>268</v>
      </c>
      <c r="C67" s="355">
        <f>SUM(C68:C71)</f>
        <v>0</v>
      </c>
      <c r="D67" s="355">
        <v>0</v>
      </c>
      <c r="E67" s="356">
        <f>SUM(E68:E71)</f>
        <v>0</v>
      </c>
    </row>
    <row r="68" spans="1:5" s="357" customFormat="1" ht="12" customHeight="1">
      <c r="A68" s="13" t="s">
        <v>127</v>
      </c>
      <c r="B68" s="276" t="s">
        <v>269</v>
      </c>
      <c r="C68" s="364"/>
      <c r="D68" s="364"/>
      <c r="E68" s="365"/>
    </row>
    <row r="69" spans="1:7" s="357" customFormat="1" ht="17.25" customHeight="1">
      <c r="A69" s="12" t="s">
        <v>128</v>
      </c>
      <c r="B69" s="277" t="s">
        <v>270</v>
      </c>
      <c r="C69" s="364"/>
      <c r="D69" s="364"/>
      <c r="E69" s="365"/>
      <c r="G69" s="370"/>
    </row>
    <row r="70" spans="1:5" s="357" customFormat="1" ht="12" customHeight="1">
      <c r="A70" s="12" t="s">
        <v>295</v>
      </c>
      <c r="B70" s="277" t="s">
        <v>271</v>
      </c>
      <c r="C70" s="364"/>
      <c r="D70" s="364"/>
      <c r="E70" s="365"/>
    </row>
    <row r="71" spans="1:5" s="357" customFormat="1" ht="12" customHeight="1" thickBot="1">
      <c r="A71" s="14" t="s">
        <v>296</v>
      </c>
      <c r="B71" s="172" t="s">
        <v>272</v>
      </c>
      <c r="C71" s="364"/>
      <c r="D71" s="364"/>
      <c r="E71" s="365"/>
    </row>
    <row r="72" spans="1:5" s="357" customFormat="1" ht="12" customHeight="1" thickBot="1">
      <c r="A72" s="320" t="s">
        <v>273</v>
      </c>
      <c r="B72" s="170" t="s">
        <v>274</v>
      </c>
      <c r="C72" s="355">
        <f>SUM(C73:C74)</f>
        <v>39888</v>
      </c>
      <c r="D72" s="355">
        <v>43710</v>
      </c>
      <c r="E72" s="356">
        <f>SUM(E73:E74)</f>
        <v>43710</v>
      </c>
    </row>
    <row r="73" spans="1:5" s="357" customFormat="1" ht="12" customHeight="1">
      <c r="A73" s="13" t="s">
        <v>297</v>
      </c>
      <c r="B73" s="276" t="s">
        <v>275</v>
      </c>
      <c r="C73" s="364">
        <v>39888</v>
      </c>
      <c r="D73" s="364">
        <v>43710</v>
      </c>
      <c r="E73" s="180">
        <f>38057+3876+1777</f>
        <v>43710</v>
      </c>
    </row>
    <row r="74" spans="1:5" s="357" customFormat="1" ht="12" customHeight="1" thickBot="1">
      <c r="A74" s="14" t="s">
        <v>298</v>
      </c>
      <c r="B74" s="172" t="s">
        <v>276</v>
      </c>
      <c r="C74" s="364"/>
      <c r="D74" s="364"/>
      <c r="E74" s="365"/>
    </row>
    <row r="75" spans="1:5" s="357" customFormat="1" ht="12" customHeight="1" thickBot="1">
      <c r="A75" s="320" t="s">
        <v>277</v>
      </c>
      <c r="B75" s="170" t="s">
        <v>278</v>
      </c>
      <c r="C75" s="355">
        <f>SUM(C76:C78)</f>
        <v>7516</v>
      </c>
      <c r="D75" s="355">
        <v>0</v>
      </c>
      <c r="E75" s="356">
        <f>SUM(E76:E78)</f>
        <v>7583</v>
      </c>
    </row>
    <row r="76" spans="1:5" s="357" customFormat="1" ht="12" customHeight="1">
      <c r="A76" s="13" t="s">
        <v>299</v>
      </c>
      <c r="B76" s="276" t="s">
        <v>279</v>
      </c>
      <c r="C76" s="364">
        <v>7516</v>
      </c>
      <c r="D76" s="364"/>
      <c r="E76" s="365">
        <v>7583</v>
      </c>
    </row>
    <row r="77" spans="1:5" s="357" customFormat="1" ht="12" customHeight="1">
      <c r="A77" s="12" t="s">
        <v>300</v>
      </c>
      <c r="B77" s="277" t="s">
        <v>280</v>
      </c>
      <c r="C77" s="364"/>
      <c r="D77" s="364"/>
      <c r="E77" s="365"/>
    </row>
    <row r="78" spans="1:5" s="357" customFormat="1" ht="12" customHeight="1" thickBot="1">
      <c r="A78" s="14" t="s">
        <v>301</v>
      </c>
      <c r="B78" s="172" t="s">
        <v>281</v>
      </c>
      <c r="C78" s="364"/>
      <c r="D78" s="364"/>
      <c r="E78" s="365"/>
    </row>
    <row r="79" spans="1:5" s="357" customFormat="1" ht="12" customHeight="1" thickBot="1">
      <c r="A79" s="320" t="s">
        <v>282</v>
      </c>
      <c r="B79" s="170" t="s">
        <v>302</v>
      </c>
      <c r="C79" s="355">
        <f>SUM(C80:C83)</f>
        <v>0</v>
      </c>
      <c r="D79" s="355">
        <v>0</v>
      </c>
      <c r="E79" s="356">
        <f>SUM(E80:E83)</f>
        <v>0</v>
      </c>
    </row>
    <row r="80" spans="1:5" s="357" customFormat="1" ht="12" customHeight="1">
      <c r="A80" s="280" t="s">
        <v>283</v>
      </c>
      <c r="B80" s="276" t="s">
        <v>284</v>
      </c>
      <c r="C80" s="364"/>
      <c r="D80" s="364"/>
      <c r="E80" s="365"/>
    </row>
    <row r="81" spans="1:5" s="357" customFormat="1" ht="12" customHeight="1">
      <c r="A81" s="281" t="s">
        <v>285</v>
      </c>
      <c r="B81" s="277" t="s">
        <v>286</v>
      </c>
      <c r="C81" s="364"/>
      <c r="D81" s="364"/>
      <c r="E81" s="365"/>
    </row>
    <row r="82" spans="1:5" s="357" customFormat="1" ht="12" customHeight="1">
      <c r="A82" s="281" t="s">
        <v>287</v>
      </c>
      <c r="B82" s="277" t="s">
        <v>288</v>
      </c>
      <c r="C82" s="364"/>
      <c r="D82" s="364"/>
      <c r="E82" s="365"/>
    </row>
    <row r="83" spans="1:5" s="357" customFormat="1" ht="12" customHeight="1" thickBot="1">
      <c r="A83" s="282" t="s">
        <v>289</v>
      </c>
      <c r="B83" s="172" t="s">
        <v>290</v>
      </c>
      <c r="C83" s="364"/>
      <c r="D83" s="364"/>
      <c r="E83" s="365"/>
    </row>
    <row r="84" spans="1:5" s="357" customFormat="1" ht="12" customHeight="1" thickBot="1">
      <c r="A84" s="320" t="s">
        <v>291</v>
      </c>
      <c r="B84" s="170" t="s">
        <v>426</v>
      </c>
      <c r="C84" s="371"/>
      <c r="D84" s="371"/>
      <c r="E84" s="372"/>
    </row>
    <row r="85" spans="1:5" s="357" customFormat="1" ht="12" customHeight="1" thickBot="1">
      <c r="A85" s="320" t="s">
        <v>293</v>
      </c>
      <c r="B85" s="170" t="s">
        <v>292</v>
      </c>
      <c r="C85" s="371"/>
      <c r="D85" s="371"/>
      <c r="E85" s="372"/>
    </row>
    <row r="86" spans="1:5" s="357" customFormat="1" ht="12" customHeight="1" thickBot="1">
      <c r="A86" s="320" t="s">
        <v>305</v>
      </c>
      <c r="B86" s="283" t="s">
        <v>429</v>
      </c>
      <c r="C86" s="362">
        <f>+C63+C67+C72+C75+C79+C85+C84</f>
        <v>47404</v>
      </c>
      <c r="D86" s="362">
        <v>43710</v>
      </c>
      <c r="E86" s="363">
        <f>+E63+E67+E72+E75+E79+E85+E84</f>
        <v>51293</v>
      </c>
    </row>
    <row r="87" spans="1:5" s="357" customFormat="1" ht="12" customHeight="1" thickBot="1">
      <c r="A87" s="321" t="s">
        <v>428</v>
      </c>
      <c r="B87" s="284" t="s">
        <v>430</v>
      </c>
      <c r="C87" s="362">
        <f>+C62+C86</f>
        <v>550846</v>
      </c>
      <c r="D87" s="362">
        <v>549840</v>
      </c>
      <c r="E87" s="363">
        <f>+E62+E86</f>
        <v>550221</v>
      </c>
    </row>
    <row r="88" spans="1:5" s="357" customFormat="1" ht="12" customHeight="1">
      <c r="A88" s="373"/>
      <c r="B88" s="374"/>
      <c r="C88" s="375"/>
      <c r="D88" s="376"/>
      <c r="E88" s="377"/>
    </row>
    <row r="89" spans="1:5" s="357" customFormat="1" ht="12" customHeight="1">
      <c r="A89" s="638" t="s">
        <v>43</v>
      </c>
      <c r="B89" s="638"/>
      <c r="C89" s="638"/>
      <c r="D89" s="638"/>
      <c r="E89" s="638"/>
    </row>
    <row r="90" spans="1:5" s="357" customFormat="1" ht="12" customHeight="1" thickBot="1">
      <c r="A90" s="639" t="s">
        <v>131</v>
      </c>
      <c r="B90" s="639"/>
      <c r="C90" s="350"/>
      <c r="D90" s="348"/>
      <c r="E90" s="185" t="s">
        <v>186</v>
      </c>
    </row>
    <row r="91" spans="1:6" s="357" customFormat="1" ht="24" customHeight="1" thickBot="1">
      <c r="A91" s="21" t="s">
        <v>13</v>
      </c>
      <c r="B91" s="22" t="s">
        <v>44</v>
      </c>
      <c r="C91" s="22" t="str">
        <f>+C3</f>
        <v>2017. évi tény</v>
      </c>
      <c r="D91" s="22" t="str">
        <f>+D3</f>
        <v>2017. évi előirányzat</v>
      </c>
      <c r="E91" s="352" t="str">
        <f>+E3</f>
        <v>2017. évi teljesítés</v>
      </c>
      <c r="F91" s="378"/>
    </row>
    <row r="92" spans="1:6" s="357" customFormat="1" ht="12" customHeight="1" thickBot="1">
      <c r="A92" s="27" t="s">
        <v>444</v>
      </c>
      <c r="B92" s="28" t="s">
        <v>445</v>
      </c>
      <c r="C92" s="28" t="s">
        <v>446</v>
      </c>
      <c r="D92" s="28" t="s">
        <v>448</v>
      </c>
      <c r="E92" s="353" t="s">
        <v>447</v>
      </c>
      <c r="F92" s="378"/>
    </row>
    <row r="93" spans="1:6" s="357" customFormat="1" ht="15" customHeight="1" thickBot="1">
      <c r="A93" s="20" t="s">
        <v>15</v>
      </c>
      <c r="B93" s="24" t="s">
        <v>388</v>
      </c>
      <c r="C93" s="379">
        <f>C94+C95+C96+C97+C98+C111</f>
        <v>472432</v>
      </c>
      <c r="D93" s="379">
        <v>498181</v>
      </c>
      <c r="E93" s="380">
        <f>+E94+E95+E96+E97+E98+E111</f>
        <v>463233</v>
      </c>
      <c r="F93" s="378"/>
    </row>
    <row r="94" spans="1:5" s="357" customFormat="1" ht="12.75" customHeight="1">
      <c r="A94" s="15" t="s">
        <v>83</v>
      </c>
      <c r="B94" s="8" t="s">
        <v>45</v>
      </c>
      <c r="C94" s="381">
        <v>234895</v>
      </c>
      <c r="D94" s="381">
        <v>260000</v>
      </c>
      <c r="E94" s="176">
        <f>179138+26806+48089</f>
        <v>254033</v>
      </c>
    </row>
    <row r="95" spans="1:5" ht="16.5" customHeight="1">
      <c r="A95" s="12" t="s">
        <v>84</v>
      </c>
      <c r="B95" s="6" t="s">
        <v>161</v>
      </c>
      <c r="C95" s="360">
        <v>45794</v>
      </c>
      <c r="D95" s="360">
        <v>50000</v>
      </c>
      <c r="E95" s="177">
        <f>28135+7359+13022</f>
        <v>48516</v>
      </c>
    </row>
    <row r="96" spans="1:5" ht="15">
      <c r="A96" s="12" t="s">
        <v>85</v>
      </c>
      <c r="B96" s="6" t="s">
        <v>118</v>
      </c>
      <c r="C96" s="361">
        <v>121200</v>
      </c>
      <c r="D96" s="361">
        <v>133083</v>
      </c>
      <c r="E96" s="179">
        <f>74949+33743+5410</f>
        <v>114102</v>
      </c>
    </row>
    <row r="97" spans="1:5" s="354" customFormat="1" ht="12" customHeight="1">
      <c r="A97" s="12" t="s">
        <v>86</v>
      </c>
      <c r="B97" s="9" t="s">
        <v>162</v>
      </c>
      <c r="C97" s="361">
        <v>29082</v>
      </c>
      <c r="D97" s="361">
        <v>12598</v>
      </c>
      <c r="E97" s="179">
        <f>5208+2917</f>
        <v>8125</v>
      </c>
    </row>
    <row r="98" spans="1:5" ht="12" customHeight="1">
      <c r="A98" s="12" t="s">
        <v>94</v>
      </c>
      <c r="B98" s="17" t="s">
        <v>163</v>
      </c>
      <c r="C98" s="361">
        <v>41461</v>
      </c>
      <c r="D98" s="361">
        <v>38500</v>
      </c>
      <c r="E98" s="179">
        <v>38457</v>
      </c>
    </row>
    <row r="99" spans="1:5" ht="12" customHeight="1">
      <c r="A99" s="12" t="s">
        <v>87</v>
      </c>
      <c r="B99" s="6" t="s">
        <v>393</v>
      </c>
      <c r="C99" s="361"/>
      <c r="D99" s="361"/>
      <c r="E99" s="169"/>
    </row>
    <row r="100" spans="1:5" ht="12" customHeight="1">
      <c r="A100" s="12" t="s">
        <v>88</v>
      </c>
      <c r="B100" s="103" t="s">
        <v>392</v>
      </c>
      <c r="C100" s="361"/>
      <c r="D100" s="361"/>
      <c r="E100" s="169"/>
    </row>
    <row r="101" spans="1:5" ht="12" customHeight="1">
      <c r="A101" s="12" t="s">
        <v>95</v>
      </c>
      <c r="B101" s="103" t="s">
        <v>391</v>
      </c>
      <c r="C101" s="361">
        <v>1676</v>
      </c>
      <c r="D101" s="361"/>
      <c r="E101" s="169"/>
    </row>
    <row r="102" spans="1:5" ht="12" customHeight="1">
      <c r="A102" s="12" t="s">
        <v>96</v>
      </c>
      <c r="B102" s="101" t="s">
        <v>308</v>
      </c>
      <c r="C102" s="361"/>
      <c r="D102" s="361"/>
      <c r="E102" s="169"/>
    </row>
    <row r="103" spans="1:5" ht="12" customHeight="1">
      <c r="A103" s="12" t="s">
        <v>97</v>
      </c>
      <c r="B103" s="102" t="s">
        <v>309</v>
      </c>
      <c r="C103" s="361"/>
      <c r="D103" s="361"/>
      <c r="E103" s="169"/>
    </row>
    <row r="104" spans="1:5" ht="12" customHeight="1">
      <c r="A104" s="12" t="s">
        <v>98</v>
      </c>
      <c r="B104" s="102" t="s">
        <v>310</v>
      </c>
      <c r="C104" s="361"/>
      <c r="D104" s="361"/>
      <c r="E104" s="169"/>
    </row>
    <row r="105" spans="1:5" ht="12" customHeight="1">
      <c r="A105" s="12" t="s">
        <v>100</v>
      </c>
      <c r="B105" s="101" t="s">
        <v>311</v>
      </c>
      <c r="C105" s="361">
        <v>39785</v>
      </c>
      <c r="D105" s="361"/>
      <c r="E105" s="169"/>
    </row>
    <row r="106" spans="1:5" ht="12" customHeight="1">
      <c r="A106" s="12" t="s">
        <v>164</v>
      </c>
      <c r="B106" s="101" t="s">
        <v>312</v>
      </c>
      <c r="C106" s="361"/>
      <c r="D106" s="361"/>
      <c r="E106" s="169"/>
    </row>
    <row r="107" spans="1:5" ht="12" customHeight="1">
      <c r="A107" s="12" t="s">
        <v>306</v>
      </c>
      <c r="B107" s="102" t="s">
        <v>313</v>
      </c>
      <c r="C107" s="361"/>
      <c r="D107" s="361"/>
      <c r="E107" s="169"/>
    </row>
    <row r="108" spans="1:5" ht="12" customHeight="1">
      <c r="A108" s="11" t="s">
        <v>307</v>
      </c>
      <c r="B108" s="103" t="s">
        <v>314</v>
      </c>
      <c r="C108" s="361"/>
      <c r="D108" s="361"/>
      <c r="E108" s="169"/>
    </row>
    <row r="109" spans="1:5" ht="12" customHeight="1">
      <c r="A109" s="12" t="s">
        <v>389</v>
      </c>
      <c r="B109" s="103" t="s">
        <v>315</v>
      </c>
      <c r="C109" s="361"/>
      <c r="D109" s="361"/>
      <c r="E109" s="169"/>
    </row>
    <row r="110" spans="1:5" ht="12" customHeight="1">
      <c r="A110" s="14" t="s">
        <v>390</v>
      </c>
      <c r="B110" s="103" t="s">
        <v>316</v>
      </c>
      <c r="C110" s="361"/>
      <c r="D110" s="361"/>
      <c r="E110" s="169"/>
    </row>
    <row r="111" spans="1:5" ht="12" customHeight="1">
      <c r="A111" s="12" t="s">
        <v>394</v>
      </c>
      <c r="B111" s="9" t="s">
        <v>46</v>
      </c>
      <c r="C111" s="360"/>
      <c r="D111" s="360">
        <v>4000</v>
      </c>
      <c r="E111" s="168"/>
    </row>
    <row r="112" spans="1:5" ht="12" customHeight="1">
      <c r="A112" s="12" t="s">
        <v>395</v>
      </c>
      <c r="B112" s="6" t="s">
        <v>397</v>
      </c>
      <c r="C112" s="360"/>
      <c r="D112" s="360">
        <v>2000</v>
      </c>
      <c r="E112" s="168"/>
    </row>
    <row r="113" spans="1:5" ht="12" customHeight="1" thickBot="1">
      <c r="A113" s="16" t="s">
        <v>396</v>
      </c>
      <c r="B113" s="332" t="s">
        <v>398</v>
      </c>
      <c r="C113" s="382"/>
      <c r="D113" s="382">
        <v>2000</v>
      </c>
      <c r="E113" s="383"/>
    </row>
    <row r="114" spans="1:5" ht="12" customHeight="1" thickBot="1">
      <c r="A114" s="329" t="s">
        <v>16</v>
      </c>
      <c r="B114" s="330" t="s">
        <v>317</v>
      </c>
      <c r="C114" s="384">
        <f>+C115+C117+C119</f>
        <v>174843</v>
      </c>
      <c r="D114" s="384">
        <v>41677</v>
      </c>
      <c r="E114" s="385">
        <f>+E115+E117+E119</f>
        <v>40317</v>
      </c>
    </row>
    <row r="115" spans="1:5" ht="12" customHeight="1">
      <c r="A115" s="13" t="s">
        <v>89</v>
      </c>
      <c r="B115" s="6" t="s">
        <v>185</v>
      </c>
      <c r="C115" s="358">
        <v>30329</v>
      </c>
      <c r="D115" s="358">
        <v>28000</v>
      </c>
      <c r="E115" s="178">
        <f>26101+850+119</f>
        <v>27070</v>
      </c>
    </row>
    <row r="116" spans="1:5" ht="15">
      <c r="A116" s="13" t="s">
        <v>90</v>
      </c>
      <c r="B116" s="10" t="s">
        <v>321</v>
      </c>
      <c r="C116" s="358"/>
      <c r="D116" s="358">
        <v>3300</v>
      </c>
      <c r="E116" s="178"/>
    </row>
    <row r="117" spans="1:5" ht="12" customHeight="1">
      <c r="A117" s="13" t="s">
        <v>91</v>
      </c>
      <c r="B117" s="10" t="s">
        <v>165</v>
      </c>
      <c r="C117" s="360">
        <v>144514</v>
      </c>
      <c r="D117" s="360">
        <v>10000</v>
      </c>
      <c r="E117" s="177">
        <v>9570</v>
      </c>
    </row>
    <row r="118" spans="1:5" ht="12" customHeight="1">
      <c r="A118" s="13" t="s">
        <v>92</v>
      </c>
      <c r="B118" s="10" t="s">
        <v>322</v>
      </c>
      <c r="C118" s="360"/>
      <c r="D118" s="360"/>
      <c r="E118" s="168"/>
    </row>
    <row r="119" spans="1:5" ht="12" customHeight="1">
      <c r="A119" s="13" t="s">
        <v>93</v>
      </c>
      <c r="B119" s="172" t="s">
        <v>188</v>
      </c>
      <c r="C119" s="360"/>
      <c r="D119" s="360">
        <v>3677</v>
      </c>
      <c r="E119" s="168">
        <v>3677</v>
      </c>
    </row>
    <row r="120" spans="1:5" ht="12" customHeight="1">
      <c r="A120" s="13" t="s">
        <v>99</v>
      </c>
      <c r="B120" s="171" t="s">
        <v>382</v>
      </c>
      <c r="C120" s="360"/>
      <c r="D120" s="360"/>
      <c r="E120" s="168"/>
    </row>
    <row r="121" spans="1:5" ht="12" customHeight="1">
      <c r="A121" s="13" t="s">
        <v>101</v>
      </c>
      <c r="B121" s="272" t="s">
        <v>327</v>
      </c>
      <c r="C121" s="360"/>
      <c r="D121" s="360"/>
      <c r="E121" s="168"/>
    </row>
    <row r="122" spans="1:5" ht="12" customHeight="1">
      <c r="A122" s="13" t="s">
        <v>166</v>
      </c>
      <c r="B122" s="102" t="s">
        <v>310</v>
      </c>
      <c r="C122" s="360"/>
      <c r="D122" s="360"/>
      <c r="E122" s="168"/>
    </row>
    <row r="123" spans="1:5" ht="12" customHeight="1">
      <c r="A123" s="13" t="s">
        <v>167</v>
      </c>
      <c r="B123" s="102" t="s">
        <v>326</v>
      </c>
      <c r="C123" s="360"/>
      <c r="D123" s="360">
        <v>2557</v>
      </c>
      <c r="E123" s="168">
        <v>2557</v>
      </c>
    </row>
    <row r="124" spans="1:5" ht="12" customHeight="1">
      <c r="A124" s="13" t="s">
        <v>168</v>
      </c>
      <c r="B124" s="102" t="s">
        <v>325</v>
      </c>
      <c r="C124" s="360"/>
      <c r="D124" s="360"/>
      <c r="E124" s="168"/>
    </row>
    <row r="125" spans="1:5" ht="12" customHeight="1">
      <c r="A125" s="13" t="s">
        <v>318</v>
      </c>
      <c r="B125" s="102" t="s">
        <v>313</v>
      </c>
      <c r="C125" s="360"/>
      <c r="D125" s="360"/>
      <c r="E125" s="168"/>
    </row>
    <row r="126" spans="1:5" ht="12" customHeight="1">
      <c r="A126" s="13" t="s">
        <v>319</v>
      </c>
      <c r="B126" s="102" t="s">
        <v>324</v>
      </c>
      <c r="C126" s="360"/>
      <c r="D126" s="360"/>
      <c r="E126" s="168"/>
    </row>
    <row r="127" spans="1:5" ht="12" customHeight="1" thickBot="1">
      <c r="A127" s="11" t="s">
        <v>320</v>
      </c>
      <c r="B127" s="102" t="s">
        <v>323</v>
      </c>
      <c r="C127" s="361"/>
      <c r="D127" s="361">
        <v>1120</v>
      </c>
      <c r="E127" s="169">
        <v>1120</v>
      </c>
    </row>
    <row r="128" spans="1:5" ht="12" customHeight="1" thickBot="1">
      <c r="A128" s="18" t="s">
        <v>17</v>
      </c>
      <c r="B128" s="85" t="s">
        <v>399</v>
      </c>
      <c r="C128" s="355">
        <f>+C93+C114</f>
        <v>647275</v>
      </c>
      <c r="D128" s="355">
        <v>539858</v>
      </c>
      <c r="E128" s="356">
        <f>+E93+E114</f>
        <v>503550</v>
      </c>
    </row>
    <row r="129" spans="1:5" ht="12" customHeight="1" thickBot="1">
      <c r="A129" s="18" t="s">
        <v>18</v>
      </c>
      <c r="B129" s="85" t="s">
        <v>400</v>
      </c>
      <c r="C129" s="355">
        <f>+C130+C131+C132</f>
        <v>1671</v>
      </c>
      <c r="D129" s="355">
        <v>1671</v>
      </c>
      <c r="E129" s="356">
        <f>+E130+E131+E132</f>
        <v>1253</v>
      </c>
    </row>
    <row r="130" spans="1:5" ht="12" customHeight="1">
      <c r="A130" s="13" t="s">
        <v>222</v>
      </c>
      <c r="B130" s="10" t="s">
        <v>407</v>
      </c>
      <c r="C130" s="360">
        <v>1671</v>
      </c>
      <c r="D130" s="360">
        <v>1671</v>
      </c>
      <c r="E130" s="168">
        <v>1253</v>
      </c>
    </row>
    <row r="131" spans="1:5" ht="12" customHeight="1">
      <c r="A131" s="13" t="s">
        <v>223</v>
      </c>
      <c r="B131" s="10" t="s">
        <v>408</v>
      </c>
      <c r="C131" s="360"/>
      <c r="D131" s="360"/>
      <c r="E131" s="168"/>
    </row>
    <row r="132" spans="1:5" ht="12" customHeight="1" thickBot="1">
      <c r="A132" s="11" t="s">
        <v>224</v>
      </c>
      <c r="B132" s="10" t="s">
        <v>409</v>
      </c>
      <c r="C132" s="360"/>
      <c r="D132" s="360"/>
      <c r="E132" s="168"/>
    </row>
    <row r="133" spans="1:5" ht="12" customHeight="1" thickBot="1">
      <c r="A133" s="18" t="s">
        <v>19</v>
      </c>
      <c r="B133" s="85" t="s">
        <v>401</v>
      </c>
      <c r="C133" s="355">
        <f>SUM(C134:C139)</f>
        <v>0</v>
      </c>
      <c r="D133" s="355">
        <v>0</v>
      </c>
      <c r="E133" s="356">
        <f>+E134+E135+E136+E137+E138+E139</f>
        <v>0</v>
      </c>
    </row>
    <row r="134" spans="1:5" ht="12" customHeight="1">
      <c r="A134" s="13" t="s">
        <v>76</v>
      </c>
      <c r="B134" s="7" t="s">
        <v>410</v>
      </c>
      <c r="C134" s="360"/>
      <c r="D134" s="360"/>
      <c r="E134" s="168"/>
    </row>
    <row r="135" spans="1:5" ht="12" customHeight="1">
      <c r="A135" s="13" t="s">
        <v>77</v>
      </c>
      <c r="B135" s="7" t="s">
        <v>402</v>
      </c>
      <c r="C135" s="360"/>
      <c r="D135" s="360"/>
      <c r="E135" s="168"/>
    </row>
    <row r="136" spans="1:5" ht="12" customHeight="1">
      <c r="A136" s="13" t="s">
        <v>78</v>
      </c>
      <c r="B136" s="7" t="s">
        <v>403</v>
      </c>
      <c r="C136" s="360"/>
      <c r="D136" s="360"/>
      <c r="E136" s="168"/>
    </row>
    <row r="137" spans="1:5" ht="12" customHeight="1">
      <c r="A137" s="13" t="s">
        <v>153</v>
      </c>
      <c r="B137" s="7" t="s">
        <v>404</v>
      </c>
      <c r="C137" s="360"/>
      <c r="D137" s="360"/>
      <c r="E137" s="168"/>
    </row>
    <row r="138" spans="1:5" ht="12" customHeight="1">
      <c r="A138" s="13" t="s">
        <v>154</v>
      </c>
      <c r="B138" s="7" t="s">
        <v>405</v>
      </c>
      <c r="C138" s="360"/>
      <c r="D138" s="360"/>
      <c r="E138" s="168"/>
    </row>
    <row r="139" spans="1:5" ht="12" customHeight="1" thickBot="1">
      <c r="A139" s="11" t="s">
        <v>155</v>
      </c>
      <c r="B139" s="7" t="s">
        <v>406</v>
      </c>
      <c r="C139" s="360"/>
      <c r="D139" s="360"/>
      <c r="E139" s="168"/>
    </row>
    <row r="140" spans="1:5" ht="12" customHeight="1" thickBot="1">
      <c r="A140" s="18" t="s">
        <v>20</v>
      </c>
      <c r="B140" s="85" t="s">
        <v>414</v>
      </c>
      <c r="C140" s="362">
        <f>+C141+C142+C143+C144</f>
        <v>8049</v>
      </c>
      <c r="D140" s="362">
        <v>8311</v>
      </c>
      <c r="E140" s="363">
        <f>+E141+E142+E144+E145+E143</f>
        <v>8292</v>
      </c>
    </row>
    <row r="141" spans="1:5" ht="12" customHeight="1">
      <c r="A141" s="13" t="s">
        <v>79</v>
      </c>
      <c r="B141" s="7" t="s">
        <v>328</v>
      </c>
      <c r="C141" s="360"/>
      <c r="D141" s="360"/>
      <c r="E141" s="168"/>
    </row>
    <row r="142" spans="1:5" ht="12" customHeight="1">
      <c r="A142" s="13" t="s">
        <v>80</v>
      </c>
      <c r="B142" s="7" t="s">
        <v>329</v>
      </c>
      <c r="C142" s="360">
        <v>6856</v>
      </c>
      <c r="D142" s="360">
        <v>7516</v>
      </c>
      <c r="E142" s="168">
        <v>7516</v>
      </c>
    </row>
    <row r="143" spans="1:5" ht="12" customHeight="1">
      <c r="A143" s="13" t="s">
        <v>242</v>
      </c>
      <c r="B143" s="7" t="s">
        <v>415</v>
      </c>
      <c r="C143" s="360"/>
      <c r="D143" s="360"/>
      <c r="E143" s="168"/>
    </row>
    <row r="144" spans="1:5" ht="12" customHeight="1" thickBot="1">
      <c r="A144" s="11" t="s">
        <v>243</v>
      </c>
      <c r="B144" s="5" t="s">
        <v>348</v>
      </c>
      <c r="C144" s="360">
        <v>1193</v>
      </c>
      <c r="D144" s="360">
        <v>795</v>
      </c>
      <c r="E144" s="168">
        <v>776</v>
      </c>
    </row>
    <row r="145" spans="1:5" ht="12" customHeight="1" thickBot="1">
      <c r="A145" s="18" t="s">
        <v>21</v>
      </c>
      <c r="B145" s="85" t="s">
        <v>416</v>
      </c>
      <c r="C145" s="386">
        <f>SUM(C146:C150)</f>
        <v>0</v>
      </c>
      <c r="D145" s="386">
        <v>0</v>
      </c>
      <c r="E145" s="387"/>
    </row>
    <row r="146" spans="1:5" ht="12" customHeight="1">
      <c r="A146" s="13" t="s">
        <v>81</v>
      </c>
      <c r="B146" s="7" t="s">
        <v>411</v>
      </c>
      <c r="C146" s="360"/>
      <c r="D146" s="360"/>
      <c r="E146" s="168">
        <f>+E147+E148+E149+E150+E151</f>
        <v>0</v>
      </c>
    </row>
    <row r="147" spans="1:5" ht="12" customHeight="1">
      <c r="A147" s="13" t="s">
        <v>82</v>
      </c>
      <c r="B147" s="7" t="s">
        <v>418</v>
      </c>
      <c r="C147" s="360"/>
      <c r="D147" s="360"/>
      <c r="E147" s="168"/>
    </row>
    <row r="148" spans="1:5" ht="12" customHeight="1">
      <c r="A148" s="13" t="s">
        <v>254</v>
      </c>
      <c r="B148" s="7" t="s">
        <v>413</v>
      </c>
      <c r="C148" s="360"/>
      <c r="D148" s="360"/>
      <c r="E148" s="168"/>
    </row>
    <row r="149" spans="1:5" ht="12" customHeight="1">
      <c r="A149" s="13" t="s">
        <v>255</v>
      </c>
      <c r="B149" s="7" t="s">
        <v>419</v>
      </c>
      <c r="C149" s="360"/>
      <c r="D149" s="360"/>
      <c r="E149" s="168"/>
    </row>
    <row r="150" spans="1:5" ht="12" customHeight="1" thickBot="1">
      <c r="A150" s="13" t="s">
        <v>417</v>
      </c>
      <c r="B150" s="7" t="s">
        <v>420</v>
      </c>
      <c r="C150" s="360"/>
      <c r="D150" s="360"/>
      <c r="E150" s="168"/>
    </row>
    <row r="151" spans="1:5" ht="12" customHeight="1" thickBot="1">
      <c r="A151" s="18" t="s">
        <v>22</v>
      </c>
      <c r="B151" s="85" t="s">
        <v>421</v>
      </c>
      <c r="C151" s="388"/>
      <c r="D151" s="388"/>
      <c r="E151" s="389"/>
    </row>
    <row r="152" spans="1:5" ht="12" customHeight="1" thickBot="1">
      <c r="A152" s="18" t="s">
        <v>23</v>
      </c>
      <c r="B152" s="85" t="s">
        <v>422</v>
      </c>
      <c r="C152" s="388"/>
      <c r="D152" s="388"/>
      <c r="E152" s="389"/>
    </row>
    <row r="153" spans="1:6" ht="15" customHeight="1" thickBot="1">
      <c r="A153" s="18" t="s">
        <v>24</v>
      </c>
      <c r="B153" s="85" t="s">
        <v>424</v>
      </c>
      <c r="C153" s="390">
        <f>+C129+C133+C140+C145+C151+C152</f>
        <v>9720</v>
      </c>
      <c r="D153" s="390">
        <v>9982</v>
      </c>
      <c r="E153" s="391">
        <f>+E129+E133+E140+E145+E151+E152</f>
        <v>9545</v>
      </c>
      <c r="F153" s="392"/>
    </row>
    <row r="154" spans="1:5" s="357" customFormat="1" ht="12.75" customHeight="1" thickBot="1">
      <c r="A154" s="173" t="s">
        <v>25</v>
      </c>
      <c r="B154" s="253" t="s">
        <v>423</v>
      </c>
      <c r="C154" s="390">
        <f>+C128+C153</f>
        <v>656995</v>
      </c>
      <c r="D154" s="390">
        <v>549840</v>
      </c>
      <c r="E154" s="391">
        <f>+E128+E153</f>
        <v>513095</v>
      </c>
    </row>
    <row r="155" ht="15">
      <c r="C155" s="393"/>
    </row>
    <row r="156" ht="15">
      <c r="C156" s="393"/>
    </row>
    <row r="157" ht="15">
      <c r="C157" s="393"/>
    </row>
    <row r="158" ht="16.5" customHeight="1">
      <c r="C158" s="393"/>
    </row>
    <row r="159" ht="15">
      <c r="C159" s="393"/>
    </row>
    <row r="160" ht="15">
      <c r="C160" s="393"/>
    </row>
    <row r="161" ht="15">
      <c r="C161" s="393"/>
    </row>
    <row r="162" ht="15">
      <c r="C162" s="393"/>
    </row>
    <row r="163" ht="15">
      <c r="C163" s="393"/>
    </row>
    <row r="164" ht="15">
      <c r="C164" s="393"/>
    </row>
    <row r="165" ht="15">
      <c r="C165" s="393"/>
    </row>
    <row r="166" ht="15">
      <c r="C166" s="393"/>
    </row>
    <row r="167" ht="15">
      <c r="C167" s="393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Buj Község Önkormányzat
2016.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view="pageLayout" workbookViewId="0" topLeftCell="A1">
      <selection activeCell="J7" sqref="J7:J19"/>
    </sheetView>
  </sheetViews>
  <sheetFormatPr defaultColWidth="9.375" defaultRowHeight="12.75"/>
  <cols>
    <col min="1" max="1" width="6.75390625" style="107" customWidth="1"/>
    <col min="2" max="2" width="49.625" style="44" customWidth="1"/>
    <col min="3" max="8" width="12.75390625" style="44" customWidth="1"/>
    <col min="9" max="9" width="14.375" style="44" customWidth="1"/>
    <col min="10" max="10" width="3.375" style="44" customWidth="1"/>
    <col min="11" max="16384" width="9.375" style="44" customWidth="1"/>
  </cols>
  <sheetData>
    <row r="1" spans="1:9" ht="27.75" customHeight="1">
      <c r="A1" s="682" t="s">
        <v>3</v>
      </c>
      <c r="B1" s="682"/>
      <c r="C1" s="682"/>
      <c r="D1" s="682"/>
      <c r="E1" s="682"/>
      <c r="F1" s="682"/>
      <c r="G1" s="682"/>
      <c r="H1" s="682"/>
      <c r="I1" s="682"/>
    </row>
    <row r="2" ht="20.25" customHeight="1" thickBot="1">
      <c r="I2" s="324" t="s">
        <v>57</v>
      </c>
    </row>
    <row r="3" spans="1:9" s="325" customFormat="1" ht="26.25" customHeight="1">
      <c r="A3" s="690" t="s">
        <v>66</v>
      </c>
      <c r="B3" s="685" t="s">
        <v>70</v>
      </c>
      <c r="C3" s="690" t="s">
        <v>71</v>
      </c>
      <c r="D3" s="690" t="str">
        <f>+CONCATENATE(LEFT(ÖSSZEFÜGGÉSEK!A5,4)," előtti kifizetés")</f>
        <v>2019 előtti kifizetés</v>
      </c>
      <c r="E3" s="687" t="s">
        <v>65</v>
      </c>
      <c r="F3" s="688"/>
      <c r="G3" s="688"/>
      <c r="H3" s="689"/>
      <c r="I3" s="685" t="s">
        <v>47</v>
      </c>
    </row>
    <row r="4" spans="1:9" s="326" customFormat="1" ht="32.25" customHeight="1" thickBot="1">
      <c r="A4" s="691"/>
      <c r="B4" s="686"/>
      <c r="C4" s="686"/>
      <c r="D4" s="691"/>
      <c r="E4" s="582" t="str">
        <f>+CONCATENATE(LEFT(ÖSSZEFÜGGÉSEK!A5,4),".")</f>
        <v>2019.</v>
      </c>
      <c r="F4" s="582" t="str">
        <f>+CONCATENATE(LEFT(ÖSSZEFÜGGÉSEK!A5,4)+1,".")</f>
        <v>2020.</v>
      </c>
      <c r="G4" s="582" t="str">
        <f>+CONCATENATE(LEFT(ÖSSZEFÜGGÉSEK!A5,4)+2,".")</f>
        <v>2021.</v>
      </c>
      <c r="H4" s="583" t="str">
        <f>+CONCATENATE(LEFT(ÖSSZEFÜGGÉSEK!A5,4)+2,".",CHAR(10)," után")</f>
        <v>2021.
 után</v>
      </c>
      <c r="I4" s="686"/>
    </row>
    <row r="5" spans="1:9" s="327" customFormat="1" ht="39" customHeight="1" thickBot="1">
      <c r="A5" s="584" t="s">
        <v>444</v>
      </c>
      <c r="B5" s="585" t="s">
        <v>445</v>
      </c>
      <c r="C5" s="586" t="s">
        <v>446</v>
      </c>
      <c r="D5" s="585" t="s">
        <v>448</v>
      </c>
      <c r="E5" s="584" t="s">
        <v>447</v>
      </c>
      <c r="F5" s="586" t="s">
        <v>449</v>
      </c>
      <c r="G5" s="586" t="s">
        <v>450</v>
      </c>
      <c r="H5" s="587" t="s">
        <v>451</v>
      </c>
      <c r="I5" s="588" t="s">
        <v>452</v>
      </c>
    </row>
    <row r="6" spans="1:9" s="347" customFormat="1" ht="38.25" customHeight="1" thickBot="1">
      <c r="A6" s="589" t="s">
        <v>15</v>
      </c>
      <c r="B6" s="590" t="s">
        <v>4</v>
      </c>
      <c r="C6" s="591"/>
      <c r="D6" s="592">
        <f>+D7+D8</f>
        <v>0</v>
      </c>
      <c r="E6" s="593">
        <f>+E7+E8</f>
        <v>0</v>
      </c>
      <c r="F6" s="594">
        <f>+F7+F8</f>
        <v>0</v>
      </c>
      <c r="G6" s="594">
        <f>+G7+G8</f>
        <v>0</v>
      </c>
      <c r="H6" s="595">
        <f>+H7+H8</f>
        <v>0</v>
      </c>
      <c r="I6" s="592">
        <f aca="true" t="shared" si="0" ref="I6:I18">SUM(D6:H6)</f>
        <v>0</v>
      </c>
    </row>
    <row r="7" spans="1:10" s="347" customFormat="1" ht="19.5" customHeight="1">
      <c r="A7" s="596" t="s">
        <v>16</v>
      </c>
      <c r="B7" s="597" t="s">
        <v>67</v>
      </c>
      <c r="C7" s="598"/>
      <c r="D7" s="599"/>
      <c r="E7" s="600"/>
      <c r="F7" s="601"/>
      <c r="G7" s="601"/>
      <c r="H7" s="602"/>
      <c r="I7" s="603">
        <f t="shared" si="0"/>
        <v>0</v>
      </c>
      <c r="J7" s="681" t="s">
        <v>475</v>
      </c>
    </row>
    <row r="8" spans="1:10" s="347" customFormat="1" ht="19.5" customHeight="1" thickBot="1">
      <c r="A8" s="596" t="s">
        <v>17</v>
      </c>
      <c r="B8" s="597" t="s">
        <v>67</v>
      </c>
      <c r="C8" s="598"/>
      <c r="D8" s="599"/>
      <c r="E8" s="600"/>
      <c r="F8" s="601"/>
      <c r="G8" s="601"/>
      <c r="H8" s="602"/>
      <c r="I8" s="603">
        <f t="shared" si="0"/>
        <v>0</v>
      </c>
      <c r="J8" s="681"/>
    </row>
    <row r="9" spans="1:10" s="347" customFormat="1" ht="42" customHeight="1" thickBot="1">
      <c r="A9" s="589" t="s">
        <v>18</v>
      </c>
      <c r="B9" s="590" t="s">
        <v>5</v>
      </c>
      <c r="C9" s="591"/>
      <c r="D9" s="592">
        <f>+D10+D12+D11</f>
        <v>5452</v>
      </c>
      <c r="E9" s="593">
        <f>+E10+E12+E11</f>
        <v>2705</v>
      </c>
      <c r="F9" s="594">
        <f>+F10+F12+F11</f>
        <v>2705</v>
      </c>
      <c r="G9" s="594">
        <f>+G10+G12+G11</f>
        <v>2048</v>
      </c>
      <c r="H9" s="604">
        <f>+H10+H12+H11</f>
        <v>8354</v>
      </c>
      <c r="I9" s="592">
        <f t="shared" si="0"/>
        <v>21264</v>
      </c>
      <c r="J9" s="681"/>
    </row>
    <row r="10" spans="1:10" s="347" customFormat="1" ht="33" customHeight="1">
      <c r="A10" s="596" t="s">
        <v>19</v>
      </c>
      <c r="B10" s="597" t="s">
        <v>506</v>
      </c>
      <c r="C10" s="598" t="s">
        <v>508</v>
      </c>
      <c r="D10" s="599">
        <v>3342</v>
      </c>
      <c r="E10" s="600">
        <v>1671</v>
      </c>
      <c r="F10" s="601">
        <v>1671</v>
      </c>
      <c r="G10" s="601">
        <v>1671</v>
      </c>
      <c r="H10" s="602">
        <v>8354</v>
      </c>
      <c r="I10" s="603">
        <f t="shared" si="0"/>
        <v>16709</v>
      </c>
      <c r="J10" s="681"/>
    </row>
    <row r="11" spans="1:10" s="347" customFormat="1" ht="29.25" customHeight="1">
      <c r="A11" s="596" t="s">
        <v>20</v>
      </c>
      <c r="B11" s="597" t="s">
        <v>510</v>
      </c>
      <c r="C11" s="598" t="s">
        <v>507</v>
      </c>
      <c r="D11" s="599">
        <v>743</v>
      </c>
      <c r="E11" s="600">
        <v>324</v>
      </c>
      <c r="F11" s="601">
        <v>324</v>
      </c>
      <c r="G11" s="601">
        <v>81</v>
      </c>
      <c r="H11" s="602"/>
      <c r="I11" s="603">
        <f t="shared" si="0"/>
        <v>1472</v>
      </c>
      <c r="J11" s="681"/>
    </row>
    <row r="12" spans="1:10" s="347" customFormat="1" ht="36" customHeight="1" thickBot="1">
      <c r="A12" s="596" t="s">
        <v>21</v>
      </c>
      <c r="B12" s="597" t="s">
        <v>511</v>
      </c>
      <c r="C12" s="598" t="s">
        <v>507</v>
      </c>
      <c r="D12" s="599">
        <v>1367</v>
      </c>
      <c r="E12" s="600">
        <v>710</v>
      </c>
      <c r="F12" s="601">
        <v>710</v>
      </c>
      <c r="G12" s="601">
        <v>296</v>
      </c>
      <c r="H12" s="602"/>
      <c r="I12" s="603">
        <f t="shared" si="0"/>
        <v>3083</v>
      </c>
      <c r="J12" s="681"/>
    </row>
    <row r="13" spans="1:10" s="347" customFormat="1" ht="24.75" customHeight="1" thickBot="1">
      <c r="A13" s="596" t="s">
        <v>22</v>
      </c>
      <c r="B13" s="590" t="s">
        <v>179</v>
      </c>
      <c r="C13" s="591"/>
      <c r="D13" s="592">
        <f>+D14</f>
        <v>0</v>
      </c>
      <c r="E13" s="593">
        <f>+E14</f>
        <v>0</v>
      </c>
      <c r="F13" s="594">
        <f>+F14</f>
        <v>0</v>
      </c>
      <c r="G13" s="594">
        <f>+G14</f>
        <v>0</v>
      </c>
      <c r="H13" s="595">
        <f>+H14</f>
        <v>0</v>
      </c>
      <c r="I13" s="592">
        <f t="shared" si="0"/>
        <v>0</v>
      </c>
      <c r="J13" s="681"/>
    </row>
    <row r="14" spans="1:10" s="347" customFormat="1" ht="19.5" customHeight="1" thickBot="1">
      <c r="A14" s="596" t="s">
        <v>23</v>
      </c>
      <c r="B14" s="597" t="s">
        <v>67</v>
      </c>
      <c r="C14" s="598"/>
      <c r="D14" s="599"/>
      <c r="E14" s="600"/>
      <c r="F14" s="601"/>
      <c r="G14" s="601"/>
      <c r="H14" s="602"/>
      <c r="I14" s="603">
        <f t="shared" si="0"/>
        <v>0</v>
      </c>
      <c r="J14" s="681"/>
    </row>
    <row r="15" spans="1:10" s="347" customFormat="1" ht="27" customHeight="1" thickBot="1">
      <c r="A15" s="596" t="s">
        <v>24</v>
      </c>
      <c r="B15" s="590" t="s">
        <v>180</v>
      </c>
      <c r="C15" s="591"/>
      <c r="D15" s="592">
        <f>+D16</f>
        <v>0</v>
      </c>
      <c r="E15" s="593">
        <f>+E16</f>
        <v>0</v>
      </c>
      <c r="F15" s="594">
        <f>+F16</f>
        <v>0</v>
      </c>
      <c r="G15" s="594">
        <f>+G16</f>
        <v>0</v>
      </c>
      <c r="H15" s="595">
        <f>+H16</f>
        <v>0</v>
      </c>
      <c r="I15" s="592">
        <f t="shared" si="0"/>
        <v>0</v>
      </c>
      <c r="J15" s="681"/>
    </row>
    <row r="16" spans="1:10" s="347" customFormat="1" ht="19.5" customHeight="1" thickBot="1">
      <c r="A16" s="596" t="s">
        <v>25</v>
      </c>
      <c r="B16" s="605" t="s">
        <v>67</v>
      </c>
      <c r="C16" s="606"/>
      <c r="D16" s="607"/>
      <c r="E16" s="608"/>
      <c r="F16" s="609"/>
      <c r="G16" s="609"/>
      <c r="H16" s="610"/>
      <c r="I16" s="611">
        <f t="shared" si="0"/>
        <v>0</v>
      </c>
      <c r="J16" s="681"/>
    </row>
    <row r="17" spans="1:10" s="347" customFormat="1" ht="40.5" customHeight="1" thickBot="1">
      <c r="A17" s="596" t="s">
        <v>26</v>
      </c>
      <c r="B17" s="590" t="s">
        <v>181</v>
      </c>
      <c r="C17" s="591"/>
      <c r="D17" s="592">
        <f>+D18</f>
        <v>0</v>
      </c>
      <c r="E17" s="593">
        <f>+E18</f>
        <v>0</v>
      </c>
      <c r="F17" s="594">
        <f>+F18</f>
        <v>0</v>
      </c>
      <c r="G17" s="594">
        <f>+G18</f>
        <v>0</v>
      </c>
      <c r="H17" s="595">
        <f>+H18</f>
        <v>0</v>
      </c>
      <c r="I17" s="592">
        <f t="shared" si="0"/>
        <v>0</v>
      </c>
      <c r="J17" s="681"/>
    </row>
    <row r="18" spans="1:10" s="347" customFormat="1" ht="30.75" customHeight="1" thickBot="1">
      <c r="A18" s="596" t="s">
        <v>27</v>
      </c>
      <c r="B18" s="612" t="s">
        <v>67</v>
      </c>
      <c r="C18" s="613"/>
      <c r="D18" s="614"/>
      <c r="E18" s="615"/>
      <c r="F18" s="616"/>
      <c r="G18" s="616"/>
      <c r="H18" s="617"/>
      <c r="I18" s="618">
        <f t="shared" si="0"/>
        <v>0</v>
      </c>
      <c r="J18" s="681"/>
    </row>
    <row r="19" spans="1:10" s="347" customFormat="1" ht="34.5" customHeight="1" thickBot="1">
      <c r="A19" s="683" t="s">
        <v>509</v>
      </c>
      <c r="B19" s="684"/>
      <c r="C19" s="619"/>
      <c r="D19" s="592">
        <f aca="true" t="shared" si="1" ref="D19:I19">+D6+D9+D13+D15+D17</f>
        <v>5452</v>
      </c>
      <c r="E19" s="593">
        <f t="shared" si="1"/>
        <v>2705</v>
      </c>
      <c r="F19" s="594">
        <f t="shared" si="1"/>
        <v>2705</v>
      </c>
      <c r="G19" s="594">
        <f t="shared" si="1"/>
        <v>2048</v>
      </c>
      <c r="H19" s="595">
        <f t="shared" si="1"/>
        <v>8354</v>
      </c>
      <c r="I19" s="592">
        <f t="shared" si="1"/>
        <v>21264</v>
      </c>
      <c r="J19" s="681"/>
    </row>
  </sheetData>
  <sheetProtection/>
  <mergeCells count="9">
    <mergeCell ref="J7:J19"/>
    <mergeCell ref="A1:I1"/>
    <mergeCell ref="A19:B19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B1" sqref="B1:D1"/>
    </sheetView>
  </sheetViews>
  <sheetFormatPr defaultColWidth="9.375" defaultRowHeight="12.75"/>
  <cols>
    <col min="1" max="1" width="5.75390625" style="68" customWidth="1"/>
    <col min="2" max="2" width="54.75390625" style="2" customWidth="1"/>
    <col min="3" max="4" width="17.625" style="2" customWidth="1"/>
    <col min="5" max="16384" width="9.375" style="2" customWidth="1"/>
  </cols>
  <sheetData>
    <row r="1" spans="2:4" ht="31.5" customHeight="1">
      <c r="B1" s="693" t="s">
        <v>6</v>
      </c>
      <c r="C1" s="693"/>
      <c r="D1" s="693"/>
    </row>
    <row r="2" spans="1:4" s="56" customFormat="1" ht="15.75" thickBot="1">
      <c r="A2" s="55"/>
      <c r="B2" s="248"/>
      <c r="D2" s="35" t="s">
        <v>57</v>
      </c>
    </row>
    <row r="3" spans="1:4" s="58" customFormat="1" ht="48" customHeight="1" thickBot="1">
      <c r="A3" s="57" t="s">
        <v>13</v>
      </c>
      <c r="B3" s="112" t="s">
        <v>14</v>
      </c>
      <c r="C3" s="112" t="s">
        <v>68</v>
      </c>
      <c r="D3" s="113" t="s">
        <v>69</v>
      </c>
    </row>
    <row r="4" spans="1:4" s="58" customFormat="1" ht="13.5" customHeight="1" thickBot="1">
      <c r="A4" s="30" t="s">
        <v>444</v>
      </c>
      <c r="B4" s="115" t="s">
        <v>445</v>
      </c>
      <c r="C4" s="115" t="s">
        <v>446</v>
      </c>
      <c r="D4" s="116" t="s">
        <v>448</v>
      </c>
    </row>
    <row r="5" spans="1:4" ht="18" customHeight="1">
      <c r="A5" s="93" t="s">
        <v>15</v>
      </c>
      <c r="B5" s="117" t="s">
        <v>145</v>
      </c>
      <c r="C5" s="91"/>
      <c r="D5" s="59"/>
    </row>
    <row r="6" spans="1:4" ht="18" customHeight="1">
      <c r="A6" s="60" t="s">
        <v>16</v>
      </c>
      <c r="B6" s="118" t="s">
        <v>146</v>
      </c>
      <c r="C6" s="92"/>
      <c r="D6" s="62"/>
    </row>
    <row r="7" spans="1:4" ht="18" customHeight="1">
      <c r="A7" s="60" t="s">
        <v>17</v>
      </c>
      <c r="B7" s="118" t="s">
        <v>102</v>
      </c>
      <c r="C7" s="92"/>
      <c r="D7" s="62"/>
    </row>
    <row r="8" spans="1:4" ht="18" customHeight="1">
      <c r="A8" s="60" t="s">
        <v>18</v>
      </c>
      <c r="B8" s="118" t="s">
        <v>103</v>
      </c>
      <c r="C8" s="92"/>
      <c r="D8" s="62"/>
    </row>
    <row r="9" spans="1:4" ht="18" customHeight="1">
      <c r="A9" s="60" t="s">
        <v>19</v>
      </c>
      <c r="B9" s="118" t="s">
        <v>138</v>
      </c>
      <c r="C9" s="92"/>
      <c r="D9" s="62"/>
    </row>
    <row r="10" spans="1:4" ht="18" customHeight="1">
      <c r="A10" s="60" t="s">
        <v>20</v>
      </c>
      <c r="B10" s="118" t="s">
        <v>139</v>
      </c>
      <c r="C10" s="92"/>
      <c r="D10" s="62"/>
    </row>
    <row r="11" spans="1:4" ht="18" customHeight="1">
      <c r="A11" s="60" t="s">
        <v>21</v>
      </c>
      <c r="B11" s="119" t="s">
        <v>140</v>
      </c>
      <c r="C11" s="92"/>
      <c r="D11" s="62"/>
    </row>
    <row r="12" spans="1:4" ht="18" customHeight="1">
      <c r="A12" s="60" t="s">
        <v>23</v>
      </c>
      <c r="B12" s="119" t="s">
        <v>141</v>
      </c>
      <c r="C12" s="92"/>
      <c r="D12" s="62"/>
    </row>
    <row r="13" spans="1:4" ht="18" customHeight="1">
      <c r="A13" s="60" t="s">
        <v>24</v>
      </c>
      <c r="B13" s="119" t="s">
        <v>142</v>
      </c>
      <c r="C13" s="92"/>
      <c r="D13" s="62"/>
    </row>
    <row r="14" spans="1:4" ht="18" customHeight="1">
      <c r="A14" s="60" t="s">
        <v>25</v>
      </c>
      <c r="B14" s="119" t="s">
        <v>143</v>
      </c>
      <c r="C14" s="92"/>
      <c r="D14" s="62"/>
    </row>
    <row r="15" spans="1:4" ht="22.5" customHeight="1">
      <c r="A15" s="60" t="s">
        <v>26</v>
      </c>
      <c r="B15" s="119" t="s">
        <v>144</v>
      </c>
      <c r="C15" s="92"/>
      <c r="D15" s="62"/>
    </row>
    <row r="16" spans="1:4" ht="18" customHeight="1">
      <c r="A16" s="60" t="s">
        <v>27</v>
      </c>
      <c r="B16" s="118" t="s">
        <v>104</v>
      </c>
      <c r="C16" s="92"/>
      <c r="D16" s="62"/>
    </row>
    <row r="17" spans="1:4" ht="18" customHeight="1">
      <c r="A17" s="60" t="s">
        <v>28</v>
      </c>
      <c r="B17" s="118" t="s">
        <v>8</v>
      </c>
      <c r="C17" s="92"/>
      <c r="D17" s="62"/>
    </row>
    <row r="18" spans="1:4" ht="18" customHeight="1">
      <c r="A18" s="60" t="s">
        <v>29</v>
      </c>
      <c r="B18" s="118" t="s">
        <v>7</v>
      </c>
      <c r="C18" s="92"/>
      <c r="D18" s="62"/>
    </row>
    <row r="19" spans="1:4" ht="18" customHeight="1">
      <c r="A19" s="60" t="s">
        <v>30</v>
      </c>
      <c r="B19" s="118" t="s">
        <v>105</v>
      </c>
      <c r="C19" s="92"/>
      <c r="D19" s="62"/>
    </row>
    <row r="20" spans="1:4" ht="18" customHeight="1">
      <c r="A20" s="60" t="s">
        <v>31</v>
      </c>
      <c r="B20" s="118" t="s">
        <v>106</v>
      </c>
      <c r="C20" s="92"/>
      <c r="D20" s="62"/>
    </row>
    <row r="21" spans="1:4" ht="18" customHeight="1">
      <c r="A21" s="60" t="s">
        <v>32</v>
      </c>
      <c r="B21" s="84"/>
      <c r="C21" s="61"/>
      <c r="D21" s="62"/>
    </row>
    <row r="22" spans="1:4" ht="18" customHeight="1">
      <c r="A22" s="60" t="s">
        <v>33</v>
      </c>
      <c r="B22" s="63"/>
      <c r="C22" s="61"/>
      <c r="D22" s="62"/>
    </row>
    <row r="23" spans="1:4" ht="18" customHeight="1">
      <c r="A23" s="60" t="s">
        <v>34</v>
      </c>
      <c r="B23" s="63"/>
      <c r="C23" s="61"/>
      <c r="D23" s="62"/>
    </row>
    <row r="24" spans="1:4" ht="18" customHeight="1">
      <c r="A24" s="60" t="s">
        <v>35</v>
      </c>
      <c r="B24" s="63"/>
      <c r="C24" s="61"/>
      <c r="D24" s="62"/>
    </row>
    <row r="25" spans="1:4" ht="18" customHeight="1">
      <c r="A25" s="60" t="s">
        <v>36</v>
      </c>
      <c r="B25" s="63"/>
      <c r="C25" s="61"/>
      <c r="D25" s="62"/>
    </row>
    <row r="26" spans="1:4" ht="18" customHeight="1">
      <c r="A26" s="60" t="s">
        <v>37</v>
      </c>
      <c r="B26" s="63"/>
      <c r="C26" s="61"/>
      <c r="D26" s="62"/>
    </row>
    <row r="27" spans="1:4" ht="18" customHeight="1">
      <c r="A27" s="60" t="s">
        <v>38</v>
      </c>
      <c r="B27" s="63"/>
      <c r="C27" s="61"/>
      <c r="D27" s="62"/>
    </row>
    <row r="28" spans="1:4" ht="18" customHeight="1">
      <c r="A28" s="60" t="s">
        <v>39</v>
      </c>
      <c r="B28" s="63"/>
      <c r="C28" s="61"/>
      <c r="D28" s="62"/>
    </row>
    <row r="29" spans="1:4" ht="18" customHeight="1" thickBot="1">
      <c r="A29" s="94" t="s">
        <v>40</v>
      </c>
      <c r="B29" s="64"/>
      <c r="C29" s="65"/>
      <c r="D29" s="66"/>
    </row>
    <row r="30" spans="1:4" ht="18" customHeight="1" thickBot="1">
      <c r="A30" s="31" t="s">
        <v>41</v>
      </c>
      <c r="B30" s="121" t="s">
        <v>48</v>
      </c>
      <c r="C30" s="122">
        <f>+C5+C6+C7+C8+C9+C16+C17+C18+C19+C20+C21+C22+C23+C24+C25+C26+C27+C28+C29</f>
        <v>0</v>
      </c>
      <c r="D30" s="123">
        <f>+D5+D6+D7+D8+D9+D16+D17+D18+D19+D20+D21+D22+D23+D24+D25+D26+D27+D28+D29</f>
        <v>0</v>
      </c>
    </row>
    <row r="31" spans="1:4" ht="8.25" customHeight="1">
      <c r="A31" s="67"/>
      <c r="B31" s="692"/>
      <c r="C31" s="692"/>
      <c r="D31" s="692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9"/>
  <sheetViews>
    <sheetView view="pageBreakPreview" zoomScale="60" workbookViewId="0" topLeftCell="A1">
      <selection activeCell="D6" sqref="D6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75390625" style="0" customWidth="1"/>
  </cols>
  <sheetData>
    <row r="1" spans="1:4" ht="39" customHeight="1">
      <c r="A1" s="697" t="s">
        <v>683</v>
      </c>
      <c r="B1" s="697"/>
      <c r="C1" s="697"/>
      <c r="D1" s="697"/>
    </row>
    <row r="2" spans="1:4" ht="17.25" customHeight="1">
      <c r="A2" s="249"/>
      <c r="B2" s="249"/>
      <c r="C2" s="249"/>
      <c r="D2" s="249"/>
    </row>
    <row r="3" spans="1:4" ht="13.5" thickBot="1">
      <c r="A3" s="124"/>
      <c r="B3" s="124"/>
      <c r="C3" s="694" t="s">
        <v>50</v>
      </c>
      <c r="D3" s="694"/>
    </row>
    <row r="4" spans="1:4" ht="42.75" customHeight="1">
      <c r="A4" s="250" t="s">
        <v>66</v>
      </c>
      <c r="B4" s="251" t="s">
        <v>107</v>
      </c>
      <c r="C4" s="251" t="s">
        <v>108</v>
      </c>
      <c r="D4" s="252" t="s">
        <v>11</v>
      </c>
    </row>
    <row r="5" spans="1:4" s="341" customFormat="1" ht="15.75" customHeight="1">
      <c r="A5" s="342" t="s">
        <v>16</v>
      </c>
      <c r="B5" s="343" t="s">
        <v>501</v>
      </c>
      <c r="C5" s="343" t="s">
        <v>500</v>
      </c>
      <c r="D5" s="344">
        <v>100</v>
      </c>
    </row>
    <row r="6" spans="1:4" s="341" customFormat="1" ht="15.75" customHeight="1">
      <c r="A6" s="342" t="s">
        <v>18</v>
      </c>
      <c r="B6" s="343" t="s">
        <v>502</v>
      </c>
      <c r="C6" s="343" t="s">
        <v>500</v>
      </c>
      <c r="D6" s="344">
        <v>200</v>
      </c>
    </row>
    <row r="7" spans="1:4" s="341" customFormat="1" ht="15.75" customHeight="1">
      <c r="A7" s="342" t="s">
        <v>20</v>
      </c>
      <c r="B7" s="343" t="s">
        <v>503</v>
      </c>
      <c r="C7" s="343" t="s">
        <v>500</v>
      </c>
      <c r="D7" s="344">
        <v>100</v>
      </c>
    </row>
    <row r="8" spans="1:4" s="341" customFormat="1" ht="15.75" customHeight="1">
      <c r="A8" s="342" t="s">
        <v>21</v>
      </c>
      <c r="B8" s="343" t="s">
        <v>504</v>
      </c>
      <c r="C8" s="343" t="s">
        <v>500</v>
      </c>
      <c r="D8" s="344">
        <v>100</v>
      </c>
    </row>
    <row r="9" spans="1:4" s="341" customFormat="1" ht="15.75" customHeight="1">
      <c r="A9" s="342" t="s">
        <v>22</v>
      </c>
      <c r="B9" s="343" t="s">
        <v>505</v>
      </c>
      <c r="C9" s="343" t="s">
        <v>500</v>
      </c>
      <c r="D9" s="344">
        <v>100</v>
      </c>
    </row>
    <row r="10" spans="1:4" ht="15.75" customHeight="1">
      <c r="A10" s="342" t="s">
        <v>23</v>
      </c>
      <c r="B10" s="25"/>
      <c r="C10" s="25"/>
      <c r="D10" s="26"/>
    </row>
    <row r="11" spans="1:4" ht="15.75" customHeight="1">
      <c r="A11" s="342" t="s">
        <v>24</v>
      </c>
      <c r="B11" s="25"/>
      <c r="C11" s="25"/>
      <c r="D11" s="26"/>
    </row>
    <row r="12" spans="1:4" ht="15.75" customHeight="1">
      <c r="A12" s="342" t="s">
        <v>25</v>
      </c>
      <c r="B12" s="25"/>
      <c r="C12" s="25"/>
      <c r="D12" s="26"/>
    </row>
    <row r="13" spans="1:4" ht="15.75" customHeight="1">
      <c r="A13" s="342" t="s">
        <v>26</v>
      </c>
      <c r="B13" s="25"/>
      <c r="C13" s="25"/>
      <c r="D13" s="26"/>
    </row>
    <row r="14" spans="1:4" ht="15.75" customHeight="1">
      <c r="A14" s="342" t="s">
        <v>27</v>
      </c>
      <c r="B14" s="25"/>
      <c r="C14" s="25"/>
      <c r="D14" s="26"/>
    </row>
    <row r="15" spans="1:4" ht="15.75" customHeight="1">
      <c r="A15" s="342" t="s">
        <v>28</v>
      </c>
      <c r="B15" s="25"/>
      <c r="C15" s="25"/>
      <c r="D15" s="26"/>
    </row>
    <row r="16" spans="1:4" ht="15.75" customHeight="1">
      <c r="A16" s="342" t="s">
        <v>29</v>
      </c>
      <c r="B16" s="25"/>
      <c r="C16" s="25"/>
      <c r="D16" s="26"/>
    </row>
    <row r="17" spans="1:4" ht="15.75" customHeight="1" thickBot="1">
      <c r="A17" s="342" t="s">
        <v>30</v>
      </c>
      <c r="B17" s="25"/>
      <c r="C17" s="25"/>
      <c r="D17" s="26"/>
    </row>
    <row r="18" spans="1:4" s="341" customFormat="1" ht="15.75" customHeight="1" thickBot="1">
      <c r="A18" s="695" t="s">
        <v>48</v>
      </c>
      <c r="B18" s="696"/>
      <c r="C18" s="345"/>
      <c r="D18" s="125">
        <f>SUM(D5:D17)</f>
        <v>600</v>
      </c>
    </row>
    <row r="19" ht="12.75">
      <c r="A19" t="s">
        <v>174</v>
      </c>
    </row>
  </sheetData>
  <sheetProtection/>
  <mergeCells count="3">
    <mergeCell ref="C3:D3"/>
    <mergeCell ref="A18:B18"/>
    <mergeCell ref="A1:D1"/>
  </mergeCells>
  <conditionalFormatting sqref="D1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tájékoztató tábla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74"/>
  <sheetViews>
    <sheetView tabSelected="1" view="pageLayout" zoomScaleSheetLayoutView="120" workbookViewId="0" topLeftCell="A1">
      <selection activeCell="A1" sqref="A1:E1"/>
    </sheetView>
  </sheetViews>
  <sheetFormatPr defaultColWidth="12.00390625" defaultRowHeight="12.75"/>
  <cols>
    <col min="1" max="1" width="67.125" style="454" customWidth="1"/>
    <col min="2" max="2" width="6.125" style="455" customWidth="1"/>
    <col min="3" max="4" width="12.125" style="454" customWidth="1"/>
    <col min="5" max="5" width="12.125" style="484" customWidth="1"/>
    <col min="6" max="16384" width="12.00390625" style="454" customWidth="1"/>
  </cols>
  <sheetData>
    <row r="1" spans="1:5" ht="49.5" customHeight="1">
      <c r="A1" s="699" t="s">
        <v>661</v>
      </c>
      <c r="B1" s="699"/>
      <c r="C1" s="699"/>
      <c r="D1" s="699"/>
      <c r="E1" s="699"/>
    </row>
    <row r="2" spans="3:5" ht="15.75" thickBot="1">
      <c r="C2" s="700" t="s">
        <v>531</v>
      </c>
      <c r="D2" s="700"/>
      <c r="E2" s="700"/>
    </row>
    <row r="3" spans="1:5" ht="15.75" customHeight="1">
      <c r="A3" s="701" t="s">
        <v>532</v>
      </c>
      <c r="B3" s="704" t="s">
        <v>533</v>
      </c>
      <c r="C3" s="707" t="s">
        <v>534</v>
      </c>
      <c r="D3" s="707" t="s">
        <v>535</v>
      </c>
      <c r="E3" s="709" t="s">
        <v>536</v>
      </c>
    </row>
    <row r="4" spans="1:5" ht="11.25" customHeight="1">
      <c r="A4" s="702"/>
      <c r="B4" s="705"/>
      <c r="C4" s="708"/>
      <c r="D4" s="708"/>
      <c r="E4" s="710"/>
    </row>
    <row r="5" spans="1:5" ht="15">
      <c r="A5" s="703"/>
      <c r="B5" s="706"/>
      <c r="C5" s="711" t="s">
        <v>537</v>
      </c>
      <c r="D5" s="711"/>
      <c r="E5" s="712"/>
    </row>
    <row r="6" spans="1:5" s="459" customFormat="1" ht="15.75" thickBot="1">
      <c r="A6" s="456" t="s">
        <v>538</v>
      </c>
      <c r="B6" s="457" t="s">
        <v>445</v>
      </c>
      <c r="C6" s="457" t="s">
        <v>446</v>
      </c>
      <c r="D6" s="457" t="s">
        <v>448</v>
      </c>
      <c r="E6" s="458" t="s">
        <v>447</v>
      </c>
    </row>
    <row r="7" spans="1:5" s="464" customFormat="1" ht="15">
      <c r="A7" s="460" t="s">
        <v>539</v>
      </c>
      <c r="B7" s="461" t="s">
        <v>540</v>
      </c>
      <c r="C7" s="462"/>
      <c r="D7" s="462"/>
      <c r="E7" s="463"/>
    </row>
    <row r="8" spans="1:5" s="464" customFormat="1" ht="15">
      <c r="A8" s="465" t="s">
        <v>541</v>
      </c>
      <c r="B8" s="466" t="s">
        <v>542</v>
      </c>
      <c r="C8" s="467">
        <f>+C9+C14+C19+C24+C29</f>
        <v>0</v>
      </c>
      <c r="D8" s="467">
        <v>683366</v>
      </c>
      <c r="E8" s="468">
        <f>+E9+E14+E19+E24+E29</f>
        <v>0</v>
      </c>
    </row>
    <row r="9" spans="1:5" s="464" customFormat="1" ht="15">
      <c r="A9" s="465" t="s">
        <v>543</v>
      </c>
      <c r="B9" s="466" t="s">
        <v>544</v>
      </c>
      <c r="C9" s="467">
        <f>+C10+C11+C12+C13</f>
        <v>0</v>
      </c>
      <c r="D9" s="467">
        <v>625147</v>
      </c>
      <c r="E9" s="468">
        <f>+E10+E11+E12+E13</f>
        <v>0</v>
      </c>
    </row>
    <row r="10" spans="1:5" s="464" customFormat="1" ht="15">
      <c r="A10" s="469" t="s">
        <v>545</v>
      </c>
      <c r="B10" s="466" t="s">
        <v>546</v>
      </c>
      <c r="C10" s="470"/>
      <c r="D10" s="470"/>
      <c r="E10" s="471"/>
    </row>
    <row r="11" spans="1:5" s="464" customFormat="1" ht="26.25" customHeight="1">
      <c r="A11" s="469" t="s">
        <v>547</v>
      </c>
      <c r="B11" s="466" t="s">
        <v>548</v>
      </c>
      <c r="C11" s="472"/>
      <c r="D11" s="472"/>
      <c r="E11" s="473"/>
    </row>
    <row r="12" spans="1:5" s="464" customFormat="1" ht="15">
      <c r="A12" s="469" t="s">
        <v>549</v>
      </c>
      <c r="B12" s="466" t="s">
        <v>550</v>
      </c>
      <c r="C12" s="472"/>
      <c r="D12" s="472">
        <v>625147</v>
      </c>
      <c r="E12" s="473"/>
    </row>
    <row r="13" spans="1:5" s="464" customFormat="1" ht="15">
      <c r="A13" s="469" t="s">
        <v>551</v>
      </c>
      <c r="B13" s="466" t="s">
        <v>552</v>
      </c>
      <c r="C13" s="472"/>
      <c r="D13" s="472"/>
      <c r="E13" s="473"/>
    </row>
    <row r="14" spans="1:5" s="464" customFormat="1" ht="15">
      <c r="A14" s="465" t="s">
        <v>553</v>
      </c>
      <c r="B14" s="466" t="s">
        <v>554</v>
      </c>
      <c r="C14" s="474">
        <f>+C15+C16+C17+C18</f>
        <v>0</v>
      </c>
      <c r="D14" s="492">
        <v>31514</v>
      </c>
      <c r="E14" s="475">
        <f>+E15+E16+E17+E18</f>
        <v>0</v>
      </c>
    </row>
    <row r="15" spans="1:5" s="464" customFormat="1" ht="15">
      <c r="A15" s="469" t="s">
        <v>555</v>
      </c>
      <c r="B15" s="466" t="s">
        <v>556</v>
      </c>
      <c r="C15" s="472"/>
      <c r="D15" s="472"/>
      <c r="E15" s="473"/>
    </row>
    <row r="16" spans="1:5" s="464" customFormat="1" ht="20.25">
      <c r="A16" s="469" t="s">
        <v>557</v>
      </c>
      <c r="B16" s="466" t="s">
        <v>24</v>
      </c>
      <c r="C16" s="472"/>
      <c r="D16" s="472"/>
      <c r="E16" s="473"/>
    </row>
    <row r="17" spans="1:5" s="464" customFormat="1" ht="15">
      <c r="A17" s="469" t="s">
        <v>558</v>
      </c>
      <c r="B17" s="466" t="s">
        <v>25</v>
      </c>
      <c r="C17" s="472"/>
      <c r="D17" s="472">
        <v>31514</v>
      </c>
      <c r="E17" s="473"/>
    </row>
    <row r="18" spans="1:5" s="464" customFormat="1" ht="15">
      <c r="A18" s="469" t="s">
        <v>559</v>
      </c>
      <c r="B18" s="466" t="s">
        <v>26</v>
      </c>
      <c r="C18" s="472"/>
      <c r="D18" s="472"/>
      <c r="E18" s="473"/>
    </row>
    <row r="19" spans="1:5" s="464" customFormat="1" ht="15">
      <c r="A19" s="465" t="s">
        <v>560</v>
      </c>
      <c r="B19" s="466" t="s">
        <v>27</v>
      </c>
      <c r="C19" s="474">
        <f>+C20+C21+C22+C23</f>
        <v>0</v>
      </c>
      <c r="D19" s="474">
        <f>+D20+D21+D22+D23</f>
        <v>0</v>
      </c>
      <c r="E19" s="475">
        <f>+E20+E21+E22+E23</f>
        <v>0</v>
      </c>
    </row>
    <row r="20" spans="1:5" s="464" customFormat="1" ht="15">
      <c r="A20" s="469" t="s">
        <v>561</v>
      </c>
      <c r="B20" s="466" t="s">
        <v>28</v>
      </c>
      <c r="C20" s="472"/>
      <c r="D20" s="472"/>
      <c r="E20" s="473"/>
    </row>
    <row r="21" spans="1:5" s="464" customFormat="1" ht="15">
      <c r="A21" s="469" t="s">
        <v>562</v>
      </c>
      <c r="B21" s="466" t="s">
        <v>29</v>
      </c>
      <c r="C21" s="472"/>
      <c r="D21" s="472"/>
      <c r="E21" s="473"/>
    </row>
    <row r="22" spans="1:5" s="464" customFormat="1" ht="15">
      <c r="A22" s="469" t="s">
        <v>563</v>
      </c>
      <c r="B22" s="466" t="s">
        <v>30</v>
      </c>
      <c r="C22" s="472"/>
      <c r="D22" s="472"/>
      <c r="E22" s="473"/>
    </row>
    <row r="23" spans="1:5" s="464" customFormat="1" ht="15">
      <c r="A23" s="469" t="s">
        <v>564</v>
      </c>
      <c r="B23" s="466" t="s">
        <v>31</v>
      </c>
      <c r="C23" s="472"/>
      <c r="D23" s="472"/>
      <c r="E23" s="473"/>
    </row>
    <row r="24" spans="1:5" s="464" customFormat="1" ht="15">
      <c r="A24" s="465" t="s">
        <v>565</v>
      </c>
      <c r="B24" s="466" t="s">
        <v>32</v>
      </c>
      <c r="C24" s="474">
        <f>+C25+C26+C27+C28</f>
        <v>0</v>
      </c>
      <c r="D24" s="492">
        <v>14359</v>
      </c>
      <c r="E24" s="475">
        <f>+E25+E26+E27+E28</f>
        <v>0</v>
      </c>
    </row>
    <row r="25" spans="1:5" s="464" customFormat="1" ht="15">
      <c r="A25" s="469" t="s">
        <v>566</v>
      </c>
      <c r="B25" s="466" t="s">
        <v>33</v>
      </c>
      <c r="C25" s="472"/>
      <c r="D25" s="472"/>
      <c r="E25" s="473"/>
    </row>
    <row r="26" spans="1:5" s="464" customFormat="1" ht="15">
      <c r="A26" s="469" t="s">
        <v>567</v>
      </c>
      <c r="B26" s="466" t="s">
        <v>34</v>
      </c>
      <c r="C26" s="472"/>
      <c r="D26" s="472"/>
      <c r="E26" s="473"/>
    </row>
    <row r="27" spans="1:5" s="464" customFormat="1" ht="15">
      <c r="A27" s="469" t="s">
        <v>568</v>
      </c>
      <c r="B27" s="466" t="s">
        <v>35</v>
      </c>
      <c r="C27" s="472"/>
      <c r="D27" s="472">
        <v>14359</v>
      </c>
      <c r="E27" s="473"/>
    </row>
    <row r="28" spans="1:5" s="464" customFormat="1" ht="15">
      <c r="A28" s="469" t="s">
        <v>569</v>
      </c>
      <c r="B28" s="466" t="s">
        <v>36</v>
      </c>
      <c r="C28" s="472"/>
      <c r="D28" s="472"/>
      <c r="E28" s="473"/>
    </row>
    <row r="29" spans="1:5" s="464" customFormat="1" ht="15">
      <c r="A29" s="465" t="s">
        <v>570</v>
      </c>
      <c r="B29" s="466" t="s">
        <v>37</v>
      </c>
      <c r="C29" s="474">
        <f>+C30+C31+C32+C33</f>
        <v>0</v>
      </c>
      <c r="D29" s="474">
        <v>683366</v>
      </c>
      <c r="E29" s="475">
        <f>+E30+E31+E32+E33</f>
        <v>0</v>
      </c>
    </row>
    <row r="30" spans="1:5" s="464" customFormat="1" ht="15">
      <c r="A30" s="469" t="s">
        <v>571</v>
      </c>
      <c r="B30" s="466" t="s">
        <v>38</v>
      </c>
      <c r="C30" s="472"/>
      <c r="D30" s="472"/>
      <c r="E30" s="473"/>
    </row>
    <row r="31" spans="1:5" s="464" customFormat="1" ht="20.25">
      <c r="A31" s="469" t="s">
        <v>572</v>
      </c>
      <c r="B31" s="466" t="s">
        <v>39</v>
      </c>
      <c r="C31" s="472"/>
      <c r="D31" s="472"/>
      <c r="E31" s="473"/>
    </row>
    <row r="32" spans="1:5" s="464" customFormat="1" ht="15">
      <c r="A32" s="469" t="s">
        <v>573</v>
      </c>
      <c r="B32" s="466" t="s">
        <v>40</v>
      </c>
      <c r="C32" s="472"/>
      <c r="D32" s="472"/>
      <c r="E32" s="473"/>
    </row>
    <row r="33" spans="1:5" s="464" customFormat="1" ht="15">
      <c r="A33" s="469" t="s">
        <v>574</v>
      </c>
      <c r="B33" s="466" t="s">
        <v>41</v>
      </c>
      <c r="C33" s="472"/>
      <c r="D33" s="472"/>
      <c r="E33" s="473"/>
    </row>
    <row r="34" spans="1:5" s="464" customFormat="1" ht="15">
      <c r="A34" s="465" t="s">
        <v>575</v>
      </c>
      <c r="B34" s="466" t="s">
        <v>42</v>
      </c>
      <c r="C34" s="474">
        <f>+C35+C40+C45</f>
        <v>0</v>
      </c>
      <c r="D34" s="492">
        <f>+D35+D40+D45</f>
        <v>50</v>
      </c>
      <c r="E34" s="475">
        <f>+E35+E40+E45</f>
        <v>0</v>
      </c>
    </row>
    <row r="35" spans="1:5" s="464" customFormat="1" ht="15">
      <c r="A35" s="465" t="s">
        <v>576</v>
      </c>
      <c r="B35" s="466" t="s">
        <v>577</v>
      </c>
      <c r="C35" s="474">
        <f>+C36+C37+C38+C39</f>
        <v>0</v>
      </c>
      <c r="D35" s="492">
        <v>50</v>
      </c>
      <c r="E35" s="475">
        <f>+E36+E37+E38+E39</f>
        <v>0</v>
      </c>
    </row>
    <row r="36" spans="1:5" s="464" customFormat="1" ht="15">
      <c r="A36" s="469" t="s">
        <v>578</v>
      </c>
      <c r="B36" s="466" t="s">
        <v>579</v>
      </c>
      <c r="C36" s="472"/>
      <c r="D36" s="472"/>
      <c r="E36" s="473"/>
    </row>
    <row r="37" spans="1:5" s="464" customFormat="1" ht="15">
      <c r="A37" s="469" t="s">
        <v>580</v>
      </c>
      <c r="B37" s="466" t="s">
        <v>581</v>
      </c>
      <c r="C37" s="472"/>
      <c r="D37" s="472"/>
      <c r="E37" s="473"/>
    </row>
    <row r="38" spans="1:5" s="464" customFormat="1" ht="15">
      <c r="A38" s="469" t="s">
        <v>582</v>
      </c>
      <c r="B38" s="466" t="s">
        <v>583</v>
      </c>
      <c r="C38" s="472"/>
      <c r="D38" s="472">
        <v>50</v>
      </c>
      <c r="E38" s="473"/>
    </row>
    <row r="39" spans="1:5" s="464" customFormat="1" ht="15">
      <c r="A39" s="469" t="s">
        <v>584</v>
      </c>
      <c r="B39" s="466" t="s">
        <v>585</v>
      </c>
      <c r="C39" s="472"/>
      <c r="D39" s="472"/>
      <c r="E39" s="473"/>
    </row>
    <row r="40" spans="1:5" s="464" customFormat="1" ht="15">
      <c r="A40" s="465" t="s">
        <v>586</v>
      </c>
      <c r="B40" s="466" t="s">
        <v>587</v>
      </c>
      <c r="C40" s="474">
        <f>+C41+C42+C43+C44</f>
        <v>0</v>
      </c>
      <c r="D40" s="474">
        <f>+D41+D42+D43+D44</f>
        <v>0</v>
      </c>
      <c r="E40" s="475">
        <f>+E41+E42+E43+E44</f>
        <v>0</v>
      </c>
    </row>
    <row r="41" spans="1:5" s="464" customFormat="1" ht="15">
      <c r="A41" s="469" t="s">
        <v>588</v>
      </c>
      <c r="B41" s="466" t="s">
        <v>589</v>
      </c>
      <c r="C41" s="472"/>
      <c r="D41" s="472"/>
      <c r="E41" s="473"/>
    </row>
    <row r="42" spans="1:5" s="464" customFormat="1" ht="20.25">
      <c r="A42" s="469" t="s">
        <v>590</v>
      </c>
      <c r="B42" s="466" t="s">
        <v>591</v>
      </c>
      <c r="C42" s="472"/>
      <c r="D42" s="472"/>
      <c r="E42" s="473"/>
    </row>
    <row r="43" spans="1:5" s="464" customFormat="1" ht="15">
      <c r="A43" s="469" t="s">
        <v>592</v>
      </c>
      <c r="B43" s="466" t="s">
        <v>593</v>
      </c>
      <c r="C43" s="472"/>
      <c r="D43" s="472"/>
      <c r="E43" s="473"/>
    </row>
    <row r="44" spans="1:5" s="464" customFormat="1" ht="15">
      <c r="A44" s="469" t="s">
        <v>594</v>
      </c>
      <c r="B44" s="466" t="s">
        <v>595</v>
      </c>
      <c r="C44" s="472"/>
      <c r="D44" s="472"/>
      <c r="E44" s="473"/>
    </row>
    <row r="45" spans="1:5" s="464" customFormat="1" ht="15">
      <c r="A45" s="465" t="s">
        <v>596</v>
      </c>
      <c r="B45" s="466" t="s">
        <v>597</v>
      </c>
      <c r="C45" s="474">
        <f>+C46+C47+C48+C49</f>
        <v>0</v>
      </c>
      <c r="D45" s="474">
        <f>+D46+D47+D48+D49</f>
        <v>0</v>
      </c>
      <c r="E45" s="475">
        <f>+E46+E47+E48+E49</f>
        <v>0</v>
      </c>
    </row>
    <row r="46" spans="1:5" s="464" customFormat="1" ht="15">
      <c r="A46" s="469" t="s">
        <v>598</v>
      </c>
      <c r="B46" s="466" t="s">
        <v>599</v>
      </c>
      <c r="C46" s="472"/>
      <c r="D46" s="472"/>
      <c r="E46" s="473"/>
    </row>
    <row r="47" spans="1:5" s="464" customFormat="1" ht="20.25">
      <c r="A47" s="469" t="s">
        <v>600</v>
      </c>
      <c r="B47" s="466" t="s">
        <v>601</v>
      </c>
      <c r="C47" s="472"/>
      <c r="D47" s="472"/>
      <c r="E47" s="473"/>
    </row>
    <row r="48" spans="1:5" s="464" customFormat="1" ht="15">
      <c r="A48" s="469" t="s">
        <v>602</v>
      </c>
      <c r="B48" s="466" t="s">
        <v>603</v>
      </c>
      <c r="C48" s="472"/>
      <c r="D48" s="472"/>
      <c r="E48" s="473"/>
    </row>
    <row r="49" spans="1:5" s="464" customFormat="1" ht="15">
      <c r="A49" s="469" t="s">
        <v>604</v>
      </c>
      <c r="B49" s="466" t="s">
        <v>605</v>
      </c>
      <c r="C49" s="472"/>
      <c r="D49" s="472"/>
      <c r="E49" s="473"/>
    </row>
    <row r="50" spans="1:5" s="464" customFormat="1" ht="15">
      <c r="A50" s="465" t="s">
        <v>606</v>
      </c>
      <c r="B50" s="466" t="s">
        <v>607</v>
      </c>
      <c r="C50" s="472"/>
      <c r="D50" s="472">
        <v>266717</v>
      </c>
      <c r="E50" s="473"/>
    </row>
    <row r="51" spans="1:5" s="464" customFormat="1" ht="20.25">
      <c r="A51" s="465" t="s">
        <v>608</v>
      </c>
      <c r="B51" s="466" t="s">
        <v>609</v>
      </c>
      <c r="C51" s="474">
        <f>+C7+C8+C34+C50</f>
        <v>0</v>
      </c>
      <c r="D51" s="492">
        <v>950132</v>
      </c>
      <c r="E51" s="475">
        <f>+E7+E8+E34+E50</f>
        <v>0</v>
      </c>
    </row>
    <row r="52" spans="1:5" s="464" customFormat="1" ht="15">
      <c r="A52" s="465" t="s">
        <v>610</v>
      </c>
      <c r="B52" s="466" t="s">
        <v>611</v>
      </c>
      <c r="C52" s="472"/>
      <c r="D52" s="472">
        <v>1175</v>
      </c>
      <c r="E52" s="473"/>
    </row>
    <row r="53" spans="1:5" s="464" customFormat="1" ht="15">
      <c r="A53" s="465" t="s">
        <v>612</v>
      </c>
      <c r="B53" s="466" t="s">
        <v>613</v>
      </c>
      <c r="C53" s="472"/>
      <c r="D53" s="472"/>
      <c r="E53" s="473"/>
    </row>
    <row r="54" spans="1:5" s="464" customFormat="1" ht="15">
      <c r="A54" s="465" t="s">
        <v>614</v>
      </c>
      <c r="B54" s="466" t="s">
        <v>615</v>
      </c>
      <c r="C54" s="474">
        <f>+C52+C53</f>
        <v>0</v>
      </c>
      <c r="D54" s="474">
        <v>0</v>
      </c>
      <c r="E54" s="475">
        <f>+E52+E53</f>
        <v>0</v>
      </c>
    </row>
    <row r="55" spans="1:5" s="464" customFormat="1" ht="15">
      <c r="A55" s="465" t="s">
        <v>616</v>
      </c>
      <c r="B55" s="466" t="s">
        <v>617</v>
      </c>
      <c r="C55" s="472"/>
      <c r="D55" s="472"/>
      <c r="E55" s="473"/>
    </row>
    <row r="56" spans="1:5" s="464" customFormat="1" ht="15">
      <c r="A56" s="465" t="s">
        <v>618</v>
      </c>
      <c r="B56" s="466" t="s">
        <v>619</v>
      </c>
      <c r="C56" s="472"/>
      <c r="D56" s="472">
        <v>506</v>
      </c>
      <c r="E56" s="473"/>
    </row>
    <row r="57" spans="1:5" s="464" customFormat="1" ht="15">
      <c r="A57" s="465" t="s">
        <v>620</v>
      </c>
      <c r="B57" s="466" t="s">
        <v>621</v>
      </c>
      <c r="C57" s="472"/>
      <c r="D57" s="472">
        <v>77612</v>
      </c>
      <c r="E57" s="473"/>
    </row>
    <row r="58" spans="1:5" s="464" customFormat="1" ht="15">
      <c r="A58" s="465" t="s">
        <v>622</v>
      </c>
      <c r="B58" s="466" t="s">
        <v>623</v>
      </c>
      <c r="C58" s="472"/>
      <c r="D58" s="472"/>
      <c r="E58" s="473"/>
    </row>
    <row r="59" spans="1:5" s="464" customFormat="1" ht="15">
      <c r="A59" s="465" t="s">
        <v>624</v>
      </c>
      <c r="B59" s="466" t="s">
        <v>625</v>
      </c>
      <c r="C59" s="474">
        <f>+C55+C56+C57+C58</f>
        <v>0</v>
      </c>
      <c r="D59" s="492">
        <v>78118</v>
      </c>
      <c r="E59" s="475">
        <f>+E55+E56+E57+E58</f>
        <v>0</v>
      </c>
    </row>
    <row r="60" spans="1:5" s="464" customFormat="1" ht="15">
      <c r="A60" s="465" t="s">
        <v>626</v>
      </c>
      <c r="B60" s="466" t="s">
        <v>627</v>
      </c>
      <c r="C60" s="472"/>
      <c r="D60" s="472">
        <v>16558</v>
      </c>
      <c r="E60" s="473"/>
    </row>
    <row r="61" spans="1:5" s="464" customFormat="1" ht="15">
      <c r="A61" s="465" t="s">
        <v>628</v>
      </c>
      <c r="B61" s="466" t="s">
        <v>629</v>
      </c>
      <c r="C61" s="472"/>
      <c r="D61" s="472">
        <v>0</v>
      </c>
      <c r="E61" s="473"/>
    </row>
    <row r="62" spans="1:5" s="464" customFormat="1" ht="15">
      <c r="A62" s="465" t="s">
        <v>630</v>
      </c>
      <c r="B62" s="466" t="s">
        <v>631</v>
      </c>
      <c r="C62" s="472"/>
      <c r="D62" s="472">
        <v>3639</v>
      </c>
      <c r="E62" s="473"/>
    </row>
    <row r="63" spans="1:5" s="464" customFormat="1" ht="15">
      <c r="A63" s="465" t="s">
        <v>632</v>
      </c>
      <c r="B63" s="466" t="s">
        <v>633</v>
      </c>
      <c r="C63" s="474">
        <f>+C60+C61+C62</f>
        <v>0</v>
      </c>
      <c r="D63" s="492">
        <v>25230</v>
      </c>
      <c r="E63" s="475">
        <f>+E60+E61+E62</f>
        <v>0</v>
      </c>
    </row>
    <row r="64" spans="1:5" s="464" customFormat="1" ht="15">
      <c r="A64" s="465" t="s">
        <v>634</v>
      </c>
      <c r="B64" s="466" t="s">
        <v>635</v>
      </c>
      <c r="C64" s="472"/>
      <c r="D64" s="472">
        <v>0</v>
      </c>
      <c r="E64" s="473"/>
    </row>
    <row r="65" spans="1:5" s="464" customFormat="1" ht="20.25">
      <c r="A65" s="465" t="s">
        <v>636</v>
      </c>
      <c r="B65" s="466" t="s">
        <v>637</v>
      </c>
      <c r="C65" s="472"/>
      <c r="D65" s="472"/>
      <c r="E65" s="473"/>
    </row>
    <row r="66" spans="1:5" s="464" customFormat="1" ht="15">
      <c r="A66" s="465" t="s">
        <v>662</v>
      </c>
      <c r="B66" s="466" t="s">
        <v>639</v>
      </c>
      <c r="C66" s="472"/>
      <c r="D66" s="472">
        <v>17193</v>
      </c>
      <c r="E66" s="473"/>
    </row>
    <row r="67" spans="1:5" s="464" customFormat="1" ht="15">
      <c r="A67" s="465" t="s">
        <v>638</v>
      </c>
      <c r="B67" s="466" t="s">
        <v>641</v>
      </c>
      <c r="C67" s="474">
        <f>+C64+C65</f>
        <v>0</v>
      </c>
      <c r="D67" s="492">
        <v>22179</v>
      </c>
      <c r="E67" s="475">
        <f>+E64+E65</f>
        <v>0</v>
      </c>
    </row>
    <row r="68" spans="1:5" s="464" customFormat="1" ht="15">
      <c r="A68" s="465" t="s">
        <v>640</v>
      </c>
      <c r="B68" s="466" t="s">
        <v>643</v>
      </c>
      <c r="C68" s="472"/>
      <c r="D68" s="472"/>
      <c r="E68" s="473"/>
    </row>
    <row r="69" spans="1:5" s="464" customFormat="1" ht="15.75" thickBot="1">
      <c r="A69" s="476" t="s">
        <v>642</v>
      </c>
      <c r="B69" s="477" t="s">
        <v>663</v>
      </c>
      <c r="C69" s="478">
        <f>+C51+C54+C59+C63+C67+C68</f>
        <v>0</v>
      </c>
      <c r="D69" s="478">
        <v>1320431</v>
      </c>
      <c r="E69" s="479">
        <f>+E51+E54+E59+E63+E67+E68</f>
        <v>0</v>
      </c>
    </row>
    <row r="70" spans="1:5" ht="15">
      <c r="A70" s="480"/>
      <c r="C70" s="481"/>
      <c r="D70" s="481"/>
      <c r="E70" s="482"/>
    </row>
    <row r="71" spans="1:5" ht="15">
      <c r="A71" s="480"/>
      <c r="C71" s="481"/>
      <c r="D71" s="481"/>
      <c r="E71" s="482"/>
    </row>
    <row r="72" spans="1:5" ht="15">
      <c r="A72" s="483"/>
      <c r="C72" s="481"/>
      <c r="D72" s="481"/>
      <c r="E72" s="482"/>
    </row>
    <row r="73" spans="1:5" ht="15">
      <c r="A73" s="698"/>
      <c r="B73" s="698"/>
      <c r="C73" s="698"/>
      <c r="D73" s="698"/>
      <c r="E73" s="698"/>
    </row>
    <row r="74" spans="1:5" ht="15">
      <c r="A74" s="698"/>
      <c r="B74" s="698"/>
      <c r="C74" s="698"/>
      <c r="D74" s="698"/>
      <c r="E74" s="698"/>
    </row>
  </sheetData>
  <sheetProtection/>
  <mergeCells count="10">
    <mergeCell ref="A73:E73"/>
    <mergeCell ref="A74:E74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dőlt"Buj Község Önkormányzat&amp;R&amp;"Times New Roman,Félkövér dőlt"5.1. tájékoztató tábla a 9/2020. (VII.15.) önkormányzati rendelethez</oddHeader>
    <oddFooter>&amp;C&amp;P</oddFooter>
  </headerFooter>
  <rowBreaks count="1" manualBreakCount="1">
    <brk id="4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workbookViewId="0" topLeftCell="A1">
      <selection activeCell="A1" sqref="A1:C1"/>
    </sheetView>
  </sheetViews>
  <sheetFormatPr defaultColWidth="9.375" defaultRowHeight="12.75"/>
  <cols>
    <col min="1" max="1" width="71.125" style="486" customWidth="1"/>
    <col min="2" max="2" width="6.125" style="491" customWidth="1"/>
    <col min="3" max="3" width="18.00390625" style="485" customWidth="1"/>
    <col min="4" max="16384" width="9.375" style="485" customWidth="1"/>
  </cols>
  <sheetData>
    <row r="1" spans="1:3" ht="32.25" customHeight="1">
      <c r="A1" s="714" t="s">
        <v>644</v>
      </c>
      <c r="B1" s="714"/>
      <c r="C1" s="714"/>
    </row>
    <row r="2" spans="1:3" ht="15">
      <c r="A2" s="714" t="s">
        <v>669</v>
      </c>
      <c r="B2" s="714"/>
      <c r="C2" s="714"/>
    </row>
    <row r="3" spans="1:3" ht="15">
      <c r="A3" s="620"/>
      <c r="B3" s="621"/>
      <c r="C3" s="622"/>
    </row>
    <row r="4" spans="1:3" ht="16.5" thickBot="1">
      <c r="A4" s="620"/>
      <c r="B4" s="715" t="s">
        <v>531</v>
      </c>
      <c r="C4" s="715"/>
    </row>
    <row r="5" spans="1:3" s="487" customFormat="1" ht="31.5" customHeight="1">
      <c r="A5" s="716" t="s">
        <v>645</v>
      </c>
      <c r="B5" s="718" t="s">
        <v>533</v>
      </c>
      <c r="C5" s="720" t="s">
        <v>646</v>
      </c>
    </row>
    <row r="6" spans="1:3" s="487" customFormat="1" ht="12.75">
      <c r="A6" s="717"/>
      <c r="B6" s="719"/>
      <c r="C6" s="721"/>
    </row>
    <row r="7" spans="1:3" s="488" customFormat="1" ht="15.75" thickBot="1">
      <c r="A7" s="623" t="s">
        <v>444</v>
      </c>
      <c r="B7" s="624" t="s">
        <v>445</v>
      </c>
      <c r="C7" s="625" t="s">
        <v>446</v>
      </c>
    </row>
    <row r="8" spans="1:3" ht="33" customHeight="1">
      <c r="A8" s="626" t="s">
        <v>647</v>
      </c>
      <c r="B8" s="627" t="s">
        <v>540</v>
      </c>
      <c r="C8" s="628">
        <v>1032039</v>
      </c>
    </row>
    <row r="9" spans="1:3" ht="29.25" customHeight="1">
      <c r="A9" s="626" t="s">
        <v>648</v>
      </c>
      <c r="B9" s="629" t="s">
        <v>542</v>
      </c>
      <c r="C9" s="628">
        <v>-7646</v>
      </c>
    </row>
    <row r="10" spans="1:3" ht="29.25" customHeight="1">
      <c r="A10" s="626" t="s">
        <v>649</v>
      </c>
      <c r="B10" s="629" t="s">
        <v>544</v>
      </c>
      <c r="C10" s="628">
        <v>10318</v>
      </c>
    </row>
    <row r="11" spans="1:3" ht="28.5" customHeight="1">
      <c r="A11" s="626" t="s">
        <v>650</v>
      </c>
      <c r="B11" s="629" t="s">
        <v>546</v>
      </c>
      <c r="C11" s="630">
        <v>8077</v>
      </c>
    </row>
    <row r="12" spans="1:3" ht="25.5" customHeight="1">
      <c r="A12" s="626" t="s">
        <v>651</v>
      </c>
      <c r="B12" s="629" t="s">
        <v>548</v>
      </c>
      <c r="C12" s="630"/>
    </row>
    <row r="13" spans="1:3" ht="32.25" customHeight="1">
      <c r="A13" s="626" t="s">
        <v>652</v>
      </c>
      <c r="B13" s="629" t="s">
        <v>550</v>
      </c>
      <c r="C13" s="630">
        <v>81600</v>
      </c>
    </row>
    <row r="14" spans="1:3" ht="33" customHeight="1">
      <c r="A14" s="626" t="s">
        <v>653</v>
      </c>
      <c r="B14" s="629" t="s">
        <v>552</v>
      </c>
      <c r="C14" s="631">
        <f>+C8+C9+C10+C11+C12+C13</f>
        <v>1124388</v>
      </c>
    </row>
    <row r="15" spans="1:3" ht="29.25" customHeight="1">
      <c r="A15" s="626" t="s">
        <v>654</v>
      </c>
      <c r="B15" s="629" t="s">
        <v>554</v>
      </c>
      <c r="C15" s="632">
        <v>47397</v>
      </c>
    </row>
    <row r="16" spans="1:3" ht="32.25" customHeight="1">
      <c r="A16" s="626" t="s">
        <v>655</v>
      </c>
      <c r="B16" s="629" t="s">
        <v>556</v>
      </c>
      <c r="C16" s="630">
        <v>11408</v>
      </c>
    </row>
    <row r="17" spans="1:3" ht="28.5" customHeight="1">
      <c r="A17" s="626" t="s">
        <v>656</v>
      </c>
      <c r="B17" s="629" t="s">
        <v>24</v>
      </c>
      <c r="C17" s="630">
        <v>3817</v>
      </c>
    </row>
    <row r="18" spans="1:3" ht="36.75" customHeight="1">
      <c r="A18" s="626" t="s">
        <v>657</v>
      </c>
      <c r="B18" s="629" t="s">
        <v>25</v>
      </c>
      <c r="C18" s="631">
        <f>+C15+C16+C17</f>
        <v>62622</v>
      </c>
    </row>
    <row r="19" spans="1:3" s="489" customFormat="1" ht="45.75" customHeight="1">
      <c r="A19" s="626" t="s">
        <v>658</v>
      </c>
      <c r="B19" s="629" t="s">
        <v>26</v>
      </c>
      <c r="C19" s="630"/>
    </row>
    <row r="20" spans="1:3" ht="15.75" customHeight="1">
      <c r="A20" s="626" t="s">
        <v>659</v>
      </c>
      <c r="B20" s="629" t="s">
        <v>27</v>
      </c>
      <c r="C20" s="630">
        <v>133421</v>
      </c>
    </row>
    <row r="21" spans="1:3" ht="27" customHeight="1" thickBot="1">
      <c r="A21" s="633" t="s">
        <v>660</v>
      </c>
      <c r="B21" s="634" t="s">
        <v>28</v>
      </c>
      <c r="C21" s="635">
        <f>+C14+C18+C19+C20</f>
        <v>1320431</v>
      </c>
    </row>
    <row r="22" spans="1:5" ht="15">
      <c r="A22" s="480"/>
      <c r="B22" s="483"/>
      <c r="C22" s="481"/>
      <c r="D22" s="481"/>
      <c r="E22" s="481"/>
    </row>
    <row r="23" spans="1:5" ht="15">
      <c r="A23" s="480"/>
      <c r="B23" s="483"/>
      <c r="C23" s="481"/>
      <c r="D23" s="481"/>
      <c r="E23" s="481"/>
    </row>
    <row r="24" spans="1:5" ht="15">
      <c r="A24" s="483"/>
      <c r="B24" s="483"/>
      <c r="C24" s="481"/>
      <c r="D24" s="481"/>
      <c r="E24" s="481"/>
    </row>
    <row r="25" spans="1:5" ht="15">
      <c r="A25" s="713"/>
      <c r="B25" s="713"/>
      <c r="C25" s="713"/>
      <c r="D25" s="490"/>
      <c r="E25" s="490"/>
    </row>
    <row r="26" spans="1:5" ht="15">
      <c r="A26" s="713"/>
      <c r="B26" s="713"/>
      <c r="C26" s="713"/>
      <c r="D26" s="490"/>
      <c r="E26" s="490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dőlt"Buj Község Önkormányzat&amp;R&amp;"Times New Roman CE,Félkövér dőlt"5.2. tájékoztató tábla a 9/2020. (VII.15.)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1" sqref="N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E6" sqref="E6"/>
    </sheetView>
  </sheetViews>
  <sheetFormatPr defaultColWidth="9.375" defaultRowHeight="12.75"/>
  <cols>
    <col min="1" max="1" width="9.50390625" style="254" customWidth="1"/>
    <col min="2" max="2" width="91.625" style="254" customWidth="1"/>
    <col min="3" max="3" width="18.75390625" style="255" customWidth="1"/>
    <col min="4" max="4" width="18.625" style="255" customWidth="1"/>
    <col min="5" max="5" width="18.50390625" style="255" customWidth="1"/>
    <col min="6" max="16384" width="9.375" style="273" customWidth="1"/>
  </cols>
  <sheetData>
    <row r="1" spans="1:5" ht="15.75" customHeight="1">
      <c r="A1" s="638" t="s">
        <v>12</v>
      </c>
      <c r="B1" s="638"/>
      <c r="C1" s="638"/>
      <c r="D1" s="273"/>
      <c r="E1" s="273"/>
    </row>
    <row r="2" spans="1:5" ht="15.75" customHeight="1" thickBot="1">
      <c r="A2" s="637" t="s">
        <v>130</v>
      </c>
      <c r="B2" s="637"/>
      <c r="C2" s="185"/>
      <c r="D2" s="185"/>
      <c r="E2" s="185" t="s">
        <v>186</v>
      </c>
    </row>
    <row r="3" spans="1:5" ht="37.5" customHeight="1" thickBot="1">
      <c r="A3" s="21" t="s">
        <v>66</v>
      </c>
      <c r="B3" s="22" t="s">
        <v>14</v>
      </c>
      <c r="C3" s="32" t="s">
        <v>670</v>
      </c>
      <c r="D3" s="32" t="s">
        <v>667</v>
      </c>
      <c r="E3" s="32" t="s">
        <v>666</v>
      </c>
    </row>
    <row r="4" spans="1:5" s="274" customFormat="1" ht="12" customHeight="1" thickBot="1">
      <c r="A4" s="268"/>
      <c r="B4" s="269" t="s">
        <v>444</v>
      </c>
      <c r="C4" s="270" t="s">
        <v>445</v>
      </c>
      <c r="D4" s="270" t="s">
        <v>446</v>
      </c>
      <c r="E4" s="270" t="s">
        <v>448</v>
      </c>
    </row>
    <row r="5" spans="1:5" s="275" customFormat="1" ht="12" customHeight="1" thickBot="1">
      <c r="A5" s="18" t="s">
        <v>15</v>
      </c>
      <c r="B5" s="19" t="s">
        <v>207</v>
      </c>
      <c r="C5" s="175">
        <f>+C6+C7+C8+C9+C10+C11</f>
        <v>230932</v>
      </c>
      <c r="D5" s="175">
        <f>+D6+D7+D8+D9+D10+D11</f>
        <v>230932</v>
      </c>
      <c r="E5" s="175">
        <f>+E6+E7+E8+E9+E10+E11</f>
        <v>230932</v>
      </c>
    </row>
    <row r="6" spans="1:5" s="275" customFormat="1" ht="12" customHeight="1">
      <c r="A6" s="13" t="s">
        <v>83</v>
      </c>
      <c r="B6" s="276" t="s">
        <v>208</v>
      </c>
      <c r="C6" s="178">
        <v>72581</v>
      </c>
      <c r="D6" s="178">
        <v>72581</v>
      </c>
      <c r="E6" s="178">
        <v>72581</v>
      </c>
    </row>
    <row r="7" spans="1:5" s="275" customFormat="1" ht="12" customHeight="1">
      <c r="A7" s="12" t="s">
        <v>84</v>
      </c>
      <c r="B7" s="277" t="s">
        <v>209</v>
      </c>
      <c r="C7" s="177">
        <v>49023</v>
      </c>
      <c r="D7" s="177">
        <v>49023</v>
      </c>
      <c r="E7" s="177">
        <v>49023</v>
      </c>
    </row>
    <row r="8" spans="1:5" s="275" customFormat="1" ht="12" customHeight="1">
      <c r="A8" s="12" t="s">
        <v>85</v>
      </c>
      <c r="B8" s="277" t="s">
        <v>485</v>
      </c>
      <c r="C8" s="177">
        <v>91589</v>
      </c>
      <c r="D8" s="177">
        <v>91589</v>
      </c>
      <c r="E8" s="177">
        <v>91589</v>
      </c>
    </row>
    <row r="9" spans="1:5" s="275" customFormat="1" ht="12" customHeight="1">
      <c r="A9" s="12" t="s">
        <v>86</v>
      </c>
      <c r="B9" s="277" t="s">
        <v>210</v>
      </c>
      <c r="C9" s="177">
        <v>2608</v>
      </c>
      <c r="D9" s="177">
        <v>2608</v>
      </c>
      <c r="E9" s="177">
        <v>2608</v>
      </c>
    </row>
    <row r="10" spans="1:5" s="275" customFormat="1" ht="12" customHeight="1">
      <c r="A10" s="12" t="s">
        <v>126</v>
      </c>
      <c r="B10" s="171" t="s">
        <v>383</v>
      </c>
      <c r="C10" s="177">
        <v>15131</v>
      </c>
      <c r="D10" s="177">
        <v>15131</v>
      </c>
      <c r="E10" s="177">
        <v>15131</v>
      </c>
    </row>
    <row r="11" spans="1:5" s="275" customFormat="1" ht="12" customHeight="1" thickBot="1">
      <c r="A11" s="14" t="s">
        <v>87</v>
      </c>
      <c r="B11" s="172" t="s">
        <v>384</v>
      </c>
      <c r="C11" s="177"/>
      <c r="D11" s="177">
        <v>0</v>
      </c>
      <c r="E11" s="177">
        <v>0</v>
      </c>
    </row>
    <row r="12" spans="1:5" s="275" customFormat="1" ht="12" customHeight="1" thickBot="1">
      <c r="A12" s="18" t="s">
        <v>16</v>
      </c>
      <c r="B12" s="170" t="s">
        <v>211</v>
      </c>
      <c r="C12" s="175">
        <f>+C13+C14+C15+C16+C17</f>
        <v>181071</v>
      </c>
      <c r="D12" s="175">
        <f>+D13+D14+D15+D16+D17</f>
        <v>179991</v>
      </c>
      <c r="E12" s="175">
        <f>+E13+E14+E15+E16+E17</f>
        <v>179991</v>
      </c>
    </row>
    <row r="13" spans="1:5" s="275" customFormat="1" ht="12" customHeight="1">
      <c r="A13" s="13" t="s">
        <v>89</v>
      </c>
      <c r="B13" s="276" t="s">
        <v>212</v>
      </c>
      <c r="C13" s="178"/>
      <c r="D13" s="178"/>
      <c r="E13" s="178"/>
    </row>
    <row r="14" spans="1:5" s="275" customFormat="1" ht="12" customHeight="1">
      <c r="A14" s="12" t="s">
        <v>90</v>
      </c>
      <c r="B14" s="277" t="s">
        <v>213</v>
      </c>
      <c r="C14" s="177"/>
      <c r="D14" s="177"/>
      <c r="E14" s="177"/>
    </row>
    <row r="15" spans="1:5" s="275" customFormat="1" ht="12" customHeight="1">
      <c r="A15" s="12" t="s">
        <v>91</v>
      </c>
      <c r="B15" s="277" t="s">
        <v>376</v>
      </c>
      <c r="C15" s="177"/>
      <c r="D15" s="177"/>
      <c r="E15" s="177"/>
    </row>
    <row r="16" spans="1:5" s="275" customFormat="1" ht="12" customHeight="1">
      <c r="A16" s="12" t="s">
        <v>92</v>
      </c>
      <c r="B16" s="277" t="s">
        <v>377</v>
      </c>
      <c r="C16" s="177"/>
      <c r="D16" s="177"/>
      <c r="E16" s="177"/>
    </row>
    <row r="17" spans="1:5" s="275" customFormat="1" ht="12" customHeight="1">
      <c r="A17" s="12" t="s">
        <v>93</v>
      </c>
      <c r="B17" s="277" t="s">
        <v>214</v>
      </c>
      <c r="C17" s="177">
        <v>181071</v>
      </c>
      <c r="D17" s="177">
        <v>179991</v>
      </c>
      <c r="E17" s="177">
        <v>179991</v>
      </c>
    </row>
    <row r="18" spans="1:5" s="275" customFormat="1" ht="12" customHeight="1" thickBot="1">
      <c r="A18" s="14" t="s">
        <v>99</v>
      </c>
      <c r="B18" s="172" t="s">
        <v>215</v>
      </c>
      <c r="C18" s="179"/>
      <c r="D18" s="179"/>
      <c r="E18" s="179"/>
    </row>
    <row r="19" spans="1:5" s="275" customFormat="1" ht="12" customHeight="1" thickBot="1">
      <c r="A19" s="18" t="s">
        <v>17</v>
      </c>
      <c r="B19" s="19" t="s">
        <v>216</v>
      </c>
      <c r="C19" s="175">
        <f>+C20+C21+C22+C23+C24</f>
        <v>13970</v>
      </c>
      <c r="D19" s="175">
        <f>+D20+D21+D22+D23+D24</f>
        <v>14962</v>
      </c>
      <c r="E19" s="175">
        <f>+E20+E21+E22+E23+E24</f>
        <v>14962</v>
      </c>
    </row>
    <row r="20" spans="1:5" s="275" customFormat="1" ht="12" customHeight="1">
      <c r="A20" s="13" t="s">
        <v>72</v>
      </c>
      <c r="B20" s="276" t="s">
        <v>217</v>
      </c>
      <c r="C20" s="178"/>
      <c r="D20" s="178"/>
      <c r="E20" s="178"/>
    </row>
    <row r="21" spans="1:5" s="275" customFormat="1" ht="12" customHeight="1">
      <c r="A21" s="12" t="s">
        <v>73</v>
      </c>
      <c r="B21" s="277" t="s">
        <v>218</v>
      </c>
      <c r="C21" s="177"/>
      <c r="D21" s="177"/>
      <c r="E21" s="177"/>
    </row>
    <row r="22" spans="1:5" s="275" customFormat="1" ht="12" customHeight="1">
      <c r="A22" s="12" t="s">
        <v>74</v>
      </c>
      <c r="B22" s="277" t="s">
        <v>378</v>
      </c>
      <c r="C22" s="177"/>
      <c r="D22" s="177"/>
      <c r="E22" s="177"/>
    </row>
    <row r="23" spans="1:5" s="275" customFormat="1" ht="12" customHeight="1">
      <c r="A23" s="12" t="s">
        <v>75</v>
      </c>
      <c r="B23" s="277" t="s">
        <v>379</v>
      </c>
      <c r="C23" s="177"/>
      <c r="D23" s="177"/>
      <c r="E23" s="177"/>
    </row>
    <row r="24" spans="1:5" s="275" customFormat="1" ht="12" customHeight="1">
      <c r="A24" s="12" t="s">
        <v>149</v>
      </c>
      <c r="B24" s="277" t="s">
        <v>219</v>
      </c>
      <c r="C24" s="177">
        <v>13970</v>
      </c>
      <c r="D24" s="177">
        <v>14962</v>
      </c>
      <c r="E24" s="177">
        <v>14962</v>
      </c>
    </row>
    <row r="25" spans="1:5" s="275" customFormat="1" ht="12" customHeight="1" thickBot="1">
      <c r="A25" s="14" t="s">
        <v>150</v>
      </c>
      <c r="B25" s="278" t="s">
        <v>220</v>
      </c>
      <c r="C25" s="179"/>
      <c r="D25" s="179"/>
      <c r="E25" s="179"/>
    </row>
    <row r="26" spans="1:5" s="275" customFormat="1" ht="12" customHeight="1" thickBot="1">
      <c r="A26" s="18" t="s">
        <v>151</v>
      </c>
      <c r="B26" s="19" t="s">
        <v>486</v>
      </c>
      <c r="C26" s="181">
        <f>SUM(C27:C33)</f>
        <v>18600</v>
      </c>
      <c r="D26" s="181">
        <f>SUM(D27:D33)</f>
        <v>22739</v>
      </c>
      <c r="E26" s="181">
        <f>+E27+E31+E32+E33+E28+E29+E30</f>
        <v>22759</v>
      </c>
    </row>
    <row r="27" spans="1:5" s="275" customFormat="1" ht="12" customHeight="1">
      <c r="A27" s="13" t="s">
        <v>222</v>
      </c>
      <c r="B27" s="276" t="s">
        <v>497</v>
      </c>
      <c r="C27" s="178">
        <v>6800</v>
      </c>
      <c r="D27" s="178">
        <v>7294</v>
      </c>
      <c r="E27" s="178">
        <v>7294</v>
      </c>
    </row>
    <row r="28" spans="1:5" s="275" customFormat="1" ht="12" customHeight="1">
      <c r="A28" s="12" t="s">
        <v>223</v>
      </c>
      <c r="B28" s="277" t="s">
        <v>490</v>
      </c>
      <c r="C28" s="177"/>
      <c r="D28" s="177"/>
      <c r="E28" s="177"/>
    </row>
    <row r="29" spans="1:5" s="275" customFormat="1" ht="12" customHeight="1">
      <c r="A29" s="12" t="s">
        <v>224</v>
      </c>
      <c r="B29" s="277" t="s">
        <v>491</v>
      </c>
      <c r="C29" s="177">
        <v>8200</v>
      </c>
      <c r="D29" s="177">
        <v>11740</v>
      </c>
      <c r="E29" s="177">
        <v>11740</v>
      </c>
    </row>
    <row r="30" spans="1:5" s="275" customFormat="1" ht="12" customHeight="1">
      <c r="A30" s="12" t="s">
        <v>225</v>
      </c>
      <c r="B30" s="277" t="s">
        <v>492</v>
      </c>
      <c r="C30" s="177">
        <v>300</v>
      </c>
      <c r="D30" s="177">
        <v>0</v>
      </c>
      <c r="E30" s="177"/>
    </row>
    <row r="31" spans="1:5" s="275" customFormat="1" ht="12" customHeight="1">
      <c r="A31" s="12" t="s">
        <v>487</v>
      </c>
      <c r="B31" s="277" t="s">
        <v>226</v>
      </c>
      <c r="C31" s="177">
        <v>2900</v>
      </c>
      <c r="D31" s="177">
        <v>3155</v>
      </c>
      <c r="E31" s="177">
        <v>3155</v>
      </c>
    </row>
    <row r="32" spans="1:5" s="275" customFormat="1" ht="12" customHeight="1">
      <c r="A32" s="12" t="s">
        <v>488</v>
      </c>
      <c r="B32" s="277" t="s">
        <v>227</v>
      </c>
      <c r="C32" s="177"/>
      <c r="D32" s="177"/>
      <c r="E32" s="177"/>
    </row>
    <row r="33" spans="1:5" s="275" customFormat="1" ht="12" customHeight="1" thickBot="1">
      <c r="A33" s="14" t="s">
        <v>489</v>
      </c>
      <c r="B33" s="338" t="s">
        <v>228</v>
      </c>
      <c r="C33" s="179">
        <v>400</v>
      </c>
      <c r="D33" s="179">
        <v>550</v>
      </c>
      <c r="E33" s="179">
        <v>570</v>
      </c>
    </row>
    <row r="34" spans="1:5" s="275" customFormat="1" ht="12" customHeight="1" thickBot="1">
      <c r="A34" s="18" t="s">
        <v>19</v>
      </c>
      <c r="B34" s="19" t="s">
        <v>385</v>
      </c>
      <c r="C34" s="175">
        <f>SUM(C35:C45)</f>
        <v>35438</v>
      </c>
      <c r="D34" s="175">
        <f>SUM(D35:D45)</f>
        <v>28109</v>
      </c>
      <c r="E34" s="175">
        <f>SUM(E35:E45)</f>
        <v>25335</v>
      </c>
    </row>
    <row r="35" spans="1:5" s="275" customFormat="1" ht="12" customHeight="1">
      <c r="A35" s="13" t="s">
        <v>76</v>
      </c>
      <c r="B35" s="276" t="s">
        <v>231</v>
      </c>
      <c r="C35" s="178">
        <v>5000</v>
      </c>
      <c r="D35" s="178">
        <v>8762</v>
      </c>
      <c r="E35" s="178">
        <v>8762</v>
      </c>
    </row>
    <row r="36" spans="1:5" s="275" customFormat="1" ht="12" customHeight="1">
      <c r="A36" s="12" t="s">
        <v>77</v>
      </c>
      <c r="B36" s="277" t="s">
        <v>232</v>
      </c>
      <c r="C36" s="177">
        <f>6769+9154</f>
        <v>15923</v>
      </c>
      <c r="D36" s="177">
        <v>2398</v>
      </c>
      <c r="E36" s="177">
        <v>2398</v>
      </c>
    </row>
    <row r="37" spans="1:5" s="275" customFormat="1" ht="12" customHeight="1">
      <c r="A37" s="12" t="s">
        <v>78</v>
      </c>
      <c r="B37" s="277" t="s">
        <v>233</v>
      </c>
      <c r="C37" s="177">
        <v>4000</v>
      </c>
      <c r="D37" s="177">
        <v>3000</v>
      </c>
      <c r="E37" s="177">
        <v>3013</v>
      </c>
    </row>
    <row r="38" spans="1:5" s="275" customFormat="1" ht="12" customHeight="1">
      <c r="A38" s="12" t="s">
        <v>153</v>
      </c>
      <c r="B38" s="277" t="s">
        <v>234</v>
      </c>
      <c r="C38" s="177"/>
      <c r="D38" s="177"/>
      <c r="E38" s="177"/>
    </row>
    <row r="39" spans="1:5" s="275" customFormat="1" ht="12" customHeight="1">
      <c r="A39" s="12" t="s">
        <v>154</v>
      </c>
      <c r="B39" s="277" t="s">
        <v>235</v>
      </c>
      <c r="C39" s="177">
        <v>4074</v>
      </c>
      <c r="D39" s="177">
        <v>4074</v>
      </c>
      <c r="E39" s="177">
        <v>1826</v>
      </c>
    </row>
    <row r="40" spans="1:5" s="275" customFormat="1" ht="12" customHeight="1">
      <c r="A40" s="12" t="s">
        <v>155</v>
      </c>
      <c r="B40" s="277" t="s">
        <v>236</v>
      </c>
      <c r="C40" s="177">
        <v>4941</v>
      </c>
      <c r="D40" s="177">
        <v>7100</v>
      </c>
      <c r="E40" s="177">
        <f>3501+2818</f>
        <v>6319</v>
      </c>
    </row>
    <row r="41" spans="1:5" s="275" customFormat="1" ht="12" customHeight="1">
      <c r="A41" s="12" t="s">
        <v>156</v>
      </c>
      <c r="B41" s="277" t="s">
        <v>237</v>
      </c>
      <c r="C41" s="177">
        <v>1500</v>
      </c>
      <c r="D41" s="177">
        <v>1500</v>
      </c>
      <c r="E41" s="177">
        <f>116+1428</f>
        <v>1544</v>
      </c>
    </row>
    <row r="42" spans="1:5" s="275" customFormat="1" ht="12" customHeight="1">
      <c r="A42" s="12" t="s">
        <v>157</v>
      </c>
      <c r="B42" s="277" t="s">
        <v>493</v>
      </c>
      <c r="C42" s="177"/>
      <c r="D42" s="177"/>
      <c r="E42" s="177">
        <v>189</v>
      </c>
    </row>
    <row r="43" spans="1:5" s="275" customFormat="1" ht="12" customHeight="1">
      <c r="A43" s="12" t="s">
        <v>229</v>
      </c>
      <c r="B43" s="277" t="s">
        <v>239</v>
      </c>
      <c r="C43" s="180"/>
      <c r="D43" s="180"/>
      <c r="E43" s="180"/>
    </row>
    <row r="44" spans="1:5" s="275" customFormat="1" ht="12" customHeight="1">
      <c r="A44" s="14" t="s">
        <v>230</v>
      </c>
      <c r="B44" s="278" t="s">
        <v>387</v>
      </c>
      <c r="C44" s="265"/>
      <c r="D44" s="265">
        <v>375</v>
      </c>
      <c r="E44" s="265">
        <v>375</v>
      </c>
    </row>
    <row r="45" spans="1:5" s="275" customFormat="1" ht="12" customHeight="1" thickBot="1">
      <c r="A45" s="14" t="s">
        <v>386</v>
      </c>
      <c r="B45" s="172" t="s">
        <v>240</v>
      </c>
      <c r="C45" s="265"/>
      <c r="D45" s="265">
        <v>900</v>
      </c>
      <c r="E45" s="265">
        <v>909</v>
      </c>
    </row>
    <row r="46" spans="1:5" s="275" customFormat="1" ht="12" customHeight="1" thickBot="1">
      <c r="A46" s="18" t="s">
        <v>20</v>
      </c>
      <c r="B46" s="19" t="s">
        <v>241</v>
      </c>
      <c r="C46" s="175">
        <f>SUM(C47:C51)</f>
        <v>0</v>
      </c>
      <c r="D46" s="175">
        <f>SUM(D47:D51)</f>
        <v>0</v>
      </c>
      <c r="E46" s="175">
        <f>SUM(E47:E51)</f>
        <v>0</v>
      </c>
    </row>
    <row r="47" spans="1:5" s="275" customFormat="1" ht="12" customHeight="1">
      <c r="A47" s="13" t="s">
        <v>79</v>
      </c>
      <c r="B47" s="276" t="s">
        <v>245</v>
      </c>
      <c r="C47" s="318"/>
      <c r="D47" s="318"/>
      <c r="E47" s="318"/>
    </row>
    <row r="48" spans="1:5" s="275" customFormat="1" ht="12" customHeight="1">
      <c r="A48" s="12" t="s">
        <v>80</v>
      </c>
      <c r="B48" s="277" t="s">
        <v>246</v>
      </c>
      <c r="C48" s="180"/>
      <c r="D48" s="180"/>
      <c r="E48" s="180"/>
    </row>
    <row r="49" spans="1:5" s="275" customFormat="1" ht="12" customHeight="1">
      <c r="A49" s="12" t="s">
        <v>242</v>
      </c>
      <c r="B49" s="277" t="s">
        <v>247</v>
      </c>
      <c r="C49" s="180"/>
      <c r="D49" s="180"/>
      <c r="E49" s="180"/>
    </row>
    <row r="50" spans="1:5" s="275" customFormat="1" ht="12" customHeight="1">
      <c r="A50" s="12" t="s">
        <v>243</v>
      </c>
      <c r="B50" s="277" t="s">
        <v>248</v>
      </c>
      <c r="C50" s="180"/>
      <c r="D50" s="180"/>
      <c r="E50" s="180"/>
    </row>
    <row r="51" spans="1:5" s="275" customFormat="1" ht="12" customHeight="1" thickBot="1">
      <c r="A51" s="14" t="s">
        <v>244</v>
      </c>
      <c r="B51" s="172" t="s">
        <v>249</v>
      </c>
      <c r="C51" s="265"/>
      <c r="D51" s="265"/>
      <c r="E51" s="265"/>
    </row>
    <row r="52" spans="1:5" s="275" customFormat="1" ht="12" customHeight="1" thickBot="1">
      <c r="A52" s="18" t="s">
        <v>158</v>
      </c>
      <c r="B52" s="19" t="s">
        <v>250</v>
      </c>
      <c r="C52" s="175">
        <f>SUM(C53:C55)</f>
        <v>730</v>
      </c>
      <c r="D52" s="175">
        <f>SUM(D53:D55)</f>
        <v>1000</v>
      </c>
      <c r="E52" s="175">
        <f>SUM(E53:E55)</f>
        <v>1036</v>
      </c>
    </row>
    <row r="53" spans="1:5" s="275" customFormat="1" ht="12" customHeight="1">
      <c r="A53" s="13" t="s">
        <v>81</v>
      </c>
      <c r="B53" s="276" t="s">
        <v>251</v>
      </c>
      <c r="C53" s="178"/>
      <c r="D53" s="178"/>
      <c r="E53" s="178"/>
    </row>
    <row r="54" spans="1:5" s="275" customFormat="1" ht="12" customHeight="1">
      <c r="A54" s="12" t="s">
        <v>82</v>
      </c>
      <c r="B54" s="277" t="s">
        <v>380</v>
      </c>
      <c r="C54" s="177"/>
      <c r="D54" s="177"/>
      <c r="E54" s="177"/>
    </row>
    <row r="55" spans="1:5" s="275" customFormat="1" ht="12" customHeight="1">
      <c r="A55" s="12" t="s">
        <v>254</v>
      </c>
      <c r="B55" s="277" t="s">
        <v>252</v>
      </c>
      <c r="C55" s="177">
        <v>730</v>
      </c>
      <c r="D55" s="177">
        <v>1000</v>
      </c>
      <c r="E55" s="177">
        <v>1036</v>
      </c>
    </row>
    <row r="56" spans="1:5" s="275" customFormat="1" ht="12" customHeight="1" thickBot="1">
      <c r="A56" s="14" t="s">
        <v>255</v>
      </c>
      <c r="B56" s="172" t="s">
        <v>253</v>
      </c>
      <c r="C56" s="179"/>
      <c r="D56" s="179"/>
      <c r="E56" s="179"/>
    </row>
    <row r="57" spans="1:5" s="275" customFormat="1" ht="12" customHeight="1" thickBot="1">
      <c r="A57" s="18" t="s">
        <v>22</v>
      </c>
      <c r="B57" s="170" t="s">
        <v>256</v>
      </c>
      <c r="C57" s="175">
        <f>SUM(C58:C60)</f>
        <v>0</v>
      </c>
      <c r="D57" s="175">
        <f>SUM(D58:D60)</f>
        <v>0</v>
      </c>
      <c r="E57" s="175">
        <f>SUM(E58:E60)</f>
        <v>0</v>
      </c>
    </row>
    <row r="58" spans="1:5" s="275" customFormat="1" ht="12" customHeight="1">
      <c r="A58" s="13" t="s">
        <v>159</v>
      </c>
      <c r="B58" s="276" t="s">
        <v>258</v>
      </c>
      <c r="C58" s="180"/>
      <c r="D58" s="180"/>
      <c r="E58" s="180"/>
    </row>
    <row r="59" spans="1:5" s="275" customFormat="1" ht="12" customHeight="1">
      <c r="A59" s="12" t="s">
        <v>160</v>
      </c>
      <c r="B59" s="277" t="s">
        <v>381</v>
      </c>
      <c r="C59" s="180"/>
      <c r="D59" s="180"/>
      <c r="E59" s="180"/>
    </row>
    <row r="60" spans="1:5" s="275" customFormat="1" ht="12" customHeight="1">
      <c r="A60" s="12" t="s">
        <v>187</v>
      </c>
      <c r="B60" s="277" t="s">
        <v>259</v>
      </c>
      <c r="C60" s="180"/>
      <c r="D60" s="180"/>
      <c r="E60" s="180"/>
    </row>
    <row r="61" spans="1:5" s="275" customFormat="1" ht="12" customHeight="1" thickBot="1">
      <c r="A61" s="14" t="s">
        <v>257</v>
      </c>
      <c r="B61" s="172" t="s">
        <v>260</v>
      </c>
      <c r="C61" s="180"/>
      <c r="D61" s="180"/>
      <c r="E61" s="180"/>
    </row>
    <row r="62" spans="1:5" s="275" customFormat="1" ht="12" customHeight="1" thickBot="1">
      <c r="A62" s="334" t="s">
        <v>427</v>
      </c>
      <c r="B62" s="19" t="s">
        <v>261</v>
      </c>
      <c r="C62" s="181">
        <f>+C5+C12+C19+C26+C34+C46+C52+C57</f>
        <v>480741</v>
      </c>
      <c r="D62" s="181">
        <f>+D5+D12+D19+D26+D34+D46+D52+D57</f>
        <v>477733</v>
      </c>
      <c r="E62" s="181">
        <f>+E5+E12+E19+E26+E34+E46+E52+E57</f>
        <v>475015</v>
      </c>
    </row>
    <row r="63" spans="1:5" s="275" customFormat="1" ht="12" customHeight="1" thickBot="1">
      <c r="A63" s="320" t="s">
        <v>262</v>
      </c>
      <c r="B63" s="170" t="s">
        <v>263</v>
      </c>
      <c r="C63" s="175">
        <f>SUM(C64:C66)</f>
        <v>0</v>
      </c>
      <c r="D63" s="175">
        <f>SUM(D64:D66)</f>
        <v>0</v>
      </c>
      <c r="E63" s="175">
        <f>SUM(E64:E66)</f>
        <v>0</v>
      </c>
    </row>
    <row r="64" spans="1:5" s="275" customFormat="1" ht="12" customHeight="1">
      <c r="A64" s="13" t="s">
        <v>294</v>
      </c>
      <c r="B64" s="276" t="s">
        <v>264</v>
      </c>
      <c r="C64" s="180"/>
      <c r="D64" s="180"/>
      <c r="E64" s="180"/>
    </row>
    <row r="65" spans="1:5" s="275" customFormat="1" ht="12" customHeight="1">
      <c r="A65" s="12" t="s">
        <v>303</v>
      </c>
      <c r="B65" s="277" t="s">
        <v>265</v>
      </c>
      <c r="C65" s="180"/>
      <c r="D65" s="180"/>
      <c r="E65" s="180"/>
    </row>
    <row r="66" spans="1:5" s="275" customFormat="1" ht="12" customHeight="1" thickBot="1">
      <c r="A66" s="14" t="s">
        <v>304</v>
      </c>
      <c r="B66" s="328" t="s">
        <v>412</v>
      </c>
      <c r="C66" s="180"/>
      <c r="D66" s="180"/>
      <c r="E66" s="180"/>
    </row>
    <row r="67" spans="1:5" s="275" customFormat="1" ht="12" customHeight="1" thickBot="1">
      <c r="A67" s="320" t="s">
        <v>267</v>
      </c>
      <c r="B67" s="170" t="s">
        <v>268</v>
      </c>
      <c r="C67" s="175">
        <f>SUM(C68:C71)</f>
        <v>0</v>
      </c>
      <c r="D67" s="175">
        <f>SUM(D68:D71)</f>
        <v>0</v>
      </c>
      <c r="E67" s="175">
        <f>SUM(E68:E71)</f>
        <v>0</v>
      </c>
    </row>
    <row r="68" spans="1:5" s="275" customFormat="1" ht="12" customHeight="1">
      <c r="A68" s="13" t="s">
        <v>127</v>
      </c>
      <c r="B68" s="276" t="s">
        <v>269</v>
      </c>
      <c r="C68" s="180"/>
      <c r="D68" s="180"/>
      <c r="E68" s="180"/>
    </row>
    <row r="69" spans="1:5" s="275" customFormat="1" ht="12" customHeight="1">
      <c r="A69" s="12" t="s">
        <v>128</v>
      </c>
      <c r="B69" s="277" t="s">
        <v>270</v>
      </c>
      <c r="C69" s="180"/>
      <c r="D69" s="180"/>
      <c r="E69" s="180"/>
    </row>
    <row r="70" spans="1:5" s="275" customFormat="1" ht="12" customHeight="1">
      <c r="A70" s="12" t="s">
        <v>295</v>
      </c>
      <c r="B70" s="277" t="s">
        <v>271</v>
      </c>
      <c r="C70" s="180"/>
      <c r="D70" s="180"/>
      <c r="E70" s="180"/>
    </row>
    <row r="71" spans="1:5" s="275" customFormat="1" ht="12" customHeight="1" thickBot="1">
      <c r="A71" s="14" t="s">
        <v>296</v>
      </c>
      <c r="B71" s="172" t="s">
        <v>272</v>
      </c>
      <c r="C71" s="180"/>
      <c r="D71" s="180"/>
      <c r="E71" s="180"/>
    </row>
    <row r="72" spans="1:5" s="275" customFormat="1" ht="12" customHeight="1" thickBot="1">
      <c r="A72" s="320" t="s">
        <v>273</v>
      </c>
      <c r="B72" s="170" t="s">
        <v>274</v>
      </c>
      <c r="C72" s="175">
        <f>SUM(C73:C74)</f>
        <v>35441</v>
      </c>
      <c r="D72" s="175">
        <f>SUM(D73:D74)</f>
        <v>43710</v>
      </c>
      <c r="E72" s="175">
        <f>SUM(E73:E74)</f>
        <v>43710</v>
      </c>
    </row>
    <row r="73" spans="1:5" s="275" customFormat="1" ht="12" customHeight="1">
      <c r="A73" s="13" t="s">
        <v>297</v>
      </c>
      <c r="B73" s="276" t="s">
        <v>275</v>
      </c>
      <c r="C73" s="180">
        <f>29391+2050+4000</f>
        <v>35441</v>
      </c>
      <c r="D73" s="180">
        <v>43710</v>
      </c>
      <c r="E73" s="180">
        <f>38057+3876+1777</f>
        <v>43710</v>
      </c>
    </row>
    <row r="74" spans="1:5" s="275" customFormat="1" ht="12" customHeight="1" thickBot="1">
      <c r="A74" s="14" t="s">
        <v>298</v>
      </c>
      <c r="B74" s="172" t="s">
        <v>276</v>
      </c>
      <c r="C74" s="180"/>
      <c r="D74" s="180"/>
      <c r="E74" s="180"/>
    </row>
    <row r="75" spans="1:5" s="275" customFormat="1" ht="12" customHeight="1" thickBot="1">
      <c r="A75" s="320" t="s">
        <v>277</v>
      </c>
      <c r="B75" s="170" t="s">
        <v>278</v>
      </c>
      <c r="C75" s="175">
        <f>SUM(C76:C78)</f>
        <v>0</v>
      </c>
      <c r="D75" s="175">
        <f>SUM(D76:D78)</f>
        <v>0</v>
      </c>
      <c r="E75" s="175">
        <f>SUM(E76:E78)</f>
        <v>7583</v>
      </c>
    </row>
    <row r="76" spans="1:5" s="275" customFormat="1" ht="12" customHeight="1">
      <c r="A76" s="13" t="s">
        <v>299</v>
      </c>
      <c r="B76" s="276" t="s">
        <v>279</v>
      </c>
      <c r="C76" s="180"/>
      <c r="D76" s="180"/>
      <c r="E76" s="180">
        <v>7583</v>
      </c>
    </row>
    <row r="77" spans="1:5" s="275" customFormat="1" ht="12" customHeight="1">
      <c r="A77" s="12" t="s">
        <v>300</v>
      </c>
      <c r="B77" s="277" t="s">
        <v>280</v>
      </c>
      <c r="C77" s="180"/>
      <c r="D77" s="180"/>
      <c r="E77" s="180"/>
    </row>
    <row r="78" spans="1:5" s="275" customFormat="1" ht="12" customHeight="1" thickBot="1">
      <c r="A78" s="14" t="s">
        <v>301</v>
      </c>
      <c r="B78" s="172" t="s">
        <v>281</v>
      </c>
      <c r="C78" s="180"/>
      <c r="D78" s="180"/>
      <c r="E78" s="180"/>
    </row>
    <row r="79" spans="1:5" s="275" customFormat="1" ht="12" customHeight="1" thickBot="1">
      <c r="A79" s="320" t="s">
        <v>282</v>
      </c>
      <c r="B79" s="170" t="s">
        <v>302</v>
      </c>
      <c r="C79" s="175">
        <f>SUM(C80:C83)</f>
        <v>0</v>
      </c>
      <c r="D79" s="175">
        <f>SUM(D80:D83)</f>
        <v>0</v>
      </c>
      <c r="E79" s="175">
        <f>SUM(E80:E83)</f>
        <v>0</v>
      </c>
    </row>
    <row r="80" spans="1:5" s="275" customFormat="1" ht="12" customHeight="1">
      <c r="A80" s="280" t="s">
        <v>283</v>
      </c>
      <c r="B80" s="276" t="s">
        <v>284</v>
      </c>
      <c r="C80" s="180"/>
      <c r="D80" s="180"/>
      <c r="E80" s="180"/>
    </row>
    <row r="81" spans="1:5" s="275" customFormat="1" ht="12" customHeight="1">
      <c r="A81" s="281" t="s">
        <v>285</v>
      </c>
      <c r="B81" s="277" t="s">
        <v>286</v>
      </c>
      <c r="C81" s="180"/>
      <c r="D81" s="180"/>
      <c r="E81" s="180"/>
    </row>
    <row r="82" spans="1:5" s="275" customFormat="1" ht="12" customHeight="1">
      <c r="A82" s="281" t="s">
        <v>287</v>
      </c>
      <c r="B82" s="277" t="s">
        <v>288</v>
      </c>
      <c r="C82" s="180"/>
      <c r="D82" s="180"/>
      <c r="E82" s="180"/>
    </row>
    <row r="83" spans="1:5" s="275" customFormat="1" ht="12" customHeight="1" thickBot="1">
      <c r="A83" s="282" t="s">
        <v>289</v>
      </c>
      <c r="B83" s="172" t="s">
        <v>290</v>
      </c>
      <c r="C83" s="180"/>
      <c r="D83" s="180"/>
      <c r="E83" s="180"/>
    </row>
    <row r="84" spans="1:5" s="275" customFormat="1" ht="12" customHeight="1" thickBot="1">
      <c r="A84" s="320" t="s">
        <v>291</v>
      </c>
      <c r="B84" s="170" t="s">
        <v>426</v>
      </c>
      <c r="C84" s="319"/>
      <c r="D84" s="319"/>
      <c r="E84" s="319"/>
    </row>
    <row r="85" spans="1:5" s="275" customFormat="1" ht="13.5" customHeight="1" thickBot="1">
      <c r="A85" s="320" t="s">
        <v>293</v>
      </c>
      <c r="B85" s="170" t="s">
        <v>292</v>
      </c>
      <c r="C85" s="319"/>
      <c r="D85" s="319"/>
      <c r="E85" s="319"/>
    </row>
    <row r="86" spans="1:5" s="275" customFormat="1" ht="15.75" customHeight="1" thickBot="1">
      <c r="A86" s="320" t="s">
        <v>305</v>
      </c>
      <c r="B86" s="283" t="s">
        <v>429</v>
      </c>
      <c r="C86" s="181">
        <f>+C63+C67+C72+C75+C79+C85+C84</f>
        <v>35441</v>
      </c>
      <c r="D86" s="181">
        <f>+D63+D67+D72+D75+D79+D85+D84</f>
        <v>43710</v>
      </c>
      <c r="E86" s="181">
        <f>+E63+E67+E72+E75+E79+E85+E84</f>
        <v>51293</v>
      </c>
    </row>
    <row r="87" spans="1:5" s="275" customFormat="1" ht="16.5" customHeight="1" thickBot="1">
      <c r="A87" s="321" t="s">
        <v>428</v>
      </c>
      <c r="B87" s="284" t="s">
        <v>430</v>
      </c>
      <c r="C87" s="181">
        <f>+C62+C86</f>
        <v>516182</v>
      </c>
      <c r="D87" s="181">
        <f>+D62+D86</f>
        <v>521443</v>
      </c>
      <c r="E87" s="181">
        <f>+E62+E86</f>
        <v>526308</v>
      </c>
    </row>
    <row r="88" spans="1:5" s="275" customFormat="1" ht="83.25" customHeight="1">
      <c r="A88" s="3"/>
      <c r="B88" s="4"/>
      <c r="C88" s="182"/>
      <c r="D88" s="182"/>
      <c r="E88" s="182"/>
    </row>
    <row r="89" spans="1:5" ht="16.5" customHeight="1">
      <c r="A89" s="638" t="s">
        <v>43</v>
      </c>
      <c r="B89" s="638"/>
      <c r="C89" s="638"/>
      <c r="D89" s="273"/>
      <c r="E89" s="273"/>
    </row>
    <row r="90" spans="1:5" s="285" customFormat="1" ht="16.5" customHeight="1" thickBot="1">
      <c r="A90" s="639" t="s">
        <v>131</v>
      </c>
      <c r="B90" s="639"/>
      <c r="D90" s="99"/>
      <c r="E90" s="99" t="s">
        <v>186</v>
      </c>
    </row>
    <row r="91" spans="1:5" ht="37.5" customHeight="1" thickBot="1">
      <c r="A91" s="21" t="s">
        <v>66</v>
      </c>
      <c r="B91" s="22" t="s">
        <v>44</v>
      </c>
      <c r="C91" s="32" t="str">
        <f>+C3</f>
        <v>2017. évi eredeti</v>
      </c>
      <c r="D91" s="32" t="str">
        <f>+D3</f>
        <v>2017. évi módosított</v>
      </c>
      <c r="E91" s="32" t="str">
        <f>+E3</f>
        <v>2017. évi teljesítés</v>
      </c>
    </row>
    <row r="92" spans="1:5" s="274" customFormat="1" ht="12" customHeight="1" thickBot="1">
      <c r="A92" s="27"/>
      <c r="B92" s="28" t="s">
        <v>444</v>
      </c>
      <c r="C92" s="29" t="s">
        <v>445</v>
      </c>
      <c r="D92" s="29" t="s">
        <v>446</v>
      </c>
      <c r="E92" s="29" t="s">
        <v>448</v>
      </c>
    </row>
    <row r="93" spans="1:5" ht="12" customHeight="1" thickBot="1">
      <c r="A93" s="20" t="s">
        <v>15</v>
      </c>
      <c r="B93" s="24" t="s">
        <v>388</v>
      </c>
      <c r="C93" s="174">
        <f>C94+C95+C96+C97+C98+C111</f>
        <v>450682</v>
      </c>
      <c r="D93" s="174">
        <f>D94+D95+D96+D97+D98+D111</f>
        <v>498181</v>
      </c>
      <c r="E93" s="174">
        <f>+E94+E95+E96+E97+E98+E111</f>
        <v>463233</v>
      </c>
    </row>
    <row r="94" spans="1:5" ht="12" customHeight="1">
      <c r="A94" s="15" t="s">
        <v>83</v>
      </c>
      <c r="B94" s="8" t="s">
        <v>45</v>
      </c>
      <c r="C94" s="176">
        <f>164604+27552+46025</f>
        <v>238181</v>
      </c>
      <c r="D94" s="176">
        <v>260000</v>
      </c>
      <c r="E94" s="176">
        <f>179138+26806+48089</f>
        <v>254033</v>
      </c>
    </row>
    <row r="95" spans="1:5" ht="12" customHeight="1">
      <c r="A95" s="12" t="s">
        <v>84</v>
      </c>
      <c r="B95" s="6" t="s">
        <v>161</v>
      </c>
      <c r="C95" s="177">
        <f>25168+7648+12427</f>
        <v>45243</v>
      </c>
      <c r="D95" s="177">
        <v>50000</v>
      </c>
      <c r="E95" s="177">
        <f>28135+7359+13022</f>
        <v>48516</v>
      </c>
    </row>
    <row r="96" spans="1:5" ht="12" customHeight="1">
      <c r="A96" s="12" t="s">
        <v>85</v>
      </c>
      <c r="B96" s="6" t="s">
        <v>118</v>
      </c>
      <c r="C96" s="179">
        <f>62689+6845+43073</f>
        <v>112607</v>
      </c>
      <c r="D96" s="179">
        <v>133083</v>
      </c>
      <c r="E96" s="179">
        <f>74949+33743+5410</f>
        <v>114102</v>
      </c>
    </row>
    <row r="97" spans="1:5" ht="12" customHeight="1">
      <c r="A97" s="12" t="s">
        <v>86</v>
      </c>
      <c r="B97" s="9" t="s">
        <v>162</v>
      </c>
      <c r="C97" s="179">
        <f>9200+3398</f>
        <v>12598</v>
      </c>
      <c r="D97" s="179">
        <f>9200+3398</f>
        <v>12598</v>
      </c>
      <c r="E97" s="179">
        <f>5208+2917</f>
        <v>8125</v>
      </c>
    </row>
    <row r="98" spans="1:5" ht="12" customHeight="1">
      <c r="A98" s="12" t="s">
        <v>94</v>
      </c>
      <c r="B98" s="17" t="s">
        <v>163</v>
      </c>
      <c r="C98" s="179">
        <v>38053</v>
      </c>
      <c r="D98" s="179">
        <v>38500</v>
      </c>
      <c r="E98" s="179">
        <v>38457</v>
      </c>
    </row>
    <row r="99" spans="1:5" ht="12" customHeight="1">
      <c r="A99" s="12" t="s">
        <v>87</v>
      </c>
      <c r="B99" s="6" t="s">
        <v>393</v>
      </c>
      <c r="C99" s="179"/>
      <c r="D99" s="179"/>
      <c r="E99" s="179"/>
    </row>
    <row r="100" spans="1:5" ht="12" customHeight="1">
      <c r="A100" s="12" t="s">
        <v>88</v>
      </c>
      <c r="B100" s="103" t="s">
        <v>392</v>
      </c>
      <c r="C100" s="179"/>
      <c r="D100" s="179"/>
      <c r="E100" s="179"/>
    </row>
    <row r="101" spans="1:5" ht="12" customHeight="1">
      <c r="A101" s="12" t="s">
        <v>95</v>
      </c>
      <c r="B101" s="103" t="s">
        <v>391</v>
      </c>
      <c r="C101" s="179"/>
      <c r="D101" s="179"/>
      <c r="E101" s="179"/>
    </row>
    <row r="102" spans="1:5" ht="12" customHeight="1">
      <c r="A102" s="12" t="s">
        <v>96</v>
      </c>
      <c r="B102" s="101" t="s">
        <v>308</v>
      </c>
      <c r="C102" s="179"/>
      <c r="D102" s="179"/>
      <c r="E102" s="179"/>
    </row>
    <row r="103" spans="1:5" ht="12" customHeight="1">
      <c r="A103" s="12" t="s">
        <v>97</v>
      </c>
      <c r="B103" s="102" t="s">
        <v>309</v>
      </c>
      <c r="C103" s="179"/>
      <c r="D103" s="179"/>
      <c r="E103" s="179"/>
    </row>
    <row r="104" spans="1:5" ht="12" customHeight="1">
      <c r="A104" s="12" t="s">
        <v>98</v>
      </c>
      <c r="B104" s="102" t="s">
        <v>310</v>
      </c>
      <c r="C104" s="179"/>
      <c r="D104" s="179"/>
      <c r="E104" s="179"/>
    </row>
    <row r="105" spans="1:5" ht="12" customHeight="1">
      <c r="A105" s="12" t="s">
        <v>100</v>
      </c>
      <c r="B105" s="101" t="s">
        <v>311</v>
      </c>
      <c r="C105" s="179"/>
      <c r="D105" s="179"/>
      <c r="E105" s="179"/>
    </row>
    <row r="106" spans="1:5" ht="12" customHeight="1">
      <c r="A106" s="12" t="s">
        <v>164</v>
      </c>
      <c r="B106" s="101" t="s">
        <v>312</v>
      </c>
      <c r="C106" s="179"/>
      <c r="D106" s="179"/>
      <c r="E106" s="179"/>
    </row>
    <row r="107" spans="1:5" ht="12" customHeight="1">
      <c r="A107" s="12" t="s">
        <v>306</v>
      </c>
      <c r="B107" s="102" t="s">
        <v>313</v>
      </c>
      <c r="C107" s="179"/>
      <c r="D107" s="179"/>
      <c r="E107" s="179"/>
    </row>
    <row r="108" spans="1:5" ht="12" customHeight="1">
      <c r="A108" s="11" t="s">
        <v>307</v>
      </c>
      <c r="B108" s="103" t="s">
        <v>314</v>
      </c>
      <c r="C108" s="179"/>
      <c r="D108" s="179"/>
      <c r="E108" s="179"/>
    </row>
    <row r="109" spans="1:5" ht="12" customHeight="1">
      <c r="A109" s="12" t="s">
        <v>389</v>
      </c>
      <c r="B109" s="103" t="s">
        <v>315</v>
      </c>
      <c r="C109" s="179"/>
      <c r="D109" s="179"/>
      <c r="E109" s="179"/>
    </row>
    <row r="110" spans="1:5" ht="12" customHeight="1">
      <c r="A110" s="14" t="s">
        <v>390</v>
      </c>
      <c r="B110" s="103" t="s">
        <v>316</v>
      </c>
      <c r="C110" s="179"/>
      <c r="D110" s="179"/>
      <c r="E110" s="179"/>
    </row>
    <row r="111" spans="1:5" ht="12" customHeight="1">
      <c r="A111" s="12" t="s">
        <v>394</v>
      </c>
      <c r="B111" s="9" t="s">
        <v>46</v>
      </c>
      <c r="C111" s="177">
        <v>4000</v>
      </c>
      <c r="D111" s="177">
        <v>4000</v>
      </c>
      <c r="E111" s="177"/>
    </row>
    <row r="112" spans="1:5" ht="12" customHeight="1">
      <c r="A112" s="12" t="s">
        <v>395</v>
      </c>
      <c r="B112" s="6" t="s">
        <v>397</v>
      </c>
      <c r="C112" s="177">
        <v>2000</v>
      </c>
      <c r="D112" s="177">
        <v>2000</v>
      </c>
      <c r="E112" s="177"/>
    </row>
    <row r="113" spans="1:5" ht="12" customHeight="1" thickBot="1">
      <c r="A113" s="16" t="s">
        <v>396</v>
      </c>
      <c r="B113" s="332" t="s">
        <v>398</v>
      </c>
      <c r="C113" s="183">
        <v>2000</v>
      </c>
      <c r="D113" s="183">
        <v>2000</v>
      </c>
      <c r="E113" s="183"/>
    </row>
    <row r="114" spans="1:5" ht="12" customHeight="1" thickBot="1">
      <c r="A114" s="329" t="s">
        <v>16</v>
      </c>
      <c r="B114" s="330" t="s">
        <v>317</v>
      </c>
      <c r="C114" s="331">
        <f>+C115+C117+C119</f>
        <v>33766</v>
      </c>
      <c r="D114" s="331">
        <f>+D115+D117+D119</f>
        <v>41677</v>
      </c>
      <c r="E114" s="331">
        <f>+E115+E117+E119</f>
        <v>40317</v>
      </c>
    </row>
    <row r="115" spans="1:5" ht="12" customHeight="1">
      <c r="A115" s="13" t="s">
        <v>89</v>
      </c>
      <c r="B115" s="6" t="s">
        <v>185</v>
      </c>
      <c r="C115" s="178">
        <f>30193+444+572</f>
        <v>31209</v>
      </c>
      <c r="D115" s="178">
        <v>28000</v>
      </c>
      <c r="E115" s="178">
        <f>26101+850+119</f>
        <v>27070</v>
      </c>
    </row>
    <row r="116" spans="1:5" ht="12" customHeight="1">
      <c r="A116" s="13" t="s">
        <v>90</v>
      </c>
      <c r="B116" s="10" t="s">
        <v>321</v>
      </c>
      <c r="C116" s="178"/>
      <c r="D116" s="178">
        <v>3300</v>
      </c>
      <c r="E116" s="178">
        <v>3300</v>
      </c>
    </row>
    <row r="117" spans="1:5" ht="12" customHeight="1">
      <c r="A117" s="13" t="s">
        <v>91</v>
      </c>
      <c r="B117" s="10" t="s">
        <v>165</v>
      </c>
      <c r="C117" s="177"/>
      <c r="D117" s="177">
        <v>10000</v>
      </c>
      <c r="E117" s="177">
        <v>9570</v>
      </c>
    </row>
    <row r="118" spans="1:5" ht="12" customHeight="1">
      <c r="A118" s="13" t="s">
        <v>92</v>
      </c>
      <c r="B118" s="10" t="s">
        <v>322</v>
      </c>
      <c r="C118" s="168"/>
      <c r="D118" s="168"/>
      <c r="E118" s="168"/>
    </row>
    <row r="119" spans="1:5" ht="12" customHeight="1">
      <c r="A119" s="13" t="s">
        <v>93</v>
      </c>
      <c r="B119" s="172" t="s">
        <v>188</v>
      </c>
      <c r="C119" s="168">
        <v>2557</v>
      </c>
      <c r="D119" s="168">
        <v>3677</v>
      </c>
      <c r="E119" s="168">
        <v>3677</v>
      </c>
    </row>
    <row r="120" spans="1:5" ht="12" customHeight="1">
      <c r="A120" s="13" t="s">
        <v>99</v>
      </c>
      <c r="B120" s="171" t="s">
        <v>382</v>
      </c>
      <c r="C120" s="168"/>
      <c r="D120" s="168"/>
      <c r="E120" s="168"/>
    </row>
    <row r="121" spans="1:5" ht="12" customHeight="1">
      <c r="A121" s="13" t="s">
        <v>101</v>
      </c>
      <c r="B121" s="272" t="s">
        <v>327</v>
      </c>
      <c r="C121" s="168"/>
      <c r="D121" s="168"/>
      <c r="E121" s="168"/>
    </row>
    <row r="122" spans="1:5" ht="15">
      <c r="A122" s="13" t="s">
        <v>166</v>
      </c>
      <c r="B122" s="102" t="s">
        <v>310</v>
      </c>
      <c r="C122" s="168"/>
      <c r="D122" s="168"/>
      <c r="E122" s="168"/>
    </row>
    <row r="123" spans="1:5" ht="12" customHeight="1">
      <c r="A123" s="13" t="s">
        <v>167</v>
      </c>
      <c r="B123" s="102" t="s">
        <v>326</v>
      </c>
      <c r="C123" s="168">
        <v>2557</v>
      </c>
      <c r="D123" s="168">
        <v>2557</v>
      </c>
      <c r="E123" s="168">
        <v>2557</v>
      </c>
    </row>
    <row r="124" spans="1:5" ht="12" customHeight="1">
      <c r="A124" s="13" t="s">
        <v>168</v>
      </c>
      <c r="B124" s="102" t="s">
        <v>325</v>
      </c>
      <c r="C124" s="168"/>
      <c r="D124" s="168"/>
      <c r="E124" s="168"/>
    </row>
    <row r="125" spans="1:5" ht="12" customHeight="1">
      <c r="A125" s="13" t="s">
        <v>318</v>
      </c>
      <c r="B125" s="102" t="s">
        <v>313</v>
      </c>
      <c r="C125" s="168"/>
      <c r="D125" s="168"/>
      <c r="E125" s="168"/>
    </row>
    <row r="126" spans="1:5" ht="12" customHeight="1">
      <c r="A126" s="13" t="s">
        <v>319</v>
      </c>
      <c r="B126" s="102" t="s">
        <v>324</v>
      </c>
      <c r="C126" s="168"/>
      <c r="D126" s="168"/>
      <c r="E126" s="168"/>
    </row>
    <row r="127" spans="1:5" ht="15.75" thickBot="1">
      <c r="A127" s="11" t="s">
        <v>320</v>
      </c>
      <c r="B127" s="102" t="s">
        <v>323</v>
      </c>
      <c r="C127" s="169"/>
      <c r="D127" s="169">
        <v>1120</v>
      </c>
      <c r="E127" s="169">
        <v>1120</v>
      </c>
    </row>
    <row r="128" spans="1:5" ht="12" customHeight="1" thickBot="1">
      <c r="A128" s="18" t="s">
        <v>17</v>
      </c>
      <c r="B128" s="85" t="s">
        <v>399</v>
      </c>
      <c r="C128" s="175">
        <f>+C93+C114</f>
        <v>484448</v>
      </c>
      <c r="D128" s="175">
        <f>+D93+D114</f>
        <v>539858</v>
      </c>
      <c r="E128" s="175">
        <f>+E93+E114</f>
        <v>503550</v>
      </c>
    </row>
    <row r="129" spans="1:5" ht="12" customHeight="1" thickBot="1">
      <c r="A129" s="18" t="s">
        <v>18</v>
      </c>
      <c r="B129" s="85" t="s">
        <v>400</v>
      </c>
      <c r="C129" s="175">
        <f>+C130+C131+C132</f>
        <v>1671</v>
      </c>
      <c r="D129" s="175">
        <f>+D130+D131+D132</f>
        <v>1671</v>
      </c>
      <c r="E129" s="175">
        <f>+E130+E131+E132</f>
        <v>1253</v>
      </c>
    </row>
    <row r="130" spans="1:5" ht="12" customHeight="1">
      <c r="A130" s="13" t="s">
        <v>222</v>
      </c>
      <c r="B130" s="10" t="s">
        <v>407</v>
      </c>
      <c r="C130" s="168">
        <v>1671</v>
      </c>
      <c r="D130" s="168">
        <v>1671</v>
      </c>
      <c r="E130" s="168">
        <v>1253</v>
      </c>
    </row>
    <row r="131" spans="1:5" ht="12" customHeight="1">
      <c r="A131" s="13" t="s">
        <v>223</v>
      </c>
      <c r="B131" s="10" t="s">
        <v>408</v>
      </c>
      <c r="C131" s="168"/>
      <c r="D131" s="168"/>
      <c r="E131" s="168"/>
    </row>
    <row r="132" spans="1:5" ht="12" customHeight="1" thickBot="1">
      <c r="A132" s="11" t="s">
        <v>224</v>
      </c>
      <c r="B132" s="10" t="s">
        <v>409</v>
      </c>
      <c r="C132" s="168"/>
      <c r="D132" s="168"/>
      <c r="E132" s="168"/>
    </row>
    <row r="133" spans="1:5" ht="12" customHeight="1" thickBot="1">
      <c r="A133" s="18" t="s">
        <v>19</v>
      </c>
      <c r="B133" s="85" t="s">
        <v>401</v>
      </c>
      <c r="C133" s="175">
        <f>SUM(C134:C139)</f>
        <v>0</v>
      </c>
      <c r="D133" s="175">
        <f>SUM(D134:D139)</f>
        <v>0</v>
      </c>
      <c r="E133" s="175">
        <f>+E134+E135+E136+E137+E138+E139</f>
        <v>0</v>
      </c>
    </row>
    <row r="134" spans="1:5" ht="12" customHeight="1">
      <c r="A134" s="13" t="s">
        <v>76</v>
      </c>
      <c r="B134" s="7" t="s">
        <v>410</v>
      </c>
      <c r="C134" s="168"/>
      <c r="D134" s="168"/>
      <c r="E134" s="168"/>
    </row>
    <row r="135" spans="1:5" ht="12" customHeight="1">
      <c r="A135" s="13" t="s">
        <v>77</v>
      </c>
      <c r="B135" s="7" t="s">
        <v>402</v>
      </c>
      <c r="C135" s="168"/>
      <c r="D135" s="168"/>
      <c r="E135" s="168"/>
    </row>
    <row r="136" spans="1:5" ht="12" customHeight="1">
      <c r="A136" s="13" t="s">
        <v>78</v>
      </c>
      <c r="B136" s="7" t="s">
        <v>403</v>
      </c>
      <c r="C136" s="168"/>
      <c r="D136" s="168"/>
      <c r="E136" s="168"/>
    </row>
    <row r="137" spans="1:5" ht="12" customHeight="1">
      <c r="A137" s="13" t="s">
        <v>153</v>
      </c>
      <c r="B137" s="7" t="s">
        <v>404</v>
      </c>
      <c r="C137" s="168"/>
      <c r="D137" s="168"/>
      <c r="E137" s="168"/>
    </row>
    <row r="138" spans="1:5" ht="12" customHeight="1">
      <c r="A138" s="13" t="s">
        <v>154</v>
      </c>
      <c r="B138" s="7" t="s">
        <v>405</v>
      </c>
      <c r="C138" s="168"/>
      <c r="D138" s="168"/>
      <c r="E138" s="168"/>
    </row>
    <row r="139" spans="1:5" ht="12" customHeight="1" thickBot="1">
      <c r="A139" s="11" t="s">
        <v>155</v>
      </c>
      <c r="B139" s="7" t="s">
        <v>406</v>
      </c>
      <c r="C139" s="168"/>
      <c r="D139" s="168"/>
      <c r="E139" s="168"/>
    </row>
    <row r="140" spans="1:5" ht="12" customHeight="1" thickBot="1">
      <c r="A140" s="18" t="s">
        <v>20</v>
      </c>
      <c r="B140" s="85" t="s">
        <v>414</v>
      </c>
      <c r="C140" s="181">
        <f>+C141+C142+C143+C144</f>
        <v>8311</v>
      </c>
      <c r="D140" s="181">
        <f>+D141+D142+D143+D144</f>
        <v>8311</v>
      </c>
      <c r="E140" s="181">
        <f>+E141+E142+E144+E145+E143</f>
        <v>8292</v>
      </c>
    </row>
    <row r="141" spans="1:5" ht="12" customHeight="1">
      <c r="A141" s="13" t="s">
        <v>79</v>
      </c>
      <c r="B141" s="7" t="s">
        <v>328</v>
      </c>
      <c r="C141" s="168"/>
      <c r="D141" s="168"/>
      <c r="E141" s="168"/>
    </row>
    <row r="142" spans="1:5" ht="12" customHeight="1">
      <c r="A142" s="13" t="s">
        <v>80</v>
      </c>
      <c r="B142" s="7" t="s">
        <v>329</v>
      </c>
      <c r="C142" s="168">
        <v>7516</v>
      </c>
      <c r="D142" s="168">
        <v>7516</v>
      </c>
      <c r="E142" s="168">
        <v>7516</v>
      </c>
    </row>
    <row r="143" spans="1:5" ht="12" customHeight="1">
      <c r="A143" s="13" t="s">
        <v>242</v>
      </c>
      <c r="B143" s="7" t="s">
        <v>415</v>
      </c>
      <c r="C143" s="168"/>
      <c r="D143" s="168"/>
      <c r="E143" s="168"/>
    </row>
    <row r="144" spans="1:5" ht="12" customHeight="1" thickBot="1">
      <c r="A144" s="11" t="s">
        <v>243</v>
      </c>
      <c r="B144" s="5" t="s">
        <v>348</v>
      </c>
      <c r="C144" s="168">
        <v>795</v>
      </c>
      <c r="D144" s="168">
        <v>795</v>
      </c>
      <c r="E144" s="168">
        <v>776</v>
      </c>
    </row>
    <row r="145" spans="1:5" ht="12" customHeight="1" thickBot="1">
      <c r="A145" s="18" t="s">
        <v>21</v>
      </c>
      <c r="B145" s="85" t="s">
        <v>416</v>
      </c>
      <c r="C145" s="184">
        <f>SUM(C146:C150)</f>
        <v>0</v>
      </c>
      <c r="D145" s="184">
        <f>SUM(D146:D150)</f>
        <v>0</v>
      </c>
      <c r="E145" s="184"/>
    </row>
    <row r="146" spans="1:5" ht="12" customHeight="1">
      <c r="A146" s="13" t="s">
        <v>81</v>
      </c>
      <c r="B146" s="7" t="s">
        <v>411</v>
      </c>
      <c r="C146" s="168"/>
      <c r="D146" s="168"/>
      <c r="E146" s="168">
        <f>+E147+E148+E149+E150+E151</f>
        <v>0</v>
      </c>
    </row>
    <row r="147" spans="1:5" ht="12" customHeight="1">
      <c r="A147" s="13" t="s">
        <v>82</v>
      </c>
      <c r="B147" s="7" t="s">
        <v>418</v>
      </c>
      <c r="C147" s="168"/>
      <c r="D147" s="168"/>
      <c r="E147" s="168"/>
    </row>
    <row r="148" spans="1:5" ht="12" customHeight="1">
      <c r="A148" s="13" t="s">
        <v>254</v>
      </c>
      <c r="B148" s="7" t="s">
        <v>413</v>
      </c>
      <c r="C148" s="168"/>
      <c r="D148" s="168"/>
      <c r="E148" s="168"/>
    </row>
    <row r="149" spans="1:5" ht="12" customHeight="1">
      <c r="A149" s="13" t="s">
        <v>255</v>
      </c>
      <c r="B149" s="7" t="s">
        <v>419</v>
      </c>
      <c r="C149" s="168"/>
      <c r="D149" s="168"/>
      <c r="E149" s="168"/>
    </row>
    <row r="150" spans="1:5" ht="12" customHeight="1" thickBot="1">
      <c r="A150" s="13" t="s">
        <v>417</v>
      </c>
      <c r="B150" s="7" t="s">
        <v>420</v>
      </c>
      <c r="C150" s="168"/>
      <c r="D150" s="168"/>
      <c r="E150" s="168"/>
    </row>
    <row r="151" spans="1:5" ht="12" customHeight="1" thickBot="1">
      <c r="A151" s="18" t="s">
        <v>22</v>
      </c>
      <c r="B151" s="85" t="s">
        <v>421</v>
      </c>
      <c r="C151" s="333"/>
      <c r="D151" s="333"/>
      <c r="E151" s="333"/>
    </row>
    <row r="152" spans="1:5" ht="12" customHeight="1" thickBot="1">
      <c r="A152" s="18" t="s">
        <v>23</v>
      </c>
      <c r="B152" s="85" t="s">
        <v>422</v>
      </c>
      <c r="C152" s="333"/>
      <c r="D152" s="333"/>
      <c r="E152" s="333"/>
    </row>
    <row r="153" spans="1:9" ht="15" customHeight="1" thickBot="1">
      <c r="A153" s="18" t="s">
        <v>24</v>
      </c>
      <c r="B153" s="85" t="s">
        <v>424</v>
      </c>
      <c r="C153" s="286">
        <f>+C129+C133+C140+C145+C151+C152</f>
        <v>9982</v>
      </c>
      <c r="D153" s="286">
        <f>+D129+D133+D140+D145+D151+D152</f>
        <v>9982</v>
      </c>
      <c r="E153" s="286">
        <f>+E129+E133+E140+E145+E151+E152</f>
        <v>9545</v>
      </c>
      <c r="F153" s="287"/>
      <c r="G153" s="288"/>
      <c r="H153" s="288"/>
      <c r="I153" s="288"/>
    </row>
    <row r="154" spans="1:5" s="275" customFormat="1" ht="12.75" customHeight="1" thickBot="1">
      <c r="A154" s="173" t="s">
        <v>25</v>
      </c>
      <c r="B154" s="253" t="s">
        <v>423</v>
      </c>
      <c r="C154" s="286">
        <f>+C128+C153</f>
        <v>494430</v>
      </c>
      <c r="D154" s="286">
        <f>+D128+D153</f>
        <v>549840</v>
      </c>
      <c r="E154" s="286">
        <f>+E128+E153</f>
        <v>513095</v>
      </c>
    </row>
    <row r="155" ht="7.5" customHeight="1"/>
    <row r="156" spans="1:5" ht="15">
      <c r="A156" s="640" t="s">
        <v>330</v>
      </c>
      <c r="B156" s="640"/>
      <c r="C156" s="640"/>
      <c r="D156" s="273"/>
      <c r="E156" s="273"/>
    </row>
    <row r="157" spans="1:5" ht="15" customHeight="1" thickBot="1">
      <c r="A157" s="637" t="s">
        <v>132</v>
      </c>
      <c r="B157" s="637"/>
      <c r="C157" s="185"/>
      <c r="D157" s="185"/>
      <c r="E157" s="185" t="s">
        <v>186</v>
      </c>
    </row>
    <row r="158" spans="1:5" ht="13.5" customHeight="1" thickBot="1">
      <c r="A158" s="18">
        <v>1</v>
      </c>
      <c r="B158" s="23" t="s">
        <v>425</v>
      </c>
      <c r="C158" s="175">
        <f>+C62-C128</f>
        <v>-3707</v>
      </c>
      <c r="D158" s="175">
        <f>+D62-D128</f>
        <v>-62125</v>
      </c>
      <c r="E158" s="175">
        <f>+E62-E128</f>
        <v>-28535</v>
      </c>
    </row>
    <row r="159" spans="1:5" ht="27.75" customHeight="1" thickBot="1">
      <c r="A159" s="18" t="s">
        <v>16</v>
      </c>
      <c r="B159" s="23" t="s">
        <v>431</v>
      </c>
      <c r="C159" s="175">
        <f>+C86-C153</f>
        <v>25459</v>
      </c>
      <c r="D159" s="175">
        <f>+D86-D153</f>
        <v>33728</v>
      </c>
      <c r="E159" s="175">
        <f>+E86-E153</f>
        <v>41748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7" r:id="rId1"/>
  <headerFooter alignWithMargins="0">
    <oddHeader>&amp;C&amp;"Times New Roman CE,Félkövér"&amp;12
BUJ KÖZSÉG Önkormányzat
2016. ÉVI KÖLTSÉGVETÉSÉNEK ÖSSZEVONT MÉRLEGE&amp;10
&amp;R&amp;"Times New Roman CE,Félkövér dőlt"&amp;11 1.1. melléklet a ........./2017. (.......) önkormányzati rendelethez</oddHeader>
  </headerFooter>
  <rowBreaks count="1" manualBreakCount="1">
    <brk id="8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Normal="115" zoomScaleSheetLayoutView="100" workbookViewId="0" topLeftCell="A1">
      <selection activeCell="B39" sqref="B39"/>
    </sheetView>
  </sheetViews>
  <sheetFormatPr defaultColWidth="9.375" defaultRowHeight="12.75"/>
  <cols>
    <col min="1" max="1" width="6.75390625" style="44" customWidth="1"/>
    <col min="2" max="2" width="55.125" style="107" customWidth="1"/>
    <col min="3" max="5" width="16.375" style="44" customWidth="1"/>
    <col min="6" max="6" width="55.125" style="44" customWidth="1"/>
    <col min="7" max="9" width="16.375" style="44" customWidth="1"/>
    <col min="10" max="10" width="4.75390625" style="44" customWidth="1"/>
    <col min="11" max="16384" width="9.375" style="44" customWidth="1"/>
  </cols>
  <sheetData>
    <row r="1" spans="2:10" ht="39.75" customHeight="1">
      <c r="B1" s="197" t="s">
        <v>136</v>
      </c>
      <c r="C1" s="198"/>
      <c r="D1" s="198"/>
      <c r="E1" s="198"/>
      <c r="F1" s="198"/>
      <c r="G1" s="198"/>
      <c r="H1" s="198"/>
      <c r="I1" s="198"/>
      <c r="J1" s="643" t="s">
        <v>529</v>
      </c>
    </row>
    <row r="2" spans="7:10" ht="14.25" thickBot="1">
      <c r="G2" s="199"/>
      <c r="H2" s="199"/>
      <c r="I2" s="199" t="s">
        <v>57</v>
      </c>
      <c r="J2" s="643"/>
    </row>
    <row r="3" spans="1:10" ht="18" customHeight="1" thickBot="1">
      <c r="A3" s="641" t="s">
        <v>66</v>
      </c>
      <c r="B3" s="200" t="s">
        <v>52</v>
      </c>
      <c r="C3" s="201"/>
      <c r="D3" s="201"/>
      <c r="E3" s="201"/>
      <c r="F3" s="200" t="s">
        <v>53</v>
      </c>
      <c r="G3" s="202"/>
      <c r="H3" s="202"/>
      <c r="I3" s="202"/>
      <c r="J3" s="643"/>
    </row>
    <row r="4" spans="1:10" s="203" customFormat="1" ht="35.25" customHeight="1" thickBot="1">
      <c r="A4" s="642"/>
      <c r="B4" s="108" t="s">
        <v>58</v>
      </c>
      <c r="C4" s="109" t="s">
        <v>665</v>
      </c>
      <c r="D4" s="109" t="s">
        <v>667</v>
      </c>
      <c r="E4" s="109" t="s">
        <v>666</v>
      </c>
      <c r="F4" s="108" t="s">
        <v>58</v>
      </c>
      <c r="G4" s="109" t="s">
        <v>665</v>
      </c>
      <c r="H4" s="109" t="s">
        <v>667</v>
      </c>
      <c r="I4" s="109" t="s">
        <v>666</v>
      </c>
      <c r="J4" s="643"/>
    </row>
    <row r="5" spans="1:10" s="208" customFormat="1" ht="12" customHeight="1" thickBot="1">
      <c r="A5" s="204"/>
      <c r="B5" s="205" t="s">
        <v>444</v>
      </c>
      <c r="C5" s="206" t="s">
        <v>445</v>
      </c>
      <c r="D5" s="206" t="s">
        <v>446</v>
      </c>
      <c r="E5" s="206" t="s">
        <v>448</v>
      </c>
      <c r="F5" s="205" t="s">
        <v>447</v>
      </c>
      <c r="G5" s="207" t="s">
        <v>449</v>
      </c>
      <c r="H5" s="207" t="s">
        <v>450</v>
      </c>
      <c r="I5" s="207" t="s">
        <v>451</v>
      </c>
      <c r="J5" s="643"/>
    </row>
    <row r="6" spans="1:10" ht="12.75" customHeight="1">
      <c r="A6" s="209" t="s">
        <v>15</v>
      </c>
      <c r="B6" s="210" t="s">
        <v>331</v>
      </c>
      <c r="C6" s="186">
        <v>209180</v>
      </c>
      <c r="D6" s="186">
        <v>216308</v>
      </c>
      <c r="E6" s="186">
        <v>216308</v>
      </c>
      <c r="F6" s="210" t="s">
        <v>59</v>
      </c>
      <c r="G6" s="192">
        <v>148189</v>
      </c>
      <c r="H6" s="192">
        <v>254033</v>
      </c>
      <c r="I6" s="192">
        <v>254033</v>
      </c>
      <c r="J6" s="643"/>
    </row>
    <row r="7" spans="1:10" ht="12.75" customHeight="1">
      <c r="A7" s="211" t="s">
        <v>16</v>
      </c>
      <c r="B7" s="212" t="s">
        <v>332</v>
      </c>
      <c r="C7" s="187">
        <v>181071</v>
      </c>
      <c r="D7" s="187">
        <v>223000</v>
      </c>
      <c r="E7" s="187">
        <v>223182</v>
      </c>
      <c r="F7" s="212" t="s">
        <v>161</v>
      </c>
      <c r="G7" s="193">
        <v>45243</v>
      </c>
      <c r="H7" s="193">
        <v>50000</v>
      </c>
      <c r="I7" s="193">
        <v>48516</v>
      </c>
      <c r="J7" s="643"/>
    </row>
    <row r="8" spans="1:10" ht="12.75" customHeight="1">
      <c r="A8" s="211" t="s">
        <v>17</v>
      </c>
      <c r="B8" s="212" t="s">
        <v>353</v>
      </c>
      <c r="C8" s="187"/>
      <c r="D8" s="187"/>
      <c r="E8" s="187"/>
      <c r="F8" s="212" t="s">
        <v>191</v>
      </c>
      <c r="G8" s="193">
        <v>112607</v>
      </c>
      <c r="H8" s="193">
        <v>133083</v>
      </c>
      <c r="I8" s="193">
        <v>114102</v>
      </c>
      <c r="J8" s="643"/>
    </row>
    <row r="9" spans="1:10" ht="12.75" customHeight="1">
      <c r="A9" s="211" t="s">
        <v>18</v>
      </c>
      <c r="B9" s="212" t="s">
        <v>152</v>
      </c>
      <c r="C9" s="187">
        <v>18600</v>
      </c>
      <c r="D9" s="187">
        <v>17450</v>
      </c>
      <c r="E9" s="187">
        <v>17462</v>
      </c>
      <c r="F9" s="212" t="s">
        <v>162</v>
      </c>
      <c r="G9" s="193">
        <v>12598</v>
      </c>
      <c r="H9" s="193">
        <v>12598</v>
      </c>
      <c r="I9" s="193">
        <v>8125</v>
      </c>
      <c r="J9" s="643"/>
    </row>
    <row r="10" spans="1:10" ht="12.75" customHeight="1">
      <c r="A10" s="211" t="s">
        <v>19</v>
      </c>
      <c r="B10" s="213" t="s">
        <v>375</v>
      </c>
      <c r="C10" s="187">
        <v>35438</v>
      </c>
      <c r="D10" s="187">
        <v>42372</v>
      </c>
      <c r="E10" s="187">
        <v>39455</v>
      </c>
      <c r="F10" s="212" t="s">
        <v>163</v>
      </c>
      <c r="G10" s="193">
        <v>38053</v>
      </c>
      <c r="H10" s="193">
        <v>38500</v>
      </c>
      <c r="I10" s="193">
        <v>38457</v>
      </c>
      <c r="J10" s="643"/>
    </row>
    <row r="11" spans="1:10" ht="12.75" customHeight="1">
      <c r="A11" s="211" t="s">
        <v>20</v>
      </c>
      <c r="B11" s="212" t="s">
        <v>333</v>
      </c>
      <c r="C11" s="188">
        <v>730</v>
      </c>
      <c r="D11" s="188">
        <v>1000</v>
      </c>
      <c r="E11" s="188">
        <v>1036</v>
      </c>
      <c r="F11" s="212" t="s">
        <v>46</v>
      </c>
      <c r="G11" s="193">
        <v>4000</v>
      </c>
      <c r="H11" s="193">
        <v>4000</v>
      </c>
      <c r="I11" s="193"/>
      <c r="J11" s="643"/>
    </row>
    <row r="12" spans="1:10" ht="12.75" customHeight="1">
      <c r="A12" s="211" t="s">
        <v>21</v>
      </c>
      <c r="B12" s="212" t="s">
        <v>432</v>
      </c>
      <c r="C12" s="187"/>
      <c r="D12" s="187"/>
      <c r="E12" s="187"/>
      <c r="F12" s="37"/>
      <c r="G12" s="193"/>
      <c r="H12" s="193"/>
      <c r="I12" s="193"/>
      <c r="J12" s="643"/>
    </row>
    <row r="13" spans="1:10" ht="12.75" customHeight="1">
      <c r="A13" s="211" t="s">
        <v>22</v>
      </c>
      <c r="B13" s="37"/>
      <c r="C13" s="187"/>
      <c r="D13" s="187"/>
      <c r="E13" s="187"/>
      <c r="F13" s="37"/>
      <c r="G13" s="193"/>
      <c r="H13" s="193"/>
      <c r="I13" s="193"/>
      <c r="J13" s="643"/>
    </row>
    <row r="14" spans="1:10" ht="12.75" customHeight="1">
      <c r="A14" s="211" t="s">
        <v>23</v>
      </c>
      <c r="B14" s="289"/>
      <c r="C14" s="188"/>
      <c r="D14" s="188"/>
      <c r="E14" s="188"/>
      <c r="F14" s="37"/>
      <c r="G14" s="193"/>
      <c r="H14" s="193"/>
      <c r="I14" s="193"/>
      <c r="J14" s="643"/>
    </row>
    <row r="15" spans="1:10" ht="12.75" customHeight="1">
      <c r="A15" s="211" t="s">
        <v>24</v>
      </c>
      <c r="B15" s="37"/>
      <c r="C15" s="187"/>
      <c r="D15" s="187"/>
      <c r="E15" s="187"/>
      <c r="F15" s="37"/>
      <c r="G15" s="193"/>
      <c r="H15" s="193"/>
      <c r="I15" s="193"/>
      <c r="J15" s="643"/>
    </row>
    <row r="16" spans="1:10" ht="12.75" customHeight="1">
      <c r="A16" s="211" t="s">
        <v>25</v>
      </c>
      <c r="B16" s="37"/>
      <c r="C16" s="187"/>
      <c r="D16" s="187"/>
      <c r="E16" s="187"/>
      <c r="F16" s="37"/>
      <c r="G16" s="193"/>
      <c r="H16" s="193"/>
      <c r="I16" s="193"/>
      <c r="J16" s="643"/>
    </row>
    <row r="17" spans="1:10" ht="12.75" customHeight="1" thickBot="1">
      <c r="A17" s="211" t="s">
        <v>26</v>
      </c>
      <c r="B17" s="45"/>
      <c r="C17" s="189"/>
      <c r="D17" s="189"/>
      <c r="E17" s="189"/>
      <c r="F17" s="37"/>
      <c r="G17" s="194"/>
      <c r="H17" s="194"/>
      <c r="I17" s="194"/>
      <c r="J17" s="643"/>
    </row>
    <row r="18" spans="1:10" ht="15.75" customHeight="1" thickBot="1">
      <c r="A18" s="214" t="s">
        <v>27</v>
      </c>
      <c r="B18" s="86" t="s">
        <v>433</v>
      </c>
      <c r="C18" s="190">
        <f>SUM(C6:C17)</f>
        <v>445019</v>
      </c>
      <c r="D18" s="190">
        <f>SUM(D6:D17)</f>
        <v>500130</v>
      </c>
      <c r="E18" s="190">
        <f>SUM(E6:E17)</f>
        <v>497443</v>
      </c>
      <c r="F18" s="86" t="s">
        <v>339</v>
      </c>
      <c r="G18" s="195">
        <f>SUM(G6:G17)</f>
        <v>360690</v>
      </c>
      <c r="H18" s="195">
        <f>SUM(H6:H17)</f>
        <v>492214</v>
      </c>
      <c r="I18" s="195">
        <f>SUM(I6:I17)</f>
        <v>463233</v>
      </c>
      <c r="J18" s="643"/>
    </row>
    <row r="19" spans="1:10" ht="12.75" customHeight="1">
      <c r="A19" s="215" t="s">
        <v>28</v>
      </c>
      <c r="B19" s="216" t="s">
        <v>336</v>
      </c>
      <c r="C19" s="335">
        <f>+C20+C21+C22+C23</f>
        <v>43710</v>
      </c>
      <c r="D19" s="335">
        <f>+D20+D21+D22+D23</f>
        <v>43710</v>
      </c>
      <c r="E19" s="335">
        <f>+E20+E21+E22+E23</f>
        <v>43710</v>
      </c>
      <c r="F19" s="217" t="s">
        <v>169</v>
      </c>
      <c r="G19" s="196"/>
      <c r="H19" s="196"/>
      <c r="I19" s="196"/>
      <c r="J19" s="643"/>
    </row>
    <row r="20" spans="1:10" ht="12.75" customHeight="1">
      <c r="A20" s="218" t="s">
        <v>29</v>
      </c>
      <c r="B20" s="217" t="s">
        <v>183</v>
      </c>
      <c r="C20" s="61">
        <v>43710</v>
      </c>
      <c r="D20" s="61">
        <v>43710</v>
      </c>
      <c r="E20" s="61">
        <v>43710</v>
      </c>
      <c r="F20" s="217" t="s">
        <v>338</v>
      </c>
      <c r="G20" s="62"/>
      <c r="H20" s="62"/>
      <c r="I20" s="62"/>
      <c r="J20" s="643"/>
    </row>
    <row r="21" spans="1:10" ht="12.75" customHeight="1">
      <c r="A21" s="218" t="s">
        <v>30</v>
      </c>
      <c r="B21" s="217" t="s">
        <v>184</v>
      </c>
      <c r="C21" s="61"/>
      <c r="D21" s="61"/>
      <c r="E21" s="61"/>
      <c r="F21" s="217" t="s">
        <v>134</v>
      </c>
      <c r="G21" s="62"/>
      <c r="H21" s="62"/>
      <c r="I21" s="62"/>
      <c r="J21" s="643"/>
    </row>
    <row r="22" spans="1:10" ht="12.75" customHeight="1">
      <c r="A22" s="218" t="s">
        <v>31</v>
      </c>
      <c r="B22" s="217" t="s">
        <v>189</v>
      </c>
      <c r="C22" s="61"/>
      <c r="D22" s="61"/>
      <c r="E22" s="61"/>
      <c r="F22" s="217" t="s">
        <v>135</v>
      </c>
      <c r="G22" s="62">
        <v>1671</v>
      </c>
      <c r="H22" s="62">
        <v>1671</v>
      </c>
      <c r="I22" s="62">
        <v>1253</v>
      </c>
      <c r="J22" s="643"/>
    </row>
    <row r="23" spans="1:10" ht="12.75" customHeight="1">
      <c r="A23" s="218" t="s">
        <v>32</v>
      </c>
      <c r="B23" s="217" t="s">
        <v>190</v>
      </c>
      <c r="C23" s="61"/>
      <c r="D23" s="61"/>
      <c r="E23" s="61"/>
      <c r="F23" s="216" t="s">
        <v>192</v>
      </c>
      <c r="G23" s="62"/>
      <c r="H23" s="62"/>
      <c r="I23" s="62"/>
      <c r="J23" s="643"/>
    </row>
    <row r="24" spans="1:10" ht="12.75" customHeight="1">
      <c r="A24" s="218" t="s">
        <v>33</v>
      </c>
      <c r="B24" s="217" t="s">
        <v>337</v>
      </c>
      <c r="C24" s="219">
        <f>+C25+C26</f>
        <v>0</v>
      </c>
      <c r="D24" s="219">
        <f>+D25+D26</f>
        <v>0</v>
      </c>
      <c r="E24" s="219">
        <f>+E25+E26</f>
        <v>0</v>
      </c>
      <c r="F24" s="217" t="s">
        <v>170</v>
      </c>
      <c r="G24" s="62"/>
      <c r="H24" s="62"/>
      <c r="I24" s="62"/>
      <c r="J24" s="643"/>
    </row>
    <row r="25" spans="1:10" ht="12.75" customHeight="1">
      <c r="A25" s="215" t="s">
        <v>34</v>
      </c>
      <c r="B25" s="216" t="s">
        <v>334</v>
      </c>
      <c r="C25" s="191"/>
      <c r="D25" s="191"/>
      <c r="E25" s="191"/>
      <c r="F25" s="210" t="s">
        <v>415</v>
      </c>
      <c r="G25" s="196"/>
      <c r="H25" s="196"/>
      <c r="I25" s="196"/>
      <c r="J25" s="643"/>
    </row>
    <row r="26" spans="1:10" ht="12.75" customHeight="1">
      <c r="A26" s="218" t="s">
        <v>35</v>
      </c>
      <c r="B26" s="217" t="s">
        <v>335</v>
      </c>
      <c r="C26" s="61"/>
      <c r="D26" s="61"/>
      <c r="E26" s="61"/>
      <c r="F26" s="212" t="s">
        <v>329</v>
      </c>
      <c r="G26" s="62">
        <v>7516</v>
      </c>
      <c r="H26" s="62">
        <v>7516</v>
      </c>
      <c r="I26" s="62">
        <v>7516</v>
      </c>
      <c r="J26" s="643"/>
    </row>
    <row r="27" spans="1:10" ht="12.75" customHeight="1">
      <c r="A27" s="211" t="s">
        <v>36</v>
      </c>
      <c r="B27" s="217" t="s">
        <v>664</v>
      </c>
      <c r="C27" s="61"/>
      <c r="D27" s="61">
        <v>8560</v>
      </c>
      <c r="E27" s="61">
        <v>8560</v>
      </c>
      <c r="F27" s="212" t="s">
        <v>348</v>
      </c>
      <c r="G27" s="62">
        <v>795</v>
      </c>
      <c r="H27" s="62">
        <v>795</v>
      </c>
      <c r="I27" s="62">
        <v>776</v>
      </c>
      <c r="J27" s="643"/>
    </row>
    <row r="28" spans="1:10" ht="12.75" customHeight="1" thickBot="1">
      <c r="A28" s="262" t="s">
        <v>37</v>
      </c>
      <c r="B28" s="216" t="s">
        <v>292</v>
      </c>
      <c r="C28" s="191"/>
      <c r="D28" s="191"/>
      <c r="E28" s="191"/>
      <c r="F28" s="291"/>
      <c r="G28" s="196"/>
      <c r="H28" s="196"/>
      <c r="I28" s="196"/>
      <c r="J28" s="643"/>
    </row>
    <row r="29" spans="1:10" ht="15.75" customHeight="1" thickBot="1">
      <c r="A29" s="214" t="s">
        <v>38</v>
      </c>
      <c r="B29" s="86" t="s">
        <v>434</v>
      </c>
      <c r="C29" s="190">
        <f>+C19+C24+C27+C28</f>
        <v>43710</v>
      </c>
      <c r="D29" s="190">
        <f>+D19+D24+D27+D28</f>
        <v>52270</v>
      </c>
      <c r="E29" s="190">
        <f>+E19+E24+E27+E28</f>
        <v>52270</v>
      </c>
      <c r="F29" s="86" t="s">
        <v>436</v>
      </c>
      <c r="G29" s="195">
        <f>SUM(G19:G28)</f>
        <v>9982</v>
      </c>
      <c r="H29" s="195">
        <f>SUM(H19:H28)</f>
        <v>9982</v>
      </c>
      <c r="I29" s="195">
        <f>SUM(I19:I28)</f>
        <v>9545</v>
      </c>
      <c r="J29" s="643"/>
    </row>
    <row r="30" spans="1:10" ht="13.5" thickBot="1">
      <c r="A30" s="214" t="s">
        <v>39</v>
      </c>
      <c r="B30" s="220" t="s">
        <v>435</v>
      </c>
      <c r="C30" s="221">
        <f>+C18+C29</f>
        <v>488729</v>
      </c>
      <c r="D30" s="221">
        <f>+D18+D29</f>
        <v>552400</v>
      </c>
      <c r="E30" s="221">
        <f>+E18+E29</f>
        <v>549713</v>
      </c>
      <c r="F30" s="220" t="s">
        <v>437</v>
      </c>
      <c r="G30" s="221">
        <f>+G18+G29</f>
        <v>370672</v>
      </c>
      <c r="H30" s="221">
        <f>+H18+H29</f>
        <v>502196</v>
      </c>
      <c r="I30" s="221">
        <f>+I18+I29</f>
        <v>472778</v>
      </c>
      <c r="J30" s="643"/>
    </row>
    <row r="31" spans="1:10" ht="13.5" thickBot="1">
      <c r="A31" s="214" t="s">
        <v>40</v>
      </c>
      <c r="B31" s="220" t="s">
        <v>147</v>
      </c>
      <c r="C31" s="221" t="str">
        <f>IF(C18-G18&lt;0,G18-C18,"-")</f>
        <v>-</v>
      </c>
      <c r="D31" s="221" t="str">
        <f>IF(D18-H18&lt;0,H18-D18,"-")</f>
        <v>-</v>
      </c>
      <c r="E31" s="221" t="str">
        <f>IF(E18-I18&lt;0,I18-E18,"-")</f>
        <v>-</v>
      </c>
      <c r="F31" s="220" t="s">
        <v>148</v>
      </c>
      <c r="G31" s="221">
        <f>IF(C18-G18&gt;0,C18-G18,"-")</f>
        <v>84329</v>
      </c>
      <c r="H31" s="221">
        <f>IF(D18-H18&gt;0,D18-H18,"-")</f>
        <v>7916</v>
      </c>
      <c r="I31" s="221">
        <f>IF(E18-I18&gt;0,E18-I18,"-")</f>
        <v>34210</v>
      </c>
      <c r="J31" s="643"/>
    </row>
    <row r="32" spans="1:10" ht="13.5" thickBot="1">
      <c r="A32" s="214" t="s">
        <v>41</v>
      </c>
      <c r="B32" s="220" t="s">
        <v>193</v>
      </c>
      <c r="C32" s="221" t="str">
        <f>IF(C18+C29-G30&lt;0,G30-(C18+C29),"-")</f>
        <v>-</v>
      </c>
      <c r="D32" s="221" t="str">
        <f>IF(D18+D29-H30&lt;0,H30-(D18+D29),"-")</f>
        <v>-</v>
      </c>
      <c r="E32" s="221" t="str">
        <f>IF(E18+E29-I30&lt;0,I30-(E18+E29),"-")</f>
        <v>-</v>
      </c>
      <c r="F32" s="220" t="s">
        <v>194</v>
      </c>
      <c r="G32" s="221">
        <f>IF(C18+C29-G30&gt;0,C18+C29-G30,"-")</f>
        <v>118057</v>
      </c>
      <c r="H32" s="221">
        <f>IF(D18+D29-H30&gt;0,D18+D29-H30,"-")</f>
        <v>50204</v>
      </c>
      <c r="I32" s="221">
        <f>IF(E18+E29-I30&gt;0,E18+E29-I30,"-")</f>
        <v>76935</v>
      </c>
      <c r="J32" s="643"/>
    </row>
    <row r="33" spans="2:6" ht="17.25">
      <c r="B33" s="644"/>
      <c r="C33" s="644"/>
      <c r="D33" s="644"/>
      <c r="E33" s="644"/>
      <c r="F33" s="644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C19" sqref="C19"/>
    </sheetView>
  </sheetViews>
  <sheetFormatPr defaultColWidth="9.375" defaultRowHeight="12.75"/>
  <cols>
    <col min="1" max="1" width="6.75390625" style="44" customWidth="1"/>
    <col min="2" max="2" width="55.125" style="107" customWidth="1"/>
    <col min="3" max="5" width="16.375" style="44" customWidth="1"/>
    <col min="6" max="6" width="55.125" style="44" customWidth="1"/>
    <col min="7" max="9" width="16.375" style="44" customWidth="1"/>
    <col min="10" max="10" width="4.75390625" style="44" customWidth="1"/>
    <col min="11" max="16384" width="9.375" style="44" customWidth="1"/>
  </cols>
  <sheetData>
    <row r="1" spans="2:10" ht="30.75">
      <c r="B1" s="197" t="s">
        <v>137</v>
      </c>
      <c r="C1" s="198"/>
      <c r="D1" s="198"/>
      <c r="E1" s="198"/>
      <c r="F1" s="198"/>
      <c r="G1" s="198"/>
      <c r="H1" s="198"/>
      <c r="I1" s="198"/>
      <c r="J1" s="643" t="s">
        <v>530</v>
      </c>
    </row>
    <row r="2" spans="7:10" ht="14.25" thickBot="1">
      <c r="G2" s="199"/>
      <c r="H2" s="199"/>
      <c r="I2" s="199" t="s">
        <v>57</v>
      </c>
      <c r="J2" s="643"/>
    </row>
    <row r="3" spans="1:10" ht="13.5" thickBot="1">
      <c r="A3" s="645" t="s">
        <v>66</v>
      </c>
      <c r="B3" s="200" t="s">
        <v>52</v>
      </c>
      <c r="C3" s="201"/>
      <c r="D3" s="201"/>
      <c r="E3" s="201"/>
      <c r="F3" s="200" t="s">
        <v>53</v>
      </c>
      <c r="G3" s="202"/>
      <c r="H3" s="202"/>
      <c r="I3" s="202"/>
      <c r="J3" s="643"/>
    </row>
    <row r="4" spans="1:10" s="203" customFormat="1" ht="13.5" thickBot="1">
      <c r="A4" s="646"/>
      <c r="B4" s="108" t="s">
        <v>58</v>
      </c>
      <c r="C4" s="109" t="str">
        <f>+'2.1.sz.mell  '!C4</f>
        <v>2017. évi előirányzat</v>
      </c>
      <c r="D4" s="109" t="str">
        <f>+'2.1.sz.mell  '!D4</f>
        <v>2017. évi módosított</v>
      </c>
      <c r="E4" s="109" t="str">
        <f>+'2.1.sz.mell  '!E4</f>
        <v>2017. évi teljesítés</v>
      </c>
      <c r="F4" s="108" t="s">
        <v>58</v>
      </c>
      <c r="G4" s="109" t="s">
        <v>670</v>
      </c>
      <c r="H4" s="109" t="s">
        <v>671</v>
      </c>
      <c r="I4" s="109" t="s">
        <v>666</v>
      </c>
      <c r="J4" s="643"/>
    </row>
    <row r="5" spans="1:10" s="203" customFormat="1" ht="13.5" thickBot="1">
      <c r="A5" s="204"/>
      <c r="B5" s="205" t="s">
        <v>444</v>
      </c>
      <c r="C5" s="206" t="s">
        <v>445</v>
      </c>
      <c r="D5" s="206" t="s">
        <v>446</v>
      </c>
      <c r="E5" s="206" t="s">
        <v>448</v>
      </c>
      <c r="F5" s="205" t="s">
        <v>188</v>
      </c>
      <c r="G5" s="207" t="s">
        <v>449</v>
      </c>
      <c r="H5" s="207" t="s">
        <v>450</v>
      </c>
      <c r="I5" s="207" t="s">
        <v>451</v>
      </c>
      <c r="J5" s="643"/>
    </row>
    <row r="6" spans="1:10" ht="12.75" customHeight="1">
      <c r="A6" s="209" t="s">
        <v>15</v>
      </c>
      <c r="B6" s="210" t="s">
        <v>340</v>
      </c>
      <c r="C6" s="186">
        <v>13970</v>
      </c>
      <c r="D6" s="186">
        <v>6000</v>
      </c>
      <c r="E6" s="186">
        <v>6000</v>
      </c>
      <c r="F6" s="210" t="s">
        <v>185</v>
      </c>
      <c r="G6" s="192">
        <v>31209</v>
      </c>
      <c r="H6" s="192">
        <v>28000</v>
      </c>
      <c r="I6" s="192">
        <v>27070</v>
      </c>
      <c r="J6" s="643"/>
    </row>
    <row r="7" spans="1:10" ht="12.75">
      <c r="A7" s="211" t="s">
        <v>16</v>
      </c>
      <c r="B7" s="212" t="s">
        <v>341</v>
      </c>
      <c r="C7" s="187"/>
      <c r="D7" s="187"/>
      <c r="E7" s="187"/>
      <c r="F7" s="212" t="s">
        <v>346</v>
      </c>
      <c r="G7" s="193"/>
      <c r="H7" s="193">
        <v>3300</v>
      </c>
      <c r="I7" s="193">
        <v>3300</v>
      </c>
      <c r="J7" s="643"/>
    </row>
    <row r="8" spans="1:10" ht="12.75" customHeight="1">
      <c r="A8" s="211" t="s">
        <v>17</v>
      </c>
      <c r="B8" s="212" t="s">
        <v>9</v>
      </c>
      <c r="C8" s="187"/>
      <c r="D8" s="187"/>
      <c r="E8" s="187"/>
      <c r="F8" s="212" t="s">
        <v>165</v>
      </c>
      <c r="G8" s="193"/>
      <c r="H8" s="193">
        <v>10000</v>
      </c>
      <c r="I8" s="193">
        <v>9570</v>
      </c>
      <c r="J8" s="643"/>
    </row>
    <row r="9" spans="1:10" ht="12.75" customHeight="1">
      <c r="A9" s="211" t="s">
        <v>18</v>
      </c>
      <c r="B9" s="212" t="s">
        <v>342</v>
      </c>
      <c r="C9" s="187"/>
      <c r="D9" s="187"/>
      <c r="E9" s="187"/>
      <c r="F9" s="212" t="s">
        <v>347</v>
      </c>
      <c r="G9" s="193"/>
      <c r="H9" s="193"/>
      <c r="I9" s="193"/>
      <c r="J9" s="643"/>
    </row>
    <row r="10" spans="1:10" ht="12.75" customHeight="1">
      <c r="A10" s="211" t="s">
        <v>19</v>
      </c>
      <c r="B10" s="212" t="s">
        <v>343</v>
      </c>
      <c r="C10" s="187"/>
      <c r="D10" s="187"/>
      <c r="E10" s="187"/>
      <c r="F10" s="212" t="s">
        <v>188</v>
      </c>
      <c r="G10" s="193">
        <v>2557</v>
      </c>
      <c r="H10" s="193">
        <v>3677</v>
      </c>
      <c r="I10" s="193">
        <v>3677</v>
      </c>
      <c r="J10" s="643"/>
    </row>
    <row r="11" spans="1:10" ht="12.75" customHeight="1">
      <c r="A11" s="211" t="s">
        <v>20</v>
      </c>
      <c r="B11" s="212" t="s">
        <v>344</v>
      </c>
      <c r="C11" s="188"/>
      <c r="D11" s="188"/>
      <c r="E11" s="188"/>
      <c r="F11" s="292"/>
      <c r="G11" s="193"/>
      <c r="H11" s="193"/>
      <c r="I11" s="193"/>
      <c r="J11" s="643"/>
    </row>
    <row r="12" spans="1:10" ht="12.75" customHeight="1">
      <c r="A12" s="211" t="s">
        <v>21</v>
      </c>
      <c r="B12" s="37"/>
      <c r="C12" s="187"/>
      <c r="D12" s="187"/>
      <c r="E12" s="187"/>
      <c r="F12" s="292"/>
      <c r="G12" s="193"/>
      <c r="H12" s="193"/>
      <c r="I12" s="193"/>
      <c r="J12" s="643"/>
    </row>
    <row r="13" spans="1:10" ht="12.75" customHeight="1">
      <c r="A13" s="211" t="s">
        <v>22</v>
      </c>
      <c r="B13" s="37"/>
      <c r="C13" s="187"/>
      <c r="D13" s="187"/>
      <c r="E13" s="187"/>
      <c r="F13" s="293"/>
      <c r="G13" s="193"/>
      <c r="H13" s="193"/>
      <c r="I13" s="193"/>
      <c r="J13" s="643"/>
    </row>
    <row r="14" spans="1:10" ht="12.75" customHeight="1">
      <c r="A14" s="211" t="s">
        <v>23</v>
      </c>
      <c r="B14" s="290"/>
      <c r="C14" s="188"/>
      <c r="D14" s="188"/>
      <c r="E14" s="188"/>
      <c r="F14" s="292"/>
      <c r="G14" s="193"/>
      <c r="H14" s="193"/>
      <c r="I14" s="193"/>
      <c r="J14" s="643"/>
    </row>
    <row r="15" spans="1:10" ht="12.75">
      <c r="A15" s="211" t="s">
        <v>24</v>
      </c>
      <c r="B15" s="37"/>
      <c r="C15" s="188"/>
      <c r="D15" s="188"/>
      <c r="E15" s="188"/>
      <c r="F15" s="292"/>
      <c r="G15" s="193"/>
      <c r="H15" s="193"/>
      <c r="I15" s="193"/>
      <c r="J15" s="643"/>
    </row>
    <row r="16" spans="1:10" ht="12.75" customHeight="1" thickBot="1">
      <c r="A16" s="262" t="s">
        <v>25</v>
      </c>
      <c r="B16" s="291"/>
      <c r="C16" s="264"/>
      <c r="D16" s="264"/>
      <c r="E16" s="264"/>
      <c r="F16" s="263" t="s">
        <v>46</v>
      </c>
      <c r="G16" s="237"/>
      <c r="H16" s="237"/>
      <c r="I16" s="237"/>
      <c r="J16" s="643"/>
    </row>
    <row r="17" spans="1:10" ht="15.75" customHeight="1" thickBot="1">
      <c r="A17" s="214" t="s">
        <v>26</v>
      </c>
      <c r="B17" s="86" t="s">
        <v>354</v>
      </c>
      <c r="C17" s="190">
        <f>+C6+C8+C9+C11+C12+C13+C14+C15+C16</f>
        <v>13970</v>
      </c>
      <c r="D17" s="190">
        <f>+D6+D8+D9+D11+D12+D13+D14+D15+D16</f>
        <v>6000</v>
      </c>
      <c r="E17" s="190">
        <f>+E6+E8+E9+E11+E12+E13+E14+E15+E16</f>
        <v>6000</v>
      </c>
      <c r="F17" s="86" t="s">
        <v>355</v>
      </c>
      <c r="G17" s="195">
        <f>+G6+G8+G10+G11+G12+G13+G14+G15+G16</f>
        <v>33766</v>
      </c>
      <c r="H17" s="195">
        <f>+H6+H8+H10+H11+H12+H13+H14+H15+H16</f>
        <v>41677</v>
      </c>
      <c r="I17" s="195">
        <f>+I6+I8+I10+I11+I12+I13+I14+I15+I16</f>
        <v>40317</v>
      </c>
      <c r="J17" s="643"/>
    </row>
    <row r="18" spans="1:10" ht="12.75" customHeight="1">
      <c r="A18" s="209" t="s">
        <v>27</v>
      </c>
      <c r="B18" s="224" t="s">
        <v>206</v>
      </c>
      <c r="C18" s="231">
        <f>+C19+C20+C21+C22+C23</f>
        <v>2557</v>
      </c>
      <c r="D18" s="231">
        <f>+D19+D20+D21+D22+D23</f>
        <v>35677</v>
      </c>
      <c r="E18" s="231">
        <f>+E19+E20+E21+E22+E23</f>
        <v>34317</v>
      </c>
      <c r="F18" s="217" t="s">
        <v>169</v>
      </c>
      <c r="G18" s="59"/>
      <c r="H18" s="59"/>
      <c r="I18" s="59"/>
      <c r="J18" s="643"/>
    </row>
    <row r="19" spans="1:10" ht="12.75" customHeight="1">
      <c r="A19" s="211" t="s">
        <v>28</v>
      </c>
      <c r="B19" s="225" t="s">
        <v>195</v>
      </c>
      <c r="C19" s="61">
        <v>2557</v>
      </c>
      <c r="D19" s="61">
        <v>35677</v>
      </c>
      <c r="E19" s="61">
        <v>34317</v>
      </c>
      <c r="F19" s="217" t="s">
        <v>172</v>
      </c>
      <c r="G19" s="62"/>
      <c r="H19" s="62"/>
      <c r="I19" s="62"/>
      <c r="J19" s="643"/>
    </row>
    <row r="20" spans="1:10" ht="12.75" customHeight="1">
      <c r="A20" s="209" t="s">
        <v>29</v>
      </c>
      <c r="B20" s="225" t="s">
        <v>196</v>
      </c>
      <c r="C20" s="61"/>
      <c r="D20" s="61"/>
      <c r="E20" s="61"/>
      <c r="F20" s="217" t="s">
        <v>134</v>
      </c>
      <c r="G20" s="62"/>
      <c r="H20" s="62"/>
      <c r="I20" s="62"/>
      <c r="J20" s="643"/>
    </row>
    <row r="21" spans="1:10" ht="12.75" customHeight="1">
      <c r="A21" s="211" t="s">
        <v>30</v>
      </c>
      <c r="B21" s="225" t="s">
        <v>197</v>
      </c>
      <c r="C21" s="61"/>
      <c r="D21" s="61"/>
      <c r="E21" s="61"/>
      <c r="F21" s="217" t="s">
        <v>135</v>
      </c>
      <c r="G21" s="62"/>
      <c r="H21" s="62"/>
      <c r="I21" s="62"/>
      <c r="J21" s="643"/>
    </row>
    <row r="22" spans="1:10" ht="12.75" customHeight="1">
      <c r="A22" s="209" t="s">
        <v>31</v>
      </c>
      <c r="B22" s="225" t="s">
        <v>198</v>
      </c>
      <c r="C22" s="61"/>
      <c r="D22" s="61"/>
      <c r="E22" s="61"/>
      <c r="F22" s="216" t="s">
        <v>192</v>
      </c>
      <c r="G22" s="62"/>
      <c r="H22" s="62"/>
      <c r="I22" s="62"/>
      <c r="J22" s="643"/>
    </row>
    <row r="23" spans="1:10" ht="12.75" customHeight="1">
      <c r="A23" s="211" t="s">
        <v>32</v>
      </c>
      <c r="B23" s="226" t="s">
        <v>199</v>
      </c>
      <c r="C23" s="61"/>
      <c r="D23" s="61"/>
      <c r="E23" s="61"/>
      <c r="F23" s="217" t="s">
        <v>173</v>
      </c>
      <c r="G23" s="62"/>
      <c r="H23" s="62"/>
      <c r="I23" s="62"/>
      <c r="J23" s="643"/>
    </row>
    <row r="24" spans="1:10" ht="12.75" customHeight="1">
      <c r="A24" s="209" t="s">
        <v>33</v>
      </c>
      <c r="B24" s="227" t="s">
        <v>200</v>
      </c>
      <c r="C24" s="219">
        <f>+C25+C26+C27+C28+C29</f>
        <v>0</v>
      </c>
      <c r="D24" s="219">
        <f>+D25+D26+D27+D28+D29</f>
        <v>0</v>
      </c>
      <c r="E24" s="219">
        <f>+E25+E26+E27+E28+E29</f>
        <v>0</v>
      </c>
      <c r="F24" s="228" t="s">
        <v>171</v>
      </c>
      <c r="G24" s="62"/>
      <c r="H24" s="62"/>
      <c r="I24" s="62"/>
      <c r="J24" s="643"/>
    </row>
    <row r="25" spans="1:10" ht="12.75" customHeight="1">
      <c r="A25" s="211" t="s">
        <v>34</v>
      </c>
      <c r="B25" s="226" t="s">
        <v>201</v>
      </c>
      <c r="C25" s="61"/>
      <c r="D25" s="61"/>
      <c r="E25" s="61"/>
      <c r="F25" s="228" t="s">
        <v>348</v>
      </c>
      <c r="G25" s="62"/>
      <c r="H25" s="62"/>
      <c r="I25" s="62"/>
      <c r="J25" s="643"/>
    </row>
    <row r="26" spans="1:10" ht="12.75" customHeight="1">
      <c r="A26" s="209" t="s">
        <v>35</v>
      </c>
      <c r="B26" s="226" t="s">
        <v>202</v>
      </c>
      <c r="C26" s="61"/>
      <c r="D26" s="61"/>
      <c r="E26" s="61"/>
      <c r="F26" s="223"/>
      <c r="G26" s="62"/>
      <c r="H26" s="62"/>
      <c r="I26" s="62"/>
      <c r="J26" s="643"/>
    </row>
    <row r="27" spans="1:10" ht="12.75" customHeight="1">
      <c r="A27" s="211" t="s">
        <v>36</v>
      </c>
      <c r="B27" s="225" t="s">
        <v>203</v>
      </c>
      <c r="C27" s="61"/>
      <c r="D27" s="61"/>
      <c r="E27" s="61"/>
      <c r="F27" s="83"/>
      <c r="G27" s="62"/>
      <c r="H27" s="62"/>
      <c r="I27" s="62"/>
      <c r="J27" s="643"/>
    </row>
    <row r="28" spans="1:10" ht="12.75" customHeight="1">
      <c r="A28" s="209" t="s">
        <v>37</v>
      </c>
      <c r="B28" s="229" t="s">
        <v>204</v>
      </c>
      <c r="C28" s="61"/>
      <c r="D28" s="61"/>
      <c r="E28" s="61"/>
      <c r="F28" s="37"/>
      <c r="G28" s="62"/>
      <c r="H28" s="62"/>
      <c r="I28" s="62"/>
      <c r="J28" s="643"/>
    </row>
    <row r="29" spans="1:10" ht="12.75" customHeight="1" thickBot="1">
      <c r="A29" s="211" t="s">
        <v>38</v>
      </c>
      <c r="B29" s="230" t="s">
        <v>205</v>
      </c>
      <c r="C29" s="61"/>
      <c r="D29" s="61"/>
      <c r="E29" s="61"/>
      <c r="F29" s="83"/>
      <c r="G29" s="62"/>
      <c r="H29" s="62"/>
      <c r="I29" s="62"/>
      <c r="J29" s="643"/>
    </row>
    <row r="30" spans="1:10" ht="21.75" customHeight="1" thickBot="1">
      <c r="A30" s="214" t="s">
        <v>39</v>
      </c>
      <c r="B30" s="86" t="s">
        <v>345</v>
      </c>
      <c r="C30" s="190">
        <f>+C18+C24</f>
        <v>2557</v>
      </c>
      <c r="D30" s="190">
        <f>+D18+D24</f>
        <v>35677</v>
      </c>
      <c r="E30" s="190">
        <f>+E18+E24</f>
        <v>34317</v>
      </c>
      <c r="F30" s="86" t="s">
        <v>349</v>
      </c>
      <c r="G30" s="195">
        <f>SUM(G18:G29)</f>
        <v>0</v>
      </c>
      <c r="H30" s="195">
        <f>SUM(H18:H29)</f>
        <v>0</v>
      </c>
      <c r="I30" s="195">
        <f>SUM(I18:I29)</f>
        <v>0</v>
      </c>
      <c r="J30" s="643"/>
    </row>
    <row r="31" spans="1:10" ht="13.5" thickBot="1">
      <c r="A31" s="214" t="s">
        <v>40</v>
      </c>
      <c r="B31" s="220" t="s">
        <v>350</v>
      </c>
      <c r="C31" s="221">
        <f>+C17+C30</f>
        <v>16527</v>
      </c>
      <c r="D31" s="221">
        <f>+D17+D30</f>
        <v>41677</v>
      </c>
      <c r="E31" s="221">
        <f>+E17+E30</f>
        <v>40317</v>
      </c>
      <c r="F31" s="220" t="s">
        <v>351</v>
      </c>
      <c r="G31" s="221">
        <f>+G17+G30</f>
        <v>33766</v>
      </c>
      <c r="H31" s="221">
        <f>+H17+H30</f>
        <v>41677</v>
      </c>
      <c r="I31" s="221">
        <f>+I17+I30</f>
        <v>40317</v>
      </c>
      <c r="J31" s="643"/>
    </row>
    <row r="32" spans="1:10" ht="13.5" thickBot="1">
      <c r="A32" s="214" t="s">
        <v>41</v>
      </c>
      <c r="B32" s="220" t="s">
        <v>147</v>
      </c>
      <c r="C32" s="221">
        <f>IF(C17-G17&lt;0,G17-C17,"-")</f>
        <v>19796</v>
      </c>
      <c r="D32" s="221">
        <f>IF(D17-H17&lt;0,H17-D17,"-")</f>
        <v>35677</v>
      </c>
      <c r="E32" s="221">
        <f>IF(E17-I17&lt;0,I17-E17,"-")</f>
        <v>34317</v>
      </c>
      <c r="F32" s="220" t="s">
        <v>148</v>
      </c>
      <c r="G32" s="221" t="str">
        <f>IF(C17-G17&gt;0,C17-G17,"-")</f>
        <v>-</v>
      </c>
      <c r="H32" s="221" t="str">
        <f>IF(D17-H17&gt;0,D17-H17,"-")</f>
        <v>-</v>
      </c>
      <c r="I32" s="221" t="str">
        <f>IF(E17-I17&gt;0,E17-I17,"-")</f>
        <v>-</v>
      </c>
      <c r="J32" s="643"/>
    </row>
    <row r="33" spans="1:10" ht="13.5" thickBot="1">
      <c r="A33" s="214" t="s">
        <v>42</v>
      </c>
      <c r="B33" s="220" t="s">
        <v>193</v>
      </c>
      <c r="C33" s="221">
        <f>IF(C17+C30-G31&lt;0,G31-(C17+C30),"-")</f>
        <v>17239</v>
      </c>
      <c r="D33" s="221" t="str">
        <f>IF(D17+D30-H31&lt;0,H31-(D17+D30),"-")</f>
        <v>-</v>
      </c>
      <c r="E33" s="221" t="str">
        <f>IF(E17+E30-I31&lt;0,I31-(E17+E30),"-")</f>
        <v>-</v>
      </c>
      <c r="F33" s="220" t="s">
        <v>194</v>
      </c>
      <c r="G33" s="221" t="str">
        <f>IF(C17+C30-G31&gt;0,C17+C30-G31,"-")</f>
        <v>-</v>
      </c>
      <c r="H33" s="221" t="str">
        <f>IF(D17+D30-H31&gt;0,D17+D30-H31,"-")</f>
        <v>-</v>
      </c>
      <c r="I33" s="221" t="str">
        <f>IF(E17+E30-I31&gt;0,E17+E30-I31,"-")</f>
        <v>-</v>
      </c>
      <c r="J33" s="643"/>
    </row>
  </sheetData>
  <sheetProtection/>
  <mergeCells count="2">
    <mergeCell ref="A3:A4"/>
    <mergeCell ref="J1:J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9"/>
  <sheetViews>
    <sheetView view="pageBreakPreview" zoomScale="60" zoomScalePageLayoutView="0" workbookViewId="0" topLeftCell="A1">
      <selection activeCell="A78" sqref="A78"/>
    </sheetView>
  </sheetViews>
  <sheetFormatPr defaultColWidth="9.00390625" defaultRowHeight="12.75"/>
  <cols>
    <col min="1" max="1" width="46.375" style="0" customWidth="1"/>
    <col min="2" max="2" width="13.75390625" style="0" customWidth="1"/>
    <col min="3" max="3" width="66.125" style="0" customWidth="1"/>
    <col min="4" max="5" width="13.75390625" style="0" customWidth="1"/>
  </cols>
  <sheetData>
    <row r="1" spans="1:5" ht="17.25">
      <c r="A1" s="87" t="s">
        <v>129</v>
      </c>
      <c r="E1" s="90" t="s">
        <v>133</v>
      </c>
    </row>
    <row r="3" spans="1:5" ht="12.75">
      <c r="A3" s="95"/>
      <c r="B3" s="96"/>
      <c r="C3" s="95"/>
      <c r="D3" s="98"/>
      <c r="E3" s="96"/>
    </row>
    <row r="4" spans="1:5" ht="15">
      <c r="A4" s="69" t="str">
        <f>+ÖSSZEFÜGGÉSEK!A5</f>
        <v>2019. évi előirányzat BEVÉTELEK</v>
      </c>
      <c r="B4" s="97"/>
      <c r="C4" s="105"/>
      <c r="D4" s="98"/>
      <c r="E4" s="96"/>
    </row>
    <row r="5" spans="1:5" ht="12.75">
      <c r="A5" s="95"/>
      <c r="B5" s="96"/>
      <c r="C5" s="95"/>
      <c r="D5" s="98"/>
      <c r="E5" s="96"/>
    </row>
    <row r="6" spans="1:5" ht="12.75">
      <c r="A6" s="95" t="s">
        <v>479</v>
      </c>
      <c r="B6" s="96">
        <f>+'1.1.sz.mell.'!E62</f>
        <v>475015</v>
      </c>
      <c r="C6" s="95" t="s">
        <v>438</v>
      </c>
      <c r="D6" s="98">
        <f>+'2.1.sz.mell  '!E18+'2.2.sz.mell  '!E17</f>
        <v>503443</v>
      </c>
      <c r="E6" s="96">
        <f aca="true" t="shared" si="0" ref="E6:E15">+B6-D6</f>
        <v>-28428</v>
      </c>
    </row>
    <row r="7" spans="1:5" ht="12.75">
      <c r="A7" s="95" t="s">
        <v>480</v>
      </c>
      <c r="B7" s="96">
        <f>+'1.1.sz.mell.'!E86</f>
        <v>51293</v>
      </c>
      <c r="C7" s="95" t="s">
        <v>439</v>
      </c>
      <c r="D7" s="98">
        <f>+'2.1.sz.mell  '!E29+'2.2.sz.mell  '!E30</f>
        <v>86587</v>
      </c>
      <c r="E7" s="96">
        <f t="shared" si="0"/>
        <v>-35294</v>
      </c>
    </row>
    <row r="8" spans="1:5" ht="12.75">
      <c r="A8" s="95" t="s">
        <v>481</v>
      </c>
      <c r="B8" s="96">
        <f>+'1.1.sz.mell.'!E87</f>
        <v>526308</v>
      </c>
      <c r="C8" s="95" t="s">
        <v>440</v>
      </c>
      <c r="D8" s="98">
        <f>+'2.1.sz.mell  '!E30+'2.2.sz.mell  '!E31</f>
        <v>590030</v>
      </c>
      <c r="E8" s="96">
        <f t="shared" si="0"/>
        <v>-63722</v>
      </c>
    </row>
    <row r="9" spans="1:5" ht="12.75">
      <c r="A9" s="95"/>
      <c r="B9" s="96"/>
      <c r="C9" s="95"/>
      <c r="D9" s="98"/>
      <c r="E9" s="96"/>
    </row>
    <row r="10" spans="1:5" ht="12.75">
      <c r="A10" s="95"/>
      <c r="B10" s="96"/>
      <c r="C10" s="95"/>
      <c r="D10" s="98"/>
      <c r="E10" s="96"/>
    </row>
    <row r="11" spans="1:5" ht="15">
      <c r="A11" s="69" t="str">
        <f>+ÖSSZEFÜGGÉSEK!A12</f>
        <v>2019. évi előirányzat KIADÁSOK</v>
      </c>
      <c r="B11" s="97"/>
      <c r="C11" s="105"/>
      <c r="D11" s="98"/>
      <c r="E11" s="96"/>
    </row>
    <row r="12" spans="1:5" ht="12.75">
      <c r="A12" s="95"/>
      <c r="B12" s="96"/>
      <c r="C12" s="95"/>
      <c r="D12" s="98"/>
      <c r="E12" s="96"/>
    </row>
    <row r="13" spans="1:5" ht="12.75">
      <c r="A13" s="95" t="s">
        <v>482</v>
      </c>
      <c r="B13" s="96">
        <f>+'1.1.sz.mell.'!E128</f>
        <v>503550</v>
      </c>
      <c r="C13" s="95" t="s">
        <v>441</v>
      </c>
      <c r="D13" s="98">
        <f>+'2.1.sz.mell  '!I18+'2.2.sz.mell  '!I17</f>
        <v>503550</v>
      </c>
      <c r="E13" s="96">
        <f t="shared" si="0"/>
        <v>0</v>
      </c>
    </row>
    <row r="14" spans="1:5" ht="12.75">
      <c r="A14" s="95" t="s">
        <v>483</v>
      </c>
      <c r="B14" s="96">
        <f>+'1.1.sz.mell.'!E153</f>
        <v>9545</v>
      </c>
      <c r="C14" s="95" t="s">
        <v>442</v>
      </c>
      <c r="D14" s="98">
        <f>+'2.1.sz.mell  '!I29+'2.2.sz.mell  '!I30</f>
        <v>9545</v>
      </c>
      <c r="E14" s="96">
        <f t="shared" si="0"/>
        <v>0</v>
      </c>
    </row>
    <row r="15" spans="1:5" ht="12.75">
      <c r="A15" s="95" t="s">
        <v>484</v>
      </c>
      <c r="B15" s="96">
        <f>+'1.1.sz.mell.'!E154</f>
        <v>513095</v>
      </c>
      <c r="C15" s="95" t="s">
        <v>443</v>
      </c>
      <c r="D15" s="98">
        <f>+'2.1.sz.mell  '!I30+'2.2.sz.mell  '!I31</f>
        <v>513095</v>
      </c>
      <c r="E15" s="96">
        <f t="shared" si="0"/>
        <v>0</v>
      </c>
    </row>
    <row r="16" spans="1:5" ht="12.75">
      <c r="A16" s="88"/>
      <c r="B16" s="88"/>
      <c r="C16" s="95"/>
      <c r="D16" s="98"/>
      <c r="E16" s="89"/>
    </row>
    <row r="17" spans="1:5" ht="12.75">
      <c r="A17" s="88"/>
      <c r="B17" s="88"/>
      <c r="C17" s="88"/>
      <c r="D17" s="88"/>
      <c r="E17" s="88"/>
    </row>
    <row r="18" spans="1:5" ht="12.75">
      <c r="A18" s="88"/>
      <c r="B18" s="88"/>
      <c r="C18" s="88"/>
      <c r="D18" s="88"/>
      <c r="E18" s="88"/>
    </row>
    <row r="19" spans="1:5" ht="12.75">
      <c r="A19" s="88"/>
      <c r="B19" s="88"/>
      <c r="C19" s="88"/>
      <c r="D19" s="88"/>
      <c r="E19" s="88"/>
    </row>
  </sheetData>
  <sheetProtection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26"/>
  <sheetViews>
    <sheetView view="pageLayout" workbookViewId="0" topLeftCell="A1">
      <selection activeCell="F2" sqref="F2"/>
    </sheetView>
  </sheetViews>
  <sheetFormatPr defaultColWidth="9.375" defaultRowHeight="12.75"/>
  <cols>
    <col min="1" max="1" width="47.125" style="34" customWidth="1"/>
    <col min="2" max="2" width="15.625" style="33" customWidth="1"/>
    <col min="3" max="3" width="21.75390625" style="33" customWidth="1"/>
    <col min="4" max="4" width="18.00390625" style="33" customWidth="1"/>
    <col min="5" max="7" width="16.625" style="33" customWidth="1"/>
    <col min="8" max="8" width="18.75390625" style="44" customWidth="1"/>
    <col min="9" max="10" width="12.75390625" style="33" customWidth="1"/>
    <col min="11" max="11" width="13.75390625" style="33" customWidth="1"/>
    <col min="12" max="16384" width="9.375" style="33" customWidth="1"/>
  </cols>
  <sheetData>
    <row r="1" spans="1:8" ht="25.5" customHeight="1">
      <c r="A1" s="647" t="s">
        <v>0</v>
      </c>
      <c r="B1" s="647"/>
      <c r="C1" s="647"/>
      <c r="D1" s="647"/>
      <c r="E1" s="647"/>
      <c r="F1" s="647"/>
      <c r="G1" s="647"/>
      <c r="H1" s="647"/>
    </row>
    <row r="2" spans="1:8" ht="22.5" customHeight="1" thickBot="1">
      <c r="A2" s="493"/>
      <c r="B2" s="494"/>
      <c r="C2" s="494"/>
      <c r="D2" s="494"/>
      <c r="E2" s="494"/>
      <c r="F2" s="494"/>
      <c r="G2" s="494"/>
      <c r="H2" s="495" t="s">
        <v>57</v>
      </c>
    </row>
    <row r="3" spans="1:8" s="36" customFormat="1" ht="79.5" customHeight="1" thickBot="1">
      <c r="A3" s="496" t="s">
        <v>61</v>
      </c>
      <c r="B3" s="497" t="s">
        <v>62</v>
      </c>
      <c r="C3" s="497" t="s">
        <v>63</v>
      </c>
      <c r="D3" s="497" t="str">
        <f>+CONCATENATE("Felhasználás   ",LEFT(ÖSSZEFÜGGÉSEK!A5,4)-1,". XII. 31-ig")</f>
        <v>Felhasználás   2018. XII. 31-ig</v>
      </c>
      <c r="E3" s="497" t="s">
        <v>676</v>
      </c>
      <c r="F3" s="497" t="s">
        <v>677</v>
      </c>
      <c r="G3" s="497" t="s">
        <v>678</v>
      </c>
      <c r="H3" s="498" t="s">
        <v>679</v>
      </c>
    </row>
    <row r="4" spans="1:8" s="44" customFormat="1" ht="12" customHeight="1" thickBot="1">
      <c r="A4" s="499" t="s">
        <v>444</v>
      </c>
      <c r="B4" s="500" t="s">
        <v>445</v>
      </c>
      <c r="C4" s="500" t="s">
        <v>446</v>
      </c>
      <c r="D4" s="500" t="s">
        <v>448</v>
      </c>
      <c r="E4" s="500" t="s">
        <v>447</v>
      </c>
      <c r="F4" s="500" t="s">
        <v>449</v>
      </c>
      <c r="G4" s="500" t="s">
        <v>450</v>
      </c>
      <c r="H4" s="501"/>
    </row>
    <row r="5" spans="1:8" s="346" customFormat="1" ht="42" customHeight="1">
      <c r="A5" s="502" t="s">
        <v>672</v>
      </c>
      <c r="B5" s="503"/>
      <c r="C5" s="504" t="s">
        <v>680</v>
      </c>
      <c r="D5" s="503"/>
      <c r="E5" s="503"/>
      <c r="F5" s="503"/>
      <c r="G5" s="503"/>
      <c r="H5" s="505"/>
    </row>
    <row r="6" spans="1:8" s="346" customFormat="1" ht="44.25" customHeight="1">
      <c r="A6" s="502" t="s">
        <v>674</v>
      </c>
      <c r="B6" s="503">
        <v>99330</v>
      </c>
      <c r="C6" s="504" t="s">
        <v>680</v>
      </c>
      <c r="D6" s="503"/>
      <c r="E6" s="503">
        <v>99330</v>
      </c>
      <c r="F6" s="503">
        <v>99330</v>
      </c>
      <c r="G6" s="503">
        <v>99330</v>
      </c>
      <c r="H6" s="505"/>
    </row>
    <row r="7" spans="1:8" s="346" customFormat="1" ht="45.75" customHeight="1">
      <c r="A7" s="506" t="s">
        <v>673</v>
      </c>
      <c r="B7" s="503">
        <v>14963</v>
      </c>
      <c r="C7" s="504" t="s">
        <v>680</v>
      </c>
      <c r="D7" s="503"/>
      <c r="E7" s="503">
        <v>14963</v>
      </c>
      <c r="F7" s="503">
        <v>14963</v>
      </c>
      <c r="G7" s="503">
        <v>14963</v>
      </c>
      <c r="H7" s="505"/>
    </row>
    <row r="8" spans="1:8" s="346" customFormat="1" ht="51" customHeight="1">
      <c r="A8" s="506" t="s">
        <v>681</v>
      </c>
      <c r="B8" s="503"/>
      <c r="C8" s="504"/>
      <c r="D8" s="503"/>
      <c r="E8" s="503"/>
      <c r="F8" s="503"/>
      <c r="G8" s="503"/>
      <c r="H8" s="505"/>
    </row>
    <row r="9" spans="1:8" s="346" customFormat="1" ht="15.75" customHeight="1">
      <c r="A9" s="506"/>
      <c r="B9" s="503"/>
      <c r="C9" s="504"/>
      <c r="D9" s="503"/>
      <c r="E9" s="503"/>
      <c r="F9" s="503"/>
      <c r="G9" s="503"/>
      <c r="H9" s="505"/>
    </row>
    <row r="10" spans="1:8" s="346" customFormat="1" ht="15.75" customHeight="1">
      <c r="A10" s="506"/>
      <c r="B10" s="503"/>
      <c r="C10" s="504"/>
      <c r="D10" s="503"/>
      <c r="E10" s="503"/>
      <c r="F10" s="503"/>
      <c r="G10" s="503"/>
      <c r="H10" s="505"/>
    </row>
    <row r="11" spans="1:8" s="346" customFormat="1" ht="18">
      <c r="A11" s="502"/>
      <c r="B11" s="503"/>
      <c r="C11" s="504"/>
      <c r="D11" s="503"/>
      <c r="E11" s="503"/>
      <c r="F11" s="503"/>
      <c r="G11" s="503"/>
      <c r="H11" s="505"/>
    </row>
    <row r="12" spans="1:8" s="346" customFormat="1" ht="15.75" customHeight="1">
      <c r="A12" s="502"/>
      <c r="B12" s="503"/>
      <c r="C12" s="504"/>
      <c r="D12" s="503"/>
      <c r="E12" s="503"/>
      <c r="F12" s="503"/>
      <c r="G12" s="503"/>
      <c r="H12" s="505"/>
    </row>
    <row r="13" spans="1:8" ht="15.75" customHeight="1">
      <c r="A13" s="502"/>
      <c r="B13" s="503"/>
      <c r="C13" s="504"/>
      <c r="D13" s="503"/>
      <c r="E13" s="503"/>
      <c r="F13" s="503"/>
      <c r="G13" s="503"/>
      <c r="H13" s="505"/>
    </row>
    <row r="14" spans="1:8" ht="15.75" customHeight="1">
      <c r="A14" s="502"/>
      <c r="B14" s="503"/>
      <c r="C14" s="504"/>
      <c r="D14" s="503"/>
      <c r="E14" s="503"/>
      <c r="F14" s="503"/>
      <c r="G14" s="503"/>
      <c r="H14" s="505">
        <f aca="true" t="shared" si="0" ref="H14:H23">B14-D14-G14</f>
        <v>0</v>
      </c>
    </row>
    <row r="15" spans="1:8" ht="15.75" customHeight="1">
      <c r="A15" s="502"/>
      <c r="B15" s="503"/>
      <c r="C15" s="504"/>
      <c r="D15" s="503"/>
      <c r="E15" s="503"/>
      <c r="F15" s="503"/>
      <c r="G15" s="503"/>
      <c r="H15" s="505">
        <f t="shared" si="0"/>
        <v>0</v>
      </c>
    </row>
    <row r="16" spans="1:8" ht="15.75" customHeight="1">
      <c r="A16" s="502"/>
      <c r="B16" s="503"/>
      <c r="C16" s="504"/>
      <c r="D16" s="503"/>
      <c r="E16" s="503"/>
      <c r="F16" s="503"/>
      <c r="G16" s="503"/>
      <c r="H16" s="505">
        <f t="shared" si="0"/>
        <v>0</v>
      </c>
    </row>
    <row r="17" spans="1:8" ht="15.75" customHeight="1">
      <c r="A17" s="502"/>
      <c r="B17" s="503"/>
      <c r="C17" s="504"/>
      <c r="D17" s="503"/>
      <c r="E17" s="503"/>
      <c r="F17" s="503"/>
      <c r="G17" s="503"/>
      <c r="H17" s="505">
        <f t="shared" si="0"/>
        <v>0</v>
      </c>
    </row>
    <row r="18" spans="1:8" ht="15.75" customHeight="1">
      <c r="A18" s="502"/>
      <c r="B18" s="503"/>
      <c r="C18" s="504"/>
      <c r="D18" s="503"/>
      <c r="E18" s="503"/>
      <c r="F18" s="503"/>
      <c r="G18" s="503"/>
      <c r="H18" s="505">
        <f t="shared" si="0"/>
        <v>0</v>
      </c>
    </row>
    <row r="19" spans="1:8" ht="15.75" customHeight="1">
      <c r="A19" s="502"/>
      <c r="B19" s="503"/>
      <c r="C19" s="504"/>
      <c r="D19" s="503"/>
      <c r="E19" s="503"/>
      <c r="F19" s="503"/>
      <c r="G19" s="503"/>
      <c r="H19" s="505">
        <f t="shared" si="0"/>
        <v>0</v>
      </c>
    </row>
    <row r="20" spans="1:8" ht="15.75" customHeight="1">
      <c r="A20" s="502"/>
      <c r="B20" s="503"/>
      <c r="C20" s="504"/>
      <c r="D20" s="503"/>
      <c r="E20" s="503"/>
      <c r="F20" s="503"/>
      <c r="G20" s="503"/>
      <c r="H20" s="505">
        <f t="shared" si="0"/>
        <v>0</v>
      </c>
    </row>
    <row r="21" spans="1:8" ht="15.75" customHeight="1">
      <c r="A21" s="502"/>
      <c r="B21" s="503"/>
      <c r="C21" s="504"/>
      <c r="D21" s="503"/>
      <c r="E21" s="503"/>
      <c r="F21" s="503"/>
      <c r="G21" s="503"/>
      <c r="H21" s="505">
        <f t="shared" si="0"/>
        <v>0</v>
      </c>
    </row>
    <row r="22" spans="1:8" ht="15.75" customHeight="1">
      <c r="A22" s="502"/>
      <c r="B22" s="503"/>
      <c r="C22" s="504"/>
      <c r="D22" s="503"/>
      <c r="E22" s="503"/>
      <c r="F22" s="503"/>
      <c r="G22" s="503"/>
      <c r="H22" s="505">
        <f t="shared" si="0"/>
        <v>0</v>
      </c>
    </row>
    <row r="23" spans="1:8" ht="15.75" customHeight="1" thickBot="1">
      <c r="A23" s="507"/>
      <c r="B23" s="508"/>
      <c r="C23" s="509"/>
      <c r="D23" s="508"/>
      <c r="E23" s="508"/>
      <c r="F23" s="508"/>
      <c r="G23" s="508"/>
      <c r="H23" s="510">
        <f t="shared" si="0"/>
        <v>0</v>
      </c>
    </row>
    <row r="24" spans="1:8" s="46" customFormat="1" ht="18" customHeight="1" thickBot="1">
      <c r="A24" s="511" t="s">
        <v>60</v>
      </c>
      <c r="B24" s="512">
        <f>SUM(B5:B23)</f>
        <v>114293</v>
      </c>
      <c r="C24" s="513"/>
      <c r="D24" s="512">
        <f>SUM(D5:D23)</f>
        <v>0</v>
      </c>
      <c r="E24" s="512">
        <f>SUM(E5:E23)</f>
        <v>114293</v>
      </c>
      <c r="F24" s="512">
        <f>SUM(F5:F23)</f>
        <v>114293</v>
      </c>
      <c r="G24" s="512">
        <f>SUM(G5:G23)</f>
        <v>114293</v>
      </c>
      <c r="H24" s="514">
        <f>SUM(H5:H23)</f>
        <v>0</v>
      </c>
    </row>
    <row r="25" spans="1:8" ht="18">
      <c r="A25" s="515"/>
      <c r="B25" s="516"/>
      <c r="C25" s="516"/>
      <c r="D25" s="516"/>
      <c r="E25" s="516"/>
      <c r="F25" s="516"/>
      <c r="G25" s="516"/>
      <c r="H25" s="494"/>
    </row>
    <row r="26" spans="1:8" ht="18">
      <c r="A26" s="515"/>
      <c r="B26" s="516"/>
      <c r="C26" s="516"/>
      <c r="D26" s="516"/>
      <c r="E26" s="516"/>
      <c r="F26" s="516"/>
      <c r="G26" s="516"/>
      <c r="H26" s="494"/>
    </row>
  </sheetData>
  <sheetProtection/>
  <mergeCells count="1">
    <mergeCell ref="A1:H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86" r:id="rId1"/>
  <headerFooter alignWithMargins="0">
    <oddHeader>&amp;R&amp;"Times New Roman CE,Félkövér dőlt"&amp;11 3. melléklet a 9/2020. (VII.15.)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view="pageBreakPreview" zoomScale="60" workbookViewId="0" topLeftCell="A1">
      <selection activeCell="E10" sqref="E10"/>
    </sheetView>
  </sheetViews>
  <sheetFormatPr defaultColWidth="9.375" defaultRowHeight="12.75"/>
  <cols>
    <col min="1" max="1" width="60.625" style="34" customWidth="1"/>
    <col min="2" max="2" width="15.625" style="33" customWidth="1"/>
    <col min="3" max="3" width="16.375" style="33" customWidth="1"/>
    <col min="4" max="6" width="18.00390625" style="33" customWidth="1"/>
    <col min="7" max="7" width="16.625" style="33" customWidth="1"/>
    <col min="8" max="8" width="18.75390625" style="33" customWidth="1"/>
    <col min="9" max="10" width="12.75390625" style="33" customWidth="1"/>
    <col min="11" max="11" width="13.75390625" style="33" customWidth="1"/>
    <col min="12" max="16384" width="9.375" style="33" customWidth="1"/>
  </cols>
  <sheetData>
    <row r="1" spans="1:8" ht="24.75" customHeight="1">
      <c r="A1" s="647" t="s">
        <v>1</v>
      </c>
      <c r="B1" s="647"/>
      <c r="C1" s="647"/>
      <c r="D1" s="647"/>
      <c r="E1" s="647"/>
      <c r="F1" s="647"/>
      <c r="G1" s="647"/>
      <c r="H1" s="647"/>
    </row>
    <row r="2" spans="1:8" ht="23.25" customHeight="1" thickBot="1">
      <c r="A2" s="107"/>
      <c r="B2" s="44"/>
      <c r="C2" s="44"/>
      <c r="D2" s="44"/>
      <c r="E2" s="44"/>
      <c r="F2" s="44"/>
      <c r="G2" s="44"/>
      <c r="H2" s="41" t="s">
        <v>57</v>
      </c>
    </row>
    <row r="3" spans="1:8" s="36" customFormat="1" ht="48.75" customHeight="1" thickBot="1">
      <c r="A3" s="108" t="s">
        <v>64</v>
      </c>
      <c r="B3" s="109" t="s">
        <v>62</v>
      </c>
      <c r="C3" s="109" t="s">
        <v>63</v>
      </c>
      <c r="D3" s="109" t="str">
        <f>+'3.sz.mell.'!D3</f>
        <v>Felhasználás   2018. XII. 31-ig</v>
      </c>
      <c r="E3" s="109" t="s">
        <v>514</v>
      </c>
      <c r="F3" s="109" t="s">
        <v>528</v>
      </c>
      <c r="G3" s="109" t="str">
        <f>+'3.sz.mell.'!G3</f>
        <v>2019 évi tény</v>
      </c>
      <c r="H3" s="339" t="str">
        <f>+CONCATENATE(LEFT(ÖSSZEFÜGGÉSEK!A5,4),". utáni szükséglet ",CHAR(10),"")</f>
        <v>2019. utáni szükséglet 
</v>
      </c>
    </row>
    <row r="4" spans="1:8" s="44" customFormat="1" ht="15" customHeight="1" thickBot="1">
      <c r="A4" s="42" t="s">
        <v>444</v>
      </c>
      <c r="B4" s="43" t="s">
        <v>445</v>
      </c>
      <c r="C4" s="43" t="s">
        <v>446</v>
      </c>
      <c r="D4" s="43" t="s">
        <v>448</v>
      </c>
      <c r="E4" s="43"/>
      <c r="F4" s="43"/>
      <c r="G4" s="43" t="s">
        <v>447</v>
      </c>
      <c r="H4" s="340" t="s">
        <v>495</v>
      </c>
    </row>
    <row r="5" spans="1:8" ht="15.75" customHeight="1">
      <c r="A5" s="47"/>
      <c r="B5" s="48"/>
      <c r="C5" s="322"/>
      <c r="D5" s="48"/>
      <c r="E5" s="48"/>
      <c r="F5" s="48"/>
      <c r="G5" s="48"/>
      <c r="H5" s="49">
        <v>0</v>
      </c>
    </row>
    <row r="6" spans="1:8" ht="15.75" customHeight="1">
      <c r="A6" s="47"/>
      <c r="B6" s="48"/>
      <c r="C6" s="322"/>
      <c r="D6" s="48"/>
      <c r="E6" s="48"/>
      <c r="F6" s="48"/>
      <c r="G6" s="48"/>
      <c r="H6" s="49">
        <f aca="true" t="shared" si="0" ref="H6:H23">B6-D6-G6</f>
        <v>0</v>
      </c>
    </row>
    <row r="7" spans="1:8" ht="15.75" customHeight="1">
      <c r="A7" s="47"/>
      <c r="B7" s="48"/>
      <c r="C7" s="322"/>
      <c r="D7" s="48"/>
      <c r="E7" s="48"/>
      <c r="F7" s="48"/>
      <c r="G7" s="48"/>
      <c r="H7" s="49">
        <f t="shared" si="0"/>
        <v>0</v>
      </c>
    </row>
    <row r="8" spans="1:8" ht="15.75" customHeight="1">
      <c r="A8" s="47"/>
      <c r="B8" s="48"/>
      <c r="C8" s="322"/>
      <c r="D8" s="48"/>
      <c r="E8" s="48"/>
      <c r="F8" s="48"/>
      <c r="G8" s="48"/>
      <c r="H8" s="49">
        <f t="shared" si="0"/>
        <v>0</v>
      </c>
    </row>
    <row r="9" spans="1:8" ht="15.75" customHeight="1">
      <c r="A9" s="47"/>
      <c r="B9" s="48"/>
      <c r="C9" s="322"/>
      <c r="D9" s="48"/>
      <c r="E9" s="48"/>
      <c r="F9" s="48"/>
      <c r="G9" s="48"/>
      <c r="H9" s="49">
        <f t="shared" si="0"/>
        <v>0</v>
      </c>
    </row>
    <row r="10" spans="1:8" ht="15.75" customHeight="1">
      <c r="A10" s="47"/>
      <c r="B10" s="48"/>
      <c r="C10" s="322"/>
      <c r="D10" s="48"/>
      <c r="E10" s="48"/>
      <c r="F10" s="48"/>
      <c r="G10" s="48"/>
      <c r="H10" s="49">
        <f t="shared" si="0"/>
        <v>0</v>
      </c>
    </row>
    <row r="11" spans="1:8" ht="15.75" customHeight="1">
      <c r="A11" s="47"/>
      <c r="B11" s="48"/>
      <c r="C11" s="322"/>
      <c r="D11" s="48"/>
      <c r="E11" s="48"/>
      <c r="F11" s="48"/>
      <c r="G11" s="48"/>
      <c r="H11" s="49">
        <f t="shared" si="0"/>
        <v>0</v>
      </c>
    </row>
    <row r="12" spans="1:8" ht="15.75" customHeight="1">
      <c r="A12" s="47"/>
      <c r="B12" s="48"/>
      <c r="C12" s="322"/>
      <c r="D12" s="48"/>
      <c r="E12" s="48"/>
      <c r="F12" s="48"/>
      <c r="G12" s="48"/>
      <c r="H12" s="49">
        <f t="shared" si="0"/>
        <v>0</v>
      </c>
    </row>
    <row r="13" spans="1:8" ht="15.75" customHeight="1">
      <c r="A13" s="47"/>
      <c r="B13" s="48"/>
      <c r="C13" s="322"/>
      <c r="D13" s="48"/>
      <c r="E13" s="48"/>
      <c r="F13" s="48"/>
      <c r="G13" s="48"/>
      <c r="H13" s="49">
        <f t="shared" si="0"/>
        <v>0</v>
      </c>
    </row>
    <row r="14" spans="1:8" ht="15.75" customHeight="1">
      <c r="A14" s="47"/>
      <c r="B14" s="48"/>
      <c r="C14" s="322"/>
      <c r="D14" s="48"/>
      <c r="E14" s="48"/>
      <c r="F14" s="48"/>
      <c r="G14" s="48"/>
      <c r="H14" s="49">
        <f t="shared" si="0"/>
        <v>0</v>
      </c>
    </row>
    <row r="15" spans="1:8" ht="15.75" customHeight="1">
      <c r="A15" s="47"/>
      <c r="B15" s="48"/>
      <c r="C15" s="322"/>
      <c r="D15" s="48"/>
      <c r="E15" s="48"/>
      <c r="F15" s="48"/>
      <c r="G15" s="48"/>
      <c r="H15" s="49">
        <f t="shared" si="0"/>
        <v>0</v>
      </c>
    </row>
    <row r="16" spans="1:8" ht="15.75" customHeight="1">
      <c r="A16" s="47"/>
      <c r="B16" s="48"/>
      <c r="C16" s="322"/>
      <c r="D16" s="48"/>
      <c r="E16" s="48"/>
      <c r="F16" s="48"/>
      <c r="G16" s="48"/>
      <c r="H16" s="49">
        <f t="shared" si="0"/>
        <v>0</v>
      </c>
    </row>
    <row r="17" spans="1:8" ht="15.75" customHeight="1">
      <c r="A17" s="47"/>
      <c r="B17" s="48"/>
      <c r="C17" s="322"/>
      <c r="D17" s="48"/>
      <c r="E17" s="48"/>
      <c r="F17" s="48"/>
      <c r="G17" s="48"/>
      <c r="H17" s="49">
        <f t="shared" si="0"/>
        <v>0</v>
      </c>
    </row>
    <row r="18" spans="1:8" ht="15.75" customHeight="1">
      <c r="A18" s="47"/>
      <c r="B18" s="48"/>
      <c r="C18" s="322"/>
      <c r="D18" s="48"/>
      <c r="E18" s="48"/>
      <c r="F18" s="48"/>
      <c r="G18" s="48"/>
      <c r="H18" s="49">
        <f t="shared" si="0"/>
        <v>0</v>
      </c>
    </row>
    <row r="19" spans="1:8" ht="15.75" customHeight="1">
      <c r="A19" s="47"/>
      <c r="B19" s="48"/>
      <c r="C19" s="322"/>
      <c r="D19" s="48"/>
      <c r="E19" s="48"/>
      <c r="F19" s="48"/>
      <c r="G19" s="48"/>
      <c r="H19" s="49">
        <f t="shared" si="0"/>
        <v>0</v>
      </c>
    </row>
    <row r="20" spans="1:8" ht="15.75" customHeight="1">
      <c r="A20" s="47"/>
      <c r="B20" s="48"/>
      <c r="C20" s="322"/>
      <c r="D20" s="48"/>
      <c r="E20" s="48"/>
      <c r="F20" s="48"/>
      <c r="G20" s="48"/>
      <c r="H20" s="49">
        <f t="shared" si="0"/>
        <v>0</v>
      </c>
    </row>
    <row r="21" spans="1:8" ht="15.75" customHeight="1">
      <c r="A21" s="47"/>
      <c r="B21" s="48"/>
      <c r="C21" s="322"/>
      <c r="D21" s="48"/>
      <c r="E21" s="48"/>
      <c r="F21" s="48"/>
      <c r="G21" s="48"/>
      <c r="H21" s="49">
        <f t="shared" si="0"/>
        <v>0</v>
      </c>
    </row>
    <row r="22" spans="1:8" ht="15.75" customHeight="1">
      <c r="A22" s="47"/>
      <c r="B22" s="48"/>
      <c r="C22" s="322"/>
      <c r="D22" s="48"/>
      <c r="E22" s="48"/>
      <c r="F22" s="48"/>
      <c r="G22" s="48"/>
      <c r="H22" s="49">
        <f t="shared" si="0"/>
        <v>0</v>
      </c>
    </row>
    <row r="23" spans="1:8" ht="15.75" customHeight="1" thickBot="1">
      <c r="A23" s="50"/>
      <c r="B23" s="51"/>
      <c r="C23" s="323"/>
      <c r="D23" s="51"/>
      <c r="E23" s="51"/>
      <c r="F23" s="51"/>
      <c r="G23" s="51"/>
      <c r="H23" s="52">
        <f t="shared" si="0"/>
        <v>0</v>
      </c>
    </row>
    <row r="24" spans="1:8" s="46" customFormat="1" ht="18" customHeight="1" thickBot="1">
      <c r="A24" s="110" t="s">
        <v>60</v>
      </c>
      <c r="B24" s="111">
        <f>SUM(B5:B23)</f>
        <v>0</v>
      </c>
      <c r="C24" s="81"/>
      <c r="D24" s="111">
        <f>SUM(D5:D23)</f>
        <v>0</v>
      </c>
      <c r="E24" s="111"/>
      <c r="F24" s="111">
        <f>SUM(F5:F23)</f>
        <v>0</v>
      </c>
      <c r="G24" s="111">
        <f>SUM(G5:G23)</f>
        <v>0</v>
      </c>
      <c r="H24" s="53">
        <f>SUM(H5:H23)</f>
        <v>0</v>
      </c>
    </row>
  </sheetData>
  <sheetProtection/>
  <mergeCells count="1">
    <mergeCell ref="A1:H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74" r:id="rId1"/>
  <headerFooter alignWithMargins="0">
    <oddHeader xml:space="preserve">&amp;R&amp;"Times New Roman CE,Félkövér dőlt"&amp;12 &amp;11 4. melléklet a ……/2017. (….) önkormányzati rendelethez&amp;"Times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B2" sqref="B2:E2"/>
    </sheetView>
  </sheetViews>
  <sheetFormatPr defaultColWidth="9.375" defaultRowHeight="12.75"/>
  <cols>
    <col min="1" max="1" width="38.625" style="38" customWidth="1"/>
    <col min="2" max="5" width="13.75390625" style="38" customWidth="1"/>
    <col min="6" max="16384" width="9.375" style="38" customWidth="1"/>
  </cols>
  <sheetData>
    <row r="1" spans="1:5" ht="12.75">
      <c r="A1" s="126"/>
      <c r="B1" s="126"/>
      <c r="C1" s="126"/>
      <c r="D1" s="126"/>
      <c r="E1" s="126"/>
    </row>
    <row r="2" spans="1:5" ht="35.25" customHeight="1">
      <c r="A2" s="127" t="s">
        <v>116</v>
      </c>
      <c r="B2" s="669" t="s">
        <v>675</v>
      </c>
      <c r="C2" s="669"/>
      <c r="D2" s="669"/>
      <c r="E2" s="669"/>
    </row>
    <row r="3" spans="1:5" ht="14.25" thickBot="1">
      <c r="A3" s="126"/>
      <c r="B3" s="126"/>
      <c r="C3" s="126"/>
      <c r="D3" s="671" t="s">
        <v>686</v>
      </c>
      <c r="E3" s="671"/>
    </row>
    <row r="4" spans="1:5" ht="15" customHeight="1" thickBot="1">
      <c r="A4" s="128" t="s">
        <v>109</v>
      </c>
      <c r="B4" s="129">
        <v>2018</v>
      </c>
      <c r="C4" s="129">
        <v>2019</v>
      </c>
      <c r="D4" s="129" t="s">
        <v>684</v>
      </c>
      <c r="E4" s="130" t="s">
        <v>47</v>
      </c>
    </row>
    <row r="5" spans="1:5" ht="12.75">
      <c r="A5" s="434" t="s">
        <v>110</v>
      </c>
      <c r="B5" s="435"/>
      <c r="C5" s="435"/>
      <c r="D5" s="435"/>
      <c r="E5" s="436">
        <f aca="true" t="shared" si="0" ref="E5:E11">SUM(B5:D5)</f>
        <v>0</v>
      </c>
    </row>
    <row r="6" spans="1:5" ht="12.75">
      <c r="A6" s="437" t="s">
        <v>123</v>
      </c>
      <c r="B6" s="438"/>
      <c r="C6" s="438"/>
      <c r="D6" s="438"/>
      <c r="E6" s="439">
        <f t="shared" si="0"/>
        <v>0</v>
      </c>
    </row>
    <row r="7" spans="1:5" ht="12.75">
      <c r="A7" s="440" t="s">
        <v>111</v>
      </c>
      <c r="B7" s="441"/>
      <c r="C7" s="441">
        <v>63562385</v>
      </c>
      <c r="D7" s="441"/>
      <c r="E7" s="442">
        <f t="shared" si="0"/>
        <v>63562385</v>
      </c>
    </row>
    <row r="8" spans="1:5" ht="12.75">
      <c r="A8" s="440" t="s">
        <v>124</v>
      </c>
      <c r="B8" s="441"/>
      <c r="C8" s="441"/>
      <c r="D8" s="441"/>
      <c r="E8" s="442">
        <f t="shared" si="0"/>
        <v>0</v>
      </c>
    </row>
    <row r="9" spans="1:5" ht="12.75">
      <c r="A9" s="440" t="s">
        <v>112</v>
      </c>
      <c r="B9" s="441"/>
      <c r="C9" s="441"/>
      <c r="D9" s="441"/>
      <c r="E9" s="442">
        <f t="shared" si="0"/>
        <v>0</v>
      </c>
    </row>
    <row r="10" spans="1:5" ht="12.75">
      <c r="A10" s="440" t="s">
        <v>113</v>
      </c>
      <c r="B10" s="441"/>
      <c r="C10" s="441"/>
      <c r="D10" s="441"/>
      <c r="E10" s="442">
        <f t="shared" si="0"/>
        <v>0</v>
      </c>
    </row>
    <row r="11" spans="1:5" ht="13.5" thickBot="1">
      <c r="A11" s="443"/>
      <c r="B11" s="444"/>
      <c r="C11" s="444"/>
      <c r="D11" s="444"/>
      <c r="E11" s="442">
        <f t="shared" si="0"/>
        <v>0</v>
      </c>
    </row>
    <row r="12" spans="1:5" ht="13.5" thickBot="1">
      <c r="A12" s="445" t="s">
        <v>115</v>
      </c>
      <c r="B12" s="446">
        <f>B5+SUM(B7:B11)</f>
        <v>0</v>
      </c>
      <c r="C12" s="446">
        <f>C5+SUM(C7:C11)</f>
        <v>63562385</v>
      </c>
      <c r="D12" s="446">
        <f>D5+SUM(D7:D11)</f>
        <v>0</v>
      </c>
      <c r="E12" s="447">
        <f>E5+SUM(E7:E11)</f>
        <v>63562385</v>
      </c>
    </row>
    <row r="13" spans="1:5" ht="13.5" thickBot="1">
      <c r="A13" s="40"/>
      <c r="B13" s="40"/>
      <c r="C13" s="40"/>
      <c r="D13" s="40"/>
      <c r="E13" s="40"/>
    </row>
    <row r="14" spans="1:5" s="451" customFormat="1" ht="15" customHeight="1" thickBot="1">
      <c r="A14" s="448" t="s">
        <v>114</v>
      </c>
      <c r="B14" s="449">
        <f>+B4</f>
        <v>2018</v>
      </c>
      <c r="C14" s="449">
        <f>+C4</f>
        <v>2019</v>
      </c>
      <c r="D14" s="449" t="str">
        <f>+D4</f>
        <v>2019 után</v>
      </c>
      <c r="E14" s="450" t="s">
        <v>47</v>
      </c>
    </row>
    <row r="15" spans="1:5" s="451" customFormat="1" ht="12.75">
      <c r="A15" s="434" t="s">
        <v>119</v>
      </c>
      <c r="B15" s="435"/>
      <c r="C15" s="435"/>
      <c r="D15" s="435"/>
      <c r="E15" s="436">
        <f aca="true" t="shared" si="1" ref="E15:E21">SUM(B15:D15)</f>
        <v>0</v>
      </c>
    </row>
    <row r="16" spans="1:5" s="451" customFormat="1" ht="12.75">
      <c r="A16" s="452" t="s">
        <v>120</v>
      </c>
      <c r="B16" s="441"/>
      <c r="C16" s="441"/>
      <c r="D16" s="441"/>
      <c r="E16" s="442">
        <f t="shared" si="1"/>
        <v>0</v>
      </c>
    </row>
    <row r="17" spans="1:5" s="451" customFormat="1" ht="12.75">
      <c r="A17" s="440" t="s">
        <v>121</v>
      </c>
      <c r="B17" s="441"/>
      <c r="C17" s="441"/>
      <c r="D17" s="441"/>
      <c r="E17" s="442">
        <f t="shared" si="1"/>
        <v>0</v>
      </c>
    </row>
    <row r="18" spans="1:5" s="451" customFormat="1" ht="12.75">
      <c r="A18" s="440" t="s">
        <v>122</v>
      </c>
      <c r="B18" s="441"/>
      <c r="C18" s="441"/>
      <c r="D18" s="441"/>
      <c r="E18" s="442">
        <f t="shared" si="1"/>
        <v>0</v>
      </c>
    </row>
    <row r="19" spans="1:5" s="451" customFormat="1" ht="12.75">
      <c r="A19" s="453"/>
      <c r="B19" s="441"/>
      <c r="C19" s="441"/>
      <c r="D19" s="441"/>
      <c r="E19" s="442">
        <f t="shared" si="1"/>
        <v>0</v>
      </c>
    </row>
    <row r="20" spans="1:5" s="451" customFormat="1" ht="12.75">
      <c r="A20" s="453"/>
      <c r="B20" s="441"/>
      <c r="C20" s="441"/>
      <c r="D20" s="441"/>
      <c r="E20" s="442">
        <f t="shared" si="1"/>
        <v>0</v>
      </c>
    </row>
    <row r="21" spans="1:5" s="451" customFormat="1" ht="13.5" thickBot="1">
      <c r="A21" s="443"/>
      <c r="B21" s="444"/>
      <c r="C21" s="444"/>
      <c r="D21" s="444"/>
      <c r="E21" s="442">
        <f t="shared" si="1"/>
        <v>0</v>
      </c>
    </row>
    <row r="22" spans="1:5" s="451" customFormat="1" ht="13.5" thickBot="1">
      <c r="A22" s="445" t="s">
        <v>48</v>
      </c>
      <c r="B22" s="446">
        <f>SUM(B15:B21)</f>
        <v>0</v>
      </c>
      <c r="C22" s="446">
        <f>SUM(C15:C21)</f>
        <v>0</v>
      </c>
      <c r="D22" s="446">
        <f>SUM(D15:D21)</f>
        <v>0</v>
      </c>
      <c r="E22" s="447">
        <f>SUM(E15:E21)</f>
        <v>0</v>
      </c>
    </row>
    <row r="23" spans="1:5" ht="12.75">
      <c r="A23" s="126"/>
      <c r="B23" s="126"/>
      <c r="C23" s="126"/>
      <c r="D23" s="126"/>
      <c r="E23" s="126"/>
    </row>
    <row r="24" spans="1:5" ht="12.75">
      <c r="A24" s="126"/>
      <c r="B24" s="126"/>
      <c r="C24" s="126"/>
      <c r="D24" s="126"/>
      <c r="E24" s="126"/>
    </row>
    <row r="25" spans="1:5" ht="15">
      <c r="A25" s="127" t="s">
        <v>116</v>
      </c>
      <c r="B25" s="670" t="s">
        <v>685</v>
      </c>
      <c r="C25" s="670"/>
      <c r="D25" s="670"/>
      <c r="E25" s="670"/>
    </row>
    <row r="26" spans="1:5" ht="14.25" thickBot="1">
      <c r="A26" s="126"/>
      <c r="B26" s="126"/>
      <c r="C26" s="126"/>
      <c r="D26" s="672" t="s">
        <v>686</v>
      </c>
      <c r="E26" s="672"/>
    </row>
    <row r="27" spans="1:5" ht="13.5" thickBot="1">
      <c r="A27" s="128" t="s">
        <v>109</v>
      </c>
      <c r="B27" s="129">
        <f>+B14</f>
        <v>2018</v>
      </c>
      <c r="C27" s="129">
        <f>+C14</f>
        <v>2019</v>
      </c>
      <c r="D27" s="129" t="str">
        <f>+D14</f>
        <v>2019 után</v>
      </c>
      <c r="E27" s="130" t="s">
        <v>47</v>
      </c>
    </row>
    <row r="28" spans="1:5" ht="12.75">
      <c r="A28" s="131" t="s">
        <v>110</v>
      </c>
      <c r="B28" s="70"/>
      <c r="C28" s="70"/>
      <c r="D28" s="70"/>
      <c r="E28" s="132">
        <f aca="true" t="shared" si="2" ref="E28:E34">SUM(B28:D28)</f>
        <v>0</v>
      </c>
    </row>
    <row r="29" spans="1:5" ht="12.75">
      <c r="A29" s="133" t="s">
        <v>123</v>
      </c>
      <c r="B29" s="71"/>
      <c r="C29" s="71"/>
      <c r="D29" s="71"/>
      <c r="E29" s="134">
        <f t="shared" si="2"/>
        <v>0</v>
      </c>
    </row>
    <row r="30" spans="1:5" ht="12.75">
      <c r="A30" s="135" t="s">
        <v>111</v>
      </c>
      <c r="B30" s="72">
        <v>99330145</v>
      </c>
      <c r="C30" s="72"/>
      <c r="D30" s="72"/>
      <c r="E30" s="136">
        <f t="shared" si="2"/>
        <v>99330145</v>
      </c>
    </row>
    <row r="31" spans="1:5" ht="12.75">
      <c r="A31" s="135" t="s">
        <v>124</v>
      </c>
      <c r="B31" s="72"/>
      <c r="C31" s="72"/>
      <c r="D31" s="72"/>
      <c r="E31" s="136">
        <f t="shared" si="2"/>
        <v>0</v>
      </c>
    </row>
    <row r="32" spans="1:5" ht="12.75">
      <c r="A32" s="135" t="s">
        <v>112</v>
      </c>
      <c r="B32" s="72"/>
      <c r="C32" s="72"/>
      <c r="D32" s="72"/>
      <c r="E32" s="136">
        <f t="shared" si="2"/>
        <v>0</v>
      </c>
    </row>
    <row r="33" spans="1:5" ht="12.75">
      <c r="A33" s="135" t="s">
        <v>113</v>
      </c>
      <c r="B33" s="72"/>
      <c r="C33" s="72"/>
      <c r="D33" s="72"/>
      <c r="E33" s="136">
        <f t="shared" si="2"/>
        <v>0</v>
      </c>
    </row>
    <row r="34" spans="1:5" ht="13.5" thickBot="1">
      <c r="A34" s="73"/>
      <c r="B34" s="74"/>
      <c r="C34" s="74"/>
      <c r="D34" s="74"/>
      <c r="E34" s="136">
        <f t="shared" si="2"/>
        <v>0</v>
      </c>
    </row>
    <row r="35" spans="1:5" ht="13.5" thickBot="1">
      <c r="A35" s="137" t="s">
        <v>115</v>
      </c>
      <c r="B35" s="138">
        <f>B28+SUM(B30:B34)</f>
        <v>99330145</v>
      </c>
      <c r="C35" s="138">
        <f>C28+SUM(C30:C34)</f>
        <v>0</v>
      </c>
      <c r="D35" s="138">
        <f>D28+SUM(D30:D34)</f>
        <v>0</v>
      </c>
      <c r="E35" s="139">
        <f>E28+SUM(E30:E34)</f>
        <v>99330145</v>
      </c>
    </row>
    <row r="36" spans="1:5" ht="13.5" thickBot="1">
      <c r="A36" s="40"/>
      <c r="B36" s="40"/>
      <c r="C36" s="40"/>
      <c r="D36" s="40"/>
      <c r="E36" s="40"/>
    </row>
    <row r="37" spans="1:5" ht="13.5" thickBot="1">
      <c r="A37" s="128" t="s">
        <v>114</v>
      </c>
      <c r="B37" s="129">
        <f>+B27</f>
        <v>2018</v>
      </c>
      <c r="C37" s="129">
        <f>+C27</f>
        <v>2019</v>
      </c>
      <c r="D37" s="129" t="str">
        <f>+D27</f>
        <v>2019 után</v>
      </c>
      <c r="E37" s="130" t="s">
        <v>47</v>
      </c>
    </row>
    <row r="38" spans="1:5" ht="12.75">
      <c r="A38" s="131" t="s">
        <v>119</v>
      </c>
      <c r="B38" s="70"/>
      <c r="C38" s="70"/>
      <c r="D38" s="70"/>
      <c r="E38" s="132">
        <f aca="true" t="shared" si="3" ref="E38:E44">SUM(B38:D38)</f>
        <v>0</v>
      </c>
    </row>
    <row r="39" spans="1:5" ht="12.75">
      <c r="A39" s="140" t="s">
        <v>120</v>
      </c>
      <c r="B39" s="72"/>
      <c r="C39" s="72"/>
      <c r="D39" s="72"/>
      <c r="E39" s="136">
        <f t="shared" si="3"/>
        <v>0</v>
      </c>
    </row>
    <row r="40" spans="1:5" ht="12.75">
      <c r="A40" s="135" t="s">
        <v>121</v>
      </c>
      <c r="B40" s="72"/>
      <c r="C40" s="72"/>
      <c r="D40" s="72"/>
      <c r="E40" s="136">
        <f t="shared" si="3"/>
        <v>0</v>
      </c>
    </row>
    <row r="41" spans="1:5" ht="12.75">
      <c r="A41" s="135" t="s">
        <v>122</v>
      </c>
      <c r="B41" s="72"/>
      <c r="C41" s="72"/>
      <c r="D41" s="72"/>
      <c r="E41" s="136">
        <f t="shared" si="3"/>
        <v>0</v>
      </c>
    </row>
    <row r="42" spans="1:5" ht="12.75">
      <c r="A42" s="75"/>
      <c r="B42" s="72"/>
      <c r="C42" s="72"/>
      <c r="D42" s="72"/>
      <c r="E42" s="136">
        <f t="shared" si="3"/>
        <v>0</v>
      </c>
    </row>
    <row r="43" spans="1:5" ht="12.75">
      <c r="A43" s="75"/>
      <c r="B43" s="72"/>
      <c r="C43" s="72"/>
      <c r="D43" s="72"/>
      <c r="E43" s="136">
        <f t="shared" si="3"/>
        <v>0</v>
      </c>
    </row>
    <row r="44" spans="1:5" ht="13.5" thickBot="1">
      <c r="A44" s="73"/>
      <c r="B44" s="74"/>
      <c r="C44" s="74"/>
      <c r="D44" s="74"/>
      <c r="E44" s="136">
        <f t="shared" si="3"/>
        <v>0</v>
      </c>
    </row>
    <row r="45" spans="1:5" ht="13.5" thickBot="1">
      <c r="A45" s="137" t="s">
        <v>48</v>
      </c>
      <c r="B45" s="138">
        <f>SUM(B38:B44)</f>
        <v>0</v>
      </c>
      <c r="C45" s="138">
        <f>SUM(C38:C44)</f>
        <v>0</v>
      </c>
      <c r="D45" s="138">
        <f>SUM(D38:D44)</f>
        <v>0</v>
      </c>
      <c r="E45" s="139">
        <f>SUM(E38:E44)</f>
        <v>0</v>
      </c>
    </row>
    <row r="46" spans="1:5" ht="12.75">
      <c r="A46" s="126"/>
      <c r="B46" s="126"/>
      <c r="C46" s="126"/>
      <c r="D46" s="126"/>
      <c r="E46" s="126"/>
    </row>
    <row r="47" spans="1:5" ht="15">
      <c r="A47" s="655" t="str">
        <f>+CONCATENATE("Önkormányzaton kívüli EU-s projektekhez történő hozzájárulás ",LEFT(ÖSSZEFÜGGÉSEK!A5,4),". évi előirányzat")</f>
        <v>Önkormányzaton kívüli EU-s projektekhez történő hozzájárulás 2019. évi előirányzat</v>
      </c>
      <c r="B47" s="655"/>
      <c r="C47" s="655"/>
      <c r="D47" s="655"/>
      <c r="E47" s="655"/>
    </row>
    <row r="48" spans="1:5" ht="13.5" thickBot="1">
      <c r="A48" s="126"/>
      <c r="B48" s="126"/>
      <c r="C48" s="126"/>
      <c r="D48" s="126"/>
      <c r="E48" s="126"/>
    </row>
    <row r="49" spans="1:8" ht="13.5" thickBot="1">
      <c r="A49" s="660" t="s">
        <v>117</v>
      </c>
      <c r="B49" s="661"/>
      <c r="C49" s="662"/>
      <c r="D49" s="658" t="s">
        <v>125</v>
      </c>
      <c r="E49" s="659"/>
      <c r="H49" s="39"/>
    </row>
    <row r="50" spans="1:5" ht="12.75">
      <c r="A50" s="663"/>
      <c r="B50" s="664"/>
      <c r="C50" s="665"/>
      <c r="D50" s="651"/>
      <c r="E50" s="652"/>
    </row>
    <row r="51" spans="1:5" ht="13.5" thickBot="1">
      <c r="A51" s="666"/>
      <c r="B51" s="667"/>
      <c r="C51" s="668"/>
      <c r="D51" s="653"/>
      <c r="E51" s="654"/>
    </row>
    <row r="52" spans="1:5" ht="13.5" thickBot="1">
      <c r="A52" s="648" t="s">
        <v>48</v>
      </c>
      <c r="B52" s="649"/>
      <c r="C52" s="650"/>
      <c r="D52" s="656">
        <f>SUM(D50:E51)</f>
        <v>0</v>
      </c>
      <c r="E52" s="657"/>
    </row>
  </sheetData>
  <sheetProtection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4" r:id="rId1"/>
  <headerFooter alignWithMargins="0">
    <oddHeader>&amp;C&amp;"Times New Roman CE,Félkövér"&amp;12
Európai uniós támogatással megvalósuló projektek 
bevételei, kiadásai, hozzájárulások&amp;R&amp;"Times New Roman CE,Félkövér dőlt"&amp;11 5. melléklet a 9/2020. (VII.15.)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1">
      <selection activeCell="E2" sqref="E2"/>
    </sheetView>
  </sheetViews>
  <sheetFormatPr defaultColWidth="9.375" defaultRowHeight="12.75"/>
  <cols>
    <col min="1" max="1" width="19.50390625" style="259" customWidth="1"/>
    <col min="2" max="2" width="72.00390625" style="260" customWidth="1"/>
    <col min="3" max="3" width="19.625" style="261" customWidth="1"/>
    <col min="4" max="4" width="19.375" style="261" customWidth="1"/>
    <col min="5" max="5" width="19.125" style="261" customWidth="1"/>
    <col min="6" max="16384" width="9.375" style="2" customWidth="1"/>
  </cols>
  <sheetData>
    <row r="1" spans="1:5" s="1" customFormat="1" ht="16.5" customHeight="1" thickBot="1">
      <c r="A1" s="141"/>
      <c r="B1" s="143"/>
      <c r="C1" s="166"/>
      <c r="D1" s="166"/>
      <c r="E1" s="166" t="s">
        <v>692</v>
      </c>
    </row>
    <row r="2" spans="1:5" s="76" customFormat="1" ht="21" customHeight="1">
      <c r="A2" s="266" t="s">
        <v>58</v>
      </c>
      <c r="B2" s="232" t="s">
        <v>182</v>
      </c>
      <c r="C2" s="234"/>
      <c r="D2" s="234"/>
      <c r="E2" s="234" t="s">
        <v>49</v>
      </c>
    </row>
    <row r="3" spans="1:5" s="76" customFormat="1" ht="15.75" thickBot="1">
      <c r="A3" s="144" t="s">
        <v>175</v>
      </c>
      <c r="B3" s="233" t="s">
        <v>356</v>
      </c>
      <c r="C3" s="336"/>
      <c r="D3" s="336"/>
      <c r="E3" s="336"/>
    </row>
    <row r="4" spans="1:5" s="77" customFormat="1" ht="15.75" customHeight="1" thickBot="1">
      <c r="A4" s="145"/>
      <c r="B4" s="145"/>
      <c r="C4" s="146"/>
      <c r="D4" s="146"/>
      <c r="E4" s="146" t="s">
        <v>687</v>
      </c>
    </row>
    <row r="5" spans="1:5" ht="13.5" thickBot="1">
      <c r="A5" s="267" t="s">
        <v>177</v>
      </c>
      <c r="B5" s="147" t="s">
        <v>496</v>
      </c>
      <c r="C5" s="148" t="s">
        <v>51</v>
      </c>
      <c r="D5" s="148" t="s">
        <v>515</v>
      </c>
      <c r="E5" s="148" t="s">
        <v>516</v>
      </c>
    </row>
    <row r="6" spans="1:5" s="54" customFormat="1" ht="12.75" customHeight="1" thickBot="1">
      <c r="A6" s="114"/>
      <c r="B6" s="115" t="s">
        <v>444</v>
      </c>
      <c r="C6" s="116" t="s">
        <v>445</v>
      </c>
      <c r="D6" s="116" t="s">
        <v>446</v>
      </c>
      <c r="E6" s="116" t="s">
        <v>448</v>
      </c>
    </row>
    <row r="7" spans="1:5" s="54" customFormat="1" ht="15.75" customHeight="1" thickBot="1">
      <c r="A7" s="149"/>
      <c r="B7" s="150" t="s">
        <v>52</v>
      </c>
      <c r="C7" s="235"/>
      <c r="D7" s="235"/>
      <c r="E7" s="235"/>
    </row>
    <row r="8" spans="1:5" s="54" customFormat="1" ht="12" customHeight="1" thickBot="1">
      <c r="A8" s="27" t="s">
        <v>15</v>
      </c>
      <c r="B8" s="19" t="s">
        <v>207</v>
      </c>
      <c r="C8" s="175">
        <f>+C9+C10+C11+C12+C13+C14</f>
        <v>236188740</v>
      </c>
      <c r="D8" s="175">
        <f>+D9+D10+D11+D12+D13+D14</f>
        <v>255239901</v>
      </c>
      <c r="E8" s="175">
        <f>+E9+E10+E11+E12+E13+E14</f>
        <v>255239901</v>
      </c>
    </row>
    <row r="9" spans="1:5" s="78" customFormat="1" ht="12" customHeight="1">
      <c r="A9" s="294" t="s">
        <v>83</v>
      </c>
      <c r="B9" s="276" t="s">
        <v>208</v>
      </c>
      <c r="C9" s="178">
        <v>77683598</v>
      </c>
      <c r="D9" s="178">
        <v>81170174</v>
      </c>
      <c r="E9" s="178">
        <v>81170174</v>
      </c>
    </row>
    <row r="10" spans="1:5" s="79" customFormat="1" ht="12" customHeight="1">
      <c r="A10" s="295" t="s">
        <v>84</v>
      </c>
      <c r="B10" s="277" t="s">
        <v>209</v>
      </c>
      <c r="C10" s="177">
        <v>45980300</v>
      </c>
      <c r="D10" s="177">
        <v>46760300</v>
      </c>
      <c r="E10" s="177">
        <v>46760300</v>
      </c>
    </row>
    <row r="11" spans="1:5" s="79" customFormat="1" ht="12" customHeight="1">
      <c r="A11" s="295" t="s">
        <v>85</v>
      </c>
      <c r="B11" s="277" t="s">
        <v>485</v>
      </c>
      <c r="C11" s="177">
        <v>99979352</v>
      </c>
      <c r="D11" s="177">
        <v>110183830</v>
      </c>
      <c r="E11" s="177">
        <v>110183830</v>
      </c>
    </row>
    <row r="12" spans="1:5" s="79" customFormat="1" ht="12" customHeight="1">
      <c r="A12" s="295" t="s">
        <v>86</v>
      </c>
      <c r="B12" s="277" t="s">
        <v>210</v>
      </c>
      <c r="C12" s="177">
        <v>2745490</v>
      </c>
      <c r="D12" s="177">
        <v>2838490</v>
      </c>
      <c r="E12" s="177">
        <v>2838490</v>
      </c>
    </row>
    <row r="13" spans="1:5" s="79" customFormat="1" ht="12" customHeight="1">
      <c r="A13" s="295" t="s">
        <v>126</v>
      </c>
      <c r="B13" s="277" t="s">
        <v>453</v>
      </c>
      <c r="C13" s="177">
        <v>9800000</v>
      </c>
      <c r="D13" s="177">
        <v>14287107</v>
      </c>
      <c r="E13" s="177">
        <v>14287107</v>
      </c>
    </row>
    <row r="14" spans="1:5" s="78" customFormat="1" ht="12" customHeight="1" thickBot="1">
      <c r="A14" s="296" t="s">
        <v>87</v>
      </c>
      <c r="B14" s="278" t="s">
        <v>384</v>
      </c>
      <c r="C14" s="177"/>
      <c r="D14" s="177">
        <v>0</v>
      </c>
      <c r="E14" s="177">
        <v>0</v>
      </c>
    </row>
    <row r="15" spans="1:5" s="78" customFormat="1" ht="12" customHeight="1" thickBot="1">
      <c r="A15" s="27" t="s">
        <v>16</v>
      </c>
      <c r="B15" s="170" t="s">
        <v>211</v>
      </c>
      <c r="C15" s="175">
        <f>+C16+C17+C18+C19+C20</f>
        <v>0</v>
      </c>
      <c r="D15" s="175">
        <f>+D16+D17+D18+D19+D20</f>
        <v>41000000</v>
      </c>
      <c r="E15" s="175">
        <f>+E16+E17+E18+E19+E20</f>
        <v>24134960</v>
      </c>
    </row>
    <row r="16" spans="1:5" s="78" customFormat="1" ht="12" customHeight="1">
      <c r="A16" s="294" t="s">
        <v>89</v>
      </c>
      <c r="B16" s="276" t="s">
        <v>212</v>
      </c>
      <c r="C16" s="178"/>
      <c r="D16" s="178"/>
      <c r="E16" s="178"/>
    </row>
    <row r="17" spans="1:5" s="78" customFormat="1" ht="12" customHeight="1">
      <c r="A17" s="295" t="s">
        <v>90</v>
      </c>
      <c r="B17" s="277" t="s">
        <v>213</v>
      </c>
      <c r="C17" s="177"/>
      <c r="D17" s="177"/>
      <c r="E17" s="177"/>
    </row>
    <row r="18" spans="1:5" s="78" customFormat="1" ht="12" customHeight="1">
      <c r="A18" s="295" t="s">
        <v>91</v>
      </c>
      <c r="B18" s="277" t="s">
        <v>376</v>
      </c>
      <c r="C18" s="177"/>
      <c r="D18" s="177"/>
      <c r="E18" s="177"/>
    </row>
    <row r="19" spans="1:5" s="78" customFormat="1" ht="12" customHeight="1">
      <c r="A19" s="295" t="s">
        <v>92</v>
      </c>
      <c r="B19" s="277" t="s">
        <v>377</v>
      </c>
      <c r="C19" s="177"/>
      <c r="D19" s="177"/>
      <c r="E19" s="177"/>
    </row>
    <row r="20" spans="1:5" s="78" customFormat="1" ht="12" customHeight="1">
      <c r="A20" s="295" t="s">
        <v>93</v>
      </c>
      <c r="B20" s="277" t="s">
        <v>214</v>
      </c>
      <c r="C20" s="177">
        <v>0</v>
      </c>
      <c r="D20" s="177">
        <v>41000000</v>
      </c>
      <c r="E20" s="177">
        <v>24134960</v>
      </c>
    </row>
    <row r="21" spans="1:5" s="79" customFormat="1" ht="12" customHeight="1" thickBot="1">
      <c r="A21" s="296" t="s">
        <v>99</v>
      </c>
      <c r="B21" s="278" t="s">
        <v>215</v>
      </c>
      <c r="C21" s="179"/>
      <c r="D21" s="179"/>
      <c r="E21" s="179"/>
    </row>
    <row r="22" spans="1:5" s="79" customFormat="1" ht="12" customHeight="1" thickBot="1">
      <c r="A22" s="27" t="s">
        <v>17</v>
      </c>
      <c r="B22" s="19" t="s">
        <v>216</v>
      </c>
      <c r="C22" s="175">
        <f>+C23+C24+C25+C26+C27</f>
        <v>0</v>
      </c>
      <c r="D22" s="175">
        <f>+D23+D24+D25+D26+D27</f>
        <v>41000000</v>
      </c>
      <c r="E22" s="175">
        <f>+E23+E24+E25+E26+E27</f>
        <v>31801255</v>
      </c>
    </row>
    <row r="23" spans="1:5" s="79" customFormat="1" ht="12" customHeight="1">
      <c r="A23" s="294" t="s">
        <v>72</v>
      </c>
      <c r="B23" s="276" t="s">
        <v>217</v>
      </c>
      <c r="C23" s="178"/>
      <c r="D23" s="178"/>
      <c r="E23" s="178"/>
    </row>
    <row r="24" spans="1:5" s="78" customFormat="1" ht="12" customHeight="1">
      <c r="A24" s="295" t="s">
        <v>73</v>
      </c>
      <c r="B24" s="277" t="s">
        <v>218</v>
      </c>
      <c r="C24" s="177"/>
      <c r="D24" s="177"/>
      <c r="E24" s="177"/>
    </row>
    <row r="25" spans="1:5" s="79" customFormat="1" ht="12" customHeight="1">
      <c r="A25" s="295" t="s">
        <v>74</v>
      </c>
      <c r="B25" s="277" t="s">
        <v>378</v>
      </c>
      <c r="C25" s="177"/>
      <c r="D25" s="177"/>
      <c r="E25" s="177"/>
    </row>
    <row r="26" spans="1:5" s="79" customFormat="1" ht="12" customHeight="1">
      <c r="A26" s="295" t="s">
        <v>75</v>
      </c>
      <c r="B26" s="277" t="s">
        <v>379</v>
      </c>
      <c r="C26" s="177"/>
      <c r="D26" s="177"/>
      <c r="E26" s="177"/>
    </row>
    <row r="27" spans="1:5" s="79" customFormat="1" ht="12" customHeight="1">
      <c r="A27" s="295" t="s">
        <v>149</v>
      </c>
      <c r="B27" s="277" t="s">
        <v>219</v>
      </c>
      <c r="C27" s="177"/>
      <c r="D27" s="177">
        <v>41000000</v>
      </c>
      <c r="E27" s="177">
        <v>31801255</v>
      </c>
    </row>
    <row r="28" spans="1:5" s="79" customFormat="1" ht="12" customHeight="1" thickBot="1">
      <c r="A28" s="296" t="s">
        <v>150</v>
      </c>
      <c r="B28" s="278" t="s">
        <v>220</v>
      </c>
      <c r="C28" s="179"/>
      <c r="D28" s="179"/>
      <c r="E28" s="179"/>
    </row>
    <row r="29" spans="1:5" s="79" customFormat="1" ht="12" customHeight="1" thickBot="1">
      <c r="A29" s="27" t="s">
        <v>151</v>
      </c>
      <c r="B29" s="19" t="s">
        <v>494</v>
      </c>
      <c r="C29" s="181">
        <f>+C30+C34+C35+C36+C31+C32+C33</f>
        <v>26756000</v>
      </c>
      <c r="D29" s="181">
        <f>+D30+D34+D35+D36+D31+D32+D33</f>
        <v>15356000</v>
      </c>
      <c r="E29" s="181">
        <f>+E30+E34+E35+E36+E31+E32+E33</f>
        <v>39451244</v>
      </c>
    </row>
    <row r="30" spans="1:5" s="79" customFormat="1" ht="12" customHeight="1">
      <c r="A30" s="294" t="s">
        <v>222</v>
      </c>
      <c r="B30" s="276" t="s">
        <v>497</v>
      </c>
      <c r="C30" s="271">
        <v>7600000</v>
      </c>
      <c r="D30" s="271">
        <v>7700000</v>
      </c>
      <c r="E30" s="271">
        <v>7760774</v>
      </c>
    </row>
    <row r="31" spans="1:5" s="79" customFormat="1" ht="12" customHeight="1">
      <c r="A31" s="295" t="s">
        <v>223</v>
      </c>
      <c r="B31" s="277" t="s">
        <v>490</v>
      </c>
      <c r="C31" s="177"/>
      <c r="D31" s="177"/>
      <c r="E31" s="177"/>
    </row>
    <row r="32" spans="1:5" s="79" customFormat="1" ht="12" customHeight="1">
      <c r="A32" s="295" t="s">
        <v>224</v>
      </c>
      <c r="B32" s="277" t="s">
        <v>491</v>
      </c>
      <c r="C32" s="177">
        <v>15000000</v>
      </c>
      <c r="D32" s="177">
        <v>2300000</v>
      </c>
      <c r="E32" s="177">
        <v>27467732</v>
      </c>
    </row>
    <row r="33" spans="1:5" s="79" customFormat="1" ht="12" customHeight="1">
      <c r="A33" s="295" t="s">
        <v>225</v>
      </c>
      <c r="B33" s="277" t="s">
        <v>492</v>
      </c>
      <c r="C33" s="177"/>
      <c r="D33" s="177">
        <v>0</v>
      </c>
      <c r="E33" s="177">
        <v>0</v>
      </c>
    </row>
    <row r="34" spans="1:5" s="79" customFormat="1" ht="12" customHeight="1">
      <c r="A34" s="295" t="s">
        <v>487</v>
      </c>
      <c r="B34" s="277" t="s">
        <v>226</v>
      </c>
      <c r="C34" s="177">
        <v>3901000</v>
      </c>
      <c r="D34" s="177">
        <v>4501000</v>
      </c>
      <c r="E34" s="177">
        <v>3588011</v>
      </c>
    </row>
    <row r="35" spans="1:5" s="79" customFormat="1" ht="12" customHeight="1">
      <c r="A35" s="295" t="s">
        <v>488</v>
      </c>
      <c r="B35" s="277" t="s">
        <v>227</v>
      </c>
      <c r="C35" s="177">
        <v>0</v>
      </c>
      <c r="D35" s="177"/>
      <c r="E35" s="177"/>
    </row>
    <row r="36" spans="1:5" s="79" customFormat="1" ht="12" customHeight="1" thickBot="1">
      <c r="A36" s="296" t="s">
        <v>489</v>
      </c>
      <c r="B36" s="338" t="s">
        <v>228</v>
      </c>
      <c r="C36" s="179">
        <v>255000</v>
      </c>
      <c r="D36" s="179">
        <v>855000</v>
      </c>
      <c r="E36" s="179">
        <v>634727</v>
      </c>
    </row>
    <row r="37" spans="1:5" s="79" customFormat="1" ht="12" customHeight="1" thickBot="1">
      <c r="A37" s="27" t="s">
        <v>19</v>
      </c>
      <c r="B37" s="19" t="s">
        <v>385</v>
      </c>
      <c r="C37" s="175">
        <f>SUM(C38:C48)</f>
        <v>80298749</v>
      </c>
      <c r="D37" s="175">
        <f>SUM(D38:D48)</f>
        <v>87614943</v>
      </c>
      <c r="E37" s="175">
        <f>SUM(E38:E48)</f>
        <v>77899604</v>
      </c>
    </row>
    <row r="38" spans="1:5" s="79" customFormat="1" ht="12" customHeight="1">
      <c r="A38" s="294" t="s">
        <v>76</v>
      </c>
      <c r="B38" s="276" t="s">
        <v>231</v>
      </c>
      <c r="C38" s="178">
        <v>3000000</v>
      </c>
      <c r="D38" s="178">
        <v>3000000</v>
      </c>
      <c r="E38" s="178">
        <v>6688932</v>
      </c>
    </row>
    <row r="39" spans="1:5" s="79" customFormat="1" ht="12" customHeight="1">
      <c r="A39" s="295" t="s">
        <v>77</v>
      </c>
      <c r="B39" s="277" t="s">
        <v>232</v>
      </c>
      <c r="C39" s="177">
        <v>14338203</v>
      </c>
      <c r="D39" s="177">
        <v>15838203</v>
      </c>
      <c r="E39" s="177">
        <v>6688932</v>
      </c>
    </row>
    <row r="40" spans="1:5" s="79" customFormat="1" ht="12" customHeight="1">
      <c r="A40" s="295" t="s">
        <v>78</v>
      </c>
      <c r="B40" s="277" t="s">
        <v>233</v>
      </c>
      <c r="C40" s="177">
        <v>4134221</v>
      </c>
      <c r="D40" s="177">
        <v>8334221</v>
      </c>
      <c r="E40" s="177">
        <v>4134221</v>
      </c>
    </row>
    <row r="41" spans="1:5" s="79" customFormat="1" ht="12" customHeight="1">
      <c r="A41" s="295" t="s">
        <v>153</v>
      </c>
      <c r="B41" s="277" t="s">
        <v>234</v>
      </c>
      <c r="C41" s="177"/>
      <c r="D41" s="177"/>
      <c r="E41" s="177"/>
    </row>
    <row r="42" spans="1:5" s="79" customFormat="1" ht="12" customHeight="1">
      <c r="A42" s="295" t="s">
        <v>154</v>
      </c>
      <c r="B42" s="277" t="s">
        <v>235</v>
      </c>
      <c r="C42" s="177">
        <v>0</v>
      </c>
      <c r="D42" s="177">
        <v>0</v>
      </c>
      <c r="E42" s="177">
        <v>0</v>
      </c>
    </row>
    <row r="43" spans="1:5" s="79" customFormat="1" ht="12" customHeight="1">
      <c r="A43" s="295" t="s">
        <v>155</v>
      </c>
      <c r="B43" s="277" t="s">
        <v>236</v>
      </c>
      <c r="C43" s="177">
        <v>4911475</v>
      </c>
      <c r="D43" s="177">
        <v>6422294</v>
      </c>
      <c r="E43" s="177">
        <v>6422294</v>
      </c>
    </row>
    <row r="44" spans="1:5" s="79" customFormat="1" ht="12" customHeight="1">
      <c r="A44" s="295" t="s">
        <v>156</v>
      </c>
      <c r="B44" s="277" t="s">
        <v>237</v>
      </c>
      <c r="C44" s="177">
        <v>0</v>
      </c>
      <c r="D44" s="177">
        <v>55000</v>
      </c>
      <c r="E44" s="177">
        <v>0</v>
      </c>
    </row>
    <row r="45" spans="1:5" s="79" customFormat="1" ht="12" customHeight="1">
      <c r="A45" s="295" t="s">
        <v>157</v>
      </c>
      <c r="B45" s="277" t="s">
        <v>493</v>
      </c>
      <c r="C45" s="177">
        <v>191910</v>
      </c>
      <c r="D45" s="177">
        <v>241910</v>
      </c>
      <c r="E45" s="177">
        <v>241910</v>
      </c>
    </row>
    <row r="46" spans="1:5" s="79" customFormat="1" ht="12" customHeight="1">
      <c r="A46" s="295" t="s">
        <v>229</v>
      </c>
      <c r="B46" s="277" t="s">
        <v>239</v>
      </c>
      <c r="C46" s="180"/>
      <c r="D46" s="180"/>
      <c r="E46" s="180"/>
    </row>
    <row r="47" spans="1:5" s="79" customFormat="1" ht="12" customHeight="1">
      <c r="A47" s="296" t="s">
        <v>230</v>
      </c>
      <c r="B47" s="278" t="s">
        <v>387</v>
      </c>
      <c r="C47" s="265"/>
      <c r="D47" s="265">
        <v>375</v>
      </c>
      <c r="E47" s="265">
        <v>375</v>
      </c>
    </row>
    <row r="48" spans="1:5" s="79" customFormat="1" ht="12" customHeight="1" thickBot="1">
      <c r="A48" s="296" t="s">
        <v>386</v>
      </c>
      <c r="B48" s="278" t="s">
        <v>240</v>
      </c>
      <c r="C48" s="265">
        <v>53722940</v>
      </c>
      <c r="D48" s="265">
        <v>53722940</v>
      </c>
      <c r="E48" s="265">
        <v>53722940</v>
      </c>
    </row>
    <row r="49" spans="1:5" s="79" customFormat="1" ht="12" customHeight="1" thickBot="1">
      <c r="A49" s="27" t="s">
        <v>20</v>
      </c>
      <c r="B49" s="19" t="s">
        <v>241</v>
      </c>
      <c r="C49" s="175">
        <f>SUM(C50:C54)</f>
        <v>0</v>
      </c>
      <c r="D49" s="175">
        <f>SUM(D50:D54)</f>
        <v>0</v>
      </c>
      <c r="E49" s="175">
        <f>SUM(E50:E54)</f>
        <v>0</v>
      </c>
    </row>
    <row r="50" spans="1:5" s="79" customFormat="1" ht="12" customHeight="1">
      <c r="A50" s="294" t="s">
        <v>79</v>
      </c>
      <c r="B50" s="276" t="s">
        <v>245</v>
      </c>
      <c r="C50" s="318"/>
      <c r="D50" s="318"/>
      <c r="E50" s="318"/>
    </row>
    <row r="51" spans="1:5" s="79" customFormat="1" ht="12" customHeight="1">
      <c r="A51" s="295" t="s">
        <v>80</v>
      </c>
      <c r="B51" s="277" t="s">
        <v>246</v>
      </c>
      <c r="C51" s="180"/>
      <c r="D51" s="180"/>
      <c r="E51" s="180"/>
    </row>
    <row r="52" spans="1:5" s="79" customFormat="1" ht="12" customHeight="1">
      <c r="A52" s="295" t="s">
        <v>242</v>
      </c>
      <c r="B52" s="277" t="s">
        <v>247</v>
      </c>
      <c r="C52" s="180"/>
      <c r="D52" s="180"/>
      <c r="E52" s="180"/>
    </row>
    <row r="53" spans="1:5" s="79" customFormat="1" ht="12" customHeight="1">
      <c r="A53" s="295" t="s">
        <v>243</v>
      </c>
      <c r="B53" s="277" t="s">
        <v>248</v>
      </c>
      <c r="C53" s="180"/>
      <c r="D53" s="180"/>
      <c r="E53" s="180"/>
    </row>
    <row r="54" spans="1:5" s="79" customFormat="1" ht="12" customHeight="1" thickBot="1">
      <c r="A54" s="296" t="s">
        <v>244</v>
      </c>
      <c r="B54" s="278" t="s">
        <v>249</v>
      </c>
      <c r="C54" s="265"/>
      <c r="D54" s="265"/>
      <c r="E54" s="265"/>
    </row>
    <row r="55" spans="1:5" s="79" customFormat="1" ht="12" customHeight="1" thickBot="1">
      <c r="A55" s="27" t="s">
        <v>158</v>
      </c>
      <c r="B55" s="19" t="s">
        <v>250</v>
      </c>
      <c r="C55" s="175">
        <f>SUM(C56:C58)</f>
        <v>730</v>
      </c>
      <c r="D55" s="175">
        <f>SUM(D56:D58)</f>
        <v>1000</v>
      </c>
      <c r="E55" s="175">
        <f>SUM(E56:E58)</f>
        <v>1036</v>
      </c>
    </row>
    <row r="56" spans="1:5" s="79" customFormat="1" ht="12" customHeight="1">
      <c r="A56" s="294" t="s">
        <v>81</v>
      </c>
      <c r="B56" s="276" t="s">
        <v>251</v>
      </c>
      <c r="C56" s="178"/>
      <c r="D56" s="178"/>
      <c r="E56" s="178"/>
    </row>
    <row r="57" spans="1:5" s="79" customFormat="1" ht="12" customHeight="1">
      <c r="A57" s="295" t="s">
        <v>82</v>
      </c>
      <c r="B57" s="277" t="s">
        <v>380</v>
      </c>
      <c r="C57" s="177"/>
      <c r="D57" s="177"/>
      <c r="E57" s="177"/>
    </row>
    <row r="58" spans="1:5" s="79" customFormat="1" ht="12" customHeight="1">
      <c r="A58" s="295" t="s">
        <v>254</v>
      </c>
      <c r="B58" s="277" t="s">
        <v>252</v>
      </c>
      <c r="C58" s="177">
        <v>730</v>
      </c>
      <c r="D58" s="177">
        <v>1000</v>
      </c>
      <c r="E58" s="177">
        <v>1036</v>
      </c>
    </row>
    <row r="59" spans="1:5" s="79" customFormat="1" ht="12" customHeight="1" thickBot="1">
      <c r="A59" s="296" t="s">
        <v>255</v>
      </c>
      <c r="B59" s="278" t="s">
        <v>253</v>
      </c>
      <c r="C59" s="179"/>
      <c r="D59" s="179"/>
      <c r="E59" s="179"/>
    </row>
    <row r="60" spans="1:5" s="79" customFormat="1" ht="12" customHeight="1" thickBot="1">
      <c r="A60" s="27" t="s">
        <v>22</v>
      </c>
      <c r="B60" s="170" t="s">
        <v>256</v>
      </c>
      <c r="C60" s="175">
        <f>SUM(C61:C63)</f>
        <v>0</v>
      </c>
      <c r="D60" s="175">
        <f>SUM(D61:D63)</f>
        <v>0</v>
      </c>
      <c r="E60" s="175">
        <f>SUM(E61:E63)</f>
        <v>0</v>
      </c>
    </row>
    <row r="61" spans="1:5" s="79" customFormat="1" ht="12" customHeight="1">
      <c r="A61" s="294" t="s">
        <v>159</v>
      </c>
      <c r="B61" s="276" t="s">
        <v>258</v>
      </c>
      <c r="C61" s="180"/>
      <c r="D61" s="180"/>
      <c r="E61" s="180"/>
    </row>
    <row r="62" spans="1:5" s="79" customFormat="1" ht="12" customHeight="1">
      <c r="A62" s="295" t="s">
        <v>160</v>
      </c>
      <c r="B62" s="277" t="s">
        <v>381</v>
      </c>
      <c r="C62" s="180"/>
      <c r="D62" s="180"/>
      <c r="E62" s="180"/>
    </row>
    <row r="63" spans="1:5" s="79" customFormat="1" ht="12" customHeight="1">
      <c r="A63" s="295" t="s">
        <v>187</v>
      </c>
      <c r="B63" s="277" t="s">
        <v>259</v>
      </c>
      <c r="C63" s="180"/>
      <c r="D63" s="180"/>
      <c r="E63" s="180"/>
    </row>
    <row r="64" spans="1:5" s="79" customFormat="1" ht="12" customHeight="1" thickBot="1">
      <c r="A64" s="296" t="s">
        <v>257</v>
      </c>
      <c r="B64" s="278" t="s">
        <v>260</v>
      </c>
      <c r="C64" s="180"/>
      <c r="D64" s="180"/>
      <c r="E64" s="180"/>
    </row>
    <row r="65" spans="1:5" s="79" customFormat="1" ht="12" customHeight="1" thickBot="1">
      <c r="A65" s="27" t="s">
        <v>23</v>
      </c>
      <c r="B65" s="19" t="s">
        <v>261</v>
      </c>
      <c r="C65" s="181">
        <f>+C8+C15+C22+C29+C37+C49+C55+C60</f>
        <v>343244219</v>
      </c>
      <c r="D65" s="181">
        <f>+D8+D15+D22+D29+D37+D49+D55+D60</f>
        <v>440211844</v>
      </c>
      <c r="E65" s="181">
        <f>+E8+E15+E22+E29+E37+E49+E55+E60</f>
        <v>428528000</v>
      </c>
    </row>
    <row r="66" spans="1:5" s="79" customFormat="1" ht="12" customHeight="1" thickBot="1">
      <c r="A66" s="297" t="s">
        <v>352</v>
      </c>
      <c r="B66" s="170" t="s">
        <v>263</v>
      </c>
      <c r="C66" s="175">
        <f>SUM(C67:C69)</f>
        <v>0</v>
      </c>
      <c r="D66" s="175">
        <f>SUM(D67:D69)</f>
        <v>0</v>
      </c>
      <c r="E66" s="175">
        <f>SUM(E67:E69)</f>
        <v>0</v>
      </c>
    </row>
    <row r="67" spans="1:5" s="79" customFormat="1" ht="12" customHeight="1">
      <c r="A67" s="294" t="s">
        <v>294</v>
      </c>
      <c r="B67" s="276" t="s">
        <v>264</v>
      </c>
      <c r="C67" s="180"/>
      <c r="D67" s="180"/>
      <c r="E67" s="180"/>
    </row>
    <row r="68" spans="1:5" s="79" customFormat="1" ht="12" customHeight="1">
      <c r="A68" s="295" t="s">
        <v>303</v>
      </c>
      <c r="B68" s="277" t="s">
        <v>265</v>
      </c>
      <c r="C68" s="180"/>
      <c r="D68" s="180"/>
      <c r="E68" s="180"/>
    </row>
    <row r="69" spans="1:5" s="79" customFormat="1" ht="12" customHeight="1" thickBot="1">
      <c r="A69" s="296" t="s">
        <v>304</v>
      </c>
      <c r="B69" s="279" t="s">
        <v>266</v>
      </c>
      <c r="C69" s="180"/>
      <c r="D69" s="180"/>
      <c r="E69" s="180"/>
    </row>
    <row r="70" spans="1:5" s="79" customFormat="1" ht="12" customHeight="1" thickBot="1">
      <c r="A70" s="297" t="s">
        <v>267</v>
      </c>
      <c r="B70" s="170" t="s">
        <v>268</v>
      </c>
      <c r="C70" s="175">
        <f>SUM(C71:C74)</f>
        <v>0</v>
      </c>
      <c r="D70" s="175">
        <f>SUM(D71:D74)</f>
        <v>0</v>
      </c>
      <c r="E70" s="175">
        <f>SUM(E71:E74)</f>
        <v>0</v>
      </c>
    </row>
    <row r="71" spans="1:5" s="79" customFormat="1" ht="12" customHeight="1">
      <c r="A71" s="294" t="s">
        <v>127</v>
      </c>
      <c r="B71" s="276" t="s">
        <v>269</v>
      </c>
      <c r="C71" s="180"/>
      <c r="D71" s="180"/>
      <c r="E71" s="180"/>
    </row>
    <row r="72" spans="1:5" s="79" customFormat="1" ht="12" customHeight="1">
      <c r="A72" s="295" t="s">
        <v>128</v>
      </c>
      <c r="B72" s="277" t="s">
        <v>270</v>
      </c>
      <c r="C72" s="180"/>
      <c r="D72" s="180"/>
      <c r="E72" s="180"/>
    </row>
    <row r="73" spans="1:5" s="79" customFormat="1" ht="12" customHeight="1">
      <c r="A73" s="295" t="s">
        <v>295</v>
      </c>
      <c r="B73" s="277" t="s">
        <v>271</v>
      </c>
      <c r="C73" s="180"/>
      <c r="D73" s="180"/>
      <c r="E73" s="180"/>
    </row>
    <row r="74" spans="1:5" s="79" customFormat="1" ht="12" customHeight="1" thickBot="1">
      <c r="A74" s="296" t="s">
        <v>296</v>
      </c>
      <c r="B74" s="278" t="s">
        <v>272</v>
      </c>
      <c r="C74" s="180"/>
      <c r="D74" s="180"/>
      <c r="E74" s="180"/>
    </row>
    <row r="75" spans="1:5" s="79" customFormat="1" ht="12" customHeight="1" thickBot="1">
      <c r="A75" s="297" t="s">
        <v>273</v>
      </c>
      <c r="B75" s="170" t="s">
        <v>274</v>
      </c>
      <c r="C75" s="175">
        <f>SUM(C76:C77)</f>
        <v>145541910</v>
      </c>
      <c r="D75" s="175">
        <f>SUM(D76:D77)</f>
        <v>145541910</v>
      </c>
      <c r="E75" s="175">
        <f>SUM(E76:E77)</f>
        <v>145541910</v>
      </c>
    </row>
    <row r="76" spans="1:5" s="79" customFormat="1" ht="12" customHeight="1">
      <c r="A76" s="294" t="s">
        <v>297</v>
      </c>
      <c r="B76" s="276" t="s">
        <v>275</v>
      </c>
      <c r="C76" s="180">
        <v>145541910</v>
      </c>
      <c r="D76" s="180">
        <v>145541910</v>
      </c>
      <c r="E76" s="180">
        <v>145541910</v>
      </c>
    </row>
    <row r="77" spans="1:5" s="79" customFormat="1" ht="12" customHeight="1" thickBot="1">
      <c r="A77" s="296" t="s">
        <v>298</v>
      </c>
      <c r="B77" s="278" t="s">
        <v>276</v>
      </c>
      <c r="C77" s="180"/>
      <c r="D77" s="180"/>
      <c r="E77" s="180"/>
    </row>
    <row r="78" spans="1:5" s="78" customFormat="1" ht="12" customHeight="1" thickBot="1">
      <c r="A78" s="297" t="s">
        <v>277</v>
      </c>
      <c r="B78" s="170" t="s">
        <v>278</v>
      </c>
      <c r="C78" s="175">
        <f>SUM(C79:C81)</f>
        <v>8560</v>
      </c>
      <c r="D78" s="175">
        <f>SUM(D79:D81)</f>
        <v>8560</v>
      </c>
      <c r="E78" s="175">
        <f>SUM(E79:E81)</f>
        <v>8560</v>
      </c>
    </row>
    <row r="79" spans="1:5" s="79" customFormat="1" ht="12" customHeight="1">
      <c r="A79" s="294" t="s">
        <v>299</v>
      </c>
      <c r="B79" s="276" t="s">
        <v>279</v>
      </c>
      <c r="C79" s="180">
        <v>8560</v>
      </c>
      <c r="D79" s="180">
        <v>8560</v>
      </c>
      <c r="E79" s="180">
        <v>8560</v>
      </c>
    </row>
    <row r="80" spans="1:5" s="79" customFormat="1" ht="12" customHeight="1">
      <c r="A80" s="295" t="s">
        <v>300</v>
      </c>
      <c r="B80" s="277" t="s">
        <v>280</v>
      </c>
      <c r="C80" s="180"/>
      <c r="D80" s="180"/>
      <c r="E80" s="180"/>
    </row>
    <row r="81" spans="1:5" s="79" customFormat="1" ht="12" customHeight="1" thickBot="1">
      <c r="A81" s="296" t="s">
        <v>301</v>
      </c>
      <c r="B81" s="278" t="s">
        <v>281</v>
      </c>
      <c r="C81" s="180"/>
      <c r="D81" s="180"/>
      <c r="E81" s="180"/>
    </row>
    <row r="82" spans="1:5" s="79" customFormat="1" ht="12" customHeight="1" thickBot="1">
      <c r="A82" s="297" t="s">
        <v>282</v>
      </c>
      <c r="B82" s="170" t="s">
        <v>302</v>
      </c>
      <c r="C82" s="175">
        <f>SUM(C83:C86)</f>
        <v>0</v>
      </c>
      <c r="D82" s="175">
        <f>SUM(D83:D86)</f>
        <v>0</v>
      </c>
      <c r="E82" s="175">
        <f>SUM(E83:E86)</f>
        <v>0</v>
      </c>
    </row>
    <row r="83" spans="1:5" s="79" customFormat="1" ht="12" customHeight="1">
      <c r="A83" s="298" t="s">
        <v>283</v>
      </c>
      <c r="B83" s="276" t="s">
        <v>284</v>
      </c>
      <c r="C83" s="180"/>
      <c r="D83" s="180"/>
      <c r="E83" s="180"/>
    </row>
    <row r="84" spans="1:5" s="79" customFormat="1" ht="12" customHeight="1">
      <c r="A84" s="299" t="s">
        <v>285</v>
      </c>
      <c r="B84" s="277" t="s">
        <v>286</v>
      </c>
      <c r="C84" s="180"/>
      <c r="D84" s="180"/>
      <c r="E84" s="180"/>
    </row>
    <row r="85" spans="1:5" s="79" customFormat="1" ht="12" customHeight="1">
      <c r="A85" s="299" t="s">
        <v>287</v>
      </c>
      <c r="B85" s="277" t="s">
        <v>288</v>
      </c>
      <c r="C85" s="180"/>
      <c r="D85" s="180"/>
      <c r="E85" s="180"/>
    </row>
    <row r="86" spans="1:5" s="78" customFormat="1" ht="12" customHeight="1" thickBot="1">
      <c r="A86" s="300" t="s">
        <v>289</v>
      </c>
      <c r="B86" s="278" t="s">
        <v>290</v>
      </c>
      <c r="C86" s="180"/>
      <c r="D86" s="180"/>
      <c r="E86" s="180"/>
    </row>
    <row r="87" spans="1:5" s="78" customFormat="1" ht="12" customHeight="1" thickBot="1">
      <c r="A87" s="297" t="s">
        <v>291</v>
      </c>
      <c r="B87" s="170" t="s">
        <v>426</v>
      </c>
      <c r="C87" s="319"/>
      <c r="D87" s="319"/>
      <c r="E87" s="319"/>
    </row>
    <row r="88" spans="1:5" s="78" customFormat="1" ht="12" customHeight="1" thickBot="1">
      <c r="A88" s="297" t="s">
        <v>454</v>
      </c>
      <c r="B88" s="170" t="s">
        <v>292</v>
      </c>
      <c r="C88" s="319"/>
      <c r="D88" s="319"/>
      <c r="E88" s="319"/>
    </row>
    <row r="89" spans="1:5" s="78" customFormat="1" ht="12" customHeight="1" thickBot="1">
      <c r="A89" s="297" t="s">
        <v>455</v>
      </c>
      <c r="B89" s="283" t="s">
        <v>429</v>
      </c>
      <c r="C89" s="181">
        <f>+C66+C70+C75+C78+C82+C88+C87</f>
        <v>145550470</v>
      </c>
      <c r="D89" s="181">
        <f>+D66+D70+D75+D78+D82+D88+D87</f>
        <v>145550470</v>
      </c>
      <c r="E89" s="181">
        <f>+E66+E70+E75+E78+E82+E88+E87</f>
        <v>145550470</v>
      </c>
    </row>
    <row r="90" spans="1:5" s="78" customFormat="1" ht="12" customHeight="1" thickBot="1">
      <c r="A90" s="301" t="s">
        <v>456</v>
      </c>
      <c r="B90" s="284" t="s">
        <v>457</v>
      </c>
      <c r="C90" s="181">
        <f>+C65+C89</f>
        <v>488794689</v>
      </c>
      <c r="D90" s="181">
        <f>+D65+D89</f>
        <v>585762314</v>
      </c>
      <c r="E90" s="181">
        <f>+E65+E89</f>
        <v>574078470</v>
      </c>
    </row>
    <row r="91" spans="1:5" s="79" customFormat="1" ht="15" customHeight="1" thickBot="1">
      <c r="A91" s="155"/>
      <c r="B91" s="156"/>
      <c r="C91" s="240"/>
      <c r="D91" s="240"/>
      <c r="E91" s="240"/>
    </row>
    <row r="92" spans="1:5" s="54" customFormat="1" ht="16.5" customHeight="1" thickBot="1">
      <c r="A92" s="159"/>
      <c r="B92" s="160" t="s">
        <v>53</v>
      </c>
      <c r="C92" s="242"/>
      <c r="D92" s="242"/>
      <c r="E92" s="242"/>
    </row>
    <row r="93" spans="1:5" s="80" customFormat="1" ht="12" customHeight="1" thickBot="1">
      <c r="A93" s="268" t="s">
        <v>15</v>
      </c>
      <c r="B93" s="24" t="s">
        <v>461</v>
      </c>
      <c r="C93" s="174">
        <f>+C94+C95+C96+C97+C98+C111</f>
        <v>408192766</v>
      </c>
      <c r="D93" s="174">
        <f>+D94+D95+D96+D97+D98+D111</f>
        <v>411243814</v>
      </c>
      <c r="E93" s="174">
        <f>+E94+E95+E96+E97+E98+E111</f>
        <v>234575968</v>
      </c>
    </row>
    <row r="94" spans="1:5" ht="12" customHeight="1">
      <c r="A94" s="302" t="s">
        <v>83</v>
      </c>
      <c r="B94" s="8" t="s">
        <v>45</v>
      </c>
      <c r="C94" s="176">
        <v>194293590</v>
      </c>
      <c r="D94" s="176">
        <v>147235461</v>
      </c>
      <c r="E94" s="176">
        <v>110402915</v>
      </c>
    </row>
    <row r="95" spans="1:5" ht="12" customHeight="1">
      <c r="A95" s="295" t="s">
        <v>84</v>
      </c>
      <c r="B95" s="6" t="s">
        <v>161</v>
      </c>
      <c r="C95" s="177">
        <v>38404271</v>
      </c>
      <c r="D95" s="177">
        <v>31204271</v>
      </c>
      <c r="E95" s="177">
        <v>19310520</v>
      </c>
    </row>
    <row r="96" spans="1:5" ht="12" customHeight="1">
      <c r="A96" s="295" t="s">
        <v>85</v>
      </c>
      <c r="B96" s="6" t="s">
        <v>118</v>
      </c>
      <c r="C96" s="179">
        <v>126068145</v>
      </c>
      <c r="D96" s="179">
        <v>175459085</v>
      </c>
      <c r="E96" s="179">
        <v>80151373</v>
      </c>
    </row>
    <row r="97" spans="1:5" ht="12" customHeight="1">
      <c r="A97" s="295" t="s">
        <v>86</v>
      </c>
      <c r="B97" s="9" t="s">
        <v>162</v>
      </c>
      <c r="C97" s="179">
        <v>5423924</v>
      </c>
      <c r="D97" s="179">
        <v>15612161</v>
      </c>
      <c r="E97" s="179">
        <v>15612161</v>
      </c>
    </row>
    <row r="98" spans="1:5" ht="12" customHeight="1">
      <c r="A98" s="295" t="s">
        <v>94</v>
      </c>
      <c r="B98" s="17" t="s">
        <v>163</v>
      </c>
      <c r="C98" s="179">
        <v>41002836</v>
      </c>
      <c r="D98" s="179">
        <v>41728836</v>
      </c>
      <c r="E98" s="179">
        <v>9098999</v>
      </c>
    </row>
    <row r="99" spans="1:5" ht="12" customHeight="1">
      <c r="A99" s="295" t="s">
        <v>87</v>
      </c>
      <c r="B99" s="6" t="s">
        <v>458</v>
      </c>
      <c r="C99" s="179"/>
      <c r="D99" s="179"/>
      <c r="E99" s="179"/>
    </row>
    <row r="100" spans="1:5" ht="12" customHeight="1">
      <c r="A100" s="295" t="s">
        <v>88</v>
      </c>
      <c r="B100" s="101" t="s">
        <v>392</v>
      </c>
      <c r="C100" s="179"/>
      <c r="D100" s="179"/>
      <c r="E100" s="179"/>
    </row>
    <row r="101" spans="1:5" ht="12" customHeight="1">
      <c r="A101" s="295" t="s">
        <v>95</v>
      </c>
      <c r="B101" s="101" t="s">
        <v>391</v>
      </c>
      <c r="C101" s="179"/>
      <c r="D101" s="179"/>
      <c r="E101" s="179"/>
    </row>
    <row r="102" spans="1:5" ht="12" customHeight="1">
      <c r="A102" s="295" t="s">
        <v>96</v>
      </c>
      <c r="B102" s="101" t="s">
        <v>308</v>
      </c>
      <c r="C102" s="179"/>
      <c r="D102" s="179"/>
      <c r="E102" s="179"/>
    </row>
    <row r="103" spans="1:5" ht="12" customHeight="1">
      <c r="A103" s="295" t="s">
        <v>97</v>
      </c>
      <c r="B103" s="102" t="s">
        <v>309</v>
      </c>
      <c r="C103" s="179"/>
      <c r="D103" s="179"/>
      <c r="E103" s="179"/>
    </row>
    <row r="104" spans="1:5" ht="12" customHeight="1">
      <c r="A104" s="295" t="s">
        <v>98</v>
      </c>
      <c r="B104" s="102" t="s">
        <v>310</v>
      </c>
      <c r="C104" s="179"/>
      <c r="D104" s="179"/>
      <c r="E104" s="179"/>
    </row>
    <row r="105" spans="1:5" ht="12" customHeight="1">
      <c r="A105" s="295" t="s">
        <v>100</v>
      </c>
      <c r="B105" s="101" t="s">
        <v>311</v>
      </c>
      <c r="C105" s="179"/>
      <c r="D105" s="179"/>
      <c r="E105" s="179"/>
    </row>
    <row r="106" spans="1:5" ht="12" customHeight="1">
      <c r="A106" s="295" t="s">
        <v>164</v>
      </c>
      <c r="B106" s="101" t="s">
        <v>312</v>
      </c>
      <c r="C106" s="179"/>
      <c r="D106" s="179"/>
      <c r="E106" s="179"/>
    </row>
    <row r="107" spans="1:5" ht="12" customHeight="1">
      <c r="A107" s="295" t="s">
        <v>306</v>
      </c>
      <c r="B107" s="102" t="s">
        <v>313</v>
      </c>
      <c r="C107" s="179"/>
      <c r="D107" s="179"/>
      <c r="E107" s="179"/>
    </row>
    <row r="108" spans="1:5" ht="12" customHeight="1">
      <c r="A108" s="303" t="s">
        <v>307</v>
      </c>
      <c r="B108" s="103" t="s">
        <v>314</v>
      </c>
      <c r="C108" s="179"/>
      <c r="D108" s="179"/>
      <c r="E108" s="179"/>
    </row>
    <row r="109" spans="1:5" ht="12" customHeight="1">
      <c r="A109" s="295" t="s">
        <v>389</v>
      </c>
      <c r="B109" s="103" t="s">
        <v>315</v>
      </c>
      <c r="C109" s="179"/>
      <c r="D109" s="179"/>
      <c r="E109" s="179"/>
    </row>
    <row r="110" spans="1:5" ht="12" customHeight="1">
      <c r="A110" s="295" t="s">
        <v>390</v>
      </c>
      <c r="B110" s="102" t="s">
        <v>316</v>
      </c>
      <c r="C110" s="177"/>
      <c r="D110" s="177"/>
      <c r="E110" s="177"/>
    </row>
    <row r="111" spans="1:5" ht="12" customHeight="1">
      <c r="A111" s="295" t="s">
        <v>394</v>
      </c>
      <c r="B111" s="9" t="s">
        <v>46</v>
      </c>
      <c r="C111" s="177">
        <v>3000000</v>
      </c>
      <c r="D111" s="177">
        <v>4000</v>
      </c>
      <c r="E111" s="177"/>
    </row>
    <row r="112" spans="1:5" ht="12" customHeight="1">
      <c r="A112" s="296" t="s">
        <v>395</v>
      </c>
      <c r="B112" s="6" t="s">
        <v>459</v>
      </c>
      <c r="C112" s="179">
        <v>3000000</v>
      </c>
      <c r="D112" s="179">
        <v>2000</v>
      </c>
      <c r="E112" s="179"/>
    </row>
    <row r="113" spans="1:5" ht="12" customHeight="1" thickBot="1">
      <c r="A113" s="304" t="s">
        <v>396</v>
      </c>
      <c r="B113" s="104" t="s">
        <v>460</v>
      </c>
      <c r="C113" s="183">
        <v>0</v>
      </c>
      <c r="D113" s="183">
        <v>2000</v>
      </c>
      <c r="E113" s="183"/>
    </row>
    <row r="114" spans="1:5" ht="12" customHeight="1" thickBot="1">
      <c r="A114" s="27" t="s">
        <v>16</v>
      </c>
      <c r="B114" s="23" t="s">
        <v>317</v>
      </c>
      <c r="C114" s="175">
        <f>+C115+C117+C119</f>
        <v>59344606</v>
      </c>
      <c r="D114" s="175">
        <f>+D115+D117+D119</f>
        <v>139542533</v>
      </c>
      <c r="E114" s="175">
        <f>+E115+E117+E119</f>
        <v>70942215</v>
      </c>
    </row>
    <row r="115" spans="1:5" ht="12" customHeight="1">
      <c r="A115" s="294" t="s">
        <v>89</v>
      </c>
      <c r="B115" s="6" t="s">
        <v>185</v>
      </c>
      <c r="C115" s="178">
        <v>0</v>
      </c>
      <c r="D115" s="178">
        <v>0</v>
      </c>
      <c r="E115" s="178">
        <v>0</v>
      </c>
    </row>
    <row r="116" spans="1:5" ht="12" customHeight="1">
      <c r="A116" s="294" t="s">
        <v>90</v>
      </c>
      <c r="B116" s="10" t="s">
        <v>321</v>
      </c>
      <c r="C116" s="178"/>
      <c r="D116" s="178"/>
      <c r="E116" s="178"/>
    </row>
    <row r="117" spans="1:5" ht="12" customHeight="1">
      <c r="A117" s="294" t="s">
        <v>91</v>
      </c>
      <c r="B117" s="10" t="s">
        <v>165</v>
      </c>
      <c r="C117" s="177">
        <v>59342049</v>
      </c>
      <c r="D117" s="177">
        <v>139538856</v>
      </c>
      <c r="E117" s="177">
        <v>70938538</v>
      </c>
    </row>
    <row r="118" spans="1:5" ht="12" customHeight="1">
      <c r="A118" s="294" t="s">
        <v>92</v>
      </c>
      <c r="B118" s="10" t="s">
        <v>322</v>
      </c>
      <c r="C118" s="168"/>
      <c r="D118" s="168"/>
      <c r="E118" s="168"/>
    </row>
    <row r="119" spans="1:5" ht="12" customHeight="1">
      <c r="A119" s="294" t="s">
        <v>93</v>
      </c>
      <c r="B119" s="172" t="s">
        <v>188</v>
      </c>
      <c r="C119" s="168">
        <v>2557</v>
      </c>
      <c r="D119" s="168">
        <v>3677</v>
      </c>
      <c r="E119" s="168">
        <v>3677</v>
      </c>
    </row>
    <row r="120" spans="1:5" ht="12" customHeight="1">
      <c r="A120" s="294" t="s">
        <v>99</v>
      </c>
      <c r="B120" s="171" t="s">
        <v>382</v>
      </c>
      <c r="C120" s="168"/>
      <c r="D120" s="168"/>
      <c r="E120" s="168"/>
    </row>
    <row r="121" spans="1:5" ht="12" customHeight="1">
      <c r="A121" s="294" t="s">
        <v>101</v>
      </c>
      <c r="B121" s="272" t="s">
        <v>327</v>
      </c>
      <c r="C121" s="168"/>
      <c r="D121" s="168"/>
      <c r="E121" s="168"/>
    </row>
    <row r="122" spans="1:5" ht="12" customHeight="1">
      <c r="A122" s="294" t="s">
        <v>166</v>
      </c>
      <c r="B122" s="102" t="s">
        <v>310</v>
      </c>
      <c r="C122" s="168"/>
      <c r="D122" s="168"/>
      <c r="E122" s="168"/>
    </row>
    <row r="123" spans="1:5" ht="12" customHeight="1">
      <c r="A123" s="294" t="s">
        <v>167</v>
      </c>
      <c r="B123" s="102" t="s">
        <v>326</v>
      </c>
      <c r="C123" s="168">
        <v>2557</v>
      </c>
      <c r="D123" s="168">
        <v>2557</v>
      </c>
      <c r="E123" s="168">
        <v>2557</v>
      </c>
    </row>
    <row r="124" spans="1:5" ht="12" customHeight="1">
      <c r="A124" s="294" t="s">
        <v>168</v>
      </c>
      <c r="B124" s="102" t="s">
        <v>325</v>
      </c>
      <c r="C124" s="168"/>
      <c r="D124" s="168"/>
      <c r="E124" s="168"/>
    </row>
    <row r="125" spans="1:5" ht="12" customHeight="1">
      <c r="A125" s="294" t="s">
        <v>318</v>
      </c>
      <c r="B125" s="102" t="s">
        <v>313</v>
      </c>
      <c r="C125" s="168"/>
      <c r="D125" s="168"/>
      <c r="E125" s="168"/>
    </row>
    <row r="126" spans="1:5" ht="12" customHeight="1">
      <c r="A126" s="294" t="s">
        <v>319</v>
      </c>
      <c r="B126" s="102" t="s">
        <v>324</v>
      </c>
      <c r="C126" s="168"/>
      <c r="D126" s="168"/>
      <c r="E126" s="168"/>
    </row>
    <row r="127" spans="1:5" ht="12" customHeight="1" thickBot="1">
      <c r="A127" s="303" t="s">
        <v>320</v>
      </c>
      <c r="B127" s="102" t="s">
        <v>323</v>
      </c>
      <c r="C127" s="169"/>
      <c r="D127" s="169">
        <v>1120</v>
      </c>
      <c r="E127" s="169">
        <v>1120</v>
      </c>
    </row>
    <row r="128" spans="1:5" ht="12" customHeight="1" thickBot="1">
      <c r="A128" s="27" t="s">
        <v>17</v>
      </c>
      <c r="B128" s="85" t="s">
        <v>399</v>
      </c>
      <c r="C128" s="175">
        <f>+C93+C114</f>
        <v>467537372</v>
      </c>
      <c r="D128" s="175">
        <f>+D93+D114</f>
        <v>550786347</v>
      </c>
      <c r="E128" s="175">
        <f>SUM(E93,E114)</f>
        <v>305518183</v>
      </c>
    </row>
    <row r="129" spans="1:5" ht="12" customHeight="1" thickBot="1">
      <c r="A129" s="27" t="s">
        <v>18</v>
      </c>
      <c r="B129" s="85" t="s">
        <v>400</v>
      </c>
      <c r="C129" s="175">
        <f>+C130+C131+C132</f>
        <v>1671</v>
      </c>
      <c r="D129" s="175">
        <f>+D130+D131+D132</f>
        <v>1671</v>
      </c>
      <c r="E129" s="175">
        <f>+E130+E131+E132</f>
        <v>1253</v>
      </c>
    </row>
    <row r="130" spans="1:5" s="80" customFormat="1" ht="12" customHeight="1">
      <c r="A130" s="294" t="s">
        <v>222</v>
      </c>
      <c r="B130" s="7" t="s">
        <v>464</v>
      </c>
      <c r="C130" s="168">
        <v>1671</v>
      </c>
      <c r="D130" s="168">
        <v>1671</v>
      </c>
      <c r="E130" s="168">
        <v>1253</v>
      </c>
    </row>
    <row r="131" spans="1:5" ht="12" customHeight="1">
      <c r="A131" s="294" t="s">
        <v>223</v>
      </c>
      <c r="B131" s="7" t="s">
        <v>408</v>
      </c>
      <c r="C131" s="168"/>
      <c r="D131" s="168"/>
      <c r="E131" s="168"/>
    </row>
    <row r="132" spans="1:5" ht="12" customHeight="1" thickBot="1">
      <c r="A132" s="303" t="s">
        <v>224</v>
      </c>
      <c r="B132" s="5" t="s">
        <v>463</v>
      </c>
      <c r="C132" s="168"/>
      <c r="D132" s="168"/>
      <c r="E132" s="168"/>
    </row>
    <row r="133" spans="1:5" ht="12" customHeight="1" thickBot="1">
      <c r="A133" s="27" t="s">
        <v>19</v>
      </c>
      <c r="B133" s="85" t="s">
        <v>401</v>
      </c>
      <c r="C133" s="175">
        <f>+C134+C135+C136+C137+C138+C139</f>
        <v>0</v>
      </c>
      <c r="D133" s="175">
        <f>+D134+D135+D136+D137+D138+D139</f>
        <v>0</v>
      </c>
      <c r="E133" s="175">
        <f>+E134+E135+E136+E137+E138+E139</f>
        <v>4</v>
      </c>
    </row>
    <row r="134" spans="1:5" ht="12" customHeight="1">
      <c r="A134" s="294" t="s">
        <v>76</v>
      </c>
      <c r="B134" s="7" t="s">
        <v>410</v>
      </c>
      <c r="C134" s="168"/>
      <c r="D134" s="168"/>
      <c r="E134" s="168"/>
    </row>
    <row r="135" spans="1:5" ht="12" customHeight="1">
      <c r="A135" s="294" t="s">
        <v>77</v>
      </c>
      <c r="B135" s="7" t="s">
        <v>402</v>
      </c>
      <c r="C135" s="168"/>
      <c r="D135" s="168"/>
      <c r="E135" s="168"/>
    </row>
    <row r="136" spans="1:5" ht="12" customHeight="1">
      <c r="A136" s="294" t="s">
        <v>78</v>
      </c>
      <c r="B136" s="7" t="s">
        <v>403</v>
      </c>
      <c r="C136" s="168"/>
      <c r="D136" s="168"/>
      <c r="E136" s="168"/>
    </row>
    <row r="137" spans="1:5" ht="12" customHeight="1">
      <c r="A137" s="294" t="s">
        <v>153</v>
      </c>
      <c r="B137" s="7" t="s">
        <v>462</v>
      </c>
      <c r="C137" s="168"/>
      <c r="D137" s="168"/>
      <c r="E137" s="168"/>
    </row>
    <row r="138" spans="1:5" ht="12" customHeight="1">
      <c r="A138" s="294" t="s">
        <v>154</v>
      </c>
      <c r="B138" s="7" t="s">
        <v>405</v>
      </c>
      <c r="C138" s="168"/>
      <c r="D138" s="168"/>
      <c r="E138" s="168"/>
    </row>
    <row r="139" spans="1:5" s="80" customFormat="1" ht="12" customHeight="1" thickBot="1">
      <c r="A139" s="303" t="s">
        <v>155</v>
      </c>
      <c r="B139" s="5" t="s">
        <v>406</v>
      </c>
      <c r="C139" s="168"/>
      <c r="D139" s="168"/>
      <c r="E139" s="168">
        <v>4</v>
      </c>
    </row>
    <row r="140" spans="1:11" ht="12" customHeight="1" thickBot="1">
      <c r="A140" s="27" t="s">
        <v>20</v>
      </c>
      <c r="B140" s="85" t="s">
        <v>478</v>
      </c>
      <c r="C140" s="181">
        <f>+C141+C142+C144+C145+C143</f>
        <v>143685158</v>
      </c>
      <c r="D140" s="181">
        <f>+D141+D142+D144+D145+D143</f>
        <v>152647508</v>
      </c>
      <c r="E140" s="181">
        <f>+E141+E142+E144+E145+E143</f>
        <v>9381075</v>
      </c>
      <c r="K140" s="167"/>
    </row>
    <row r="141" spans="1:5" ht="12.75">
      <c r="A141" s="294" t="s">
        <v>79</v>
      </c>
      <c r="B141" s="7" t="s">
        <v>328</v>
      </c>
      <c r="C141" s="168"/>
      <c r="D141" s="168"/>
      <c r="E141" s="168"/>
    </row>
    <row r="142" spans="1:5" ht="12" customHeight="1">
      <c r="A142" s="294" t="s">
        <v>80</v>
      </c>
      <c r="B142" s="7" t="s">
        <v>329</v>
      </c>
      <c r="C142" s="168">
        <v>8462350</v>
      </c>
      <c r="D142" s="168">
        <v>16924700</v>
      </c>
      <c r="E142" s="168">
        <v>9263818</v>
      </c>
    </row>
    <row r="143" spans="1:5" ht="12" customHeight="1">
      <c r="A143" s="294" t="s">
        <v>242</v>
      </c>
      <c r="B143" s="7" t="s">
        <v>477</v>
      </c>
      <c r="C143" s="168">
        <v>134786767</v>
      </c>
      <c r="D143" s="168">
        <v>134786767</v>
      </c>
      <c r="E143" s="168">
        <v>116481</v>
      </c>
    </row>
    <row r="144" spans="1:5" s="80" customFormat="1" ht="12" customHeight="1">
      <c r="A144" s="294" t="s">
        <v>243</v>
      </c>
      <c r="B144" s="7" t="s">
        <v>415</v>
      </c>
      <c r="C144" s="168"/>
      <c r="D144" s="168"/>
      <c r="E144" s="168"/>
    </row>
    <row r="145" spans="1:5" s="80" customFormat="1" ht="12" customHeight="1" thickBot="1">
      <c r="A145" s="303" t="s">
        <v>244</v>
      </c>
      <c r="B145" s="5" t="s">
        <v>348</v>
      </c>
      <c r="C145" s="168">
        <v>436041</v>
      </c>
      <c r="D145" s="168">
        <v>936041</v>
      </c>
      <c r="E145" s="168">
        <v>776</v>
      </c>
    </row>
    <row r="146" spans="1:5" s="80" customFormat="1" ht="12" customHeight="1" thickBot="1">
      <c r="A146" s="27" t="s">
        <v>21</v>
      </c>
      <c r="B146" s="85" t="s">
        <v>416</v>
      </c>
      <c r="C146" s="184">
        <f>+C147+C148+C149+C150+C151</f>
        <v>0</v>
      </c>
      <c r="D146" s="184">
        <f>+D147+D148+D149+D150+D151</f>
        <v>0</v>
      </c>
      <c r="E146" s="184">
        <f>+E147+E148+E149+E150+E151</f>
        <v>0</v>
      </c>
    </row>
    <row r="147" spans="1:5" s="80" customFormat="1" ht="12" customHeight="1">
      <c r="A147" s="294" t="s">
        <v>81</v>
      </c>
      <c r="B147" s="7" t="s">
        <v>411</v>
      </c>
      <c r="C147" s="168"/>
      <c r="D147" s="168"/>
      <c r="E147" s="168"/>
    </row>
    <row r="148" spans="1:5" s="80" customFormat="1" ht="12" customHeight="1">
      <c r="A148" s="294" t="s">
        <v>82</v>
      </c>
      <c r="B148" s="7" t="s">
        <v>418</v>
      </c>
      <c r="C148" s="168"/>
      <c r="D148" s="168"/>
      <c r="E148" s="168"/>
    </row>
    <row r="149" spans="1:5" s="80" customFormat="1" ht="12" customHeight="1">
      <c r="A149" s="294" t="s">
        <v>254</v>
      </c>
      <c r="B149" s="7" t="s">
        <v>413</v>
      </c>
      <c r="C149" s="168"/>
      <c r="D149" s="168"/>
      <c r="E149" s="168"/>
    </row>
    <row r="150" spans="1:5" s="80" customFormat="1" ht="12" customHeight="1">
      <c r="A150" s="294" t="s">
        <v>255</v>
      </c>
      <c r="B150" s="7" t="s">
        <v>465</v>
      </c>
      <c r="C150" s="168"/>
      <c r="D150" s="168"/>
      <c r="E150" s="168"/>
    </row>
    <row r="151" spans="1:5" ht="12.75" customHeight="1" thickBot="1">
      <c r="A151" s="303" t="s">
        <v>417</v>
      </c>
      <c r="B151" s="5" t="s">
        <v>420</v>
      </c>
      <c r="C151" s="169"/>
      <c r="D151" s="169"/>
      <c r="E151" s="169"/>
    </row>
    <row r="152" spans="1:5" ht="12.75" customHeight="1" thickBot="1">
      <c r="A152" s="337" t="s">
        <v>22</v>
      </c>
      <c r="B152" s="85" t="s">
        <v>421</v>
      </c>
      <c r="C152" s="184"/>
      <c r="D152" s="184"/>
      <c r="E152" s="184"/>
    </row>
    <row r="153" spans="1:5" ht="12.75" customHeight="1" thickBot="1">
      <c r="A153" s="337" t="s">
        <v>23</v>
      </c>
      <c r="B153" s="85" t="s">
        <v>422</v>
      </c>
      <c r="C153" s="184"/>
      <c r="D153" s="184"/>
      <c r="E153" s="184"/>
    </row>
    <row r="154" spans="1:5" ht="12" customHeight="1" thickBot="1">
      <c r="A154" s="27" t="s">
        <v>24</v>
      </c>
      <c r="B154" s="85" t="s">
        <v>424</v>
      </c>
      <c r="C154" s="286">
        <f>+C129+C133+C140+C146+C152+C153</f>
        <v>143686829</v>
      </c>
      <c r="D154" s="286">
        <f>+D129+D133+D140+D146+D152+D153</f>
        <v>152649179</v>
      </c>
      <c r="E154" s="286">
        <v>142230287</v>
      </c>
    </row>
    <row r="155" spans="1:5" ht="15" customHeight="1" thickBot="1">
      <c r="A155" s="305" t="s">
        <v>25</v>
      </c>
      <c r="B155" s="253" t="s">
        <v>423</v>
      </c>
      <c r="C155" s="286">
        <f>+C128+C154</f>
        <v>611224201</v>
      </c>
      <c r="D155" s="286">
        <f>+D128+D154</f>
        <v>703435526</v>
      </c>
      <c r="E155" s="286">
        <f>+E128+E154</f>
        <v>447748470</v>
      </c>
    </row>
    <row r="156" spans="1:5" ht="13.5" thickBot="1">
      <c r="A156" s="256"/>
      <c r="B156" s="257"/>
      <c r="C156" s="258"/>
      <c r="D156" s="258"/>
      <c r="E156" s="258"/>
    </row>
    <row r="157" spans="1:5" ht="15" customHeight="1" thickBot="1">
      <c r="A157" s="164" t="s">
        <v>466</v>
      </c>
      <c r="B157" s="165"/>
      <c r="C157" s="82">
        <v>6</v>
      </c>
      <c r="D157" s="82">
        <v>6</v>
      </c>
      <c r="E157" s="82">
        <v>6</v>
      </c>
    </row>
    <row r="158" spans="1:5" ht="14.25" customHeight="1" thickBot="1">
      <c r="A158" s="164" t="s">
        <v>178</v>
      </c>
      <c r="B158" s="165"/>
      <c r="C158" s="82">
        <v>141</v>
      </c>
      <c r="D158" s="82">
        <v>141</v>
      </c>
      <c r="E158" s="82">
        <v>141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3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Ági</cp:lastModifiedBy>
  <cp:lastPrinted>2020-07-22T06:12:45Z</cp:lastPrinted>
  <dcterms:created xsi:type="dcterms:W3CDTF">1999-10-30T10:30:45Z</dcterms:created>
  <dcterms:modified xsi:type="dcterms:W3CDTF">2020-07-22T07:42:24Z</dcterms:modified>
  <cp:category/>
  <cp:version/>
  <cp:contentType/>
  <cp:contentStatus/>
</cp:coreProperties>
</file>