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76" yWindow="65266" windowWidth="10725" windowHeight="9060" tabRatio="903" firstSheet="2" activeTab="7"/>
  </bookViews>
  <sheets>
    <sheet name="Címrend" sheetId="1" r:id="rId1"/>
    <sheet name="1. melléklet" sheetId="2" r:id="rId2"/>
    <sheet name="2. melléklet" sheetId="3" r:id="rId3"/>
    <sheet name="3. melléklet " sheetId="4" r:id="rId4"/>
    <sheet name="4. melléklet" sheetId="5" r:id="rId5"/>
    <sheet name="5. melléklet" sheetId="6" r:id="rId6"/>
    <sheet name="6. melléklet" sheetId="7" r:id="rId7"/>
    <sheet name="7. melléklet" sheetId="8" r:id="rId8"/>
  </sheets>
  <definedNames>
    <definedName name="_xlnm.Print_Titles" localSheetId="2">'2. melléklet'!$1:$4</definedName>
    <definedName name="_xlnm.Print_Titles" localSheetId="3">'3. melléklet '!$A:$A</definedName>
    <definedName name="_xlnm.Print_Titles" localSheetId="5">'5. melléklet'!$1:$2</definedName>
    <definedName name="_xlnm.Print_Area" localSheetId="3">'3. melléklet '!$A$1:$L$51</definedName>
    <definedName name="_xlnm.Print_Area" localSheetId="5">'5. melléklet'!$A$1:$D$91</definedName>
  </definedNames>
  <calcPr fullCalcOnLoad="1"/>
</workbook>
</file>

<file path=xl/sharedStrings.xml><?xml version="1.0" encoding="utf-8"?>
<sst xmlns="http://schemas.openxmlformats.org/spreadsheetml/2006/main" count="422" uniqueCount="261">
  <si>
    <t>Jogcím</t>
  </si>
  <si>
    <t>I.</t>
  </si>
  <si>
    <t>II.</t>
  </si>
  <si>
    <t>Összesen:</t>
  </si>
  <si>
    <t xml:space="preserve">          (E Ft)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</si>
  <si>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</si>
  <si>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</si>
  <si>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</si>
  <si>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</si>
  <si>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</si>
  <si>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</si>
  <si>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</si>
  <si>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</si>
  <si>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Lakástámogatás visszatérítés (bérlakás-számla)</t>
  </si>
  <si>
    <t>Munkáltatói támogatás</t>
  </si>
  <si>
    <t>IV.</t>
  </si>
  <si>
    <t>MINDÖSSZESEN:</t>
  </si>
  <si>
    <t>Dologi kiadások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</si>
  <si>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</si>
  <si>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</si>
  <si>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</si>
  <si>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</si>
  <si>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</si>
  <si>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</si>
  <si>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</si>
  <si>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>11.</t>
  </si>
  <si>
    <t>12.</t>
  </si>
  <si>
    <t xml:space="preserve">Kőszeg Város Önkormányzatának bevételei és kiadásai </t>
  </si>
  <si>
    <t>Bevételi előirányzatok (e Ft-ban)</t>
  </si>
  <si>
    <t>Kiemelt előirányzatok</t>
  </si>
  <si>
    <t>BEVÉTELI ELŐIRÁNYZAT MINDÖSSZESEN:</t>
  </si>
  <si>
    <t>Kiadási előirányzatok (e Ft-ban)</t>
  </si>
  <si>
    <t>Személyi juttatások</t>
  </si>
  <si>
    <t>Munkaadókat terhelő járulékok</t>
  </si>
  <si>
    <t>Ellátottak pénzbeli juttatásai</t>
  </si>
  <si>
    <t>KIADÁSI ELŐIRÁNYZAT MINDÖSSZESEN:</t>
  </si>
  <si>
    <t>Saját bevétel</t>
  </si>
  <si>
    <t>Kőszeg Város Önkormányzatának címrendje</t>
  </si>
  <si>
    <t>Cím</t>
  </si>
  <si>
    <t>Alcím</t>
  </si>
  <si>
    <t>Jurisics-vár Művelődési Központ és Várszínház</t>
  </si>
  <si>
    <t>Hulladékgazdálkodási társulási beruházásokhoz átadás</t>
  </si>
  <si>
    <t>Kőszeg Város Önkormányzata</t>
  </si>
  <si>
    <t>Önkormányzat és intézményei összesen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</si>
  <si>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</si>
  <si>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</si>
  <si>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</si>
  <si>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>14.</t>
  </si>
  <si>
    <t xml:space="preserve">1. </t>
  </si>
  <si>
    <t xml:space="preserve">Kőszegi Közös Önkormányzati Hivatal </t>
  </si>
  <si>
    <t>I.) Települési önkromáynzatok működésének támogatása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</si>
  <si>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</si>
  <si>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</si>
  <si>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</si>
  <si>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9.</t>
  </si>
  <si>
    <t>10.</t>
  </si>
  <si>
    <t>Újvárosi Óvoda fejlesztési hozzájárulás</t>
  </si>
  <si>
    <t>Városrehabilitációs kölcsön</t>
  </si>
  <si>
    <t>Szociális Gondozási Központ fejlesztési hozzájárulás</t>
  </si>
  <si>
    <t>Fejlesztési tartalék</t>
  </si>
  <si>
    <t>Önként vállalt feladatok összesen:</t>
  </si>
  <si>
    <t>ebből:</t>
  </si>
  <si>
    <t>Kötelező feladatok összesen:</t>
  </si>
  <si>
    <t>2. Óvodaműködtetési támogatás</t>
  </si>
  <si>
    <t xml:space="preserve">Helyi önkormányzatok által felhasználható központosított előirányzatok összesen: 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</si>
  <si>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</si>
  <si>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</si>
  <si>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</si>
  <si>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</si>
  <si>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</si>
  <si>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</si>
  <si>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</si>
  <si>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</si>
  <si>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</si>
  <si>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</si>
  <si>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>Beruházás</t>
  </si>
  <si>
    <t>Felhalmozási célú átvett pénzeszközök</t>
  </si>
  <si>
    <t>Bérlakás törlesztések</t>
  </si>
  <si>
    <t>Vagyonhasznosító bevétele</t>
  </si>
  <si>
    <t>Központi Óvoda Bölcsőde fejlesztési hozzájárulás</t>
  </si>
  <si>
    <t>Központi Óvoda Felsővárosi Tagóvodája fejlesztési hozzájárulás</t>
  </si>
  <si>
    <t>Központi Óvoda fejlesztési hozzájárulás</t>
  </si>
  <si>
    <t>Újvárosi Óvoda Kőszegfalvi Tagóvodája fejlesztési hozzájárulás</t>
  </si>
  <si>
    <t>Vízi-közmű hálózaton végzett felújítási munkák</t>
  </si>
  <si>
    <t>Kártalanítás 54/2014. (III.27.) KT határozat</t>
  </si>
  <si>
    <t>Vasivíz Zrt-től átvett vagyon értékeltetése</t>
  </si>
  <si>
    <t>Kőszegfalvi lakóparkhoz vezető út kisajátítása</t>
  </si>
  <si>
    <t>Érdekeltségnövelő pályázat saját erő (Jurisics-vár Műv. Központ és Várszínház)</t>
  </si>
  <si>
    <t>Kisértékű tárgyi eszköz beszerzések (Kőszegi Közös Önkormányzati Hivatal)</t>
  </si>
  <si>
    <t>Vonal alatti tételek (nem kerültek beépítésre)</t>
  </si>
  <si>
    <t>Bérlakás értékesítési bevétel</t>
  </si>
  <si>
    <t>Fejlesztési kiadások-fejlesztési bevételek egyenlege:</t>
  </si>
  <si>
    <t>Kőszegi Városi Múzeum</t>
  </si>
  <si>
    <t>Előző évi maradvány</t>
  </si>
  <si>
    <t>Közhatalmi bevételek</t>
  </si>
  <si>
    <t>Működési bevételek</t>
  </si>
  <si>
    <t>Felhalmozási bevételek</t>
  </si>
  <si>
    <t>Működési célú átvett pénzeszközök</t>
  </si>
  <si>
    <t>Beruházások</t>
  </si>
  <si>
    <t>Felújítások</t>
  </si>
  <si>
    <t xml:space="preserve">Helyi önkormányzatok által felhasználható központosított előirányzatok (2014. évi C. törvény 3. melléklete szerint) 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</si>
  <si>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</si>
  <si>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</si>
  <si>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</si>
  <si>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</si>
  <si>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</si>
  <si>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4.  Köznevelési intézmények működtetéséhez kapcsolódó támogatás</t>
  </si>
  <si>
    <t>5.  Pedagógus II. kategóriába sorolt óvodapedagógusok kiegészítő 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</si>
  <si>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</si>
  <si>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</si>
  <si>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</si>
  <si>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</si>
  <si>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Felhalmozási bevételek (saját bevételek)</t>
  </si>
  <si>
    <t>Vasivíz vízdíj használati díjak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</si>
  <si>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</si>
  <si>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</si>
  <si>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</si>
  <si>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</si>
  <si>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</si>
  <si>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</si>
  <si>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</si>
  <si>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</si>
  <si>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</si>
  <si>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</si>
  <si>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</si>
  <si>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</si>
  <si>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</si>
  <si>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</si>
  <si>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</si>
  <si>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>Fizetési kötelezettségek</t>
  </si>
  <si>
    <t>Kötvény törlesztések</t>
  </si>
  <si>
    <t>Adósságot keletkeztető ügyletek értéke (Stabilitási tv. 3.§)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</si>
  <si>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</si>
  <si>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</si>
  <si>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</si>
  <si>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</si>
  <si>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</si>
  <si>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</si>
  <si>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</si>
  <si>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</si>
  <si>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</si>
  <si>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</si>
  <si>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</si>
  <si>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</si>
  <si>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</si>
  <si>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</si>
  <si>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</si>
  <si>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</si>
  <si>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</si>
  <si>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</si>
  <si>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</si>
  <si>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</si>
  <si>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</si>
  <si>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</si>
  <si>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</si>
  <si>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</si>
  <si>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Helyi adóból származó bevétel</t>
  </si>
  <si>
    <t>tárgyi eszköz és imm j, részvény, részesedés értékesítés bevétele</t>
  </si>
  <si>
    <t>Középtávú terv 2017.</t>
  </si>
  <si>
    <t>Középtávú terv 2018.</t>
  </si>
  <si>
    <t>Önk-i vagyon, vagyoni ért jog értékesítése, hasznosítása</t>
  </si>
  <si>
    <t>osztalék, koncessziós díj és hozambevétel</t>
  </si>
  <si>
    <t>bírság, pótlék és díjbevétel</t>
  </si>
  <si>
    <t>kezességvállalás megtérülése</t>
  </si>
  <si>
    <t>Saját bevétel 50%-a</t>
  </si>
  <si>
    <t>KIMUTATÁS</t>
  </si>
  <si>
    <t xml:space="preserve">I. 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</si>
  <si>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</si>
  <si>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</si>
  <si>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</si>
  <si>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</si>
  <si>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</si>
  <si>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</si>
  <si>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Egyéb kiadás</t>
  </si>
  <si>
    <t xml:space="preserve"> </t>
  </si>
  <si>
    <t>ÁROP II. esélyegyenlőségi pályázat</t>
  </si>
  <si>
    <t>Erasmus+ pályázat</t>
  </si>
  <si>
    <t>*</t>
  </si>
  <si>
    <t>Jurisics-vár Műv. Központ és Várszínház</t>
  </si>
  <si>
    <t xml:space="preserve"> - ebből egyéb működési célú támogatás áht-n belülről</t>
  </si>
  <si>
    <t xml:space="preserve">               -ebből működési célú támogatások áht-n belülre</t>
  </si>
  <si>
    <t xml:space="preserve">               -ebből működési célú támogatások áht-n kívülre</t>
  </si>
  <si>
    <t xml:space="preserve">          2016. évi felhalmozási célú bevételek </t>
  </si>
  <si>
    <t>2016. évi felhalmozási  kiadások (E Ft)</t>
  </si>
  <si>
    <t>Központ Óvoda felújítására kapott támogatás maradványa</t>
  </si>
  <si>
    <t>Vis maior I. pályázat támogatása</t>
  </si>
  <si>
    <t>Vis maior II. pályázat támogatása</t>
  </si>
  <si>
    <t>2006/2015. (XII.29.) Korm. hat. kapott támogatása</t>
  </si>
  <si>
    <t>Balog iskola szennyvízelvezető rendszer felújítása (15 000 E Ft támogatásból</t>
  </si>
  <si>
    <t>Vis maior I. káresemény helyreállítási munkái</t>
  </si>
  <si>
    <t>Vis maior II. káresemény helyreállítási munkái</t>
  </si>
  <si>
    <t xml:space="preserve">Jurisics tér 5. csőtőrés miatti javítsi munkálatok </t>
  </si>
  <si>
    <t xml:space="preserve">Kálvária utca felújítása </t>
  </si>
  <si>
    <t>Kálvári u. felújításához befizetett pénzösszeg</t>
  </si>
  <si>
    <t>Tekepálya feletti lapostető szigetelése és fedése</t>
  </si>
  <si>
    <t>Kőszegfalvi Óvodában kémény béléstest és kazán cseréje</t>
  </si>
  <si>
    <t>Pénztárgép beszerzése (Jurisics-vár Műv. Központ és Várszínház)</t>
  </si>
  <si>
    <t>Temető utcai ravatalozóban penészedés megszüntetése</t>
  </si>
  <si>
    <t xml:space="preserve">ÖBB tulajdonában lévő volt vasúti pályatest megvásárlása </t>
  </si>
  <si>
    <t xml:space="preserve"> Rendezvényeken áramvételezési hely kiépítése a Fő téren</t>
  </si>
  <si>
    <t>Térfigyelő kamera kiépítése a Liszt F. u. - Munkácsy u. csomópontban saját erő ( csak lakossági hozzájárulás esetén 500 E Ft</t>
  </si>
  <si>
    <t>Gépkocsi vásárlás</t>
  </si>
  <si>
    <t>Meskó u. 1. szám alatti ingatlan építéstörténeti dokumentáció elkészítése</t>
  </si>
  <si>
    <t>Rendezési terv módosításának tervezése</t>
  </si>
  <si>
    <t>Pogányi u. folytatása tanulmányterv</t>
  </si>
  <si>
    <t>2199 hrsz-ú ingatlan (Kratochwill-ház hátsó része) megvásárlása</t>
  </si>
  <si>
    <t>Járművásárlás Városüz. Kft-nek rézsűvágó adapter</t>
  </si>
  <si>
    <t>Új köztemető kialakítása I. ütem</t>
  </si>
  <si>
    <t>Rohonci úti fasor cseréje</t>
  </si>
  <si>
    <t>1104 hrsz-ú ingatlan megvásárlása (nemezgyári zsilip)</t>
  </si>
  <si>
    <t>Liszt F. u. 30. (volt botgyár területe) megvásárlása</t>
  </si>
  <si>
    <t>Projektek előkészítési költségei</t>
  </si>
  <si>
    <t>Posztó utcai parkoló kialakítása</t>
  </si>
  <si>
    <t>Kőszegfalvi temetőben előtető ravatalozóhoz</t>
  </si>
  <si>
    <t>2207/A/15 hrszú ingatlan (Kossuth 15. pince) megvásárlása</t>
  </si>
  <si>
    <t>Középtávú terv 2019.</t>
  </si>
  <si>
    <t>Támogatás összege 2016. 01. 01.             ( Ft)</t>
  </si>
  <si>
    <t>2016. években</t>
  </si>
  <si>
    <t>2016. évi eredeti előirányzat</t>
  </si>
  <si>
    <t>Központi támogatások összesen (2015. évi C. törvény 2. és 3. melléklete szerint):</t>
  </si>
  <si>
    <t>Kőszeg Város Ökormányzata saját bevételeinek összege és adósságot keletkeztető ügyleteinek értéke 2016-2019. években (E Ft)</t>
  </si>
  <si>
    <t>2016. évi költségvetési rendelet</t>
  </si>
  <si>
    <t>Középtávú terv 2016. (2015-ben prognosztizált adatok)</t>
  </si>
  <si>
    <t>Az európai uniós támogatással megvalósuló programok, projektek bevételeiről és kiadásairól, valamint az önkormányzaton kívüli ilyen projektekhez való hozzájárulásról 2016. évben</t>
  </si>
  <si>
    <t>Kőszeg Város Önkormányzata 2016. évi költségvetésében európai uniós forrásból megvalósítandó projektek, fejlesztések:</t>
  </si>
  <si>
    <t>2016.</t>
  </si>
  <si>
    <t>Központi irányítószervi támogatás</t>
  </si>
  <si>
    <t xml:space="preserve">Kőszeg Város Önkormányzata és intézményei </t>
  </si>
  <si>
    <t>Kőszeg Város Önkormányzata és intézményei bevételei és kiadásai 2016. évben</t>
  </si>
  <si>
    <t xml:space="preserve">     -  ebből egyéb felh c visszat. támogatások, kölcsönök</t>
  </si>
  <si>
    <t xml:space="preserve">     -  ebből egyéb felh. célú átvett pénzeszközök</t>
  </si>
  <si>
    <t xml:space="preserve">               -ebből felh. C. visszat. támogatások, kölcsönök nyújtása</t>
  </si>
  <si>
    <t xml:space="preserve">               -ebből egyéb felh. célú támogatások áht-n blülre</t>
  </si>
  <si>
    <t xml:space="preserve">               -ebből egyéb felh. célú támogatások áht-n kívülre</t>
  </si>
  <si>
    <t>Kőszeg Város Önkormányzatának központilag szabályozott bevételei 2016. évben</t>
  </si>
  <si>
    <t xml:space="preserve">A helyi önkormányzatok általános müködésének és ágazati feladatainak támogatása (2015. évi C. törvény 2. melléklete szerint)  </t>
  </si>
  <si>
    <t>Hirdetőtábla kiépítése (testületi döntés alapján)</t>
  </si>
  <si>
    <t>Jurisich Miklós Gimnázium sportpályáinak  felújítása (20 000 E Ft támogatásból)</t>
  </si>
  <si>
    <t xml:space="preserve">  -ebből  szakmai létszám</t>
  </si>
  <si>
    <t xml:space="preserve">  - ebből  technikai létszám</t>
  </si>
  <si>
    <t>Kőszeg Város Önkormányzata és intézményei központi írányítószervi támogatást nettósítva</t>
  </si>
  <si>
    <t>13.</t>
  </si>
  <si>
    <t>Államtól átvett ingatlanok (662, 2131 hrsz) karbantartása</t>
  </si>
  <si>
    <t>feladatjelleg szerint: - kötelező feladatok</t>
  </si>
  <si>
    <t>LÉTSZÁM (engedélyezett létszámkeret közfogalkoztatottak nélkül)</t>
  </si>
  <si>
    <t>KÖZFOGLALKOZTATOTTAK létszáma</t>
  </si>
  <si>
    <t>feladatjelleg szerint: - önként vállalt feladatok</t>
  </si>
  <si>
    <t>feladatjelleg szerint: - államigazgatási feladatok</t>
  </si>
  <si>
    <t>Kőszegi Szocilis Gondozási Központ szennyvízátemelő cseréje</t>
  </si>
  <si>
    <t>Egészségház kerékpárút kiépítése  (28 000 E  Ft támogatásból)</t>
  </si>
  <si>
    <t>Központi Óvoda hátsó épületrész felújítása (30 000 E Ft pályázatból)</t>
  </si>
  <si>
    <t>Temető utca részleges felújítása (37 000 E Ft támogatásból)</t>
  </si>
  <si>
    <t>7. Kiegészító támogatás a bölcsődében folgalkoztatott, felsőfokú végzettségű kisgyermeknevelők béréhez</t>
  </si>
  <si>
    <t>6. A 2015. évrol áthúzódó bérkompenzáció támogatása</t>
  </si>
  <si>
    <t xml:space="preserve"> 1. melléklet a 2/2016. (II. 12.) önkormányzati rendelethez</t>
  </si>
  <si>
    <t xml:space="preserve"> 2. melléklet a 2/2016. (II.12.) önkormányzati rendelethez</t>
  </si>
  <si>
    <t xml:space="preserve"> 3. melléklet a 2/2016. (II. 12.) önkormányzati rendelethez</t>
  </si>
  <si>
    <t>4. melléklet a 2/2016. (II. 12.) önkormányzati rendelethez</t>
  </si>
  <si>
    <t>5. melléklet a 2/2016. (II. 12.) önkormányzati rendelethez</t>
  </si>
  <si>
    <t>6. melléklet a 2/2016. (II. 12.) önkormányzati rendelethez</t>
  </si>
  <si>
    <t>7. melléklet a 2/2016. (II. 12.)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</si>
</sst>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32" fillId="3" borderId="0" applyNumberFormat="0" applyBorder="0" applyAlignment="0" applyProtection="0"/>
    <xf numFmtId="0" fontId="41" fillId="30" borderId="1" applyNumberFormat="0" applyAlignment="0" applyProtection="0"/>
    <xf numFmtId="0" fontId="34" fillId="31" borderId="2" applyNumberFormat="0" applyAlignment="0" applyProtection="0"/>
    <xf numFmtId="0" fontId="25" fillId="32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7" applyNumberFormat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0" fillId="9" borderId="2" applyNumberFormat="0" applyAlignment="0" applyProtection="0"/>
    <xf numFmtId="0" fontId="0" fillId="34" borderId="12" applyNumberFormat="0" applyFont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9" fillId="41" borderId="0" applyNumberFormat="0" applyBorder="0" applyAlignment="0" applyProtection="0"/>
    <xf numFmtId="0" fontId="50" fillId="42" borderId="13" applyNumberFormat="0" applyAlignment="0" applyProtection="0"/>
    <xf numFmtId="0" fontId="2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4" borderId="15" applyNumberFormat="0" applyFont="0" applyAlignment="0" applyProtection="0"/>
    <xf numFmtId="0" fontId="29" fillId="31" borderId="16" applyNumberFormat="0" applyAlignment="0" applyProtection="0"/>
    <xf numFmtId="0" fontId="5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5" borderId="0" applyNumberFormat="0" applyBorder="0" applyAlignment="0" applyProtection="0"/>
    <xf numFmtId="0" fontId="54" fillId="46" borderId="0" applyNumberFormat="0" applyBorder="0" applyAlignment="0" applyProtection="0"/>
    <xf numFmtId="0" fontId="55" fillId="42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26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3" fontId="15" fillId="0" borderId="19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3" fontId="16" fillId="0" borderId="22" xfId="0" applyNumberFormat="1" applyFont="1" applyFill="1" applyBorder="1" applyAlignment="1">
      <alignment/>
    </xf>
    <xf numFmtId="3" fontId="16" fillId="0" borderId="23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vertical="top"/>
    </xf>
    <xf numFmtId="0" fontId="5" fillId="0" borderId="0" xfId="0" applyFont="1" applyFill="1" applyAlignment="1">
      <alignment horizontal="center" wrapText="1"/>
    </xf>
    <xf numFmtId="0" fontId="4" fillId="0" borderId="0" xfId="94" applyFont="1" applyFill="1" applyAlignment="1">
      <alignment horizontal="left" vertical="top"/>
      <protection/>
    </xf>
    <xf numFmtId="3" fontId="5" fillId="4" borderId="0" xfId="0" applyNumberFormat="1" applyFont="1" applyFill="1" applyAlignment="1">
      <alignment/>
    </xf>
    <xf numFmtId="3" fontId="4" fillId="0" borderId="0" xfId="93" applyNumberFormat="1" applyFont="1" applyFill="1" applyAlignment="1">
      <alignment vertical="top"/>
      <protection/>
    </xf>
    <xf numFmtId="0" fontId="4" fillId="0" borderId="0" xfId="93" applyFont="1" applyFill="1" applyAlignment="1">
      <alignment vertical="top"/>
      <protection/>
    </xf>
    <xf numFmtId="0" fontId="3" fillId="0" borderId="0" xfId="95" applyFont="1" applyFill="1" applyBorder="1">
      <alignment/>
      <protection/>
    </xf>
    <xf numFmtId="3" fontId="4" fillId="0" borderId="0" xfId="93" applyNumberFormat="1" applyFont="1" applyFill="1">
      <alignment/>
      <protection/>
    </xf>
    <xf numFmtId="0" fontId="4" fillId="0" borderId="0" xfId="93" applyFont="1" applyFill="1">
      <alignment/>
      <protection/>
    </xf>
    <xf numFmtId="0" fontId="3" fillId="0" borderId="0" xfId="93" applyFont="1" applyFill="1">
      <alignment/>
      <protection/>
    </xf>
    <xf numFmtId="3" fontId="17" fillId="0" borderId="0" xfId="93" applyNumberFormat="1" applyFont="1" applyFill="1" applyAlignment="1">
      <alignment horizontal="center" wrapText="1"/>
      <protection/>
    </xf>
    <xf numFmtId="0" fontId="12" fillId="0" borderId="0" xfId="93" applyFont="1" applyFill="1">
      <alignment/>
      <protection/>
    </xf>
    <xf numFmtId="0" fontId="5" fillId="0" borderId="0" xfId="93" applyFont="1" applyFill="1">
      <alignment/>
      <protection/>
    </xf>
    <xf numFmtId="3" fontId="5" fillId="0" borderId="0" xfId="93" applyNumberFormat="1" applyFont="1" applyFill="1">
      <alignment/>
      <protection/>
    </xf>
    <xf numFmtId="0" fontId="6" fillId="0" borderId="0" xfId="93" applyFont="1" applyFill="1">
      <alignment/>
      <protection/>
    </xf>
    <xf numFmtId="0" fontId="7" fillId="31" borderId="0" xfId="93" applyFont="1" applyFill="1" applyBorder="1" applyAlignment="1">
      <alignment horizontal="left"/>
      <protection/>
    </xf>
    <xf numFmtId="3" fontId="4" fillId="31" borderId="0" xfId="93" applyNumberFormat="1" applyFont="1" applyFill="1" applyBorder="1">
      <alignment/>
      <protection/>
    </xf>
    <xf numFmtId="0" fontId="6" fillId="0" borderId="0" xfId="93" applyFont="1" applyFill="1" applyBorder="1" applyAlignment="1">
      <alignment horizontal="left" wrapText="1" indent="3"/>
      <protection/>
    </xf>
    <xf numFmtId="0" fontId="6" fillId="0" borderId="0" xfId="93" applyFont="1" applyFill="1" applyBorder="1" applyAlignment="1">
      <alignment horizontal="left" indent="3"/>
      <protection/>
    </xf>
    <xf numFmtId="0" fontId="4" fillId="0" borderId="0" xfId="93" applyFont="1" applyFill="1" applyBorder="1" applyAlignment="1">
      <alignment horizontal="left" wrapText="1" indent="3"/>
      <protection/>
    </xf>
    <xf numFmtId="0" fontId="4" fillId="0" borderId="0" xfId="93" applyFont="1" applyFill="1" applyBorder="1" applyAlignment="1">
      <alignment horizontal="left" indent="3"/>
      <protection/>
    </xf>
    <xf numFmtId="0" fontId="5" fillId="31" borderId="0" xfId="93" applyFont="1" applyFill="1" applyBorder="1" applyAlignment="1">
      <alignment wrapText="1"/>
      <protection/>
    </xf>
    <xf numFmtId="3" fontId="4" fillId="31" borderId="0" xfId="93" applyNumberFormat="1" applyFont="1" applyFill="1">
      <alignment/>
      <protection/>
    </xf>
    <xf numFmtId="0" fontId="6" fillId="0" borderId="0" xfId="93" applyFont="1" applyFill="1" applyBorder="1" applyAlignment="1">
      <alignment wrapText="1"/>
      <protection/>
    </xf>
    <xf numFmtId="2" fontId="6" fillId="0" borderId="0" xfId="93" applyNumberFormat="1" applyFont="1" applyFill="1" applyBorder="1" applyAlignment="1">
      <alignment horizontal="left" wrapText="1" indent="3"/>
      <protection/>
    </xf>
    <xf numFmtId="0" fontId="4" fillId="0" borderId="0" xfId="93" applyFont="1" applyFill="1" applyBorder="1">
      <alignment/>
      <protection/>
    </xf>
    <xf numFmtId="0" fontId="13" fillId="0" borderId="0" xfId="93" applyFont="1" applyFill="1" applyBorder="1" applyAlignment="1">
      <alignment wrapText="1"/>
      <protection/>
    </xf>
    <xf numFmtId="0" fontId="8" fillId="0" borderId="0" xfId="93" applyFont="1" applyFill="1">
      <alignment/>
      <protection/>
    </xf>
    <xf numFmtId="0" fontId="7" fillId="0" borderId="0" xfId="93" applyFont="1" applyFill="1" applyAlignment="1">
      <alignment horizontal="right"/>
      <protection/>
    </xf>
    <xf numFmtId="0" fontId="8" fillId="0" borderId="0" xfId="93" applyFont="1" applyFill="1" applyAlignment="1">
      <alignment horizontal="right"/>
      <protection/>
    </xf>
    <xf numFmtId="0" fontId="13" fillId="0" borderId="0" xfId="93" applyFont="1" applyFill="1">
      <alignment/>
      <protection/>
    </xf>
    <xf numFmtId="0" fontId="35" fillId="0" borderId="0" xfId="93" applyFont="1" applyFill="1">
      <alignment/>
      <protection/>
    </xf>
    <xf numFmtId="0" fontId="5" fillId="0" borderId="0" xfId="93" applyFont="1" applyFill="1" applyAlignment="1">
      <alignment/>
      <protection/>
    </xf>
    <xf numFmtId="0" fontId="13" fillId="43" borderId="0" xfId="93" applyFont="1" applyFill="1" applyBorder="1">
      <alignment/>
      <protection/>
    </xf>
    <xf numFmtId="3" fontId="13" fillId="43" borderId="0" xfId="93" applyNumberFormat="1" applyFont="1" applyFill="1">
      <alignment/>
      <protection/>
    </xf>
    <xf numFmtId="0" fontId="13" fillId="43" borderId="0" xfId="93" applyFont="1" applyFill="1" applyBorder="1" applyAlignment="1">
      <alignment wrapText="1"/>
      <protection/>
    </xf>
    <xf numFmtId="3" fontId="13" fillId="43" borderId="0" xfId="93" applyNumberFormat="1" applyFont="1" applyFill="1" applyBorder="1" applyAlignment="1">
      <alignment wrapText="1"/>
      <protection/>
    </xf>
    <xf numFmtId="0" fontId="12" fillId="4" borderId="0" xfId="93" applyFont="1" applyFill="1">
      <alignment/>
      <protection/>
    </xf>
    <xf numFmtId="3" fontId="12" fillId="4" borderId="0" xfId="93" applyNumberFormat="1" applyFont="1" applyFill="1">
      <alignment/>
      <protection/>
    </xf>
    <xf numFmtId="0" fontId="16" fillId="0" borderId="24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/>
    </xf>
    <xf numFmtId="0" fontId="5" fillId="0" borderId="0" xfId="93" applyFont="1" applyFill="1" applyBorder="1" applyAlignment="1">
      <alignment horizontal="left" wrapText="1"/>
      <protection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wrapText="1"/>
    </xf>
    <xf numFmtId="3" fontId="15" fillId="0" borderId="28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0" fontId="16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3" fontId="15" fillId="0" borderId="33" xfId="0" applyNumberFormat="1" applyFont="1" applyFill="1" applyBorder="1" applyAlignment="1">
      <alignment/>
    </xf>
    <xf numFmtId="0" fontId="15" fillId="0" borderId="34" xfId="0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0" fontId="16" fillId="0" borderId="36" xfId="0" applyFont="1" applyFill="1" applyBorder="1" applyAlignment="1">
      <alignment/>
    </xf>
    <xf numFmtId="3" fontId="16" fillId="0" borderId="37" xfId="0" applyNumberFormat="1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15" fillId="0" borderId="25" xfId="0" applyFont="1" applyFill="1" applyBorder="1" applyAlignment="1">
      <alignment wrapText="1"/>
    </xf>
    <xf numFmtId="0" fontId="15" fillId="0" borderId="38" xfId="0" applyFont="1" applyFill="1" applyBorder="1" applyAlignment="1">
      <alignment/>
    </xf>
    <xf numFmtId="0" fontId="36" fillId="0" borderId="32" xfId="0" applyFont="1" applyFill="1" applyBorder="1" applyAlignment="1">
      <alignment/>
    </xf>
    <xf numFmtId="3" fontId="36" fillId="0" borderId="20" xfId="0" applyNumberFormat="1" applyFont="1" applyFill="1" applyBorder="1" applyAlignment="1">
      <alignment/>
    </xf>
    <xf numFmtId="3" fontId="36" fillId="0" borderId="21" xfId="0" applyNumberFormat="1" applyFont="1" applyFill="1" applyBorder="1" applyAlignment="1">
      <alignment/>
    </xf>
    <xf numFmtId="3" fontId="36" fillId="0" borderId="28" xfId="0" applyNumberFormat="1" applyFont="1" applyFill="1" applyBorder="1" applyAlignment="1">
      <alignment/>
    </xf>
    <xf numFmtId="0" fontId="36" fillId="0" borderId="39" xfId="0" applyFont="1" applyFill="1" applyBorder="1" applyAlignment="1">
      <alignment/>
    </xf>
    <xf numFmtId="3" fontId="36" fillId="0" borderId="40" xfId="0" applyNumberFormat="1" applyFont="1" applyFill="1" applyBorder="1" applyAlignment="1">
      <alignment/>
    </xf>
    <xf numFmtId="3" fontId="36" fillId="0" borderId="33" xfId="0" applyNumberFormat="1" applyFont="1" applyFill="1" applyBorder="1" applyAlignment="1">
      <alignment/>
    </xf>
    <xf numFmtId="3" fontId="36" fillId="0" borderId="19" xfId="0" applyNumberFormat="1" applyFont="1" applyFill="1" applyBorder="1" applyAlignment="1">
      <alignment/>
    </xf>
    <xf numFmtId="3" fontId="16" fillId="0" borderId="22" xfId="0" applyNumberFormat="1" applyFont="1" applyFill="1" applyBorder="1" applyAlignment="1">
      <alignment/>
    </xf>
    <xf numFmtId="3" fontId="16" fillId="0" borderId="41" xfId="0" applyNumberFormat="1" applyFont="1" applyFill="1" applyBorder="1" applyAlignment="1">
      <alignment/>
    </xf>
    <xf numFmtId="0" fontId="16" fillId="0" borderId="36" xfId="0" applyFont="1" applyFill="1" applyBorder="1" applyAlignment="1">
      <alignment wrapText="1"/>
    </xf>
    <xf numFmtId="0" fontId="36" fillId="0" borderId="32" xfId="0" applyFont="1" applyFill="1" applyBorder="1" applyAlignment="1">
      <alignment horizontal="left" wrapText="1" indent="2"/>
    </xf>
    <xf numFmtId="0" fontId="36" fillId="0" borderId="32" xfId="0" applyFont="1" applyFill="1" applyBorder="1" applyAlignment="1">
      <alignment horizontal="left" indent="2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 wrapText="1"/>
    </xf>
    <xf numFmtId="0" fontId="5" fillId="9" borderId="0" xfId="0" applyFont="1" applyFill="1" applyAlignment="1">
      <alignment horizontal="center" wrapText="1"/>
    </xf>
    <xf numFmtId="0" fontId="5" fillId="43" borderId="0" xfId="0" applyFont="1" applyFill="1" applyAlignment="1">
      <alignment horizontal="center" wrapText="1"/>
    </xf>
    <xf numFmtId="0" fontId="4" fillId="43" borderId="0" xfId="0" applyFont="1" applyFill="1" applyAlignment="1">
      <alignment horizontal="center"/>
    </xf>
    <xf numFmtId="0" fontId="4" fillId="9" borderId="0" xfId="0" applyFont="1" applyFill="1" applyAlignment="1">
      <alignment/>
    </xf>
    <xf numFmtId="0" fontId="4" fillId="43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3" fontId="4" fillId="9" borderId="0" xfId="0" applyNumberFormat="1" applyFont="1" applyFill="1" applyAlignment="1">
      <alignment/>
    </xf>
    <xf numFmtId="3" fontId="4" fillId="43" borderId="0" xfId="0" applyNumberFormat="1" applyFont="1" applyFill="1" applyAlignment="1">
      <alignment/>
    </xf>
    <xf numFmtId="3" fontId="5" fillId="43" borderId="0" xfId="0" applyNumberFormat="1" applyFont="1" applyFill="1" applyAlignment="1">
      <alignment/>
    </xf>
    <xf numFmtId="3" fontId="5" fillId="9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3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top"/>
    </xf>
    <xf numFmtId="0" fontId="14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95" applyFont="1" applyFill="1" applyBorder="1" applyAlignment="1">
      <alignment horizontal="left"/>
      <protection/>
    </xf>
    <xf numFmtId="0" fontId="5" fillId="0" borderId="41" xfId="0" applyFont="1" applyBorder="1" applyAlignment="1">
      <alignment wrapText="1"/>
    </xf>
    <xf numFmtId="0" fontId="16" fillId="0" borderId="41" xfId="0" applyFont="1" applyBorder="1" applyAlignment="1">
      <alignment horizontal="left" wrapText="1"/>
    </xf>
    <xf numFmtId="0" fontId="16" fillId="0" borderId="42" xfId="0" applyFont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15" fillId="0" borderId="0" xfId="0" applyFont="1" applyFill="1" applyAlignment="1">
      <alignment wrapText="1"/>
    </xf>
    <xf numFmtId="0" fontId="16" fillId="0" borderId="36" xfId="0" applyFont="1" applyBorder="1" applyAlignment="1">
      <alignment horizontal="left" wrapText="1"/>
    </xf>
    <xf numFmtId="0" fontId="10" fillId="0" borderId="0" xfId="0" applyFont="1" applyFill="1" applyAlignment="1">
      <alignment/>
    </xf>
    <xf numFmtId="0" fontId="36" fillId="0" borderId="34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4" borderId="0" xfId="94" applyFont="1" applyFill="1" applyAlignment="1">
      <alignment horizontal="left" vertical="top"/>
      <protection/>
    </xf>
    <xf numFmtId="0" fontId="4" fillId="3" borderId="43" xfId="94" applyFont="1" applyFill="1" applyBorder="1" applyAlignment="1">
      <alignment horizontal="left" vertical="top"/>
      <protection/>
    </xf>
    <xf numFmtId="0" fontId="4" fillId="3" borderId="0" xfId="94" applyFont="1" applyFill="1" applyBorder="1" applyAlignment="1">
      <alignment horizontal="left" vertical="top"/>
      <protection/>
    </xf>
    <xf numFmtId="0" fontId="4" fillId="3" borderId="0" xfId="94" applyFont="1" applyFill="1" applyAlignment="1">
      <alignment horizontal="left" vertical="top"/>
      <protection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4" borderId="0" xfId="94" applyFont="1" applyFill="1" applyBorder="1" applyAlignment="1">
      <alignment vertical="top" wrapText="1"/>
      <protection/>
    </xf>
    <xf numFmtId="3" fontId="4" fillId="4" borderId="0" xfId="94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4" borderId="0" xfId="0" applyFont="1" applyFill="1" applyAlignment="1">
      <alignment vertical="top" wrapText="1"/>
    </xf>
    <xf numFmtId="3" fontId="4" fillId="4" borderId="0" xfId="0" applyNumberFormat="1" applyFont="1" applyFill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0" fontId="4" fillId="3" borderId="43" xfId="0" applyFont="1" applyFill="1" applyBorder="1" applyAlignment="1">
      <alignment vertical="top" wrapText="1"/>
    </xf>
    <xf numFmtId="3" fontId="4" fillId="3" borderId="43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4" borderId="43" xfId="0" applyFont="1" applyFill="1" applyBorder="1" applyAlignment="1">
      <alignment vertical="top" wrapText="1"/>
    </xf>
    <xf numFmtId="3" fontId="4" fillId="4" borderId="43" xfId="0" applyNumberFormat="1" applyFont="1" applyFill="1" applyBorder="1" applyAlignment="1">
      <alignment vertical="top"/>
    </xf>
    <xf numFmtId="3" fontId="6" fillId="0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3" fontId="4" fillId="4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3" fontId="5" fillId="0" borderId="0" xfId="0" applyNumberFormat="1" applyFont="1" applyFill="1" applyAlignment="1">
      <alignment horizontal="center" vertical="top"/>
    </xf>
    <xf numFmtId="0" fontId="4" fillId="3" borderId="0" xfId="94" applyFont="1" applyFill="1" applyBorder="1" applyAlignment="1">
      <alignment vertical="top"/>
      <protection/>
    </xf>
    <xf numFmtId="3" fontId="4" fillId="3" borderId="0" xfId="94" applyNumberFormat="1" applyFont="1" applyFill="1" applyBorder="1" applyAlignment="1">
      <alignment horizontal="right" vertical="top"/>
      <protection/>
    </xf>
    <xf numFmtId="0" fontId="5" fillId="0" borderId="0" xfId="0" applyFont="1" applyFill="1" applyAlignment="1">
      <alignment horizontal="center" vertical="top"/>
    </xf>
    <xf numFmtId="3" fontId="6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3" fontId="5" fillId="4" borderId="0" xfId="0" applyNumberFormat="1" applyFont="1" applyFill="1" applyAlignment="1">
      <alignment vertical="top"/>
    </xf>
    <xf numFmtId="0" fontId="5" fillId="3" borderId="0" xfId="0" applyFont="1" applyFill="1" applyAlignment="1">
      <alignment vertical="top"/>
    </xf>
    <xf numFmtId="3" fontId="5" fillId="3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4" fillId="3" borderId="0" xfId="0" applyFont="1" applyFill="1" applyAlignment="1">
      <alignment vertical="top" wrapText="1"/>
    </xf>
    <xf numFmtId="3" fontId="4" fillId="3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center" vertical="top"/>
    </xf>
    <xf numFmtId="3" fontId="4" fillId="4" borderId="0" xfId="0" applyNumberFormat="1" applyFont="1" applyFill="1" applyAlignment="1">
      <alignment horizontal="right" vertical="top"/>
    </xf>
    <xf numFmtId="3" fontId="4" fillId="3" borderId="0" xfId="0" applyNumberFormat="1" applyFont="1" applyFill="1" applyAlignment="1">
      <alignment horizontal="right" vertical="top"/>
    </xf>
    <xf numFmtId="0" fontId="16" fillId="0" borderId="44" xfId="0" applyFont="1" applyBorder="1" applyAlignment="1">
      <alignment horizontal="left" wrapText="1"/>
    </xf>
    <xf numFmtId="0" fontId="15" fillId="0" borderId="42" xfId="0" applyFont="1" applyFill="1" applyBorder="1" applyAlignment="1">
      <alignment wrapText="1"/>
    </xf>
    <xf numFmtId="0" fontId="15" fillId="0" borderId="41" xfId="0" applyFont="1" applyFill="1" applyBorder="1" applyAlignment="1">
      <alignment wrapText="1"/>
    </xf>
    <xf numFmtId="0" fontId="15" fillId="0" borderId="22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36" fillId="0" borderId="46" xfId="0" applyNumberFormat="1" applyFont="1" applyFill="1" applyBorder="1" applyAlignment="1">
      <alignment/>
    </xf>
    <xf numFmtId="3" fontId="15" fillId="0" borderId="46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/>
    </xf>
    <xf numFmtId="3" fontId="16" fillId="0" borderId="42" xfId="0" applyNumberFormat="1" applyFont="1" applyFill="1" applyBorder="1" applyAlignment="1">
      <alignment/>
    </xf>
    <xf numFmtId="3" fontId="16" fillId="0" borderId="41" xfId="0" applyNumberFormat="1" applyFont="1" applyFill="1" applyBorder="1" applyAlignment="1">
      <alignment/>
    </xf>
    <xf numFmtId="3" fontId="15" fillId="0" borderId="48" xfId="0" applyNumberFormat="1" applyFont="1" applyFill="1" applyBorder="1" applyAlignment="1">
      <alignment/>
    </xf>
    <xf numFmtId="3" fontId="15" fillId="0" borderId="49" xfId="0" applyNumberFormat="1" applyFont="1" applyFill="1" applyBorder="1" applyAlignment="1">
      <alignment/>
    </xf>
    <xf numFmtId="3" fontId="36" fillId="0" borderId="48" xfId="0" applyNumberFormat="1" applyFont="1" applyFill="1" applyBorder="1" applyAlignment="1">
      <alignment/>
    </xf>
    <xf numFmtId="3" fontId="36" fillId="0" borderId="49" xfId="0" applyNumberFormat="1" applyFont="1" applyFill="1" applyBorder="1" applyAlignment="1">
      <alignment/>
    </xf>
    <xf numFmtId="3" fontId="36" fillId="0" borderId="47" xfId="0" applyNumberFormat="1" applyFont="1" applyFill="1" applyBorder="1" applyAlignment="1">
      <alignment/>
    </xf>
    <xf numFmtId="3" fontId="36" fillId="0" borderId="35" xfId="0" applyNumberFormat="1" applyFont="1" applyFill="1" applyBorder="1" applyAlignment="1">
      <alignment/>
    </xf>
    <xf numFmtId="3" fontId="16" fillId="0" borderId="50" xfId="0" applyNumberFormat="1" applyFont="1" applyFill="1" applyBorder="1" applyAlignment="1">
      <alignment/>
    </xf>
    <xf numFmtId="3" fontId="16" fillId="0" borderId="51" xfId="0" applyNumberFormat="1" applyFont="1" applyFill="1" applyBorder="1" applyAlignment="1">
      <alignment/>
    </xf>
    <xf numFmtId="3" fontId="15" fillId="0" borderId="52" xfId="0" applyNumberFormat="1" applyFont="1" applyFill="1" applyBorder="1" applyAlignment="1">
      <alignment/>
    </xf>
    <xf numFmtId="3" fontId="15" fillId="0" borderId="40" xfId="0" applyNumberFormat="1" applyFont="1" applyFill="1" applyBorder="1" applyAlignment="1">
      <alignment/>
    </xf>
    <xf numFmtId="3" fontId="16" fillId="0" borderId="53" xfId="0" applyNumberFormat="1" applyFont="1" applyFill="1" applyBorder="1" applyAlignment="1">
      <alignment/>
    </xf>
    <xf numFmtId="3" fontId="16" fillId="0" borderId="54" xfId="0" applyNumberFormat="1" applyFont="1" applyFill="1" applyBorder="1" applyAlignment="1">
      <alignment/>
    </xf>
    <xf numFmtId="3" fontId="36" fillId="0" borderId="52" xfId="0" applyNumberFormat="1" applyFont="1" applyFill="1" applyBorder="1" applyAlignment="1">
      <alignment/>
    </xf>
    <xf numFmtId="3" fontId="16" fillId="0" borderId="42" xfId="0" applyNumberFormat="1" applyFont="1" applyFill="1" applyBorder="1" applyAlignment="1">
      <alignment/>
    </xf>
    <xf numFmtId="0" fontId="16" fillId="0" borderId="55" xfId="0" applyFont="1" applyFill="1" applyBorder="1" applyAlignment="1">
      <alignment/>
    </xf>
    <xf numFmtId="166" fontId="16" fillId="0" borderId="45" xfId="0" applyNumberFormat="1" applyFont="1" applyFill="1" applyBorder="1" applyAlignment="1">
      <alignment/>
    </xf>
    <xf numFmtId="166" fontId="16" fillId="0" borderId="56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15" fillId="0" borderId="57" xfId="0" applyNumberFormat="1" applyFont="1" applyFill="1" applyBorder="1" applyAlignment="1">
      <alignment horizontal="center"/>
    </xf>
    <xf numFmtId="3" fontId="16" fillId="0" borderId="58" xfId="0" applyNumberFormat="1" applyFont="1" applyFill="1" applyBorder="1" applyAlignment="1">
      <alignment/>
    </xf>
    <xf numFmtId="166" fontId="15" fillId="0" borderId="28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66" fontId="15" fillId="0" borderId="46" xfId="0" applyNumberFormat="1" applyFont="1" applyFill="1" applyBorder="1" applyAlignment="1">
      <alignment/>
    </xf>
    <xf numFmtId="166" fontId="15" fillId="0" borderId="59" xfId="0" applyNumberFormat="1" applyFont="1" applyFill="1" applyBorder="1" applyAlignment="1">
      <alignment/>
    </xf>
    <xf numFmtId="166" fontId="15" fillId="0" borderId="60" xfId="0" applyNumberFormat="1" applyFont="1" applyFill="1" applyBorder="1" applyAlignment="1">
      <alignment/>
    </xf>
    <xf numFmtId="166" fontId="16" fillId="0" borderId="52" xfId="0" applyNumberFormat="1" applyFont="1" applyFill="1" applyBorder="1" applyAlignment="1">
      <alignment/>
    </xf>
    <xf numFmtId="166" fontId="16" fillId="0" borderId="40" xfId="0" applyNumberFormat="1" applyFont="1" applyFill="1" applyBorder="1" applyAlignment="1">
      <alignment/>
    </xf>
    <xf numFmtId="166" fontId="16" fillId="0" borderId="61" xfId="0" applyNumberFormat="1" applyFont="1" applyFill="1" applyBorder="1" applyAlignment="1">
      <alignment/>
    </xf>
    <xf numFmtId="166" fontId="16" fillId="0" borderId="62" xfId="0" applyNumberFormat="1" applyFont="1" applyFill="1" applyBorder="1" applyAlignment="1">
      <alignment/>
    </xf>
    <xf numFmtId="0" fontId="14" fillId="47" borderId="41" xfId="0" applyFont="1" applyFill="1" applyBorder="1" applyAlignment="1">
      <alignment wrapText="1"/>
    </xf>
    <xf numFmtId="3" fontId="14" fillId="47" borderId="30" xfId="0" applyNumberFormat="1" applyFont="1" applyFill="1" applyBorder="1" applyAlignment="1">
      <alignment/>
    </xf>
    <xf numFmtId="3" fontId="14" fillId="47" borderId="20" xfId="0" applyNumberFormat="1" applyFont="1" applyFill="1" applyBorder="1" applyAlignment="1">
      <alignment/>
    </xf>
    <xf numFmtId="3" fontId="14" fillId="47" borderId="22" xfId="0" applyNumberFormat="1" applyFont="1" applyFill="1" applyBorder="1" applyAlignment="1">
      <alignment/>
    </xf>
    <xf numFmtId="3" fontId="14" fillId="47" borderId="19" xfId="0" applyNumberFormat="1" applyFont="1" applyFill="1" applyBorder="1" applyAlignment="1">
      <alignment/>
    </xf>
    <xf numFmtId="3" fontId="14" fillId="47" borderId="37" xfId="0" applyNumberFormat="1" applyFont="1" applyFill="1" applyBorder="1" applyAlignment="1">
      <alignment/>
    </xf>
    <xf numFmtId="3" fontId="14" fillId="47" borderId="33" xfId="0" applyNumberFormat="1" applyFont="1" applyFill="1" applyBorder="1" applyAlignment="1">
      <alignment/>
    </xf>
    <xf numFmtId="3" fontId="14" fillId="47" borderId="21" xfId="0" applyNumberFormat="1" applyFont="1" applyFill="1" applyBorder="1" applyAlignment="1">
      <alignment/>
    </xf>
    <xf numFmtId="3" fontId="14" fillId="47" borderId="23" xfId="0" applyNumberFormat="1" applyFont="1" applyFill="1" applyBorder="1" applyAlignment="1">
      <alignment/>
    </xf>
    <xf numFmtId="0" fontId="38" fillId="47" borderId="0" xfId="0" applyFont="1" applyFill="1" applyAlignment="1">
      <alignment/>
    </xf>
    <xf numFmtId="166" fontId="16" fillId="47" borderId="25" xfId="0" applyNumberFormat="1" applyFont="1" applyFill="1" applyBorder="1" applyAlignment="1">
      <alignment/>
    </xf>
    <xf numFmtId="166" fontId="15" fillId="47" borderId="32" xfId="0" applyNumberFormat="1" applyFont="1" applyFill="1" applyBorder="1" applyAlignment="1">
      <alignment/>
    </xf>
    <xf numFmtId="166" fontId="16" fillId="47" borderId="39" xfId="0" applyNumberFormat="1" applyFont="1" applyFill="1" applyBorder="1" applyAlignment="1">
      <alignment/>
    </xf>
    <xf numFmtId="0" fontId="16" fillId="47" borderId="22" xfId="0" applyFont="1" applyFill="1" applyBorder="1" applyAlignment="1">
      <alignment horizontal="left" wrapText="1"/>
    </xf>
    <xf numFmtId="3" fontId="16" fillId="47" borderId="30" xfId="0" applyNumberFormat="1" applyFont="1" applyFill="1" applyBorder="1" applyAlignment="1">
      <alignment/>
    </xf>
    <xf numFmtId="3" fontId="16" fillId="47" borderId="20" xfId="0" applyNumberFormat="1" applyFont="1" applyFill="1" applyBorder="1" applyAlignment="1">
      <alignment/>
    </xf>
    <xf numFmtId="3" fontId="16" fillId="47" borderId="33" xfId="0" applyNumberFormat="1" applyFont="1" applyFill="1" applyBorder="1" applyAlignment="1">
      <alignment/>
    </xf>
    <xf numFmtId="3" fontId="16" fillId="47" borderId="22" xfId="0" applyNumberFormat="1" applyFont="1" applyFill="1" applyBorder="1" applyAlignment="1">
      <alignment/>
    </xf>
    <xf numFmtId="3" fontId="16" fillId="47" borderId="19" xfId="0" applyNumberFormat="1" applyFont="1" applyFill="1" applyBorder="1" applyAlignment="1">
      <alignment/>
    </xf>
    <xf numFmtId="3" fontId="16" fillId="47" borderId="37" xfId="0" applyNumberFormat="1" applyFont="1" applyFill="1" applyBorder="1" applyAlignment="1">
      <alignment/>
    </xf>
    <xf numFmtId="3" fontId="16" fillId="47" borderId="21" xfId="0" applyNumberFormat="1" applyFont="1" applyFill="1" applyBorder="1" applyAlignment="1">
      <alignment/>
    </xf>
    <xf numFmtId="3" fontId="16" fillId="47" borderId="23" xfId="0" applyNumberFormat="1" applyFont="1" applyFill="1" applyBorder="1" applyAlignment="1">
      <alignment/>
    </xf>
    <xf numFmtId="0" fontId="16" fillId="47" borderId="0" xfId="0" applyFont="1" applyFill="1" applyAlignment="1">
      <alignment/>
    </xf>
    <xf numFmtId="0" fontId="10" fillId="47" borderId="0" xfId="0" applyFont="1" applyFill="1" applyAlignment="1">
      <alignment/>
    </xf>
    <xf numFmtId="166" fontId="16" fillId="47" borderId="30" xfId="0" applyNumberFormat="1" applyFont="1" applyFill="1" applyBorder="1" applyAlignment="1">
      <alignment/>
    </xf>
    <xf numFmtId="166" fontId="15" fillId="47" borderId="20" xfId="0" applyNumberFormat="1" applyFont="1" applyFill="1" applyBorder="1" applyAlignment="1">
      <alignment/>
    </xf>
    <xf numFmtId="166" fontId="16" fillId="47" borderId="21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6" fillId="0" borderId="6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93" applyFont="1" applyFill="1" applyAlignment="1">
      <alignment horizontal="center"/>
      <protection/>
    </xf>
    <xf numFmtId="0" fontId="5" fillId="0" borderId="0" xfId="93" applyFont="1" applyFill="1" applyBorder="1" applyAlignment="1">
      <alignment horizontal="left" wrapText="1"/>
      <protection/>
    </xf>
    <xf numFmtId="0" fontId="14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wrapText="1"/>
    </xf>
    <xf numFmtId="0" fontId="37" fillId="0" borderId="0" xfId="0" applyFont="1" applyAlignment="1">
      <alignment wrapText="1"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_2013. költségvetés mell" xfId="93"/>
    <cellStyle name="Normál_melléklet összesen_2012. koncepció kiegészítő táblázatok" xfId="94"/>
    <cellStyle name="Normál_R_2MELL" xfId="95"/>
    <cellStyle name="Note" xfId="96"/>
    <cellStyle name="Output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Title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2.00390625" style="18" customWidth="1"/>
    <col min="2" max="2" width="12.25390625" style="18" customWidth="1"/>
    <col min="3" max="3" width="6.00390625" style="16" customWidth="1"/>
    <col min="4" max="4" width="37.125" style="16" customWidth="1"/>
    <col min="5" max="16384" width="9.125" style="16" customWidth="1"/>
  </cols>
  <sheetData>
    <row r="1" ht="18.75" customHeight="1"/>
    <row r="2" spans="1:8" ht="15.75">
      <c r="A2" s="282" t="s">
        <v>37</v>
      </c>
      <c r="B2" s="282"/>
      <c r="C2" s="282"/>
      <c r="D2" s="282"/>
      <c r="E2" s="282"/>
      <c r="F2" s="282"/>
      <c r="G2" s="23"/>
      <c r="H2" s="23"/>
    </row>
    <row r="3" spans="1:6" ht="12.75">
      <c r="A3" s="22"/>
      <c r="B3" s="22"/>
      <c r="C3" s="20"/>
      <c r="D3" s="20"/>
      <c r="E3" s="20"/>
      <c r="F3" s="20"/>
    </row>
    <row r="4" spans="1:6" ht="27.75" customHeight="1">
      <c r="A4" s="22"/>
      <c r="B4" s="22"/>
      <c r="C4" s="20"/>
      <c r="D4" s="20"/>
      <c r="E4" s="20"/>
      <c r="F4" s="20"/>
    </row>
    <row r="5" spans="1:6" ht="12.75">
      <c r="A5" s="24" t="s">
        <v>38</v>
      </c>
      <c r="B5" s="24"/>
      <c r="C5" s="20"/>
      <c r="D5" s="20"/>
      <c r="E5" s="20"/>
      <c r="F5" s="20"/>
    </row>
    <row r="6" spans="1:6" ht="12.75">
      <c r="A6" s="24"/>
      <c r="B6" s="24" t="s">
        <v>39</v>
      </c>
      <c r="C6" s="20"/>
      <c r="D6" s="20"/>
      <c r="E6" s="20"/>
      <c r="F6" s="20"/>
    </row>
    <row r="7" spans="1:6" ht="25.5" customHeight="1">
      <c r="A7" s="24"/>
      <c r="B7" s="24" t="s">
        <v>5</v>
      </c>
      <c r="C7" s="25"/>
      <c r="D7" s="26" t="s">
        <v>70</v>
      </c>
      <c r="E7" s="20"/>
      <c r="F7" s="20"/>
    </row>
    <row r="8" spans="1:6" ht="25.5" customHeight="1">
      <c r="A8" s="24"/>
      <c r="B8" s="24" t="s">
        <v>6</v>
      </c>
      <c r="C8" s="25"/>
      <c r="D8" s="34" t="s">
        <v>40</v>
      </c>
      <c r="E8" s="20"/>
      <c r="F8" s="20"/>
    </row>
    <row r="9" spans="1:6" ht="25.5" customHeight="1">
      <c r="A9" s="24"/>
      <c r="B9" s="24" t="s">
        <v>7</v>
      </c>
      <c r="C9" s="25"/>
      <c r="D9" s="18" t="s">
        <v>92</v>
      </c>
      <c r="E9" s="20"/>
      <c r="F9" s="20"/>
    </row>
    <row r="10" spans="1:6" ht="25.5" customHeight="1">
      <c r="A10" s="24"/>
      <c r="B10" s="24" t="s">
        <v>8</v>
      </c>
      <c r="C10" s="25"/>
      <c r="D10" s="34" t="s">
        <v>49</v>
      </c>
      <c r="E10" s="20"/>
      <c r="F10" s="20"/>
    </row>
    <row r="11" spans="1:6" ht="25.5" customHeight="1">
      <c r="A11" s="24"/>
      <c r="B11" s="24" t="s">
        <v>9</v>
      </c>
      <c r="C11" s="25"/>
      <c r="D11" s="34" t="s">
        <v>42</v>
      </c>
      <c r="E11" s="20"/>
      <c r="F11" s="20"/>
    </row>
    <row r="12" spans="1:6" ht="25.5" customHeight="1">
      <c r="A12" s="24" t="s">
        <v>1</v>
      </c>
      <c r="B12" s="22"/>
      <c r="C12" s="20"/>
      <c r="D12" s="26" t="s">
        <v>43</v>
      </c>
      <c r="E12" s="20"/>
      <c r="F12" s="20"/>
    </row>
    <row r="13" spans="1:6" ht="12.75">
      <c r="A13" s="22"/>
      <c r="B13" s="22"/>
      <c r="C13" s="20"/>
      <c r="D13" s="20"/>
      <c r="E13" s="20"/>
      <c r="F13" s="20"/>
    </row>
    <row r="14" spans="1:6" ht="12.75">
      <c r="A14" s="22"/>
      <c r="B14" s="22"/>
      <c r="C14" s="20"/>
      <c r="D14" s="20"/>
      <c r="E14" s="20"/>
      <c r="F14" s="20"/>
    </row>
    <row r="15" spans="1:6" ht="12.75">
      <c r="A15" s="22"/>
      <c r="B15" s="22"/>
      <c r="C15" s="20"/>
      <c r="D15" s="20"/>
      <c r="E15" s="20"/>
      <c r="F15" s="20"/>
    </row>
    <row r="16" spans="1:6" ht="12.75">
      <c r="A16" s="22"/>
      <c r="B16" s="22"/>
      <c r="C16" s="20"/>
      <c r="D16" s="20"/>
      <c r="E16" s="20"/>
      <c r="F16" s="20"/>
    </row>
    <row r="17" spans="1:6" ht="12.75">
      <c r="A17" s="22"/>
      <c r="B17" s="22"/>
      <c r="C17" s="20"/>
      <c r="D17" s="20"/>
      <c r="E17" s="20"/>
      <c r="F17" s="20"/>
    </row>
    <row r="18" spans="1:6" ht="12.75">
      <c r="A18" s="22"/>
      <c r="B18" s="22"/>
      <c r="C18" s="20"/>
      <c r="D18" s="20"/>
      <c r="E18" s="20"/>
      <c r="F18" s="20"/>
    </row>
    <row r="19" spans="1:6" ht="12.75">
      <c r="A19" s="22"/>
      <c r="B19" s="22"/>
      <c r="C19" s="20"/>
      <c r="D19" s="20"/>
      <c r="E19" s="20"/>
      <c r="F19" s="20"/>
    </row>
    <row r="20" spans="1:6" ht="12.75">
      <c r="A20" s="22"/>
      <c r="B20" s="22"/>
      <c r="C20" s="20"/>
      <c r="D20" s="20"/>
      <c r="E20" s="20"/>
      <c r="F20" s="20"/>
    </row>
    <row r="21" spans="1:6" ht="12.75">
      <c r="A21" s="22"/>
      <c r="B21" s="22"/>
      <c r="C21" s="20"/>
      <c r="D21" s="20"/>
      <c r="E21" s="20"/>
      <c r="F21" s="20"/>
    </row>
    <row r="22" spans="1:6" ht="12.75">
      <c r="A22" s="22"/>
      <c r="B22" s="22"/>
      <c r="C22" s="20"/>
      <c r="D22" s="20"/>
      <c r="E22" s="20"/>
      <c r="F22" s="20"/>
    </row>
    <row r="23" spans="1:6" ht="12.75">
      <c r="A23" s="22"/>
      <c r="B23" s="22"/>
      <c r="C23" s="20"/>
      <c r="D23" s="20"/>
      <c r="E23" s="20"/>
      <c r="F23" s="20"/>
    </row>
    <row r="24" spans="1:6" ht="12.75">
      <c r="A24" s="22"/>
      <c r="B24" s="22"/>
      <c r="C24" s="20"/>
      <c r="D24" s="20"/>
      <c r="E24" s="20"/>
      <c r="F24" s="20"/>
    </row>
    <row r="25" spans="1:6" ht="12.75">
      <c r="A25" s="22"/>
      <c r="B25" s="22"/>
      <c r="C25" s="20"/>
      <c r="D25" s="20"/>
      <c r="E25" s="20"/>
      <c r="F25" s="20"/>
    </row>
    <row r="26" spans="1:6" ht="12.75">
      <c r="A26" s="22"/>
      <c r="B26" s="22"/>
      <c r="C26" s="20"/>
      <c r="D26" s="20"/>
      <c r="E26" s="20"/>
      <c r="F26" s="20"/>
    </row>
    <row r="27" spans="1:6" ht="12.75">
      <c r="A27" s="22"/>
      <c r="B27" s="22"/>
      <c r="C27" s="20"/>
      <c r="D27" s="20"/>
      <c r="E27" s="20"/>
      <c r="F27" s="20"/>
    </row>
    <row r="28" spans="1:6" ht="12.75">
      <c r="A28" s="22"/>
      <c r="B28" s="22"/>
      <c r="C28" s="20"/>
      <c r="D28" s="20"/>
      <c r="E28" s="20"/>
      <c r="F28" s="20"/>
    </row>
    <row r="29" spans="1:6" ht="12.75">
      <c r="A29" s="22"/>
      <c r="B29" s="22"/>
      <c r="C29" s="20"/>
      <c r="D29" s="20"/>
      <c r="E29" s="20"/>
      <c r="F29" s="20"/>
    </row>
    <row r="30" spans="1:6" ht="12.75">
      <c r="A30" s="22"/>
      <c r="B30" s="22"/>
      <c r="C30" s="20"/>
      <c r="D30" s="20"/>
      <c r="E30" s="20"/>
      <c r="F30" s="20"/>
    </row>
    <row r="31" spans="1:6" ht="12.75">
      <c r="A31" s="22"/>
      <c r="B31" s="22"/>
      <c r="C31" s="20"/>
      <c r="D31" s="20"/>
      <c r="E31" s="20"/>
      <c r="F31" s="20"/>
    </row>
    <row r="32" spans="1:6" ht="12.75">
      <c r="A32" s="22"/>
      <c r="B32" s="22"/>
      <c r="C32" s="20"/>
      <c r="D32" s="20"/>
      <c r="E32" s="20"/>
      <c r="F32" s="20"/>
    </row>
    <row r="33" spans="1:6" ht="12.75">
      <c r="A33" s="22"/>
      <c r="B33" s="22"/>
      <c r="C33" s="20"/>
      <c r="D33" s="20"/>
      <c r="E33" s="20"/>
      <c r="F33" s="20"/>
    </row>
    <row r="34" spans="1:6" ht="12.75">
      <c r="A34" s="22"/>
      <c r="B34" s="22"/>
      <c r="C34" s="20"/>
      <c r="D34" s="20"/>
      <c r="E34" s="20"/>
      <c r="F34" s="20"/>
    </row>
    <row r="35" spans="1:6" ht="12.75">
      <c r="A35" s="22"/>
      <c r="B35" s="22"/>
      <c r="C35" s="20"/>
      <c r="D35" s="20"/>
      <c r="E35" s="20"/>
      <c r="F35" s="20"/>
    </row>
    <row r="36" spans="1:6" ht="12.75">
      <c r="A36" s="22"/>
      <c r="B36" s="22"/>
      <c r="C36" s="20"/>
      <c r="D36" s="20"/>
      <c r="E36" s="20"/>
      <c r="F36" s="20"/>
    </row>
    <row r="37" spans="1:6" ht="12.75">
      <c r="A37" s="22"/>
      <c r="B37" s="22"/>
      <c r="C37" s="20"/>
      <c r="D37" s="20"/>
      <c r="E37" s="20"/>
      <c r="F37" s="20"/>
    </row>
    <row r="38" spans="1:6" ht="12.75">
      <c r="A38" s="22"/>
      <c r="B38" s="22"/>
      <c r="C38" s="20"/>
      <c r="D38" s="20"/>
      <c r="E38" s="20"/>
      <c r="F38" s="20"/>
    </row>
    <row r="39" spans="1:6" ht="12.75">
      <c r="A39" s="22"/>
      <c r="B39" s="22"/>
      <c r="C39" s="20"/>
      <c r="D39" s="20"/>
      <c r="E39" s="20"/>
      <c r="F39" s="20"/>
    </row>
    <row r="40" spans="1:6" ht="12.75">
      <c r="A40" s="22"/>
      <c r="B40" s="22"/>
      <c r="C40" s="20"/>
      <c r="D40" s="20"/>
      <c r="E40" s="20"/>
      <c r="F40" s="20"/>
    </row>
    <row r="41" spans="1:6" ht="12.75">
      <c r="A41" s="22"/>
      <c r="B41" s="22"/>
      <c r="C41" s="20"/>
      <c r="D41" s="20"/>
      <c r="E41" s="20"/>
      <c r="F41" s="20"/>
    </row>
    <row r="42" spans="1:6" ht="12.75">
      <c r="A42" s="22"/>
      <c r="B42" s="22"/>
      <c r="C42" s="20"/>
      <c r="D42" s="20"/>
      <c r="E42" s="20"/>
      <c r="F42" s="20"/>
    </row>
    <row r="43" spans="1:6" ht="12.75">
      <c r="A43" s="22"/>
      <c r="B43" s="22"/>
      <c r="C43" s="20"/>
      <c r="D43" s="20"/>
      <c r="E43" s="20"/>
      <c r="F43" s="20"/>
    </row>
    <row r="44" spans="1:6" ht="12.75">
      <c r="A44" s="22"/>
      <c r="B44" s="22"/>
      <c r="C44" s="20"/>
      <c r="D44" s="20"/>
      <c r="E44" s="20"/>
      <c r="F44" s="20"/>
    </row>
    <row r="45" spans="1:6" ht="12.75">
      <c r="A45" s="22"/>
      <c r="B45" s="22"/>
      <c r="C45" s="20"/>
      <c r="D45" s="20"/>
      <c r="E45" s="20"/>
      <c r="F45" s="20"/>
    </row>
    <row r="46" spans="1:6" ht="12.75">
      <c r="A46" s="22"/>
      <c r="B46" s="22"/>
      <c r="C46" s="20"/>
      <c r="D46" s="20"/>
      <c r="E46" s="20"/>
      <c r="F46" s="20"/>
    </row>
    <row r="47" spans="1:6" ht="12.75">
      <c r="A47" s="22"/>
      <c r="B47" s="22"/>
      <c r="C47" s="20"/>
      <c r="D47" s="20"/>
      <c r="E47" s="20"/>
      <c r="F47" s="20"/>
    </row>
    <row r="48" spans="1:6" ht="12.75">
      <c r="A48" s="22"/>
      <c r="B48" s="22"/>
      <c r="C48" s="20"/>
      <c r="D48" s="20"/>
      <c r="E48" s="20"/>
      <c r="F48" s="20"/>
    </row>
    <row r="49" spans="1:6" ht="12.75">
      <c r="A49" s="22"/>
      <c r="B49" s="22"/>
      <c r="C49" s="20"/>
      <c r="D49" s="20"/>
      <c r="E49" s="20"/>
      <c r="F49" s="20"/>
    </row>
    <row r="50" spans="1:6" ht="12.75">
      <c r="A50" s="22"/>
      <c r="B50" s="22"/>
      <c r="C50" s="20"/>
      <c r="D50" s="20"/>
      <c r="E50" s="20"/>
      <c r="F50" s="20"/>
    </row>
    <row r="51" spans="1:6" ht="12.75">
      <c r="A51" s="22"/>
      <c r="B51" s="22"/>
      <c r="C51" s="20"/>
      <c r="D51" s="20"/>
      <c r="E51" s="20"/>
      <c r="F51" s="20"/>
    </row>
    <row r="52" spans="1:6" ht="12.75">
      <c r="A52" s="22"/>
      <c r="B52" s="22"/>
      <c r="C52" s="20"/>
      <c r="D52" s="20"/>
      <c r="E52" s="20"/>
      <c r="F52" s="20"/>
    </row>
    <row r="53" spans="1:6" ht="12.75">
      <c r="A53" s="22"/>
      <c r="B53" s="22"/>
      <c r="C53" s="20"/>
      <c r="D53" s="20"/>
      <c r="E53" s="20"/>
      <c r="F53" s="20"/>
    </row>
    <row r="54" spans="1:6" ht="12.75">
      <c r="A54" s="22"/>
      <c r="B54" s="22"/>
      <c r="C54" s="20"/>
      <c r="D54" s="20"/>
      <c r="E54" s="20"/>
      <c r="F54" s="20"/>
    </row>
    <row r="55" spans="1:6" ht="12.75">
      <c r="A55" s="22"/>
      <c r="B55" s="22"/>
      <c r="C55" s="20"/>
      <c r="D55" s="20"/>
      <c r="E55" s="20"/>
      <c r="F55" s="20"/>
    </row>
    <row r="56" spans="1:6" ht="12.75">
      <c r="A56" s="22"/>
      <c r="B56" s="22"/>
      <c r="C56" s="20"/>
      <c r="D56" s="20"/>
      <c r="E56" s="20"/>
      <c r="F56" s="20"/>
    </row>
    <row r="57" spans="1:6" ht="12.75">
      <c r="A57" s="22"/>
      <c r="B57" s="22"/>
      <c r="C57" s="20"/>
      <c r="D57" s="20"/>
      <c r="E57" s="20"/>
      <c r="F57" s="20"/>
    </row>
    <row r="58" spans="1:6" ht="12.75">
      <c r="A58" s="22"/>
      <c r="B58" s="22"/>
      <c r="C58" s="20"/>
      <c r="D58" s="20"/>
      <c r="E58" s="20"/>
      <c r="F58" s="20"/>
    </row>
    <row r="59" spans="1:6" ht="12.75">
      <c r="A59" s="22"/>
      <c r="B59" s="22"/>
      <c r="C59" s="20"/>
      <c r="D59" s="20"/>
      <c r="E59" s="20"/>
      <c r="F59" s="20"/>
    </row>
    <row r="60" spans="1:6" ht="12.75">
      <c r="A60" s="22"/>
      <c r="B60" s="22"/>
      <c r="C60" s="20"/>
      <c r="D60" s="20"/>
      <c r="E60" s="20"/>
      <c r="F60" s="20"/>
    </row>
    <row r="61" spans="1:6" ht="12.75">
      <c r="A61" s="22"/>
      <c r="B61" s="22"/>
      <c r="C61" s="20"/>
      <c r="D61" s="20"/>
      <c r="E61" s="20"/>
      <c r="F61" s="20"/>
    </row>
    <row r="62" spans="1:6" ht="12.75">
      <c r="A62" s="22"/>
      <c r="B62" s="22"/>
      <c r="C62" s="20"/>
      <c r="D62" s="20"/>
      <c r="E62" s="20"/>
      <c r="F62" s="20"/>
    </row>
    <row r="63" spans="1:6" ht="12.75">
      <c r="A63" s="22"/>
      <c r="B63" s="22"/>
      <c r="C63" s="20"/>
      <c r="D63" s="20"/>
      <c r="E63" s="20"/>
      <c r="F63" s="20"/>
    </row>
    <row r="64" spans="1:6" ht="12.75">
      <c r="A64" s="22"/>
      <c r="B64" s="22"/>
      <c r="C64" s="20"/>
      <c r="D64" s="20"/>
      <c r="E64" s="20"/>
      <c r="F64" s="20"/>
    </row>
    <row r="65" spans="1:6" ht="12.75">
      <c r="A65" s="22"/>
      <c r="B65" s="22"/>
      <c r="C65" s="20"/>
      <c r="D65" s="20"/>
      <c r="E65" s="20"/>
      <c r="F65" s="20"/>
    </row>
    <row r="66" spans="1:6" ht="12.75">
      <c r="A66" s="22"/>
      <c r="B66" s="22"/>
      <c r="C66" s="20"/>
      <c r="D66" s="20"/>
      <c r="E66" s="20"/>
      <c r="F66" s="20"/>
    </row>
    <row r="67" spans="1:6" ht="12.75">
      <c r="A67" s="22"/>
      <c r="B67" s="22"/>
      <c r="C67" s="20"/>
      <c r="D67" s="20"/>
      <c r="E67" s="20"/>
      <c r="F67" s="20"/>
    </row>
    <row r="68" spans="1:6" ht="12.75">
      <c r="A68" s="22"/>
      <c r="B68" s="22"/>
      <c r="C68" s="20"/>
      <c r="D68" s="20"/>
      <c r="E68" s="20"/>
      <c r="F68" s="20"/>
    </row>
    <row r="69" spans="1:6" ht="12.75">
      <c r="A69" s="22"/>
      <c r="B69" s="22"/>
      <c r="C69" s="20"/>
      <c r="D69" s="20"/>
      <c r="E69" s="20"/>
      <c r="F69" s="20"/>
    </row>
    <row r="70" spans="1:6" ht="12.75">
      <c r="A70" s="22"/>
      <c r="B70" s="22"/>
      <c r="C70" s="20"/>
      <c r="D70" s="20"/>
      <c r="E70" s="20"/>
      <c r="F70" s="20"/>
    </row>
    <row r="71" spans="1:6" ht="12.75">
      <c r="A71" s="22"/>
      <c r="B71" s="22"/>
      <c r="C71" s="20"/>
      <c r="D71" s="20"/>
      <c r="E71" s="20"/>
      <c r="F71" s="20"/>
    </row>
    <row r="72" spans="1:6" ht="12.75">
      <c r="A72" s="22"/>
      <c r="B72" s="22"/>
      <c r="C72" s="20"/>
      <c r="D72" s="20"/>
      <c r="E72" s="20"/>
      <c r="F72" s="20"/>
    </row>
    <row r="73" spans="1:6" ht="12.75">
      <c r="A73" s="22"/>
      <c r="B73" s="22"/>
      <c r="C73" s="20"/>
      <c r="D73" s="20"/>
      <c r="E73" s="20"/>
      <c r="F73" s="20"/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1.375" style="10" customWidth="1"/>
    <col min="2" max="2" width="15.75390625" style="10" customWidth="1"/>
    <col min="3" max="16384" width="9.125" style="10" customWidth="1"/>
  </cols>
  <sheetData>
    <row r="1" ht="15.75">
      <c r="A1" s="139" t="s">
        <v>254</v>
      </c>
    </row>
    <row r="2" spans="1:2" ht="15.75">
      <c r="A2" s="284" t="s">
        <v>27</v>
      </c>
      <c r="B2" s="284"/>
    </row>
    <row r="3" spans="1:2" ht="15.75">
      <c r="A3" s="284" t="s">
        <v>217</v>
      </c>
      <c r="B3" s="284"/>
    </row>
    <row r="4" spans="1:2" s="19" customFormat="1" ht="21" customHeight="1" thickBot="1">
      <c r="A4" s="283" t="s">
        <v>28</v>
      </c>
      <c r="B4" s="283"/>
    </row>
    <row r="5" spans="1:2" s="19" customFormat="1" ht="42" customHeight="1" thickBot="1">
      <c r="A5" s="91" t="s">
        <v>29</v>
      </c>
      <c r="B5" s="87" t="s">
        <v>218</v>
      </c>
    </row>
    <row r="6" spans="1:3" s="19" customFormat="1" ht="12.75">
      <c r="A6" s="80" t="s">
        <v>153</v>
      </c>
      <c r="B6" s="90">
        <f>B7+B8</f>
        <v>881718</v>
      </c>
      <c r="C6" s="28"/>
    </row>
    <row r="7" spans="1:2" s="19" customFormat="1" ht="12.75">
      <c r="A7" s="114" t="s">
        <v>150</v>
      </c>
      <c r="B7" s="103">
        <v>852498</v>
      </c>
    </row>
    <row r="8" spans="1:2" s="19" customFormat="1" ht="12.75">
      <c r="A8" s="114" t="s">
        <v>151</v>
      </c>
      <c r="B8" s="103">
        <v>29220</v>
      </c>
    </row>
    <row r="9" spans="1:2" s="19" customFormat="1" ht="12.75">
      <c r="A9" s="92" t="s">
        <v>94</v>
      </c>
      <c r="B9" s="30">
        <v>424107</v>
      </c>
    </row>
    <row r="10" spans="1:2" s="19" customFormat="1" ht="12.75">
      <c r="A10" s="92" t="s">
        <v>95</v>
      </c>
      <c r="B10" s="30">
        <v>118336</v>
      </c>
    </row>
    <row r="11" spans="1:2" s="19" customFormat="1" ht="13.5" thickBot="1">
      <c r="A11" s="95" t="s">
        <v>97</v>
      </c>
      <c r="B11" s="94">
        <v>533</v>
      </c>
    </row>
    <row r="12" spans="1:2" s="21" customFormat="1" ht="13.5" thickBot="1">
      <c r="A12" s="97" t="s">
        <v>135</v>
      </c>
      <c r="B12" s="32">
        <f>B6+B9+B10+B11</f>
        <v>1424694</v>
      </c>
    </row>
    <row r="13" spans="1:2" s="19" customFormat="1" ht="12.75">
      <c r="A13" s="80" t="s">
        <v>114</v>
      </c>
      <c r="B13" s="29">
        <v>100000</v>
      </c>
    </row>
    <row r="14" spans="1:2" s="19" customFormat="1" ht="12.75">
      <c r="A14" s="102" t="s">
        <v>132</v>
      </c>
      <c r="B14" s="109">
        <v>100000</v>
      </c>
    </row>
    <row r="15" spans="1:2" s="19" customFormat="1" ht="12.75">
      <c r="A15" s="92" t="s">
        <v>96</v>
      </c>
      <c r="B15" s="30">
        <v>76415</v>
      </c>
    </row>
    <row r="16" spans="1:2" s="19" customFormat="1" ht="12.75">
      <c r="A16" s="92" t="s">
        <v>76</v>
      </c>
      <c r="B16" s="30">
        <f>SUM(B17:B18)</f>
        <v>26964</v>
      </c>
    </row>
    <row r="17" spans="1:2" s="19" customFormat="1" ht="25.5">
      <c r="A17" s="113" t="s">
        <v>133</v>
      </c>
      <c r="B17" s="103">
        <v>14530</v>
      </c>
    </row>
    <row r="18" spans="1:2" s="19" customFormat="1" ht="13.5" thickBot="1">
      <c r="A18" s="113" t="s">
        <v>152</v>
      </c>
      <c r="B18" s="108">
        <v>12434</v>
      </c>
    </row>
    <row r="19" spans="1:2" s="21" customFormat="1" ht="14.25" customHeight="1" thickBot="1">
      <c r="A19" s="97" t="s">
        <v>136</v>
      </c>
      <c r="B19" s="32">
        <f>B16+B15+B13</f>
        <v>203379</v>
      </c>
    </row>
    <row r="20" spans="1:2" s="21" customFormat="1" ht="15.75" customHeight="1" thickBot="1">
      <c r="A20" s="99" t="s">
        <v>134</v>
      </c>
      <c r="B20" s="98">
        <f>B19+B12</f>
        <v>1628073</v>
      </c>
    </row>
    <row r="21" spans="1:2" s="19" customFormat="1" ht="12.75">
      <c r="A21" s="100" t="s">
        <v>93</v>
      </c>
      <c r="B21" s="90">
        <f>SUM(B22:B23)</f>
        <v>163814</v>
      </c>
    </row>
    <row r="22" spans="1:2" s="19" customFormat="1" ht="12.75">
      <c r="A22" s="102" t="s">
        <v>137</v>
      </c>
      <c r="B22" s="103">
        <v>133664</v>
      </c>
    </row>
    <row r="23" spans="1:2" s="19" customFormat="1" ht="13.5" thickBot="1">
      <c r="A23" s="106" t="s">
        <v>138</v>
      </c>
      <c r="B23" s="104">
        <v>30150</v>
      </c>
    </row>
    <row r="24" spans="1:2" s="21" customFormat="1" ht="15.75" customHeight="1" thickBot="1">
      <c r="A24" s="97" t="s">
        <v>139</v>
      </c>
      <c r="B24" s="32">
        <f>SUM(B21)</f>
        <v>163814</v>
      </c>
    </row>
    <row r="25" spans="1:2" s="21" customFormat="1" ht="15.75" customHeight="1" thickBot="1">
      <c r="A25" s="93" t="s">
        <v>30</v>
      </c>
      <c r="B25" s="33">
        <f>B12+B19+B21</f>
        <v>1791887</v>
      </c>
    </row>
    <row r="26" s="19" customFormat="1" ht="12.75"/>
    <row r="27" spans="1:2" s="19" customFormat="1" ht="13.5" thickBot="1">
      <c r="A27" s="283" t="s">
        <v>31</v>
      </c>
      <c r="B27" s="283"/>
    </row>
    <row r="28" spans="1:2" s="19" customFormat="1" ht="36" customHeight="1" thickBot="1">
      <c r="A28" s="86" t="s">
        <v>29</v>
      </c>
      <c r="B28" s="79" t="s">
        <v>218</v>
      </c>
    </row>
    <row r="29" spans="1:2" s="19" customFormat="1" ht="12.75">
      <c r="A29" s="80" t="s">
        <v>32</v>
      </c>
      <c r="B29" s="29">
        <v>286728</v>
      </c>
    </row>
    <row r="30" spans="1:2" s="19" customFormat="1" ht="12.75">
      <c r="A30" s="92" t="s">
        <v>33</v>
      </c>
      <c r="B30" s="30">
        <v>83086</v>
      </c>
    </row>
    <row r="31" spans="1:2" s="19" customFormat="1" ht="12.75">
      <c r="A31" s="92" t="s">
        <v>17</v>
      </c>
      <c r="B31" s="30">
        <v>488875</v>
      </c>
    </row>
    <row r="32" spans="1:2" s="19" customFormat="1" ht="12.75">
      <c r="A32" s="92" t="s">
        <v>34</v>
      </c>
      <c r="B32" s="30">
        <v>25800</v>
      </c>
    </row>
    <row r="33" spans="1:3" s="19" customFormat="1" ht="12.75">
      <c r="A33" s="92" t="s">
        <v>154</v>
      </c>
      <c r="B33" s="30">
        <f>SUM(B34:B37)</f>
        <v>644391</v>
      </c>
      <c r="C33" s="37"/>
    </row>
    <row r="34" spans="1:3" s="19" customFormat="1" ht="12.75">
      <c r="A34" s="102" t="s">
        <v>140</v>
      </c>
      <c r="B34" s="103">
        <v>113976</v>
      </c>
      <c r="C34" s="37"/>
    </row>
    <row r="35" spans="1:3" s="19" customFormat="1" ht="12.75">
      <c r="A35" s="102" t="s">
        <v>142</v>
      </c>
      <c r="B35" s="103">
        <v>474071</v>
      </c>
      <c r="C35" s="37"/>
    </row>
    <row r="36" spans="1:2" s="19" customFormat="1" ht="12.75">
      <c r="A36" s="102" t="s">
        <v>141</v>
      </c>
      <c r="B36" s="103">
        <v>32653</v>
      </c>
    </row>
    <row r="37" spans="1:2" s="19" customFormat="1" ht="13.5" thickBot="1">
      <c r="A37" s="102" t="s">
        <v>155</v>
      </c>
      <c r="B37" s="31">
        <f>19412+5429-750-300-100</f>
        <v>23691</v>
      </c>
    </row>
    <row r="38" spans="1:3" s="19" customFormat="1" ht="13.5" thickBot="1">
      <c r="A38" s="97" t="s">
        <v>146</v>
      </c>
      <c r="B38" s="32">
        <f>B29+B30+B31+B32+B33</f>
        <v>1528880</v>
      </c>
      <c r="C38" s="37"/>
    </row>
    <row r="39" spans="1:2" s="19" customFormat="1" ht="12.75">
      <c r="A39" s="80" t="s">
        <v>75</v>
      </c>
      <c r="B39" s="30">
        <v>72500</v>
      </c>
    </row>
    <row r="40" spans="1:2" s="19" customFormat="1" ht="12.75">
      <c r="A40" s="101" t="s">
        <v>19</v>
      </c>
      <c r="B40" s="29">
        <v>149418</v>
      </c>
    </row>
    <row r="41" spans="1:2" s="19" customFormat="1" ht="12.75">
      <c r="A41" s="92" t="s">
        <v>120</v>
      </c>
      <c r="B41" s="30">
        <f>SUM(B42:B44)</f>
        <v>11611</v>
      </c>
    </row>
    <row r="42" spans="1:2" s="19" customFormat="1" ht="12.75">
      <c r="A42" s="102" t="s">
        <v>143</v>
      </c>
      <c r="B42" s="103">
        <v>1460</v>
      </c>
    </row>
    <row r="43" spans="1:2" s="19" customFormat="1" ht="12.75">
      <c r="A43" s="102" t="s">
        <v>144</v>
      </c>
      <c r="B43" s="103">
        <v>10151</v>
      </c>
    </row>
    <row r="44" spans="1:2" s="19" customFormat="1" ht="13.5" thickBot="1">
      <c r="A44" s="102" t="s">
        <v>145</v>
      </c>
      <c r="B44" s="104"/>
    </row>
    <row r="45" spans="1:2" s="19" customFormat="1" ht="13.5" thickBot="1">
      <c r="A45" s="97" t="s">
        <v>147</v>
      </c>
      <c r="B45" s="32">
        <f>B39+B40+B41</f>
        <v>233529</v>
      </c>
    </row>
    <row r="46" spans="1:2" s="21" customFormat="1" ht="15.75" customHeight="1" thickBot="1">
      <c r="A46" s="99" t="s">
        <v>148</v>
      </c>
      <c r="B46" s="98">
        <f>B45+B38</f>
        <v>1762409</v>
      </c>
    </row>
    <row r="47" spans="1:2" s="19" customFormat="1" ht="15.75" customHeight="1" thickBot="1">
      <c r="A47" s="112" t="s">
        <v>149</v>
      </c>
      <c r="B47" s="110">
        <v>29478</v>
      </c>
    </row>
    <row r="48" spans="1:2" s="21" customFormat="1" ht="15.75" customHeight="1" thickBot="1">
      <c r="A48" s="93" t="s">
        <v>35</v>
      </c>
      <c r="B48" s="33">
        <f>B47+B46</f>
        <v>1791887</v>
      </c>
    </row>
    <row r="51" spans="1:2" ht="15.75">
      <c r="A51" s="11"/>
      <c r="B51" s="11"/>
    </row>
  </sheetData>
  <sheetProtection/>
  <mergeCells count="4">
    <mergeCell ref="A27:B27"/>
    <mergeCell ref="A2:B2"/>
    <mergeCell ref="A3:B3"/>
    <mergeCell ref="A4:B4"/>
  </mergeCells>
  <printOptions/>
  <pageMargins left="0.75" right="0.75" top="0.66" bottom="0.7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2.875" style="48" customWidth="1"/>
    <col min="2" max="2" width="92.875" style="48" customWidth="1"/>
    <col min="3" max="3" width="14.75390625" style="47" customWidth="1"/>
    <col min="4" max="16384" width="9.125" style="48" customWidth="1"/>
  </cols>
  <sheetData>
    <row r="1" spans="1:3" s="45" customFormat="1" ht="15" customHeight="1">
      <c r="A1" s="46"/>
      <c r="B1" s="46" t="s">
        <v>255</v>
      </c>
      <c r="C1" s="44"/>
    </row>
    <row r="2" spans="1:3" s="45" customFormat="1" ht="15" customHeight="1">
      <c r="A2" s="46"/>
      <c r="B2" s="46"/>
      <c r="C2" s="44"/>
    </row>
    <row r="3" spans="1:3" ht="12.75">
      <c r="A3" s="285" t="s">
        <v>234</v>
      </c>
      <c r="B3" s="285"/>
      <c r="C3" s="285"/>
    </row>
    <row r="4" spans="2:3" s="49" customFormat="1" ht="34.5">
      <c r="B4" s="49" t="s">
        <v>0</v>
      </c>
      <c r="C4" s="50" t="s">
        <v>216</v>
      </c>
    </row>
    <row r="5" spans="1:4" s="52" customFormat="1" ht="12.75">
      <c r="A5" s="72" t="s">
        <v>235</v>
      </c>
      <c r="B5" s="72"/>
      <c r="C5" s="72"/>
      <c r="D5" s="72"/>
    </row>
    <row r="6" spans="2:3" s="54" customFormat="1" ht="12.75" customHeight="1">
      <c r="B6" s="55" t="s">
        <v>50</v>
      </c>
      <c r="C6" s="56">
        <f>C7+C8+C13+C16+C14+C15+C17</f>
        <v>260843287</v>
      </c>
    </row>
    <row r="7" spans="2:3" ht="12.75" customHeight="1">
      <c r="B7" s="57" t="s">
        <v>44</v>
      </c>
      <c r="C7" s="47">
        <v>160666400</v>
      </c>
    </row>
    <row r="8" spans="2:3" ht="12.75" customHeight="1">
      <c r="B8" s="58" t="s">
        <v>45</v>
      </c>
      <c r="C8" s="47">
        <f>C9+C10+C11+C12</f>
        <v>77666094</v>
      </c>
    </row>
    <row r="9" spans="2:3" ht="12.75" customHeight="1">
      <c r="B9" s="59" t="s">
        <v>73</v>
      </c>
      <c r="C9" s="47">
        <v>8031082</v>
      </c>
    </row>
    <row r="10" spans="2:3" ht="12.75" customHeight="1">
      <c r="B10" s="60" t="s">
        <v>72</v>
      </c>
      <c r="C10" s="47">
        <v>45320000</v>
      </c>
    </row>
    <row r="11" spans="2:3" ht="12.75" customHeight="1">
      <c r="B11" s="60" t="s">
        <v>71</v>
      </c>
      <c r="C11" s="47">
        <v>3588312</v>
      </c>
    </row>
    <row r="12" spans="2:3" ht="12.75" customHeight="1">
      <c r="B12" s="60" t="s">
        <v>101</v>
      </c>
      <c r="C12" s="47">
        <v>20726700</v>
      </c>
    </row>
    <row r="13" spans="2:3" ht="12.75" customHeight="1">
      <c r="B13" s="57" t="s">
        <v>102</v>
      </c>
      <c r="C13" s="47">
        <v>0</v>
      </c>
    </row>
    <row r="14" spans="2:3" ht="12.75" customHeight="1">
      <c r="B14" s="57" t="s">
        <v>103</v>
      </c>
      <c r="C14" s="47">
        <v>0</v>
      </c>
    </row>
    <row r="15" spans="2:3" ht="12.75" customHeight="1">
      <c r="B15" s="57" t="s">
        <v>104</v>
      </c>
      <c r="C15" s="47">
        <v>21527950</v>
      </c>
    </row>
    <row r="16" spans="2:3" ht="12.75" customHeight="1">
      <c r="B16" s="57" t="s">
        <v>66</v>
      </c>
      <c r="C16" s="47">
        <v>80000</v>
      </c>
    </row>
    <row r="17" spans="2:3" ht="12.75" customHeight="1">
      <c r="B17" s="57" t="s">
        <v>253</v>
      </c>
      <c r="C17" s="47">
        <v>902843</v>
      </c>
    </row>
    <row r="18" spans="2:3" ht="12.75" customHeight="1">
      <c r="B18" s="61" t="s">
        <v>51</v>
      </c>
      <c r="C18" s="62">
        <f>C19+C20+C21+C22</f>
        <v>253306933</v>
      </c>
    </row>
    <row r="19" spans="2:3" ht="12.75" customHeight="1">
      <c r="B19" s="63" t="s">
        <v>105</v>
      </c>
      <c r="C19" s="47">
        <f>107125600+30000000+52414000+15000000+1277500</f>
        <v>205817100</v>
      </c>
    </row>
    <row r="20" spans="2:3" ht="12.75" customHeight="1">
      <c r="B20" s="64" t="s">
        <v>63</v>
      </c>
      <c r="C20" s="47">
        <f>693333+21760000+293333+10666667</f>
        <v>33413333</v>
      </c>
    </row>
    <row r="21" spans="2:3" ht="12.75" customHeight="1">
      <c r="B21" s="57" t="s">
        <v>106</v>
      </c>
      <c r="C21" s="47">
        <v>11420500</v>
      </c>
    </row>
    <row r="22" spans="2:3" ht="12.75" customHeight="1">
      <c r="B22" s="57" t="s">
        <v>107</v>
      </c>
      <c r="C22" s="47">
        <f>2304000+352000</f>
        <v>2656000</v>
      </c>
    </row>
    <row r="23" spans="2:3" ht="12.75" customHeight="1">
      <c r="B23" s="61" t="s">
        <v>52</v>
      </c>
      <c r="C23" s="62">
        <f>C24+C25+C26+C27+C28+C29+C30</f>
        <v>297567703</v>
      </c>
    </row>
    <row r="24" spans="2:3" ht="12.75" customHeight="1">
      <c r="B24" s="57" t="s">
        <v>108</v>
      </c>
      <c r="C24" s="47">
        <v>0</v>
      </c>
    </row>
    <row r="25" spans="2:3" ht="12.75" customHeight="1">
      <c r="B25" s="57" t="s">
        <v>109</v>
      </c>
      <c r="C25" s="47">
        <v>64468488</v>
      </c>
    </row>
    <row r="26" spans="2:3" ht="12.75" customHeight="1">
      <c r="B26" s="57" t="s">
        <v>110</v>
      </c>
      <c r="C26" s="47">
        <f>12000000+10500000+9377984+3958500+9646500+10882080+8893800+12879625</f>
        <v>78138489</v>
      </c>
    </row>
    <row r="27" spans="2:3" ht="26.25" customHeight="1">
      <c r="B27" s="57" t="s">
        <v>111</v>
      </c>
      <c r="C27" s="47">
        <f>20848320+2655000</f>
        <v>23503320</v>
      </c>
    </row>
    <row r="28" spans="2:3" ht="12.75" customHeight="1">
      <c r="B28" s="57" t="s">
        <v>68</v>
      </c>
      <c r="C28" s="47">
        <v>46675200</v>
      </c>
    </row>
    <row r="29" spans="2:3" ht="12.75" customHeight="1">
      <c r="B29" s="57" t="s">
        <v>67</v>
      </c>
      <c r="C29" s="47">
        <v>80255926</v>
      </c>
    </row>
    <row r="30" spans="2:3" ht="12.75" customHeight="1">
      <c r="B30" s="57" t="s">
        <v>252</v>
      </c>
      <c r="C30" s="47">
        <v>4526280</v>
      </c>
    </row>
    <row r="31" spans="2:3" ht="12.75" customHeight="1">
      <c r="B31" s="61" t="s">
        <v>69</v>
      </c>
      <c r="C31" s="62">
        <f>SUM(C32:C33)</f>
        <v>40779860</v>
      </c>
    </row>
    <row r="32" spans="2:3" ht="12.75" customHeight="1">
      <c r="B32" s="57" t="s">
        <v>74</v>
      </c>
      <c r="C32" s="47">
        <v>13051860</v>
      </c>
    </row>
    <row r="33" spans="2:3" ht="12.75" customHeight="1">
      <c r="B33" s="57" t="s">
        <v>53</v>
      </c>
      <c r="C33" s="47">
        <v>27728000</v>
      </c>
    </row>
    <row r="34" spans="2:3" ht="12.75" customHeight="1">
      <c r="B34" s="61" t="s">
        <v>65</v>
      </c>
      <c r="C34" s="62">
        <v>-36706128</v>
      </c>
    </row>
    <row r="35" spans="2:3" s="70" customFormat="1" ht="16.5" customHeight="1">
      <c r="B35" s="73" t="s">
        <v>46</v>
      </c>
      <c r="C35" s="74">
        <f>C6+C18+C23+C31</f>
        <v>852497783</v>
      </c>
    </row>
    <row r="36" ht="12.75" customHeight="1">
      <c r="B36" s="65"/>
    </row>
    <row r="37" spans="1:4" ht="17.25" customHeight="1" hidden="1">
      <c r="A37" s="286" t="s">
        <v>100</v>
      </c>
      <c r="B37" s="286"/>
      <c r="C37" s="286"/>
      <c r="D37" s="286"/>
    </row>
    <row r="38" spans="1:4" ht="17.25" customHeight="1" hidden="1">
      <c r="A38" s="81"/>
      <c r="B38" s="81"/>
      <c r="C38" s="81"/>
      <c r="D38" s="81"/>
    </row>
    <row r="39" spans="1:4" s="71" customFormat="1" ht="17.25" customHeight="1" hidden="1">
      <c r="A39" s="66"/>
      <c r="B39" s="75" t="s">
        <v>64</v>
      </c>
      <c r="C39" s="76">
        <f>C38</f>
        <v>0</v>
      </c>
      <c r="D39" s="66"/>
    </row>
    <row r="40" spans="1:4" ht="17.25" customHeight="1" hidden="1">
      <c r="A40" s="66"/>
      <c r="B40" s="66"/>
      <c r="C40" s="66"/>
      <c r="D40" s="66"/>
    </row>
    <row r="41" spans="1:3" s="51" customFormat="1" ht="18" customHeight="1">
      <c r="A41" s="77"/>
      <c r="B41" s="77" t="s">
        <v>219</v>
      </c>
      <c r="C41" s="78">
        <f>C39+C35</f>
        <v>852497783</v>
      </c>
    </row>
    <row r="42" ht="12.75" customHeight="1"/>
    <row r="43" ht="12.75" customHeight="1">
      <c r="B43" s="67"/>
    </row>
    <row r="44" spans="2:3" s="52" customFormat="1" ht="12.75" customHeight="1">
      <c r="B44" s="68"/>
      <c r="C44" s="53"/>
    </row>
    <row r="45" spans="2:3" s="52" customFormat="1" ht="12.75" customHeight="1">
      <c r="B45" s="69"/>
      <c r="C45" s="53"/>
    </row>
    <row r="46" spans="2:3" s="52" customFormat="1" ht="12.75" customHeight="1">
      <c r="B46" s="68"/>
      <c r="C46" s="53"/>
    </row>
    <row r="47" ht="12.75" customHeight="1"/>
  </sheetData>
  <sheetProtection/>
  <mergeCells count="2">
    <mergeCell ref="A3:C3"/>
    <mergeCell ref="A37:D37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view="pageBreakPreview" zoomScaleSheetLayoutView="100" zoomScalePageLayoutView="0" workbookViewId="0" topLeftCell="A1">
      <pane xSplit="1" ySplit="3" topLeftCell="F37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1" sqref="A1"/>
    </sheetView>
  </sheetViews>
  <sheetFormatPr defaultColWidth="9.00390625" defaultRowHeight="12.75"/>
  <cols>
    <col min="1" max="1" width="48.00390625" style="10" customWidth="1"/>
    <col min="2" max="5" width="15.125" style="10" customWidth="1"/>
    <col min="6" max="6" width="15.125" style="152" customWidth="1"/>
    <col min="7" max="7" width="15.125" style="10" customWidth="1"/>
    <col min="8" max="8" width="15.125" style="150" customWidth="1"/>
    <col min="9" max="9" width="16.00390625" style="10" customWidth="1"/>
    <col min="10" max="11" width="10.375" style="10" customWidth="1"/>
    <col min="12" max="12" width="12.875" style="10" customWidth="1"/>
    <col min="13" max="13" width="0.6171875" style="10" customWidth="1"/>
    <col min="14" max="16384" width="9.125" style="10" customWidth="1"/>
  </cols>
  <sheetData>
    <row r="1" ht="15.75">
      <c r="A1" s="139" t="s">
        <v>256</v>
      </c>
    </row>
    <row r="2" ht="16.5" thickBot="1">
      <c r="A2" s="146" t="s">
        <v>228</v>
      </c>
    </row>
    <row r="3" spans="1:12" s="144" customFormat="1" ht="94.5" customHeight="1" thickBot="1">
      <c r="A3" s="149" t="s">
        <v>28</v>
      </c>
      <c r="B3" s="145" t="s">
        <v>70</v>
      </c>
      <c r="C3" s="142" t="s">
        <v>178</v>
      </c>
      <c r="D3" s="140" t="s">
        <v>92</v>
      </c>
      <c r="E3" s="141" t="s">
        <v>49</v>
      </c>
      <c r="F3" s="255" t="s">
        <v>18</v>
      </c>
      <c r="G3" s="143" t="s">
        <v>42</v>
      </c>
      <c r="H3" s="268" t="s">
        <v>227</v>
      </c>
      <c r="I3" s="213" t="s">
        <v>240</v>
      </c>
      <c r="J3" s="214" t="s">
        <v>243</v>
      </c>
      <c r="K3" s="215" t="s">
        <v>246</v>
      </c>
      <c r="L3" s="216" t="s">
        <v>247</v>
      </c>
    </row>
    <row r="4" spans="1:13" s="19" customFormat="1" ht="26.25" customHeight="1">
      <c r="A4" s="80" t="s">
        <v>153</v>
      </c>
      <c r="B4" s="90">
        <f>B5+B6</f>
        <v>0</v>
      </c>
      <c r="C4" s="90">
        <f>C5+C6</f>
        <v>0</v>
      </c>
      <c r="D4" s="90">
        <f>D5+D6</f>
        <v>0</v>
      </c>
      <c r="E4" s="90">
        <f>E5+E6</f>
        <v>19299</v>
      </c>
      <c r="F4" s="256">
        <f>SUM(B4:E4)</f>
        <v>19299</v>
      </c>
      <c r="G4" s="90">
        <f>G5+G6</f>
        <v>862419</v>
      </c>
      <c r="H4" s="269">
        <f>SUM(F4:G4)</f>
        <v>881718</v>
      </c>
      <c r="I4" s="90">
        <f>H4</f>
        <v>881718</v>
      </c>
      <c r="J4" s="219">
        <f>J5+J6</f>
        <v>873797</v>
      </c>
      <c r="K4" s="89">
        <f>K5+K6</f>
        <v>7921</v>
      </c>
      <c r="L4" s="90">
        <f>L5+L6</f>
        <v>0</v>
      </c>
      <c r="M4" s="37">
        <f>SUM(J4:L4)</f>
        <v>881718</v>
      </c>
    </row>
    <row r="5" spans="1:13" s="19" customFormat="1" ht="13.5">
      <c r="A5" s="114" t="s">
        <v>150</v>
      </c>
      <c r="B5" s="103"/>
      <c r="C5" s="103"/>
      <c r="D5" s="103"/>
      <c r="E5" s="103"/>
      <c r="F5" s="257">
        <f aca="true" t="shared" si="0" ref="F5:F24">SUM(B5:E5)</f>
        <v>0</v>
      </c>
      <c r="G5" s="103">
        <v>852498</v>
      </c>
      <c r="H5" s="270">
        <f aca="true" t="shared" si="1" ref="H5:H24">SUM(F5:G5)</f>
        <v>852498</v>
      </c>
      <c r="I5" s="103">
        <f aca="true" t="shared" si="2" ref="I5:I21">H5</f>
        <v>852498</v>
      </c>
      <c r="J5" s="220">
        <v>852498</v>
      </c>
      <c r="K5" s="105"/>
      <c r="L5" s="103"/>
      <c r="M5" s="37">
        <f aca="true" t="shared" si="3" ref="M5:M46">SUM(J5:L5)</f>
        <v>852498</v>
      </c>
    </row>
    <row r="6" spans="1:13" s="19" customFormat="1" ht="13.5">
      <c r="A6" s="114" t="s">
        <v>179</v>
      </c>
      <c r="B6" s="103"/>
      <c r="C6" s="103"/>
      <c r="D6" s="103"/>
      <c r="E6" s="103">
        <f>19299</f>
        <v>19299</v>
      </c>
      <c r="F6" s="257">
        <f t="shared" si="0"/>
        <v>19299</v>
      </c>
      <c r="G6" s="103">
        <f>2000+7921</f>
        <v>9921</v>
      </c>
      <c r="H6" s="270">
        <f t="shared" si="1"/>
        <v>29220</v>
      </c>
      <c r="I6" s="103">
        <f t="shared" si="2"/>
        <v>29220</v>
      </c>
      <c r="J6" s="220">
        <v>21299</v>
      </c>
      <c r="K6" s="105">
        <v>7921</v>
      </c>
      <c r="L6" s="103"/>
      <c r="M6" s="37">
        <f t="shared" si="3"/>
        <v>29220</v>
      </c>
    </row>
    <row r="7" spans="1:13" s="19" customFormat="1" ht="13.5">
      <c r="A7" s="92" t="s">
        <v>94</v>
      </c>
      <c r="B7" s="30"/>
      <c r="C7" s="30"/>
      <c r="D7" s="30"/>
      <c r="E7" s="30"/>
      <c r="F7" s="257">
        <f t="shared" si="0"/>
        <v>0</v>
      </c>
      <c r="G7" s="30">
        <v>424107</v>
      </c>
      <c r="H7" s="270">
        <f t="shared" si="1"/>
        <v>424107</v>
      </c>
      <c r="I7" s="30">
        <f t="shared" si="2"/>
        <v>424107</v>
      </c>
      <c r="J7" s="221">
        <v>424107</v>
      </c>
      <c r="K7" s="88"/>
      <c r="L7" s="30"/>
      <c r="M7" s="37">
        <f t="shared" si="3"/>
        <v>424107</v>
      </c>
    </row>
    <row r="8" spans="1:13" s="19" customFormat="1" ht="13.5">
      <c r="A8" s="92" t="s">
        <v>95</v>
      </c>
      <c r="B8" s="30">
        <v>1900</v>
      </c>
      <c r="C8" s="30">
        <v>67755</v>
      </c>
      <c r="D8" s="30">
        <v>3100</v>
      </c>
      <c r="E8" s="30">
        <v>1300</v>
      </c>
      <c r="F8" s="257">
        <f t="shared" si="0"/>
        <v>74055</v>
      </c>
      <c r="G8" s="30">
        <f>35646+8635</f>
        <v>44281</v>
      </c>
      <c r="H8" s="270">
        <f t="shared" si="1"/>
        <v>118336</v>
      </c>
      <c r="I8" s="30">
        <f t="shared" si="2"/>
        <v>118336</v>
      </c>
      <c r="J8" s="221">
        <v>71946</v>
      </c>
      <c r="K8" s="88">
        <v>46390</v>
      </c>
      <c r="L8" s="30"/>
      <c r="M8" s="37">
        <f t="shared" si="3"/>
        <v>118336</v>
      </c>
    </row>
    <row r="9" spans="1:13" s="19" customFormat="1" ht="14.25" thickBot="1">
      <c r="A9" s="95" t="s">
        <v>97</v>
      </c>
      <c r="B9" s="94"/>
      <c r="C9" s="94"/>
      <c r="D9" s="94"/>
      <c r="E9" s="94"/>
      <c r="F9" s="257">
        <f t="shared" si="0"/>
        <v>0</v>
      </c>
      <c r="G9" s="94">
        <v>533</v>
      </c>
      <c r="H9" s="271">
        <f t="shared" si="1"/>
        <v>533</v>
      </c>
      <c r="I9" s="94">
        <f t="shared" si="2"/>
        <v>533</v>
      </c>
      <c r="J9" s="222"/>
      <c r="K9" s="96">
        <v>533</v>
      </c>
      <c r="L9" s="94"/>
      <c r="M9" s="37">
        <f t="shared" si="3"/>
        <v>533</v>
      </c>
    </row>
    <row r="10" spans="1:13" s="21" customFormat="1" ht="14.25" thickBot="1">
      <c r="A10" s="97" t="s">
        <v>135</v>
      </c>
      <c r="B10" s="32">
        <f>B4+B7+B8+B9</f>
        <v>1900</v>
      </c>
      <c r="C10" s="32">
        <f>C4+C7+C8+C9</f>
        <v>67755</v>
      </c>
      <c r="D10" s="32">
        <f>D4+D7+D8+D9</f>
        <v>3100</v>
      </c>
      <c r="E10" s="32">
        <f>E4+E7+E8+E9</f>
        <v>20599</v>
      </c>
      <c r="F10" s="258">
        <f t="shared" si="0"/>
        <v>93354</v>
      </c>
      <c r="G10" s="32">
        <f>G4+G7+G8+G9</f>
        <v>1331340</v>
      </c>
      <c r="H10" s="272">
        <f t="shared" si="1"/>
        <v>1424694</v>
      </c>
      <c r="I10" s="32">
        <f t="shared" si="2"/>
        <v>1424694</v>
      </c>
      <c r="J10" s="223">
        <f>J4+J7+J8+J9</f>
        <v>1369850</v>
      </c>
      <c r="K10" s="224">
        <f>K4+K7+K8+K9</f>
        <v>54844</v>
      </c>
      <c r="L10" s="32">
        <f>L4+L7+L8+L9</f>
        <v>0</v>
      </c>
      <c r="M10" s="37">
        <f t="shared" si="3"/>
        <v>1424694</v>
      </c>
    </row>
    <row r="11" spans="1:13" s="19" customFormat="1" ht="13.5">
      <c r="A11" s="80" t="s">
        <v>114</v>
      </c>
      <c r="B11" s="29"/>
      <c r="C11" s="29"/>
      <c r="D11" s="29"/>
      <c r="E11" s="29"/>
      <c r="F11" s="259">
        <f t="shared" si="0"/>
        <v>0</v>
      </c>
      <c r="G11" s="29">
        <v>100000</v>
      </c>
      <c r="H11" s="273">
        <f t="shared" si="1"/>
        <v>100000</v>
      </c>
      <c r="I11" s="29">
        <f t="shared" si="2"/>
        <v>100000</v>
      </c>
      <c r="J11" s="225">
        <v>100000</v>
      </c>
      <c r="K11" s="226"/>
      <c r="L11" s="29"/>
      <c r="M11" s="37">
        <f t="shared" si="3"/>
        <v>100000</v>
      </c>
    </row>
    <row r="12" spans="1:13" s="19" customFormat="1" ht="13.5">
      <c r="A12" s="102" t="s">
        <v>132</v>
      </c>
      <c r="B12" s="109"/>
      <c r="C12" s="109"/>
      <c r="D12" s="109"/>
      <c r="E12" s="109"/>
      <c r="F12" s="259">
        <f t="shared" si="0"/>
        <v>0</v>
      </c>
      <c r="G12" s="109">
        <v>100000</v>
      </c>
      <c r="H12" s="273">
        <f t="shared" si="1"/>
        <v>100000</v>
      </c>
      <c r="I12" s="109">
        <f t="shared" si="2"/>
        <v>100000</v>
      </c>
      <c r="J12" s="227"/>
      <c r="K12" s="228"/>
      <c r="L12" s="109"/>
      <c r="M12" s="37">
        <f t="shared" si="3"/>
        <v>0</v>
      </c>
    </row>
    <row r="13" spans="1:13" s="19" customFormat="1" ht="13.5">
      <c r="A13" s="92" t="s">
        <v>96</v>
      </c>
      <c r="B13" s="30"/>
      <c r="C13" s="30"/>
      <c r="D13" s="30"/>
      <c r="E13" s="30"/>
      <c r="F13" s="259">
        <f t="shared" si="0"/>
        <v>0</v>
      </c>
      <c r="G13" s="30">
        <v>76415</v>
      </c>
      <c r="H13" s="270">
        <f t="shared" si="1"/>
        <v>76415</v>
      </c>
      <c r="I13" s="30">
        <f t="shared" si="2"/>
        <v>76415</v>
      </c>
      <c r="J13" s="221">
        <v>76415</v>
      </c>
      <c r="K13" s="88"/>
      <c r="L13" s="30"/>
      <c r="M13" s="37">
        <f t="shared" si="3"/>
        <v>76415</v>
      </c>
    </row>
    <row r="14" spans="1:13" s="19" customFormat="1" ht="13.5">
      <c r="A14" s="92" t="s">
        <v>76</v>
      </c>
      <c r="B14" s="30">
        <f aca="true" t="shared" si="4" ref="B14:G14">SUM(B15:B16)</f>
        <v>0</v>
      </c>
      <c r="C14" s="30">
        <f t="shared" si="4"/>
        <v>0</v>
      </c>
      <c r="D14" s="30">
        <f t="shared" si="4"/>
        <v>0</v>
      </c>
      <c r="E14" s="30">
        <f t="shared" si="4"/>
        <v>0</v>
      </c>
      <c r="F14" s="257">
        <f t="shared" si="0"/>
        <v>0</v>
      </c>
      <c r="G14" s="30">
        <f t="shared" si="4"/>
        <v>26964</v>
      </c>
      <c r="H14" s="270">
        <f t="shared" si="1"/>
        <v>26964</v>
      </c>
      <c r="I14" s="30">
        <f t="shared" si="2"/>
        <v>26964</v>
      </c>
      <c r="J14" s="221">
        <f>SUM(J15:J16)</f>
        <v>20567</v>
      </c>
      <c r="K14" s="88">
        <f>SUM(K15:K16)</f>
        <v>6397</v>
      </c>
      <c r="L14" s="30">
        <f>SUM(L15:L16)</f>
        <v>0</v>
      </c>
      <c r="M14" s="37">
        <f t="shared" si="3"/>
        <v>26964</v>
      </c>
    </row>
    <row r="15" spans="1:13" s="19" customFormat="1" ht="26.25">
      <c r="A15" s="113" t="s">
        <v>229</v>
      </c>
      <c r="B15" s="103"/>
      <c r="C15" s="103"/>
      <c r="D15" s="103"/>
      <c r="E15" s="103"/>
      <c r="F15" s="257">
        <f t="shared" si="0"/>
        <v>0</v>
      </c>
      <c r="G15" s="103">
        <v>14530</v>
      </c>
      <c r="H15" s="270">
        <f t="shared" si="1"/>
        <v>14530</v>
      </c>
      <c r="I15" s="103">
        <f t="shared" si="2"/>
        <v>14530</v>
      </c>
      <c r="J15" s="220">
        <v>8133</v>
      </c>
      <c r="K15" s="105">
        <v>6397</v>
      </c>
      <c r="L15" s="103"/>
      <c r="M15" s="37">
        <f t="shared" si="3"/>
        <v>14530</v>
      </c>
    </row>
    <row r="16" spans="1:13" s="19" customFormat="1" ht="14.25" thickBot="1">
      <c r="A16" s="113" t="s">
        <v>230</v>
      </c>
      <c r="B16" s="108"/>
      <c r="C16" s="108"/>
      <c r="D16" s="108"/>
      <c r="E16" s="108"/>
      <c r="F16" s="257">
        <f t="shared" si="0"/>
        <v>0</v>
      </c>
      <c r="G16" s="108">
        <v>12434</v>
      </c>
      <c r="H16" s="271">
        <f t="shared" si="1"/>
        <v>12434</v>
      </c>
      <c r="I16" s="108">
        <f t="shared" si="2"/>
        <v>12434</v>
      </c>
      <c r="J16" s="229">
        <v>12434</v>
      </c>
      <c r="K16" s="230"/>
      <c r="L16" s="108"/>
      <c r="M16" s="37">
        <f t="shared" si="3"/>
        <v>12434</v>
      </c>
    </row>
    <row r="17" spans="1:13" s="21" customFormat="1" ht="14.25" customHeight="1" thickBot="1">
      <c r="A17" s="97" t="s">
        <v>136</v>
      </c>
      <c r="B17" s="32">
        <f aca="true" t="shared" si="5" ref="B17:G17">B14+B13+B11</f>
        <v>0</v>
      </c>
      <c r="C17" s="32">
        <f t="shared" si="5"/>
        <v>0</v>
      </c>
      <c r="D17" s="32">
        <f t="shared" si="5"/>
        <v>0</v>
      </c>
      <c r="E17" s="32">
        <f>E14+E13+E11</f>
        <v>0</v>
      </c>
      <c r="F17" s="258">
        <f t="shared" si="0"/>
        <v>0</v>
      </c>
      <c r="G17" s="32">
        <f t="shared" si="5"/>
        <v>203379</v>
      </c>
      <c r="H17" s="272">
        <f t="shared" si="1"/>
        <v>203379</v>
      </c>
      <c r="I17" s="32">
        <f t="shared" si="2"/>
        <v>203379</v>
      </c>
      <c r="J17" s="223">
        <f>J14+J13+J11</f>
        <v>196982</v>
      </c>
      <c r="K17" s="224">
        <f>K14+K13+K11</f>
        <v>6397</v>
      </c>
      <c r="L17" s="32">
        <f>L14+L13+L11</f>
        <v>0</v>
      </c>
      <c r="M17" s="37">
        <f t="shared" si="3"/>
        <v>203379</v>
      </c>
    </row>
    <row r="18" spans="1:13" s="21" customFormat="1" ht="15.75" customHeight="1" thickBot="1">
      <c r="A18" s="99" t="s">
        <v>134</v>
      </c>
      <c r="B18" s="98">
        <f aca="true" t="shared" si="6" ref="B18:J18">B17+B10</f>
        <v>1900</v>
      </c>
      <c r="C18" s="98">
        <f t="shared" si="6"/>
        <v>67755</v>
      </c>
      <c r="D18" s="98">
        <f t="shared" si="6"/>
        <v>3100</v>
      </c>
      <c r="E18" s="98">
        <f>E17+E10</f>
        <v>20599</v>
      </c>
      <c r="F18" s="260">
        <f t="shared" si="0"/>
        <v>93354</v>
      </c>
      <c r="G18" s="98">
        <f t="shared" si="6"/>
        <v>1534719</v>
      </c>
      <c r="H18" s="274">
        <f t="shared" si="1"/>
        <v>1628073</v>
      </c>
      <c r="I18" s="98">
        <f t="shared" si="2"/>
        <v>1628073</v>
      </c>
      <c r="J18" s="231">
        <f t="shared" si="6"/>
        <v>1566832</v>
      </c>
      <c r="K18" s="232">
        <f>K17+K10</f>
        <v>61241</v>
      </c>
      <c r="L18" s="98">
        <f>L17+L10</f>
        <v>0</v>
      </c>
      <c r="M18" s="37">
        <f t="shared" si="3"/>
        <v>1628073</v>
      </c>
    </row>
    <row r="19" spans="1:13" s="19" customFormat="1" ht="13.5">
      <c r="A19" s="100" t="s">
        <v>93</v>
      </c>
      <c r="B19" s="90">
        <f aca="true" t="shared" si="7" ref="B19:G19">SUM(B20:B21)</f>
        <v>0</v>
      </c>
      <c r="C19" s="90">
        <f t="shared" si="7"/>
        <v>0</v>
      </c>
      <c r="D19" s="90">
        <f t="shared" si="7"/>
        <v>0</v>
      </c>
      <c r="E19" s="90">
        <f t="shared" si="7"/>
        <v>0</v>
      </c>
      <c r="F19" s="256">
        <f t="shared" si="0"/>
        <v>0</v>
      </c>
      <c r="G19" s="90">
        <f t="shared" si="7"/>
        <v>163814</v>
      </c>
      <c r="H19" s="269">
        <f t="shared" si="1"/>
        <v>163814</v>
      </c>
      <c r="I19" s="90">
        <f>H19</f>
        <v>163814</v>
      </c>
      <c r="J19" s="219">
        <f>SUM(J20:J21)</f>
        <v>160150</v>
      </c>
      <c r="K19" s="89">
        <f>SUM(K20:K21)</f>
        <v>3664</v>
      </c>
      <c r="L19" s="90">
        <f>SUM(L20:L21)</f>
        <v>0</v>
      </c>
      <c r="M19" s="37">
        <f t="shared" si="3"/>
        <v>163814</v>
      </c>
    </row>
    <row r="20" spans="1:13" s="19" customFormat="1" ht="13.5">
      <c r="A20" s="102" t="s">
        <v>137</v>
      </c>
      <c r="B20" s="103"/>
      <c r="C20" s="103"/>
      <c r="D20" s="103"/>
      <c r="E20" s="103"/>
      <c r="F20" s="257">
        <f t="shared" si="0"/>
        <v>0</v>
      </c>
      <c r="G20" s="103">
        <f>130000+3664</f>
        <v>133664</v>
      </c>
      <c r="H20" s="270">
        <f t="shared" si="1"/>
        <v>133664</v>
      </c>
      <c r="I20" s="103">
        <f t="shared" si="2"/>
        <v>133664</v>
      </c>
      <c r="J20" s="220">
        <v>130000</v>
      </c>
      <c r="K20" s="105">
        <v>3664</v>
      </c>
      <c r="L20" s="103"/>
      <c r="M20" s="37">
        <f t="shared" si="3"/>
        <v>133664</v>
      </c>
    </row>
    <row r="21" spans="1:13" s="19" customFormat="1" ht="13.5">
      <c r="A21" s="147" t="s">
        <v>138</v>
      </c>
      <c r="B21" s="108"/>
      <c r="C21" s="108"/>
      <c r="D21" s="108"/>
      <c r="E21" s="108"/>
      <c r="F21" s="261">
        <f t="shared" si="0"/>
        <v>0</v>
      </c>
      <c r="G21" s="108">
        <v>30150</v>
      </c>
      <c r="H21" s="271">
        <f t="shared" si="1"/>
        <v>30150</v>
      </c>
      <c r="I21" s="108">
        <f t="shared" si="2"/>
        <v>30150</v>
      </c>
      <c r="J21" s="229">
        <v>30150</v>
      </c>
      <c r="K21" s="230"/>
      <c r="L21" s="108"/>
      <c r="M21" s="37">
        <f t="shared" si="3"/>
        <v>30150</v>
      </c>
    </row>
    <row r="22" spans="1:13" s="19" customFormat="1" ht="14.25" thickBot="1">
      <c r="A22" s="148" t="s">
        <v>226</v>
      </c>
      <c r="B22" s="31">
        <v>33062</v>
      </c>
      <c r="C22" s="31">
        <v>39602</v>
      </c>
      <c r="D22" s="31">
        <v>35820</v>
      </c>
      <c r="E22" s="31">
        <f>282956+300</f>
        <v>283256</v>
      </c>
      <c r="F22" s="262">
        <f>SUM(B22:E22)</f>
        <v>391740</v>
      </c>
      <c r="G22" s="31"/>
      <c r="H22" s="275">
        <f t="shared" si="1"/>
        <v>391740</v>
      </c>
      <c r="I22" s="31">
        <f>H22-F22</f>
        <v>0</v>
      </c>
      <c r="J22" s="233"/>
      <c r="K22" s="234"/>
      <c r="L22" s="31"/>
      <c r="M22" s="37">
        <f t="shared" si="3"/>
        <v>0</v>
      </c>
    </row>
    <row r="23" spans="1:13" s="21" customFormat="1" ht="15.75" customHeight="1" thickBot="1">
      <c r="A23" s="97" t="s">
        <v>139</v>
      </c>
      <c r="B23" s="32">
        <f>SUM(B19+B22)</f>
        <v>33062</v>
      </c>
      <c r="C23" s="32">
        <f>SUM(C19+C22)</f>
        <v>39602</v>
      </c>
      <c r="D23" s="32">
        <f>SUM(D19+D22)</f>
        <v>35820</v>
      </c>
      <c r="E23" s="32">
        <f>SUM(E19+E22)</f>
        <v>283256</v>
      </c>
      <c r="F23" s="258">
        <f t="shared" si="0"/>
        <v>391740</v>
      </c>
      <c r="G23" s="32">
        <f>SUM(G19)</f>
        <v>163814</v>
      </c>
      <c r="H23" s="272">
        <f t="shared" si="1"/>
        <v>555554</v>
      </c>
      <c r="I23" s="32">
        <f>SUM(I19)</f>
        <v>163814</v>
      </c>
      <c r="J23" s="223">
        <f>SUM(J19+J22)</f>
        <v>160150</v>
      </c>
      <c r="K23" s="224">
        <f>SUM(K19+K22)</f>
        <v>3664</v>
      </c>
      <c r="L23" s="32">
        <f>SUM(L19+L22)</f>
        <v>0</v>
      </c>
      <c r="M23" s="37">
        <f t="shared" si="3"/>
        <v>163814</v>
      </c>
    </row>
    <row r="24" spans="1:13" s="21" customFormat="1" ht="15.75" customHeight="1" thickBot="1">
      <c r="A24" s="93" t="s">
        <v>30</v>
      </c>
      <c r="B24" s="33">
        <f>B10+B17+B23</f>
        <v>34962</v>
      </c>
      <c r="C24" s="33">
        <f>C10+C17+C23</f>
        <v>107357</v>
      </c>
      <c r="D24" s="33">
        <f>D10+D17+D23</f>
        <v>38920</v>
      </c>
      <c r="E24" s="33">
        <f>E10+E17+E23</f>
        <v>303855</v>
      </c>
      <c r="F24" s="263">
        <f t="shared" si="0"/>
        <v>485094</v>
      </c>
      <c r="G24" s="33">
        <f>G10+G17+G19</f>
        <v>1698533</v>
      </c>
      <c r="H24" s="276">
        <f t="shared" si="1"/>
        <v>2183627</v>
      </c>
      <c r="I24" s="33">
        <f>I10+I17+I19</f>
        <v>1791887</v>
      </c>
      <c r="J24" s="235">
        <f>J10+J17+J23</f>
        <v>1726982</v>
      </c>
      <c r="K24" s="236">
        <f>K10+K17+K23</f>
        <v>64905</v>
      </c>
      <c r="L24" s="33">
        <f>L10+L17+L23</f>
        <v>0</v>
      </c>
      <c r="M24" s="37">
        <f t="shared" si="3"/>
        <v>1791887</v>
      </c>
    </row>
    <row r="25" spans="6:13" s="19" customFormat="1" ht="14.25" thickBot="1">
      <c r="F25" s="153"/>
      <c r="H25" s="277"/>
      <c r="M25" s="37">
        <f t="shared" si="3"/>
        <v>0</v>
      </c>
    </row>
    <row r="26" spans="1:13" s="19" customFormat="1" ht="99" customHeight="1" thickBot="1">
      <c r="A26" s="149" t="s">
        <v>31</v>
      </c>
      <c r="B26" s="145" t="s">
        <v>70</v>
      </c>
      <c r="C26" s="142" t="s">
        <v>178</v>
      </c>
      <c r="D26" s="140" t="s">
        <v>92</v>
      </c>
      <c r="E26" s="141" t="s">
        <v>49</v>
      </c>
      <c r="F26" s="255" t="s">
        <v>18</v>
      </c>
      <c r="G26" s="143" t="s">
        <v>42</v>
      </c>
      <c r="H26" s="268" t="s">
        <v>227</v>
      </c>
      <c r="I26" s="143" t="s">
        <v>240</v>
      </c>
      <c r="J26" s="214" t="s">
        <v>243</v>
      </c>
      <c r="K26" s="215" t="s">
        <v>246</v>
      </c>
      <c r="L26" s="216" t="s">
        <v>247</v>
      </c>
      <c r="M26" s="37">
        <f t="shared" si="3"/>
        <v>0</v>
      </c>
    </row>
    <row r="27" spans="1:13" s="19" customFormat="1" ht="13.5">
      <c r="A27" s="80" t="s">
        <v>32</v>
      </c>
      <c r="B27" s="29">
        <v>17424</v>
      </c>
      <c r="C27" s="29">
        <v>31248</v>
      </c>
      <c r="D27" s="29">
        <v>23554</v>
      </c>
      <c r="E27" s="29">
        <v>182447</v>
      </c>
      <c r="F27" s="259">
        <f aca="true" t="shared" si="8" ref="F27:F46">SUM(B27:E27)</f>
        <v>254673</v>
      </c>
      <c r="G27" s="29">
        <f>17099+14956</f>
        <v>32055</v>
      </c>
      <c r="H27" s="273">
        <f aca="true" t="shared" si="9" ref="H27:H46">SUM(F27:G27)</f>
        <v>286728</v>
      </c>
      <c r="I27" s="29">
        <f>H27</f>
        <v>286728</v>
      </c>
      <c r="J27" s="219">
        <v>202551</v>
      </c>
      <c r="K27" s="89">
        <v>27777</v>
      </c>
      <c r="L27" s="90">
        <v>56400</v>
      </c>
      <c r="M27" s="37">
        <f t="shared" si="3"/>
        <v>286728</v>
      </c>
    </row>
    <row r="28" spans="1:13" s="19" customFormat="1" ht="13.5">
      <c r="A28" s="92" t="s">
        <v>33</v>
      </c>
      <c r="B28" s="30">
        <v>4662</v>
      </c>
      <c r="C28" s="30">
        <v>8821</v>
      </c>
      <c r="D28" s="30">
        <v>6284</v>
      </c>
      <c r="E28" s="30">
        <v>54203</v>
      </c>
      <c r="F28" s="259">
        <f t="shared" si="8"/>
        <v>73970</v>
      </c>
      <c r="G28" s="30">
        <f>4617+4499</f>
        <v>9116</v>
      </c>
      <c r="H28" s="270">
        <f t="shared" si="9"/>
        <v>83086</v>
      </c>
      <c r="I28" s="30">
        <f>H28</f>
        <v>83086</v>
      </c>
      <c r="J28" s="221">
        <v>59522</v>
      </c>
      <c r="K28" s="88">
        <v>8337</v>
      </c>
      <c r="L28" s="30">
        <v>15227</v>
      </c>
      <c r="M28" s="37">
        <f t="shared" si="3"/>
        <v>83086</v>
      </c>
    </row>
    <row r="29" spans="1:13" s="19" customFormat="1" ht="13.5">
      <c r="A29" s="92" t="s">
        <v>17</v>
      </c>
      <c r="B29" s="30">
        <v>12876</v>
      </c>
      <c r="C29" s="30">
        <v>65788</v>
      </c>
      <c r="D29" s="30">
        <v>9082</v>
      </c>
      <c r="E29" s="30">
        <f>64905+300</f>
        <v>65205</v>
      </c>
      <c r="F29" s="259">
        <f t="shared" si="8"/>
        <v>152951</v>
      </c>
      <c r="G29" s="30">
        <f>290816+44358+750</f>
        <v>335924</v>
      </c>
      <c r="H29" s="270">
        <f t="shared" si="9"/>
        <v>488875</v>
      </c>
      <c r="I29" s="30">
        <f>H29</f>
        <v>488875</v>
      </c>
      <c r="J29" s="221">
        <f>387473+300</f>
        <v>387773</v>
      </c>
      <c r="K29" s="88">
        <f>80880+750</f>
        <v>81630</v>
      </c>
      <c r="L29" s="30">
        <v>19472</v>
      </c>
      <c r="M29" s="37">
        <f t="shared" si="3"/>
        <v>488875</v>
      </c>
    </row>
    <row r="30" spans="1:13" s="19" customFormat="1" ht="13.5">
      <c r="A30" s="92" t="s">
        <v>34</v>
      </c>
      <c r="B30" s="30"/>
      <c r="C30" s="30"/>
      <c r="D30" s="30"/>
      <c r="E30" s="30"/>
      <c r="F30" s="259">
        <f t="shared" si="8"/>
        <v>0</v>
      </c>
      <c r="G30" s="30">
        <f>25800</f>
        <v>25800</v>
      </c>
      <c r="H30" s="270">
        <f t="shared" si="9"/>
        <v>25800</v>
      </c>
      <c r="I30" s="30">
        <f>H30</f>
        <v>25800</v>
      </c>
      <c r="J30" s="221">
        <v>25800</v>
      </c>
      <c r="K30" s="88"/>
      <c r="L30" s="30"/>
      <c r="M30" s="37">
        <f t="shared" si="3"/>
        <v>25800</v>
      </c>
    </row>
    <row r="31" spans="1:13" s="19" customFormat="1" ht="13.5">
      <c r="A31" s="92" t="s">
        <v>154</v>
      </c>
      <c r="B31" s="30">
        <f aca="true" t="shared" si="10" ref="B31:G31">SUM(B32:B35)</f>
        <v>0</v>
      </c>
      <c r="C31" s="30">
        <f t="shared" si="10"/>
        <v>0</v>
      </c>
      <c r="D31" s="30">
        <f t="shared" si="10"/>
        <v>0</v>
      </c>
      <c r="E31" s="30">
        <f t="shared" si="10"/>
        <v>0</v>
      </c>
      <c r="F31" s="257">
        <f t="shared" si="8"/>
        <v>0</v>
      </c>
      <c r="G31" s="30">
        <f t="shared" si="10"/>
        <v>644391</v>
      </c>
      <c r="H31" s="270">
        <f t="shared" si="9"/>
        <v>644391</v>
      </c>
      <c r="I31" s="30">
        <f>SUM(I32:I35)</f>
        <v>644391</v>
      </c>
      <c r="J31" s="221">
        <f>SUM(J32:J35)</f>
        <v>621389</v>
      </c>
      <c r="K31" s="88">
        <f>SUM(K32:K35)</f>
        <v>23002</v>
      </c>
      <c r="L31" s="30">
        <f>SUM(L32:L35)</f>
        <v>0</v>
      </c>
      <c r="M31" s="37">
        <f t="shared" si="3"/>
        <v>644391</v>
      </c>
    </row>
    <row r="32" spans="1:13" s="19" customFormat="1" ht="13.5">
      <c r="A32" s="102" t="s">
        <v>140</v>
      </c>
      <c r="B32" s="103"/>
      <c r="C32" s="103"/>
      <c r="D32" s="103"/>
      <c r="E32" s="103"/>
      <c r="F32" s="257">
        <f t="shared" si="8"/>
        <v>0</v>
      </c>
      <c r="G32" s="103">
        <v>113976</v>
      </c>
      <c r="H32" s="270">
        <f t="shared" si="9"/>
        <v>113976</v>
      </c>
      <c r="I32" s="103">
        <f>H32</f>
        <v>113976</v>
      </c>
      <c r="J32" s="220">
        <v>113976</v>
      </c>
      <c r="K32" s="105"/>
      <c r="L32" s="103"/>
      <c r="M32" s="37">
        <f t="shared" si="3"/>
        <v>113976</v>
      </c>
    </row>
    <row r="33" spans="1:13" s="19" customFormat="1" ht="13.5">
      <c r="A33" s="102" t="s">
        <v>180</v>
      </c>
      <c r="B33" s="103"/>
      <c r="C33" s="103"/>
      <c r="D33" s="103"/>
      <c r="E33" s="103"/>
      <c r="F33" s="257">
        <f t="shared" si="8"/>
        <v>0</v>
      </c>
      <c r="G33" s="103">
        <f>472271+1800</f>
        <v>474071</v>
      </c>
      <c r="H33" s="270">
        <f t="shared" si="9"/>
        <v>474071</v>
      </c>
      <c r="I33" s="103">
        <f>H33</f>
        <v>474071</v>
      </c>
      <c r="J33" s="220">
        <v>472271</v>
      </c>
      <c r="K33" s="105">
        <v>1800</v>
      </c>
      <c r="L33" s="103"/>
      <c r="M33" s="37">
        <f t="shared" si="3"/>
        <v>474071</v>
      </c>
    </row>
    <row r="34" spans="1:13" s="19" customFormat="1" ht="13.5">
      <c r="A34" s="102" t="s">
        <v>181</v>
      </c>
      <c r="B34" s="103"/>
      <c r="C34" s="103"/>
      <c r="D34" s="103"/>
      <c r="E34" s="103"/>
      <c r="F34" s="257">
        <f t="shared" si="8"/>
        <v>0</v>
      </c>
      <c r="G34" s="103">
        <f>19501+13052+100</f>
        <v>32653</v>
      </c>
      <c r="H34" s="270">
        <f t="shared" si="9"/>
        <v>32653</v>
      </c>
      <c r="I34" s="103">
        <f>H34</f>
        <v>32653</v>
      </c>
      <c r="J34" s="220">
        <v>19501</v>
      </c>
      <c r="K34" s="105">
        <f>13052+100</f>
        <v>13152</v>
      </c>
      <c r="L34" s="103"/>
      <c r="M34" s="37">
        <f t="shared" si="3"/>
        <v>32653</v>
      </c>
    </row>
    <row r="35" spans="1:13" s="19" customFormat="1" ht="14.25" thickBot="1">
      <c r="A35" s="102" t="s">
        <v>155</v>
      </c>
      <c r="B35" s="31"/>
      <c r="C35" s="31"/>
      <c r="D35" s="31"/>
      <c r="E35" s="31"/>
      <c r="F35" s="257">
        <f t="shared" si="8"/>
        <v>0</v>
      </c>
      <c r="G35" s="31">
        <f>11362+8050-750-100-300+5429</f>
        <v>23691</v>
      </c>
      <c r="H35" s="275">
        <f t="shared" si="9"/>
        <v>23691</v>
      </c>
      <c r="I35" s="31">
        <f>H35</f>
        <v>23691</v>
      </c>
      <c r="J35" s="233">
        <f>11362-750-100-300+5429</f>
        <v>15641</v>
      </c>
      <c r="K35" s="234">
        <v>8050</v>
      </c>
      <c r="L35" s="31"/>
      <c r="M35" s="37">
        <f t="shared" si="3"/>
        <v>23691</v>
      </c>
    </row>
    <row r="36" spans="1:13" s="19" customFormat="1" ht="14.25" thickBot="1">
      <c r="A36" s="97" t="s">
        <v>146</v>
      </c>
      <c r="B36" s="32">
        <f aca="true" t="shared" si="11" ref="B36:G36">B27+B28+B29+B30+B31</f>
        <v>34962</v>
      </c>
      <c r="C36" s="32">
        <f t="shared" si="11"/>
        <v>105857</v>
      </c>
      <c r="D36" s="32">
        <f t="shared" si="11"/>
        <v>38920</v>
      </c>
      <c r="E36" s="32">
        <f t="shared" si="11"/>
        <v>301855</v>
      </c>
      <c r="F36" s="258">
        <f t="shared" si="8"/>
        <v>481594</v>
      </c>
      <c r="G36" s="32">
        <f t="shared" si="11"/>
        <v>1047286</v>
      </c>
      <c r="H36" s="272">
        <f t="shared" si="9"/>
        <v>1528880</v>
      </c>
      <c r="I36" s="32">
        <f>I27+I28+I29+I30+I31</f>
        <v>1528880</v>
      </c>
      <c r="J36" s="223">
        <f>J27+J28+J29+J30+J31</f>
        <v>1297035</v>
      </c>
      <c r="K36" s="224">
        <f>K27+K28+K29+K30+K31</f>
        <v>140746</v>
      </c>
      <c r="L36" s="32">
        <f>L27+L28+L29+L30+L31</f>
        <v>91099</v>
      </c>
      <c r="M36" s="37">
        <f t="shared" si="3"/>
        <v>1528880</v>
      </c>
    </row>
    <row r="37" spans="1:13" s="19" customFormat="1" ht="13.5">
      <c r="A37" s="80" t="s">
        <v>75</v>
      </c>
      <c r="B37" s="30"/>
      <c r="C37" s="30">
        <v>1500</v>
      </c>
      <c r="D37" s="30"/>
      <c r="E37" s="30">
        <v>2000</v>
      </c>
      <c r="F37" s="257">
        <f t="shared" si="8"/>
        <v>3500</v>
      </c>
      <c r="G37" s="30">
        <f>72500-3500</f>
        <v>69000</v>
      </c>
      <c r="H37" s="270">
        <f t="shared" si="9"/>
        <v>72500</v>
      </c>
      <c r="I37" s="30">
        <f>H37</f>
        <v>72500</v>
      </c>
      <c r="J37" s="221">
        <v>72000</v>
      </c>
      <c r="K37" s="88">
        <v>500</v>
      </c>
      <c r="L37" s="30"/>
      <c r="M37" s="37">
        <f t="shared" si="3"/>
        <v>72500</v>
      </c>
    </row>
    <row r="38" spans="1:13" s="19" customFormat="1" ht="13.5">
      <c r="A38" s="101" t="s">
        <v>19</v>
      </c>
      <c r="B38" s="29"/>
      <c r="C38" s="29"/>
      <c r="D38" s="29"/>
      <c r="E38" s="29"/>
      <c r="F38" s="257">
        <f t="shared" si="8"/>
        <v>0</v>
      </c>
      <c r="G38" s="29">
        <v>149418</v>
      </c>
      <c r="H38" s="273">
        <f t="shared" si="9"/>
        <v>149418</v>
      </c>
      <c r="I38" s="29">
        <f>H38</f>
        <v>149418</v>
      </c>
      <c r="J38" s="225">
        <v>149418</v>
      </c>
      <c r="K38" s="226"/>
      <c r="L38" s="29"/>
      <c r="M38" s="37">
        <f t="shared" si="3"/>
        <v>149418</v>
      </c>
    </row>
    <row r="39" spans="1:13" s="19" customFormat="1" ht="13.5">
      <c r="A39" s="92" t="s">
        <v>120</v>
      </c>
      <c r="B39" s="30">
        <f aca="true" t="shared" si="12" ref="B39:G39">SUM(B40:B42)</f>
        <v>0</v>
      </c>
      <c r="C39" s="30">
        <f t="shared" si="12"/>
        <v>0</v>
      </c>
      <c r="D39" s="30">
        <f t="shared" si="12"/>
        <v>0</v>
      </c>
      <c r="E39" s="30">
        <f t="shared" si="12"/>
        <v>0</v>
      </c>
      <c r="F39" s="257">
        <f t="shared" si="8"/>
        <v>0</v>
      </c>
      <c r="G39" s="30">
        <f t="shared" si="12"/>
        <v>11611</v>
      </c>
      <c r="H39" s="270">
        <f t="shared" si="9"/>
        <v>11611</v>
      </c>
      <c r="I39" s="30">
        <f>SUM(I40:I42)</f>
        <v>11611</v>
      </c>
      <c r="J39" s="221">
        <f>SUM(J40:J42)</f>
        <v>10151</v>
      </c>
      <c r="K39" s="88">
        <f>SUM(K40:K42)</f>
        <v>1460</v>
      </c>
      <c r="L39" s="30">
        <f>SUM(L40:L42)</f>
        <v>0</v>
      </c>
      <c r="M39" s="37">
        <f t="shared" si="3"/>
        <v>11611</v>
      </c>
    </row>
    <row r="40" spans="1:13" s="19" customFormat="1" ht="13.5">
      <c r="A40" s="102" t="s">
        <v>231</v>
      </c>
      <c r="B40" s="103"/>
      <c r="C40" s="103"/>
      <c r="D40" s="103"/>
      <c r="E40" s="103"/>
      <c r="F40" s="257">
        <f t="shared" si="8"/>
        <v>0</v>
      </c>
      <c r="G40" s="103">
        <v>1460</v>
      </c>
      <c r="H40" s="270">
        <f t="shared" si="9"/>
        <v>1460</v>
      </c>
      <c r="I40" s="103">
        <f>H40</f>
        <v>1460</v>
      </c>
      <c r="J40" s="220"/>
      <c r="K40" s="105">
        <v>1460</v>
      </c>
      <c r="L40" s="103"/>
      <c r="M40" s="37">
        <f t="shared" si="3"/>
        <v>1460</v>
      </c>
    </row>
    <row r="41" spans="1:13" s="19" customFormat="1" ht="13.5">
      <c r="A41" s="102" t="s">
        <v>232</v>
      </c>
      <c r="B41" s="103"/>
      <c r="C41" s="103"/>
      <c r="D41" s="103"/>
      <c r="E41" s="103"/>
      <c r="F41" s="257">
        <f t="shared" si="8"/>
        <v>0</v>
      </c>
      <c r="G41" s="103">
        <v>10151</v>
      </c>
      <c r="H41" s="270">
        <f t="shared" si="9"/>
        <v>10151</v>
      </c>
      <c r="I41" s="103">
        <f>H41</f>
        <v>10151</v>
      </c>
      <c r="J41" s="220">
        <v>10151</v>
      </c>
      <c r="K41" s="105"/>
      <c r="L41" s="103"/>
      <c r="M41" s="37">
        <f t="shared" si="3"/>
        <v>10151</v>
      </c>
    </row>
    <row r="42" spans="1:13" s="19" customFormat="1" ht="14.25" thickBot="1">
      <c r="A42" s="102" t="s">
        <v>233</v>
      </c>
      <c r="B42" s="104"/>
      <c r="C42" s="104"/>
      <c r="D42" s="104"/>
      <c r="E42" s="104"/>
      <c r="F42" s="257">
        <f t="shared" si="8"/>
        <v>0</v>
      </c>
      <c r="G42" s="104"/>
      <c r="H42" s="275">
        <f t="shared" si="9"/>
        <v>0</v>
      </c>
      <c r="I42" s="104">
        <f>H42</f>
        <v>0</v>
      </c>
      <c r="J42" s="237"/>
      <c r="K42" s="107"/>
      <c r="L42" s="104"/>
      <c r="M42" s="37">
        <f t="shared" si="3"/>
        <v>0</v>
      </c>
    </row>
    <row r="43" spans="1:13" s="19" customFormat="1" ht="14.25" thickBot="1">
      <c r="A43" s="97" t="s">
        <v>147</v>
      </c>
      <c r="B43" s="32">
        <f aca="true" t="shared" si="13" ref="B43:G43">B37+B38+B39</f>
        <v>0</v>
      </c>
      <c r="C43" s="32">
        <f t="shared" si="13"/>
        <v>1500</v>
      </c>
      <c r="D43" s="32">
        <f t="shared" si="13"/>
        <v>0</v>
      </c>
      <c r="E43" s="32">
        <f t="shared" si="13"/>
        <v>2000</v>
      </c>
      <c r="F43" s="258">
        <f t="shared" si="8"/>
        <v>3500</v>
      </c>
      <c r="G43" s="32">
        <f t="shared" si="13"/>
        <v>230029</v>
      </c>
      <c r="H43" s="272">
        <f t="shared" si="9"/>
        <v>233529</v>
      </c>
      <c r="I43" s="32">
        <f>I37+I38+I39</f>
        <v>233529</v>
      </c>
      <c r="J43" s="223">
        <f>J37+J38+J39</f>
        <v>231569</v>
      </c>
      <c r="K43" s="224">
        <f>K37+K38+K39</f>
        <v>1960</v>
      </c>
      <c r="L43" s="32">
        <f>L37+L38+L39</f>
        <v>0</v>
      </c>
      <c r="M43" s="37">
        <f t="shared" si="3"/>
        <v>233529</v>
      </c>
    </row>
    <row r="44" spans="1:13" s="21" customFormat="1" ht="15.75" customHeight="1" thickBot="1">
      <c r="A44" s="99" t="s">
        <v>148</v>
      </c>
      <c r="B44" s="98">
        <f aca="true" t="shared" si="14" ref="B44:J44">B43+B36</f>
        <v>34962</v>
      </c>
      <c r="C44" s="98">
        <f t="shared" si="14"/>
        <v>107357</v>
      </c>
      <c r="D44" s="98">
        <f t="shared" si="14"/>
        <v>38920</v>
      </c>
      <c r="E44" s="98">
        <f t="shared" si="14"/>
        <v>303855</v>
      </c>
      <c r="F44" s="260">
        <f t="shared" si="8"/>
        <v>485094</v>
      </c>
      <c r="G44" s="98">
        <f t="shared" si="14"/>
        <v>1277315</v>
      </c>
      <c r="H44" s="274">
        <f t="shared" si="9"/>
        <v>1762409</v>
      </c>
      <c r="I44" s="98">
        <f t="shared" si="14"/>
        <v>1762409</v>
      </c>
      <c r="J44" s="231">
        <f t="shared" si="14"/>
        <v>1528604</v>
      </c>
      <c r="K44" s="232">
        <f>K43+K36</f>
        <v>142706</v>
      </c>
      <c r="L44" s="98">
        <f>L43+L36</f>
        <v>91099</v>
      </c>
      <c r="M44" s="37">
        <f t="shared" si="3"/>
        <v>1762409</v>
      </c>
    </row>
    <row r="45" spans="1:14" s="19" customFormat="1" ht="15.75" customHeight="1" thickBot="1">
      <c r="A45" s="112" t="s">
        <v>149</v>
      </c>
      <c r="B45" s="110">
        <v>0</v>
      </c>
      <c r="C45" s="110">
        <v>0</v>
      </c>
      <c r="D45" s="110">
        <v>0</v>
      </c>
      <c r="E45" s="110">
        <v>0</v>
      </c>
      <c r="F45" s="258">
        <f t="shared" si="8"/>
        <v>0</v>
      </c>
      <c r="G45" s="110">
        <f>29478+F22</f>
        <v>421218</v>
      </c>
      <c r="H45" s="272">
        <f t="shared" si="9"/>
        <v>421218</v>
      </c>
      <c r="I45" s="110">
        <f>H45-F22</f>
        <v>29478</v>
      </c>
      <c r="J45" s="238">
        <v>29478</v>
      </c>
      <c r="K45" s="111"/>
      <c r="L45" s="110"/>
      <c r="M45" s="37">
        <f t="shared" si="3"/>
        <v>29478</v>
      </c>
      <c r="N45" s="37"/>
    </row>
    <row r="46" spans="1:13" s="21" customFormat="1" ht="15.75" customHeight="1" thickBot="1">
      <c r="A46" s="93" t="s">
        <v>35</v>
      </c>
      <c r="B46" s="33">
        <f aca="true" t="shared" si="15" ref="B46:J46">B45+B44</f>
        <v>34962</v>
      </c>
      <c r="C46" s="33">
        <f t="shared" si="15"/>
        <v>107357</v>
      </c>
      <c r="D46" s="33">
        <f t="shared" si="15"/>
        <v>38920</v>
      </c>
      <c r="E46" s="33">
        <f t="shared" si="15"/>
        <v>303855</v>
      </c>
      <c r="F46" s="263">
        <f t="shared" si="8"/>
        <v>485094</v>
      </c>
      <c r="G46" s="33">
        <f t="shared" si="15"/>
        <v>1698533</v>
      </c>
      <c r="H46" s="276">
        <f t="shared" si="9"/>
        <v>2183627</v>
      </c>
      <c r="I46" s="33">
        <f t="shared" si="15"/>
        <v>1791887</v>
      </c>
      <c r="J46" s="235">
        <f t="shared" si="15"/>
        <v>1558082</v>
      </c>
      <c r="K46" s="236">
        <f>K45+K44</f>
        <v>142706</v>
      </c>
      <c r="L46" s="33">
        <f>L45+L44</f>
        <v>91099</v>
      </c>
      <c r="M46" s="37">
        <f t="shared" si="3"/>
        <v>1791887</v>
      </c>
    </row>
    <row r="47" spans="6:8" ht="16.5" thickBot="1">
      <c r="F47" s="264"/>
      <c r="H47" s="278"/>
    </row>
    <row r="48" spans="1:10" s="151" customFormat="1" ht="12.75">
      <c r="A48" s="239" t="s">
        <v>244</v>
      </c>
      <c r="B48" s="240">
        <f>SUM(B49:B50)</f>
        <v>8</v>
      </c>
      <c r="C48" s="240">
        <f>SUM(C49:C50)</f>
        <v>14</v>
      </c>
      <c r="D48" s="240">
        <f>SUM(D49:D50)</f>
        <v>12</v>
      </c>
      <c r="E48" s="240">
        <f>SUM(E49:E50)</f>
        <v>50</v>
      </c>
      <c r="F48" s="265">
        <f>SUM(B48:E48)</f>
        <v>84</v>
      </c>
      <c r="G48" s="241">
        <f>SUM(G49:G50)</f>
        <v>3.25</v>
      </c>
      <c r="H48" s="279">
        <f>SUM(F48:G48)</f>
        <v>87.25</v>
      </c>
      <c r="I48" s="246"/>
      <c r="J48" s="246"/>
    </row>
    <row r="49" spans="1:11" s="158" customFormat="1" ht="12.75">
      <c r="A49" s="243" t="s">
        <v>238</v>
      </c>
      <c r="B49" s="248">
        <v>7</v>
      </c>
      <c r="C49" s="245">
        <v>5</v>
      </c>
      <c r="D49" s="245">
        <v>10.5</v>
      </c>
      <c r="E49" s="249">
        <v>48</v>
      </c>
      <c r="F49" s="266">
        <f>SUM(B49:E49)</f>
        <v>70.5</v>
      </c>
      <c r="G49" s="250">
        <v>2</v>
      </c>
      <c r="H49" s="280">
        <f>SUM(F49:G49)</f>
        <v>72.5</v>
      </c>
      <c r="I49" s="217"/>
      <c r="J49" s="217"/>
      <c r="K49" s="242"/>
    </row>
    <row r="50" spans="1:10" s="158" customFormat="1" ht="12.75">
      <c r="A50" s="243" t="s">
        <v>239</v>
      </c>
      <c r="B50" s="248">
        <v>1</v>
      </c>
      <c r="C50" s="245">
        <v>9</v>
      </c>
      <c r="D50" s="245">
        <v>1.5</v>
      </c>
      <c r="E50" s="249">
        <v>2</v>
      </c>
      <c r="F50" s="266">
        <f>SUM(B50:E50)</f>
        <v>13.5</v>
      </c>
      <c r="G50" s="250">
        <v>1.25</v>
      </c>
      <c r="H50" s="280">
        <f>SUM(F50:G50)</f>
        <v>14.75</v>
      </c>
      <c r="I50" s="218"/>
      <c r="J50" s="218"/>
    </row>
    <row r="51" spans="1:10" s="151" customFormat="1" ht="13.5" thickBot="1">
      <c r="A51" s="244" t="s">
        <v>245</v>
      </c>
      <c r="B51" s="251"/>
      <c r="C51" s="252">
        <v>3</v>
      </c>
      <c r="D51" s="252"/>
      <c r="E51" s="253">
        <v>2</v>
      </c>
      <c r="F51" s="267">
        <f>SUM(B51:E51)</f>
        <v>5</v>
      </c>
      <c r="G51" s="254">
        <v>0</v>
      </c>
      <c r="H51" s="281">
        <f>SUM(F51:G51)</f>
        <v>5</v>
      </c>
      <c r="I51" s="247"/>
      <c r="J51" s="247"/>
    </row>
  </sheetData>
  <sheetProtection/>
  <printOptions/>
  <pageMargins left="0.5118110236220472" right="0.3937007874015748" top="0.37" bottom="0.43" header="0.31" footer="0.31"/>
  <pageSetup fitToHeight="1" fitToWidth="1" horizontalDpi="360" verticalDpi="360" orientation="landscape" paperSize="9" scale="55" r:id="rId1"/>
  <colBreaks count="1" manualBreakCount="1">
    <brk id="4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3.75390625" style="2" customWidth="1"/>
    <col min="2" max="2" width="46.625" style="27" customWidth="1"/>
    <col min="3" max="3" width="10.00390625" style="2" customWidth="1"/>
    <col min="4" max="5" width="9.125" style="2" customWidth="1"/>
    <col min="6" max="6" width="9.375" style="2" customWidth="1"/>
    <col min="7" max="16384" width="9.125" style="2" customWidth="1"/>
  </cols>
  <sheetData>
    <row r="1" spans="1:5" ht="13.5">
      <c r="A1" s="287" t="s">
        <v>257</v>
      </c>
      <c r="B1" s="287"/>
      <c r="C1" s="287"/>
      <c r="D1" s="12"/>
      <c r="E1" s="13"/>
    </row>
    <row r="2" spans="1:5" ht="12.75">
      <c r="A2" s="12"/>
      <c r="C2" s="13"/>
      <c r="D2" s="12"/>
      <c r="E2" s="13"/>
    </row>
    <row r="3" spans="1:5" ht="16.5" customHeight="1">
      <c r="A3" s="288" t="s">
        <v>182</v>
      </c>
      <c r="B3" s="289"/>
      <c r="C3" s="289"/>
      <c r="D3" s="35"/>
      <c r="E3" s="35"/>
    </row>
    <row r="4" spans="1:5" ht="16.5" customHeight="1">
      <c r="A4" s="288" t="s">
        <v>4</v>
      </c>
      <c r="B4" s="288"/>
      <c r="C4" s="288"/>
      <c r="D4" s="1"/>
      <c r="E4" s="1"/>
    </row>
    <row r="5" spans="1:5" ht="16.5" customHeight="1">
      <c r="A5" s="1"/>
      <c r="B5" s="41"/>
      <c r="C5" s="1"/>
      <c r="D5" s="1"/>
      <c r="E5" s="1"/>
    </row>
    <row r="6" spans="1:5" s="204" customFormat="1" ht="16.5" customHeight="1">
      <c r="A6" s="203" t="s">
        <v>1</v>
      </c>
      <c r="B6" s="203" t="s">
        <v>112</v>
      </c>
      <c r="C6" s="203"/>
      <c r="D6" s="203"/>
      <c r="E6" s="203"/>
    </row>
    <row r="7" spans="1:5" s="161" customFormat="1" ht="16.5" customHeight="1">
      <c r="A7" s="40" t="s">
        <v>5</v>
      </c>
      <c r="B7" s="40" t="s">
        <v>78</v>
      </c>
      <c r="C7" s="167">
        <f>1080+35335</f>
        <v>36415</v>
      </c>
      <c r="E7" s="197"/>
    </row>
    <row r="8" spans="1:5" s="83" customFormat="1" ht="16.5" customHeight="1">
      <c r="A8" s="40" t="s">
        <v>6</v>
      </c>
      <c r="B8" s="40" t="s">
        <v>90</v>
      </c>
      <c r="C8" s="167">
        <v>20000</v>
      </c>
      <c r="D8" s="205"/>
      <c r="E8" s="189"/>
    </row>
    <row r="9" spans="1:5" s="83" customFormat="1" ht="16.5" customHeight="1">
      <c r="A9" s="40" t="s">
        <v>7</v>
      </c>
      <c r="B9" s="40" t="s">
        <v>113</v>
      </c>
      <c r="C9" s="167">
        <v>20000</v>
      </c>
      <c r="D9" s="205"/>
      <c r="E9" s="189"/>
    </row>
    <row r="10" spans="2:5" s="82" customFormat="1" ht="16.5" customHeight="1">
      <c r="B10" s="82" t="s">
        <v>3</v>
      </c>
      <c r="C10" s="160">
        <f>SUM(C7:C9)</f>
        <v>76415</v>
      </c>
      <c r="D10" s="206"/>
      <c r="E10" s="207"/>
    </row>
    <row r="11" spans="3:5" s="161" customFormat="1" ht="16.5" customHeight="1">
      <c r="C11" s="197"/>
      <c r="D11" s="208"/>
      <c r="E11" s="209"/>
    </row>
    <row r="12" spans="1:5" s="82" customFormat="1" ht="16.5" customHeight="1">
      <c r="A12" s="82" t="s">
        <v>10</v>
      </c>
      <c r="B12" s="203" t="s">
        <v>114</v>
      </c>
      <c r="C12" s="160"/>
      <c r="E12" s="160"/>
    </row>
    <row r="13" spans="1:5" s="161" customFormat="1" ht="16.5" customHeight="1">
      <c r="A13" s="40" t="s">
        <v>5</v>
      </c>
      <c r="B13" s="40" t="s">
        <v>187</v>
      </c>
      <c r="C13" s="167">
        <v>100000</v>
      </c>
      <c r="D13" s="208"/>
      <c r="E13" s="209"/>
    </row>
    <row r="14" spans="2:5" s="82" customFormat="1" ht="16.5" customHeight="1">
      <c r="B14" s="82" t="s">
        <v>3</v>
      </c>
      <c r="C14" s="160">
        <f>SUM(C13)</f>
        <v>100000</v>
      </c>
      <c r="E14" s="207"/>
    </row>
    <row r="15" spans="2:5" s="161" customFormat="1" ht="16.5" customHeight="1">
      <c r="B15" s="204"/>
      <c r="C15" s="197"/>
      <c r="E15" s="197"/>
    </row>
    <row r="16" spans="1:5" s="82" customFormat="1" ht="16.5" customHeight="1">
      <c r="A16" s="82" t="s">
        <v>11</v>
      </c>
      <c r="B16" s="203" t="s">
        <v>76</v>
      </c>
      <c r="C16" s="160"/>
      <c r="E16" s="160"/>
    </row>
    <row r="17" spans="1:5" s="82" customFormat="1" ht="16.5" customHeight="1">
      <c r="A17" s="83" t="s">
        <v>5</v>
      </c>
      <c r="B17" s="184" t="s">
        <v>116</v>
      </c>
      <c r="C17" s="160"/>
      <c r="E17" s="160"/>
    </row>
    <row r="18" spans="1:5" s="161" customFormat="1" ht="16.5" customHeight="1">
      <c r="A18" s="40" t="s">
        <v>5</v>
      </c>
      <c r="B18" s="40" t="s">
        <v>77</v>
      </c>
      <c r="C18" s="167">
        <v>8133</v>
      </c>
      <c r="D18" s="208"/>
      <c r="E18" s="209"/>
    </row>
    <row r="19" spans="1:5" s="192" customFormat="1" ht="16.5" customHeight="1">
      <c r="A19" s="178" t="s">
        <v>6</v>
      </c>
      <c r="B19" s="178" t="s">
        <v>12</v>
      </c>
      <c r="C19" s="202">
        <f>343+125</f>
        <v>468</v>
      </c>
      <c r="D19" s="191"/>
      <c r="E19" s="210"/>
    </row>
    <row r="20" spans="1:5" s="161" customFormat="1" ht="16.5" customHeight="1">
      <c r="A20" s="178" t="s">
        <v>7</v>
      </c>
      <c r="B20" s="178" t="s">
        <v>13</v>
      </c>
      <c r="C20" s="202">
        <v>4469</v>
      </c>
      <c r="D20" s="208"/>
      <c r="E20" s="209"/>
    </row>
    <row r="21" spans="1:5" s="161" customFormat="1" ht="16.5" customHeight="1">
      <c r="A21" s="178" t="s">
        <v>8</v>
      </c>
      <c r="B21" s="178" t="s">
        <v>14</v>
      </c>
      <c r="C21" s="202">
        <v>1460</v>
      </c>
      <c r="D21" s="208"/>
      <c r="E21" s="209"/>
    </row>
    <row r="22" spans="2:5" s="82" customFormat="1" ht="16.5" customHeight="1">
      <c r="B22" s="184" t="s">
        <v>3</v>
      </c>
      <c r="C22" s="177">
        <f>SUM(C18:C21)</f>
        <v>14530</v>
      </c>
      <c r="E22" s="160"/>
    </row>
    <row r="23" spans="1:5" s="82" customFormat="1" ht="16.5" customHeight="1">
      <c r="A23" s="83" t="s">
        <v>6</v>
      </c>
      <c r="B23" s="184" t="s">
        <v>115</v>
      </c>
      <c r="C23" s="160"/>
      <c r="E23" s="160"/>
    </row>
    <row r="24" spans="1:5" s="161" customFormat="1" ht="16.5" customHeight="1">
      <c r="A24" s="40" t="s">
        <v>5</v>
      </c>
      <c r="B24" s="40" t="s">
        <v>185</v>
      </c>
      <c r="C24" s="167">
        <v>2993</v>
      </c>
      <c r="D24" s="208"/>
      <c r="E24" s="209"/>
    </row>
    <row r="25" spans="1:5" s="161" customFormat="1" ht="16.5" customHeight="1">
      <c r="A25" s="40" t="s">
        <v>6</v>
      </c>
      <c r="B25" s="40" t="s">
        <v>186</v>
      </c>
      <c r="C25" s="167">
        <v>9441</v>
      </c>
      <c r="D25" s="208"/>
      <c r="E25" s="209"/>
    </row>
    <row r="26" spans="2:5" s="82" customFormat="1" ht="16.5" customHeight="1">
      <c r="B26" s="83" t="s">
        <v>3</v>
      </c>
      <c r="C26" s="177">
        <f>SUM(C24:C25)</f>
        <v>12434</v>
      </c>
      <c r="E26" s="207"/>
    </row>
    <row r="27" spans="2:5" s="82" customFormat="1" ht="16.5" customHeight="1">
      <c r="B27" s="82" t="s">
        <v>3</v>
      </c>
      <c r="C27" s="160">
        <f>C22+C26</f>
        <v>26964</v>
      </c>
      <c r="E27" s="207"/>
    </row>
    <row r="28" spans="2:5" s="82" customFormat="1" ht="16.5" customHeight="1">
      <c r="B28" s="203"/>
      <c r="C28" s="160"/>
      <c r="E28" s="160"/>
    </row>
    <row r="29" spans="2:5" s="82" customFormat="1" ht="28.5" customHeight="1">
      <c r="B29" s="159" t="s">
        <v>117</v>
      </c>
      <c r="C29" s="160">
        <f>C10+C14+C27</f>
        <v>203379</v>
      </c>
      <c r="E29" s="207"/>
    </row>
    <row r="30" spans="3:5" s="82" customFormat="1" ht="16.5" customHeight="1">
      <c r="C30" s="160"/>
      <c r="E30" s="207"/>
    </row>
    <row r="31" spans="1:5" s="82" customFormat="1" ht="16.5" customHeight="1">
      <c r="A31" s="82" t="s">
        <v>15</v>
      </c>
      <c r="B31" s="203" t="s">
        <v>118</v>
      </c>
      <c r="C31" s="160"/>
      <c r="E31" s="160"/>
    </row>
    <row r="32" spans="1:5" s="192" customFormat="1" ht="16.5" customHeight="1">
      <c r="A32" s="40" t="s">
        <v>5</v>
      </c>
      <c r="B32" s="40" t="s">
        <v>184</v>
      </c>
      <c r="C32" s="167">
        <v>30000</v>
      </c>
      <c r="D32" s="191"/>
      <c r="E32" s="210"/>
    </row>
    <row r="33" spans="1:5" s="192" customFormat="1" ht="16.5" customHeight="1">
      <c r="A33" s="40" t="s">
        <v>6</v>
      </c>
      <c r="B33" s="40" t="s">
        <v>193</v>
      </c>
      <c r="C33" s="167">
        <v>150</v>
      </c>
      <c r="D33" s="191"/>
      <c r="E33" s="210"/>
    </row>
    <row r="34" spans="2:5" s="82" customFormat="1" ht="16.5" customHeight="1">
      <c r="B34" s="184" t="s">
        <v>3</v>
      </c>
      <c r="C34" s="177">
        <f>SUM(C32:C33)</f>
        <v>30150</v>
      </c>
      <c r="E34" s="160"/>
    </row>
    <row r="35" spans="3:5" s="161" customFormat="1" ht="16.5" customHeight="1">
      <c r="C35" s="209"/>
      <c r="D35" s="208"/>
      <c r="E35" s="209"/>
    </row>
    <row r="36" spans="2:5" s="82" customFormat="1" ht="16.5" customHeight="1">
      <c r="B36" s="203" t="s">
        <v>119</v>
      </c>
      <c r="C36" s="160">
        <f>C34</f>
        <v>30150</v>
      </c>
      <c r="E36" s="160"/>
    </row>
    <row r="37" spans="2:5" s="82" customFormat="1" ht="16.5" customHeight="1">
      <c r="B37" s="203"/>
      <c r="C37" s="160"/>
      <c r="E37" s="160"/>
    </row>
    <row r="38" spans="2:5" s="161" customFormat="1" ht="16.5" customHeight="1">
      <c r="B38" s="82" t="s">
        <v>16</v>
      </c>
      <c r="C38" s="207">
        <f>C29+C36</f>
        <v>233529</v>
      </c>
      <c r="D38" s="208"/>
      <c r="E38" s="209"/>
    </row>
    <row r="39" spans="2:5" s="161" customFormat="1" ht="16.5" customHeight="1">
      <c r="B39" s="82" t="s">
        <v>61</v>
      </c>
      <c r="C39" s="209"/>
      <c r="D39" s="208"/>
      <c r="E39" s="209"/>
    </row>
    <row r="40" spans="2:5" s="161" customFormat="1" ht="16.5" customHeight="1">
      <c r="B40" s="193" t="s">
        <v>62</v>
      </c>
      <c r="C40" s="211">
        <f>C38-C41</f>
        <v>227132</v>
      </c>
      <c r="D40" s="208"/>
      <c r="E40" s="209"/>
    </row>
    <row r="41" spans="2:5" s="161" customFormat="1" ht="16.5" customHeight="1">
      <c r="B41" s="195" t="s">
        <v>60</v>
      </c>
      <c r="C41" s="212">
        <f>C21+C20+C19</f>
        <v>6397</v>
      </c>
      <c r="D41" s="208"/>
      <c r="E41" s="209"/>
    </row>
    <row r="42" spans="3:5" s="161" customFormat="1" ht="12.75">
      <c r="C42" s="209"/>
      <c r="D42" s="208"/>
      <c r="E42" s="209"/>
    </row>
    <row r="43" spans="3:5" s="161" customFormat="1" ht="12.75">
      <c r="C43" s="209"/>
      <c r="D43" s="208"/>
      <c r="E43" s="209"/>
    </row>
    <row r="44" s="161" customFormat="1" ht="12.75"/>
    <row r="45" s="161" customFormat="1" ht="12.75"/>
    <row r="46" s="161" customFormat="1" ht="12.75"/>
    <row r="47" s="161" customFormat="1" ht="12.75"/>
    <row r="48" s="161" customFormat="1" ht="12.75"/>
    <row r="49" s="161" customFormat="1" ht="12.75"/>
    <row r="50" s="161" customFormat="1" ht="12.75"/>
    <row r="51" s="161" customFormat="1" ht="12.75"/>
    <row r="52" s="161" customFormat="1" ht="12.75"/>
    <row r="53" s="161" customFormat="1" ht="12.75"/>
    <row r="54" s="161" customFormat="1" ht="12.75"/>
    <row r="55" s="161" customFormat="1" ht="12.75"/>
    <row r="56" s="161" customFormat="1" ht="12.75"/>
    <row r="57" s="161" customFormat="1" ht="12.75"/>
    <row r="58" s="161" customFormat="1" ht="12.75"/>
    <row r="59" s="161" customFormat="1" ht="12.75"/>
    <row r="60" s="161" customFormat="1" ht="12.75"/>
    <row r="61" s="161" customFormat="1" ht="12.75"/>
    <row r="62" s="161" customFormat="1" ht="12.75"/>
    <row r="63" s="161" customFormat="1" ht="12.75"/>
    <row r="64" s="161" customFormat="1" ht="12.75"/>
    <row r="65" s="161" customFormat="1" ht="12.75"/>
    <row r="66" s="161" customFormat="1" ht="12.75"/>
    <row r="67" s="161" customFormat="1" ht="12.75"/>
    <row r="68" s="161" customFormat="1" ht="12.75"/>
    <row r="69" s="161" customFormat="1" ht="12.75"/>
    <row r="70" s="161" customFormat="1" ht="12.75"/>
    <row r="71" s="161" customFormat="1" ht="12.75"/>
    <row r="72" s="161" customFormat="1" ht="12.75"/>
    <row r="73" s="161" customFormat="1" ht="12.75"/>
    <row r="74" s="161" customFormat="1" ht="12.75"/>
    <row r="75" s="161" customFormat="1" ht="12.75"/>
    <row r="76" s="161" customFormat="1" ht="12.75"/>
    <row r="77" s="161" customFormat="1" ht="12.75"/>
    <row r="78" s="161" customFormat="1" ht="12.75"/>
    <row r="79" s="161" customFormat="1" ht="12.75"/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5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375" style="2" customWidth="1"/>
    <col min="2" max="2" width="63.00390625" style="12" customWidth="1"/>
    <col min="3" max="3" width="13.00390625" style="3" customWidth="1"/>
    <col min="4" max="4" width="2.00390625" style="2" customWidth="1"/>
    <col min="5" max="16384" width="9.125" style="2" customWidth="1"/>
  </cols>
  <sheetData>
    <row r="1" spans="1:3" ht="13.5">
      <c r="A1" s="287" t="s">
        <v>258</v>
      </c>
      <c r="B1" s="287"/>
      <c r="C1" s="287"/>
    </row>
    <row r="2" spans="1:3" ht="15" customHeight="1">
      <c r="A2" s="288" t="s">
        <v>183</v>
      </c>
      <c r="B2" s="288"/>
      <c r="C2" s="288"/>
    </row>
    <row r="3" spans="1:3" ht="15.75" customHeight="1">
      <c r="A3" s="1"/>
      <c r="B3" s="1"/>
      <c r="C3" s="1"/>
    </row>
    <row r="4" spans="1:3" s="161" customFormat="1" ht="13.5" customHeight="1">
      <c r="A4" s="82" t="s">
        <v>1</v>
      </c>
      <c r="B4" s="159" t="s">
        <v>98</v>
      </c>
      <c r="C4" s="160"/>
    </row>
    <row r="5" spans="1:4" s="165" customFormat="1" ht="16.5" customHeight="1">
      <c r="A5" s="154" t="s">
        <v>5</v>
      </c>
      <c r="B5" s="162" t="s">
        <v>24</v>
      </c>
      <c r="C5" s="163">
        <v>5000</v>
      </c>
      <c r="D5" s="164"/>
    </row>
    <row r="6" spans="1:4" s="165" customFormat="1" ht="16.5" customHeight="1">
      <c r="A6" s="154" t="s">
        <v>6</v>
      </c>
      <c r="B6" s="162" t="s">
        <v>22</v>
      </c>
      <c r="C6" s="163">
        <v>10000</v>
      </c>
      <c r="D6" s="164"/>
    </row>
    <row r="7" spans="1:4" s="165" customFormat="1" ht="16.5" customHeight="1">
      <c r="A7" s="154" t="s">
        <v>7</v>
      </c>
      <c r="B7" s="162" t="s">
        <v>249</v>
      </c>
      <c r="C7" s="163">
        <v>28000</v>
      </c>
      <c r="D7" s="164"/>
    </row>
    <row r="8" spans="1:3" s="164" customFormat="1" ht="16.5" customHeight="1">
      <c r="A8" s="154" t="s">
        <v>8</v>
      </c>
      <c r="B8" s="166" t="s">
        <v>85</v>
      </c>
      <c r="C8" s="167">
        <v>5000</v>
      </c>
    </row>
    <row r="9" spans="1:3" s="164" customFormat="1" ht="16.5" customHeight="1">
      <c r="A9" s="154" t="s">
        <v>9</v>
      </c>
      <c r="B9" s="166" t="s">
        <v>86</v>
      </c>
      <c r="C9" s="167">
        <v>5000</v>
      </c>
    </row>
    <row r="10" spans="1:3" s="164" customFormat="1" ht="16.5" customHeight="1">
      <c r="A10" s="154" t="s">
        <v>20</v>
      </c>
      <c r="B10" s="166" t="s">
        <v>201</v>
      </c>
      <c r="C10" s="167">
        <v>3500</v>
      </c>
    </row>
    <row r="11" spans="1:3" s="164" customFormat="1" ht="16.5" customHeight="1">
      <c r="A11" s="154" t="s">
        <v>21</v>
      </c>
      <c r="B11" s="166" t="s">
        <v>202</v>
      </c>
      <c r="C11" s="167">
        <v>500</v>
      </c>
    </row>
    <row r="12" spans="1:3" s="164" customFormat="1" ht="16.5" customHeight="1">
      <c r="A12" s="154" t="s">
        <v>23</v>
      </c>
      <c r="B12" s="166" t="s">
        <v>203</v>
      </c>
      <c r="C12" s="167">
        <v>1000</v>
      </c>
    </row>
    <row r="13" spans="1:3" s="164" customFormat="1" ht="16.5" customHeight="1">
      <c r="A13" s="154" t="s">
        <v>54</v>
      </c>
      <c r="B13" s="166" t="s">
        <v>204</v>
      </c>
      <c r="C13" s="167">
        <v>4000</v>
      </c>
    </row>
    <row r="14" spans="1:3" s="164" customFormat="1" ht="16.5" customHeight="1">
      <c r="A14" s="154" t="s">
        <v>55</v>
      </c>
      <c r="B14" s="166" t="s">
        <v>84</v>
      </c>
      <c r="C14" s="167">
        <v>6500</v>
      </c>
    </row>
    <row r="15" spans="1:3" s="164" customFormat="1" ht="16.5" customHeight="1">
      <c r="A15" s="154" t="s">
        <v>25</v>
      </c>
      <c r="B15" s="166" t="s">
        <v>87</v>
      </c>
      <c r="C15" s="167">
        <v>1000</v>
      </c>
    </row>
    <row r="16" spans="1:3" s="164" customFormat="1" ht="16.5" customHeight="1">
      <c r="A16" s="154" t="s">
        <v>26</v>
      </c>
      <c r="B16" s="166" t="s">
        <v>196</v>
      </c>
      <c r="C16" s="167">
        <v>500</v>
      </c>
    </row>
    <row r="17" spans="1:4" s="164" customFormat="1" ht="16.5" customHeight="1">
      <c r="A17" s="154" t="s">
        <v>241</v>
      </c>
      <c r="B17" s="168" t="s">
        <v>88</v>
      </c>
      <c r="C17" s="169">
        <v>2000</v>
      </c>
      <c r="D17" s="170"/>
    </row>
    <row r="18" spans="1:3" s="164" customFormat="1" ht="16.5" customHeight="1">
      <c r="A18" s="155" t="s">
        <v>47</v>
      </c>
      <c r="B18" s="171" t="s">
        <v>236</v>
      </c>
      <c r="C18" s="172">
        <v>500</v>
      </c>
    </row>
    <row r="19" spans="1:3" s="161" customFormat="1" ht="16.5" customHeight="1">
      <c r="A19" s="42"/>
      <c r="B19" s="82" t="s">
        <v>3</v>
      </c>
      <c r="C19" s="173">
        <f>SUM(C5:C18)</f>
        <v>72500</v>
      </c>
    </row>
    <row r="20" spans="1:3" s="161" customFormat="1" ht="16.5" customHeight="1">
      <c r="A20" s="42"/>
      <c r="B20" s="82"/>
      <c r="C20" s="173"/>
    </row>
    <row r="21" spans="1:3" s="161" customFormat="1" ht="16.5" customHeight="1">
      <c r="A21" s="82" t="s">
        <v>2</v>
      </c>
      <c r="B21" s="82" t="s">
        <v>99</v>
      </c>
      <c r="C21" s="160"/>
    </row>
    <row r="22" spans="1:4" s="165" customFormat="1" ht="16.5" customHeight="1">
      <c r="A22" s="154" t="s">
        <v>5</v>
      </c>
      <c r="B22" s="162" t="s">
        <v>250</v>
      </c>
      <c r="C22" s="163">
        <v>35000</v>
      </c>
      <c r="D22" s="164"/>
    </row>
    <row r="23" spans="1:4" s="165" customFormat="1" ht="16.5" customHeight="1">
      <c r="A23" s="154" t="s">
        <v>6</v>
      </c>
      <c r="B23" s="162" t="s">
        <v>251</v>
      </c>
      <c r="C23" s="163">
        <v>37000</v>
      </c>
      <c r="D23" s="164"/>
    </row>
    <row r="24" spans="1:4" s="165" customFormat="1" ht="16.5" customHeight="1">
      <c r="A24" s="154" t="s">
        <v>7</v>
      </c>
      <c r="B24" s="162" t="s">
        <v>237</v>
      </c>
      <c r="C24" s="163">
        <v>20000</v>
      </c>
      <c r="D24" s="164"/>
    </row>
    <row r="25" spans="1:3" s="161" customFormat="1" ht="16.5" customHeight="1">
      <c r="A25" s="154" t="s">
        <v>8</v>
      </c>
      <c r="B25" s="166" t="s">
        <v>188</v>
      </c>
      <c r="C25" s="167">
        <v>15000</v>
      </c>
    </row>
    <row r="26" spans="1:3" s="164" customFormat="1" ht="16.5" customHeight="1">
      <c r="A26" s="154" t="s">
        <v>9</v>
      </c>
      <c r="B26" s="166" t="s">
        <v>83</v>
      </c>
      <c r="C26" s="167">
        <v>20000</v>
      </c>
    </row>
    <row r="27" spans="1:3" s="164" customFormat="1" ht="16.5" customHeight="1">
      <c r="A27" s="154" t="s">
        <v>20</v>
      </c>
      <c r="B27" s="166" t="s">
        <v>189</v>
      </c>
      <c r="C27" s="167">
        <v>4277</v>
      </c>
    </row>
    <row r="28" spans="1:3" s="164" customFormat="1" ht="16.5" customHeight="1">
      <c r="A28" s="154" t="s">
        <v>21</v>
      </c>
      <c r="B28" s="166" t="s">
        <v>190</v>
      </c>
      <c r="C28" s="167">
        <v>10491</v>
      </c>
    </row>
    <row r="29" spans="1:3" s="164" customFormat="1" ht="16.5" customHeight="1">
      <c r="A29" s="154" t="s">
        <v>23</v>
      </c>
      <c r="B29" s="166" t="s">
        <v>191</v>
      </c>
      <c r="C29" s="167">
        <v>2000</v>
      </c>
    </row>
    <row r="30" spans="1:3" s="164" customFormat="1" ht="16.5" customHeight="1">
      <c r="A30" s="154" t="s">
        <v>54</v>
      </c>
      <c r="B30" s="166" t="s">
        <v>248</v>
      </c>
      <c r="C30" s="167">
        <v>2000</v>
      </c>
    </row>
    <row r="31" spans="1:3" s="174" customFormat="1" ht="16.5" customHeight="1">
      <c r="A31" s="154" t="s">
        <v>55</v>
      </c>
      <c r="B31" s="168" t="s">
        <v>192</v>
      </c>
      <c r="C31" s="169">
        <v>150</v>
      </c>
    </row>
    <row r="32" spans="1:3" s="164" customFormat="1" ht="16.5" customHeight="1">
      <c r="A32" s="154" t="s">
        <v>25</v>
      </c>
      <c r="B32" s="166" t="s">
        <v>195</v>
      </c>
      <c r="C32" s="167">
        <v>1500</v>
      </c>
    </row>
    <row r="33" spans="1:3" s="164" customFormat="1" ht="16.5" customHeight="1">
      <c r="A33" s="154" t="s">
        <v>26</v>
      </c>
      <c r="B33" s="168" t="s">
        <v>197</v>
      </c>
      <c r="C33" s="169">
        <v>1000</v>
      </c>
    </row>
    <row r="34" spans="1:4" s="164" customFormat="1" ht="16.5" customHeight="1">
      <c r="A34" s="154" t="s">
        <v>241</v>
      </c>
      <c r="B34" s="175" t="s">
        <v>242</v>
      </c>
      <c r="C34" s="176">
        <v>1000</v>
      </c>
      <c r="D34" s="170"/>
    </row>
    <row r="35" spans="1:3" s="82" customFormat="1" ht="16.5" customHeight="1">
      <c r="A35" s="161"/>
      <c r="B35" s="159" t="s">
        <v>3</v>
      </c>
      <c r="C35" s="173">
        <f>SUM(C22:C34)</f>
        <v>149418</v>
      </c>
    </row>
    <row r="36" spans="1:3" s="82" customFormat="1" ht="16.5" customHeight="1">
      <c r="A36" s="161"/>
      <c r="B36" s="159"/>
      <c r="C36" s="173"/>
    </row>
    <row r="37" spans="1:3" s="82" customFormat="1" ht="16.5" customHeight="1">
      <c r="A37" s="82" t="s">
        <v>11</v>
      </c>
      <c r="B37" s="82" t="s">
        <v>120</v>
      </c>
      <c r="C37" s="160"/>
    </row>
    <row r="38" spans="1:3" s="82" customFormat="1" ht="16.5" customHeight="1">
      <c r="A38" s="83" t="s">
        <v>5</v>
      </c>
      <c r="B38" s="83" t="s">
        <v>121</v>
      </c>
      <c r="C38" s="177"/>
    </row>
    <row r="39" spans="1:3" s="161" customFormat="1" ht="16.5" customHeight="1">
      <c r="A39" s="178" t="s">
        <v>5</v>
      </c>
      <c r="B39" s="179" t="s">
        <v>14</v>
      </c>
      <c r="C39" s="180">
        <v>1460</v>
      </c>
    </row>
    <row r="40" spans="1:3" s="161" customFormat="1" ht="16.5" customHeight="1">
      <c r="A40" s="178" t="s">
        <v>6</v>
      </c>
      <c r="B40" s="179" t="s">
        <v>57</v>
      </c>
      <c r="C40" s="180">
        <v>0</v>
      </c>
    </row>
    <row r="41" spans="2:3" s="82" customFormat="1" ht="16.5" customHeight="1">
      <c r="B41" s="83" t="s">
        <v>3</v>
      </c>
      <c r="C41" s="177">
        <f>SUM(C39:C40)</f>
        <v>1460</v>
      </c>
    </row>
    <row r="42" spans="1:3" s="82" customFormat="1" ht="16.5" customHeight="1">
      <c r="A42" s="83" t="s">
        <v>6</v>
      </c>
      <c r="B42" s="83" t="s">
        <v>122</v>
      </c>
      <c r="C42" s="160"/>
    </row>
    <row r="43" spans="1:3" s="161" customFormat="1" ht="16.5" customHeight="1">
      <c r="A43" s="40" t="s">
        <v>5</v>
      </c>
      <c r="B43" s="181" t="s">
        <v>41</v>
      </c>
      <c r="C43" s="182">
        <v>5802</v>
      </c>
    </row>
    <row r="44" spans="1:3" s="161" customFormat="1" ht="16.5" customHeight="1">
      <c r="A44" s="40" t="s">
        <v>6</v>
      </c>
      <c r="B44" s="181" t="s">
        <v>81</v>
      </c>
      <c r="C44" s="182">
        <v>0</v>
      </c>
    </row>
    <row r="45" spans="1:3" s="161" customFormat="1" ht="16.5" customHeight="1">
      <c r="A45" s="40" t="s">
        <v>7</v>
      </c>
      <c r="B45" s="181" t="s">
        <v>80</v>
      </c>
      <c r="C45" s="182">
        <v>1187</v>
      </c>
    </row>
    <row r="46" spans="1:3" s="161" customFormat="1" ht="16.5" customHeight="1">
      <c r="A46" s="40" t="s">
        <v>8</v>
      </c>
      <c r="B46" s="181" t="s">
        <v>79</v>
      </c>
      <c r="C46" s="182">
        <v>518</v>
      </c>
    </row>
    <row r="47" spans="1:3" s="161" customFormat="1" ht="16.5" customHeight="1">
      <c r="A47" s="40" t="s">
        <v>9</v>
      </c>
      <c r="B47" s="181" t="s">
        <v>56</v>
      </c>
      <c r="C47" s="182">
        <v>510</v>
      </c>
    </row>
    <row r="48" spans="1:3" s="161" customFormat="1" ht="16.5" customHeight="1">
      <c r="A48" s="40" t="s">
        <v>20</v>
      </c>
      <c r="B48" s="181" t="s">
        <v>82</v>
      </c>
      <c r="C48" s="182">
        <v>400</v>
      </c>
    </row>
    <row r="49" spans="1:3" s="161" customFormat="1" ht="16.5" customHeight="1">
      <c r="A49" s="40" t="s">
        <v>21</v>
      </c>
      <c r="B49" s="181" t="s">
        <v>58</v>
      </c>
      <c r="C49" s="182">
        <v>1734</v>
      </c>
    </row>
    <row r="50" spans="2:3" s="82" customFormat="1" ht="16.5" customHeight="1">
      <c r="B50" s="83" t="s">
        <v>3</v>
      </c>
      <c r="C50" s="177">
        <f>SUM(C43:C49)</f>
        <v>10151</v>
      </c>
    </row>
    <row r="51" spans="1:3" s="82" customFormat="1" ht="16.5" customHeight="1">
      <c r="A51" s="205" t="s">
        <v>7</v>
      </c>
      <c r="B51" s="83" t="s">
        <v>123</v>
      </c>
      <c r="C51" s="160"/>
    </row>
    <row r="52" spans="1:3" s="161" customFormat="1" ht="16.5" customHeight="1">
      <c r="A52" s="40" t="s">
        <v>5</v>
      </c>
      <c r="B52" s="181"/>
      <c r="C52" s="182"/>
    </row>
    <row r="53" spans="2:3" s="82" customFormat="1" ht="16.5" customHeight="1">
      <c r="B53" s="83" t="s">
        <v>3</v>
      </c>
      <c r="C53" s="177">
        <f>SUM(C52:C52)</f>
        <v>0</v>
      </c>
    </row>
    <row r="54" spans="1:3" s="161" customFormat="1" ht="16.5" customHeight="1">
      <c r="A54" s="183" t="s">
        <v>8</v>
      </c>
      <c r="B54" s="184" t="s">
        <v>124</v>
      </c>
      <c r="C54" s="185"/>
    </row>
    <row r="55" spans="1:4" s="165" customFormat="1" ht="16.5" customHeight="1">
      <c r="A55" s="157" t="s">
        <v>48</v>
      </c>
      <c r="B55" s="186" t="s">
        <v>59</v>
      </c>
      <c r="C55" s="187"/>
      <c r="D55" s="164"/>
    </row>
    <row r="56" spans="1:3" s="161" customFormat="1" ht="16.5" customHeight="1">
      <c r="A56" s="188"/>
      <c r="B56" s="184" t="s">
        <v>3</v>
      </c>
      <c r="C56" s="189">
        <f>SUM(C55:C55)</f>
        <v>0</v>
      </c>
    </row>
    <row r="57" spans="1:3" s="82" customFormat="1" ht="16.5" customHeight="1">
      <c r="A57" s="161"/>
      <c r="B57" s="159" t="s">
        <v>3</v>
      </c>
      <c r="C57" s="173">
        <f>C56+C53+C50+C41</f>
        <v>11611</v>
      </c>
    </row>
    <row r="58" s="82" customFormat="1" ht="16.5" customHeight="1">
      <c r="C58" s="160"/>
    </row>
    <row r="59" spans="2:3" s="82" customFormat="1" ht="16.5" customHeight="1">
      <c r="B59" s="159" t="s">
        <v>125</v>
      </c>
      <c r="C59" s="160">
        <f>C57+C35+C19</f>
        <v>233529</v>
      </c>
    </row>
    <row r="60" spans="2:3" s="82" customFormat="1" ht="16.5" customHeight="1">
      <c r="B60" s="159"/>
      <c r="C60" s="160"/>
    </row>
    <row r="61" spans="1:3" s="82" customFormat="1" ht="16.5" customHeight="1">
      <c r="A61" s="82" t="s">
        <v>15</v>
      </c>
      <c r="B61" s="190" t="s">
        <v>128</v>
      </c>
      <c r="C61" s="160"/>
    </row>
    <row r="62" spans="1:4" s="192" customFormat="1" ht="16.5" customHeight="1">
      <c r="A62" s="40" t="s">
        <v>5</v>
      </c>
      <c r="B62" s="166" t="s">
        <v>127</v>
      </c>
      <c r="C62" s="167">
        <v>0</v>
      </c>
      <c r="D62" s="191"/>
    </row>
    <row r="63" spans="2:3" s="82" customFormat="1" ht="16.5" customHeight="1">
      <c r="B63" s="190" t="s">
        <v>3</v>
      </c>
      <c r="C63" s="160">
        <f>SUM(C62:C62)</f>
        <v>0</v>
      </c>
    </row>
    <row r="64" spans="2:3" s="192" customFormat="1" ht="16.5" customHeight="1">
      <c r="B64" s="190" t="s">
        <v>126</v>
      </c>
      <c r="C64" s="160">
        <v>0</v>
      </c>
    </row>
    <row r="65" spans="1:3" s="82" customFormat="1" ht="16.5" customHeight="1">
      <c r="A65" s="161"/>
      <c r="C65" s="160"/>
    </row>
    <row r="66" spans="1:3" s="82" customFormat="1" ht="16.5" customHeight="1">
      <c r="A66" s="161"/>
      <c r="B66" s="82" t="s">
        <v>16</v>
      </c>
      <c r="C66" s="160">
        <f>C59+C64</f>
        <v>233529</v>
      </c>
    </row>
    <row r="67" spans="1:3" s="82" customFormat="1" ht="16.5" customHeight="1">
      <c r="A67" s="161"/>
      <c r="B67" s="82" t="s">
        <v>61</v>
      </c>
      <c r="C67" s="160"/>
    </row>
    <row r="68" spans="2:3" s="161" customFormat="1" ht="16.5" customHeight="1">
      <c r="B68" s="193" t="s">
        <v>62</v>
      </c>
      <c r="C68" s="194">
        <f>C66-C69</f>
        <v>231569</v>
      </c>
    </row>
    <row r="69" spans="2:3" s="161" customFormat="1" ht="16.5" customHeight="1">
      <c r="B69" s="195" t="s">
        <v>60</v>
      </c>
      <c r="C69" s="196">
        <f>C55+C40+C39+C18</f>
        <v>1960</v>
      </c>
    </row>
    <row r="70" s="161" customFormat="1" ht="11.25" customHeight="1">
      <c r="C70" s="197"/>
    </row>
    <row r="71" s="161" customFormat="1" ht="11.25" customHeight="1">
      <c r="C71" s="197"/>
    </row>
    <row r="72" spans="2:4" s="161" customFormat="1" ht="11.25" customHeight="1">
      <c r="B72" s="82" t="s">
        <v>91</v>
      </c>
      <c r="C72" s="160">
        <f>C66-'4. melléklet'!C38</f>
        <v>0</v>
      </c>
      <c r="D72" s="197"/>
    </row>
    <row r="73" s="161" customFormat="1" ht="11.25" customHeight="1">
      <c r="C73" s="197"/>
    </row>
    <row r="74" s="161" customFormat="1" ht="11.25" customHeight="1">
      <c r="C74" s="197"/>
    </row>
    <row r="75" spans="1:3" s="161" customFormat="1" ht="11.25" customHeight="1">
      <c r="A75" s="161" t="s">
        <v>177</v>
      </c>
      <c r="B75" s="82" t="s">
        <v>89</v>
      </c>
      <c r="C75" s="197"/>
    </row>
    <row r="76" spans="1:3" s="200" customFormat="1" ht="12.75">
      <c r="A76" s="156" t="s">
        <v>5</v>
      </c>
      <c r="B76" s="198" t="s">
        <v>211</v>
      </c>
      <c r="C76" s="199">
        <v>20000</v>
      </c>
    </row>
    <row r="77" spans="1:3" s="200" customFormat="1" ht="12.75">
      <c r="A77" s="156" t="s">
        <v>6</v>
      </c>
      <c r="B77" s="198" t="s">
        <v>212</v>
      </c>
      <c r="C77" s="199">
        <v>15000</v>
      </c>
    </row>
    <row r="78" spans="1:4" s="164" customFormat="1" ht="12.75">
      <c r="A78" s="156" t="s">
        <v>7</v>
      </c>
      <c r="B78" s="201" t="s">
        <v>209</v>
      </c>
      <c r="C78" s="202">
        <v>1900</v>
      </c>
      <c r="D78" s="170"/>
    </row>
    <row r="79" spans="1:3" s="200" customFormat="1" ht="12.75">
      <c r="A79" s="156" t="s">
        <v>8</v>
      </c>
      <c r="B79" s="198" t="s">
        <v>213</v>
      </c>
      <c r="C79" s="199">
        <v>5000</v>
      </c>
    </row>
    <row r="80" spans="1:3" s="200" customFormat="1" ht="12.75">
      <c r="A80" s="156" t="s">
        <v>9</v>
      </c>
      <c r="B80" s="198" t="s">
        <v>214</v>
      </c>
      <c r="C80" s="199">
        <v>2513</v>
      </c>
    </row>
    <row r="81" spans="1:3" s="164" customFormat="1" ht="25.5">
      <c r="A81" s="156" t="s">
        <v>20</v>
      </c>
      <c r="B81" s="201" t="s">
        <v>200</v>
      </c>
      <c r="C81" s="202">
        <v>1000</v>
      </c>
    </row>
    <row r="82" spans="1:3" s="164" customFormat="1" ht="12.75">
      <c r="A82" s="156" t="s">
        <v>21</v>
      </c>
      <c r="B82" s="201" t="s">
        <v>199</v>
      </c>
      <c r="C82" s="202">
        <v>1000</v>
      </c>
    </row>
    <row r="83" spans="1:3" s="164" customFormat="1" ht="12.75">
      <c r="A83" s="156" t="s">
        <v>23</v>
      </c>
      <c r="B83" s="201" t="s">
        <v>208</v>
      </c>
      <c r="C83" s="202">
        <v>1700</v>
      </c>
    </row>
    <row r="84" spans="1:3" s="164" customFormat="1" ht="12.75">
      <c r="A84" s="156" t="s">
        <v>54</v>
      </c>
      <c r="B84" s="201" t="s">
        <v>206</v>
      </c>
      <c r="C84" s="202">
        <v>3500</v>
      </c>
    </row>
    <row r="85" spans="1:3" s="200" customFormat="1" ht="12.75">
      <c r="A85" s="156" t="s">
        <v>55</v>
      </c>
      <c r="B85" s="198" t="s">
        <v>210</v>
      </c>
      <c r="C85" s="199">
        <v>5000</v>
      </c>
    </row>
    <row r="86" spans="1:3" s="164" customFormat="1" ht="12.75">
      <c r="A86" s="156" t="s">
        <v>25</v>
      </c>
      <c r="B86" s="201" t="s">
        <v>205</v>
      </c>
      <c r="C86" s="202">
        <v>5000</v>
      </c>
    </row>
    <row r="87" spans="1:3" s="164" customFormat="1" ht="12.75">
      <c r="A87" s="156" t="s">
        <v>26</v>
      </c>
      <c r="B87" s="201" t="s">
        <v>198</v>
      </c>
      <c r="C87" s="202">
        <v>7500</v>
      </c>
    </row>
    <row r="88" spans="1:3" s="164" customFormat="1" ht="12.75">
      <c r="A88" s="156" t="s">
        <v>241</v>
      </c>
      <c r="B88" s="201" t="s">
        <v>194</v>
      </c>
      <c r="C88" s="202">
        <v>8500</v>
      </c>
    </row>
    <row r="89" spans="1:3" s="164" customFormat="1" ht="12.75">
      <c r="A89" s="154" t="s">
        <v>47</v>
      </c>
      <c r="B89" s="166" t="s">
        <v>207</v>
      </c>
      <c r="C89" s="167">
        <v>15000</v>
      </c>
    </row>
    <row r="90" spans="2:3" ht="12.75">
      <c r="B90" s="15" t="s">
        <v>3</v>
      </c>
      <c r="C90" s="36">
        <f>SUM(C76:C89)</f>
        <v>92613</v>
      </c>
    </row>
    <row r="92" spans="2:4" ht="39" customHeight="1">
      <c r="B92" s="290"/>
      <c r="C92" s="290"/>
      <c r="D92" s="290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spans="1:3" s="4" customFormat="1" ht="13.5">
      <c r="A117" s="2"/>
      <c r="B117" s="12"/>
      <c r="C117" s="13"/>
    </row>
    <row r="118" spans="1:3" s="5" customFormat="1" ht="12.75">
      <c r="A118" s="2"/>
      <c r="B118" s="12"/>
      <c r="C118" s="13"/>
    </row>
    <row r="119" spans="1:3" s="8" customFormat="1" ht="12.75">
      <c r="A119" s="2"/>
      <c r="B119" s="12"/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spans="1:3" ht="12.75">
      <c r="A127" s="14"/>
      <c r="C127" s="13"/>
    </row>
    <row r="128" spans="1:3" ht="12.75">
      <c r="A128" s="14"/>
      <c r="C128" s="13"/>
    </row>
    <row r="129" ht="12.75">
      <c r="C129" s="13"/>
    </row>
    <row r="130" ht="12.75">
      <c r="C130" s="13"/>
    </row>
    <row r="131" spans="1:3" ht="12.75">
      <c r="A131" s="5"/>
      <c r="B131" s="15"/>
      <c r="C131" s="6"/>
    </row>
    <row r="134" spans="2:3" s="5" customFormat="1" ht="12.75">
      <c r="B134" s="15"/>
      <c r="C134" s="7"/>
    </row>
    <row r="137" spans="2:3" s="5" customFormat="1" ht="12.75">
      <c r="B137" s="15"/>
      <c r="C137" s="3"/>
    </row>
    <row r="138" ht="12.75">
      <c r="C138" s="9"/>
    </row>
    <row r="139" ht="12.75">
      <c r="C139" s="9"/>
    </row>
    <row r="140" ht="12.75">
      <c r="C140" s="9"/>
    </row>
    <row r="141" ht="12.75">
      <c r="C141" s="9"/>
    </row>
    <row r="142" ht="12.75">
      <c r="C142" s="9"/>
    </row>
    <row r="143" ht="12.75">
      <c r="C143" s="9"/>
    </row>
    <row r="144" ht="12.75">
      <c r="C144" s="9"/>
    </row>
    <row r="145" ht="12.75">
      <c r="C145" s="9"/>
    </row>
    <row r="146" spans="2:3" ht="12.75">
      <c r="B146" s="15"/>
      <c r="C146" s="7"/>
    </row>
    <row r="147" ht="12.75">
      <c r="B147" s="15"/>
    </row>
    <row r="148" ht="12.75">
      <c r="C148" s="7"/>
    </row>
    <row r="149" spans="1:2" ht="12.75">
      <c r="A149" s="5"/>
      <c r="B149" s="15"/>
    </row>
    <row r="151" ht="12.75">
      <c r="C151" s="7"/>
    </row>
    <row r="152" spans="1:3" ht="12.75">
      <c r="A152" s="5"/>
      <c r="B152" s="15"/>
      <c r="C152" s="7"/>
    </row>
    <row r="153" spans="1:2" ht="12.75">
      <c r="A153" s="5"/>
      <c r="B153" s="15"/>
    </row>
    <row r="154" ht="12.75">
      <c r="C154" s="7"/>
    </row>
    <row r="155" spans="1:3" ht="12.75">
      <c r="A155" s="5"/>
      <c r="B155" s="15"/>
      <c r="C155" s="9"/>
    </row>
    <row r="156" spans="2:3" ht="12.75">
      <c r="B156" s="14"/>
      <c r="C156" s="9"/>
    </row>
    <row r="157" spans="2:3" ht="12.75">
      <c r="B157" s="14"/>
      <c r="C157" s="9"/>
    </row>
    <row r="158" spans="2:3" ht="12.75">
      <c r="B158" s="14"/>
      <c r="C158" s="9"/>
    </row>
    <row r="159" spans="2:3" ht="12.75">
      <c r="B159" s="14"/>
      <c r="C159" s="9"/>
    </row>
    <row r="160" spans="2:3" ht="12.75">
      <c r="B160" s="14"/>
      <c r="C160" s="9"/>
    </row>
    <row r="161" spans="2:3" ht="12.75">
      <c r="B161" s="14"/>
      <c r="C161" s="9"/>
    </row>
    <row r="162" spans="2:3" ht="12.75">
      <c r="B162" s="14"/>
      <c r="C162" s="9"/>
    </row>
    <row r="163" spans="2:3" ht="12.75">
      <c r="B163" s="14"/>
      <c r="C163" s="9"/>
    </row>
    <row r="164" ht="12.75">
      <c r="B164" s="14"/>
    </row>
    <row r="171" ht="12.75">
      <c r="C171" s="7"/>
    </row>
    <row r="172" ht="12.75">
      <c r="B172" s="15"/>
    </row>
    <row r="173" ht="12.75">
      <c r="C173" s="7"/>
    </row>
    <row r="174" spans="1:2" ht="12.75">
      <c r="A174" s="5"/>
      <c r="B174" s="15"/>
    </row>
    <row r="177" ht="12.75">
      <c r="C177" s="7"/>
    </row>
    <row r="179" ht="12.75">
      <c r="C179" s="7"/>
    </row>
    <row r="180" spans="1:3" ht="12.75">
      <c r="A180" s="5"/>
      <c r="B180" s="15"/>
      <c r="C180" s="9"/>
    </row>
    <row r="181" ht="12.75">
      <c r="B181" s="14"/>
    </row>
    <row r="182" ht="12.75">
      <c r="C182" s="7"/>
    </row>
    <row r="183" spans="1:2" ht="12.75">
      <c r="A183" s="5"/>
      <c r="B183" s="15"/>
    </row>
    <row r="184" ht="12.75">
      <c r="C184" s="7"/>
    </row>
    <row r="185" spans="1:2" ht="12.75">
      <c r="A185" s="5"/>
      <c r="B185" s="15"/>
    </row>
  </sheetData>
  <sheetProtection/>
  <mergeCells count="3">
    <mergeCell ref="A2:C2"/>
    <mergeCell ref="A1:C1"/>
    <mergeCell ref="B92:D92"/>
  </mergeCells>
  <printOptions/>
  <pageMargins left="0.7874015748031497" right="0.7874015748031497" top="1.1023622047244095" bottom="1.1811023622047245" header="0.7874015748031497" footer="0.9055118110236221"/>
  <pageSetup horizontalDpi="300" verticalDpi="300" orientation="portrait" paperSize="9" scale="91" r:id="rId1"/>
  <rowBreaks count="1" manualBreakCount="1">
    <brk id="45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37.125" style="16" customWidth="1"/>
    <col min="2" max="2" width="15.875" style="16" customWidth="1"/>
    <col min="3" max="3" width="13.75390625" style="16" customWidth="1"/>
    <col min="4" max="4" width="10.875" style="16" customWidth="1"/>
    <col min="5" max="6" width="10.375" style="16" customWidth="1"/>
    <col min="7" max="7" width="10.875" style="16" customWidth="1"/>
    <col min="8" max="8" width="9.625" style="16" customWidth="1"/>
    <col min="9" max="16384" width="9.125" style="16" customWidth="1"/>
  </cols>
  <sheetData>
    <row r="1" spans="1:3" ht="13.5">
      <c r="A1" s="287" t="s">
        <v>259</v>
      </c>
      <c r="B1" s="287"/>
      <c r="C1" s="287"/>
    </row>
    <row r="2" spans="1:9" ht="30.75" customHeight="1">
      <c r="A2" s="291" t="s">
        <v>220</v>
      </c>
      <c r="B2" s="291"/>
      <c r="C2" s="291"/>
      <c r="D2" s="291"/>
      <c r="E2" s="291"/>
      <c r="F2" s="291"/>
      <c r="G2" s="291"/>
      <c r="H2" s="115"/>
      <c r="I2" s="115"/>
    </row>
    <row r="4" spans="2:7" ht="52.5" customHeight="1">
      <c r="B4" s="117" t="s">
        <v>222</v>
      </c>
      <c r="C4" s="116" t="s">
        <v>221</v>
      </c>
      <c r="D4" s="118" t="s">
        <v>158</v>
      </c>
      <c r="E4" s="118" t="s">
        <v>159</v>
      </c>
      <c r="F4" s="118" t="s">
        <v>215</v>
      </c>
      <c r="G4" s="119" t="s">
        <v>3</v>
      </c>
    </row>
    <row r="5" spans="1:8" ht="12.75">
      <c r="A5" s="18" t="s">
        <v>36</v>
      </c>
      <c r="B5" s="120"/>
      <c r="C5" s="39"/>
      <c r="D5" s="121"/>
      <c r="E5" s="121"/>
      <c r="F5" s="121"/>
      <c r="G5" s="121"/>
      <c r="H5" s="2"/>
    </row>
    <row r="6" spans="1:7" ht="12.75">
      <c r="A6" s="16" t="s">
        <v>156</v>
      </c>
      <c r="B6" s="123">
        <v>359900</v>
      </c>
      <c r="C6" s="122">
        <v>392570</v>
      </c>
      <c r="D6" s="124">
        <v>359900</v>
      </c>
      <c r="E6" s="124">
        <v>359900</v>
      </c>
      <c r="F6" s="124">
        <v>359900</v>
      </c>
      <c r="G6" s="125">
        <f aca="true" t="shared" si="0" ref="G6:G12">SUM(C6:F6)</f>
        <v>1472270</v>
      </c>
    </row>
    <row r="7" spans="1:7" ht="25.5">
      <c r="A7" s="38" t="s">
        <v>160</v>
      </c>
      <c r="B7" s="123">
        <v>20000</v>
      </c>
      <c r="C7" s="122">
        <v>20000</v>
      </c>
      <c r="D7" s="124">
        <v>20000</v>
      </c>
      <c r="E7" s="124">
        <v>20000</v>
      </c>
      <c r="F7" s="124">
        <v>20000</v>
      </c>
      <c r="G7" s="125">
        <f t="shared" si="0"/>
        <v>80000</v>
      </c>
    </row>
    <row r="8" spans="1:7" ht="12.75">
      <c r="A8" s="16" t="s">
        <v>161</v>
      </c>
      <c r="B8" s="123"/>
      <c r="C8" s="122"/>
      <c r="D8" s="124"/>
      <c r="E8" s="124"/>
      <c r="F8" s="124"/>
      <c r="G8" s="125">
        <f t="shared" si="0"/>
        <v>0</v>
      </c>
    </row>
    <row r="9" spans="1:7" ht="25.5">
      <c r="A9" s="38" t="s">
        <v>157</v>
      </c>
      <c r="B9" s="123">
        <v>35000</v>
      </c>
      <c r="C9" s="122">
        <v>36415</v>
      </c>
      <c r="D9" s="124">
        <v>35000</v>
      </c>
      <c r="E9" s="124">
        <v>35000</v>
      </c>
      <c r="F9" s="124">
        <v>35000</v>
      </c>
      <c r="G9" s="125">
        <f t="shared" si="0"/>
        <v>141415</v>
      </c>
    </row>
    <row r="10" spans="1:7" ht="12.75">
      <c r="A10" s="16" t="s">
        <v>162</v>
      </c>
      <c r="B10" s="123">
        <v>500</v>
      </c>
      <c r="C10" s="122">
        <v>580</v>
      </c>
      <c r="D10" s="124">
        <v>500</v>
      </c>
      <c r="E10" s="124">
        <v>500</v>
      </c>
      <c r="F10" s="124">
        <v>500</v>
      </c>
      <c r="G10" s="125">
        <f t="shared" si="0"/>
        <v>2080</v>
      </c>
    </row>
    <row r="11" spans="1:7" ht="12.75">
      <c r="A11" s="16" t="s">
        <v>163</v>
      </c>
      <c r="B11" s="123"/>
      <c r="C11" s="122"/>
      <c r="D11" s="124"/>
      <c r="E11" s="124"/>
      <c r="F11" s="124"/>
      <c r="G11" s="125">
        <f t="shared" si="0"/>
        <v>0</v>
      </c>
    </row>
    <row r="12" spans="1:7" s="18" customFormat="1" ht="12.75">
      <c r="A12" s="18" t="s">
        <v>3</v>
      </c>
      <c r="B12" s="126">
        <f>SUM(B6:B11)</f>
        <v>415400</v>
      </c>
      <c r="C12" s="43">
        <f>SUM(C6:C11)</f>
        <v>449565</v>
      </c>
      <c r="D12" s="125">
        <f>SUM(D6:D11)</f>
        <v>415400</v>
      </c>
      <c r="E12" s="125">
        <f>SUM(E6:E11)</f>
        <v>415400</v>
      </c>
      <c r="F12" s="125">
        <f>SUM(F6:F11)</f>
        <v>415400</v>
      </c>
      <c r="G12" s="125">
        <f t="shared" si="0"/>
        <v>1695765</v>
      </c>
    </row>
    <row r="13" spans="2:7" ht="12.75">
      <c r="B13" s="123"/>
      <c r="C13" s="122"/>
      <c r="D13" s="124"/>
      <c r="E13" s="124"/>
      <c r="F13" s="124"/>
      <c r="G13" s="125"/>
    </row>
    <row r="14" spans="1:7" s="18" customFormat="1" ht="12.75">
      <c r="A14" s="18" t="s">
        <v>164</v>
      </c>
      <c r="B14" s="126">
        <f>B12*0.5</f>
        <v>207700</v>
      </c>
      <c r="C14" s="43">
        <f>C12*0.5</f>
        <v>224782.5</v>
      </c>
      <c r="D14" s="125">
        <f>D12*0.5</f>
        <v>207700</v>
      </c>
      <c r="E14" s="125">
        <f>E12*0.5</f>
        <v>207700</v>
      </c>
      <c r="F14" s="125">
        <f>F12*0.5</f>
        <v>207700</v>
      </c>
      <c r="G14" s="125"/>
    </row>
    <row r="15" spans="2:7" ht="12.75">
      <c r="B15" s="123"/>
      <c r="C15" s="122"/>
      <c r="D15" s="124"/>
      <c r="E15" s="124"/>
      <c r="F15" s="124"/>
      <c r="G15" s="125"/>
    </row>
    <row r="16" spans="1:7" ht="12.75">
      <c r="A16" s="18" t="s">
        <v>129</v>
      </c>
      <c r="B16" s="123"/>
      <c r="C16" s="122"/>
      <c r="D16" s="124"/>
      <c r="E16" s="124"/>
      <c r="F16" s="124"/>
      <c r="G16" s="125"/>
    </row>
    <row r="17" spans="1:7" ht="12.75">
      <c r="A17" s="16" t="s">
        <v>127</v>
      </c>
      <c r="B17" s="123"/>
      <c r="C17" s="122"/>
      <c r="D17" s="124"/>
      <c r="E17" s="124"/>
      <c r="F17" s="124"/>
      <c r="G17" s="125"/>
    </row>
    <row r="18" spans="1:7" ht="12.75">
      <c r="A18" s="16" t="s">
        <v>130</v>
      </c>
      <c r="B18" s="123"/>
      <c r="C18" s="122"/>
      <c r="D18" s="124"/>
      <c r="E18" s="124"/>
      <c r="F18" s="124"/>
      <c r="G18" s="125"/>
    </row>
    <row r="19" spans="1:7" s="18" customFormat="1" ht="25.5">
      <c r="A19" s="85" t="s">
        <v>131</v>
      </c>
      <c r="B19" s="126">
        <f aca="true" t="shared" si="1" ref="B19:G19">SUM(B17:B18)</f>
        <v>0</v>
      </c>
      <c r="C19" s="126">
        <f t="shared" si="1"/>
        <v>0</v>
      </c>
      <c r="D19" s="126">
        <f t="shared" si="1"/>
        <v>0</v>
      </c>
      <c r="E19" s="126">
        <f t="shared" si="1"/>
        <v>0</v>
      </c>
      <c r="F19" s="126">
        <f t="shared" si="1"/>
        <v>0</v>
      </c>
      <c r="G19" s="126">
        <f t="shared" si="1"/>
        <v>0</v>
      </c>
    </row>
    <row r="20" spans="2:7" ht="12.75">
      <c r="B20" s="17"/>
      <c r="C20" s="17"/>
      <c r="D20" s="17"/>
      <c r="E20" s="17"/>
      <c r="F20" s="17"/>
      <c r="G20" s="84"/>
    </row>
  </sheetData>
  <sheetProtection/>
  <mergeCells count="2">
    <mergeCell ref="A2:G2"/>
    <mergeCell ref="A1:C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7.125" style="128" customWidth="1"/>
    <col min="2" max="2" width="39.375" style="38" customWidth="1"/>
    <col min="3" max="3" width="14.00390625" style="17" customWidth="1"/>
    <col min="4" max="4" width="16.125" style="16" customWidth="1"/>
    <col min="5" max="16384" width="9.125" style="16" customWidth="1"/>
  </cols>
  <sheetData>
    <row r="1" spans="1:3" ht="12.75" customHeight="1">
      <c r="A1" s="294" t="s">
        <v>260</v>
      </c>
      <c r="B1" s="294"/>
      <c r="C1" s="127"/>
    </row>
    <row r="2" spans="2:3" ht="13.5">
      <c r="B2" s="129"/>
      <c r="C2" s="127"/>
    </row>
    <row r="3" spans="2:4" ht="13.5">
      <c r="B3" s="294" t="s">
        <v>165</v>
      </c>
      <c r="C3" s="295"/>
      <c r="D3" s="295"/>
    </row>
    <row r="4" spans="1:5" ht="24.75" customHeight="1">
      <c r="A4" s="292" t="s">
        <v>223</v>
      </c>
      <c r="B4" s="293"/>
      <c r="C4" s="293"/>
      <c r="D4" s="293"/>
      <c r="E4" s="293"/>
    </row>
    <row r="5" spans="1:5" ht="12.75">
      <c r="A5" s="293"/>
      <c r="B5" s="293"/>
      <c r="C5" s="293"/>
      <c r="D5" s="293"/>
      <c r="E5" s="293"/>
    </row>
    <row r="6" spans="2:3" ht="13.5">
      <c r="B6" s="130"/>
      <c r="C6" s="131"/>
    </row>
    <row r="7" spans="1:4" ht="29.25" customHeight="1">
      <c r="A7" s="132" t="s">
        <v>166</v>
      </c>
      <c r="B7" s="296" t="s">
        <v>224</v>
      </c>
      <c r="C7" s="297"/>
      <c r="D7" s="297"/>
    </row>
    <row r="8" spans="1:4" ht="19.5" customHeight="1">
      <c r="A8" s="132"/>
      <c r="B8" s="133"/>
      <c r="C8" s="134"/>
      <c r="D8" s="134"/>
    </row>
    <row r="9" spans="2:4" ht="13.5">
      <c r="B9" s="137"/>
      <c r="C9" s="138"/>
      <c r="D9" s="17"/>
    </row>
    <row r="10" ht="13.5">
      <c r="L10" s="16" t="s">
        <v>174</v>
      </c>
    </row>
    <row r="11" spans="1:4" ht="13.5">
      <c r="A11" s="128" t="s">
        <v>8</v>
      </c>
      <c r="B11" s="135" t="s">
        <v>176</v>
      </c>
      <c r="C11" s="136" t="s">
        <v>225</v>
      </c>
      <c r="D11" s="136" t="s">
        <v>3</v>
      </c>
    </row>
    <row r="12" spans="2:4" ht="13.5">
      <c r="B12" s="137" t="s">
        <v>167</v>
      </c>
      <c r="C12" s="138"/>
      <c r="D12" s="17"/>
    </row>
    <row r="13" spans="2:4" ht="13.5">
      <c r="B13" s="16" t="s">
        <v>168</v>
      </c>
      <c r="C13" s="17">
        <v>333</v>
      </c>
      <c r="D13" s="17">
        <f>SUM(C13:C13)</f>
        <v>333</v>
      </c>
    </row>
    <row r="14" spans="2:4" ht="13.5">
      <c r="B14" s="16" t="s">
        <v>169</v>
      </c>
      <c r="D14" s="17">
        <f>SUM(C14:C14)</f>
        <v>0</v>
      </c>
    </row>
    <row r="15" spans="2:4" ht="13.5">
      <c r="B15" s="16" t="s">
        <v>170</v>
      </c>
      <c r="D15" s="17">
        <f>SUM(C15:C15)</f>
        <v>0</v>
      </c>
    </row>
    <row r="16" spans="2:4" ht="13.5">
      <c r="B16" s="16" t="s">
        <v>171</v>
      </c>
      <c r="C16" s="17">
        <f>C23-C13-C14-C15</f>
        <v>3664</v>
      </c>
      <c r="D16" s="17">
        <f>SUM(C16:C16)</f>
        <v>3664</v>
      </c>
    </row>
    <row r="17" spans="2:4" ht="13.5">
      <c r="B17" s="137" t="s">
        <v>3</v>
      </c>
      <c r="C17" s="138">
        <f>SUM(C13:C16)</f>
        <v>3997</v>
      </c>
      <c r="D17" s="138">
        <f>SUM(C17:C17)</f>
        <v>3997</v>
      </c>
    </row>
    <row r="18" spans="2:4" ht="9.75" customHeight="1">
      <c r="B18" s="16"/>
      <c r="D18" s="17"/>
    </row>
    <row r="19" spans="2:4" ht="13.5">
      <c r="B19" s="137" t="s">
        <v>172</v>
      </c>
      <c r="C19" s="138"/>
      <c r="D19" s="17"/>
    </row>
    <row r="20" spans="2:4" ht="13.5">
      <c r="B20" s="16" t="s">
        <v>19</v>
      </c>
      <c r="D20" s="17"/>
    </row>
    <row r="21" spans="2:4" ht="13.5">
      <c r="B21" s="16" t="s">
        <v>75</v>
      </c>
      <c r="D21" s="17">
        <f>SUM(C21:C21)</f>
        <v>0</v>
      </c>
    </row>
    <row r="22" spans="2:4" ht="13.5">
      <c r="B22" s="16" t="s">
        <v>173</v>
      </c>
      <c r="C22" s="17">
        <f>360+87+3550</f>
        <v>3997</v>
      </c>
      <c r="D22" s="17">
        <f>SUM(C22:C22)</f>
        <v>3997</v>
      </c>
    </row>
    <row r="23" spans="2:4" ht="13.5">
      <c r="B23" s="137" t="s">
        <v>3</v>
      </c>
      <c r="C23" s="138">
        <f>SUM(C20:C22)</f>
        <v>3997</v>
      </c>
      <c r="D23" s="17">
        <f>SUM(C23:C23)</f>
        <v>3997</v>
      </c>
    </row>
    <row r="24" spans="2:4" ht="13.5">
      <c r="B24" s="137"/>
      <c r="C24" s="138"/>
      <c r="D24" s="17"/>
    </row>
    <row r="26" spans="2:4" ht="13.5">
      <c r="B26" s="137"/>
      <c r="C26" s="138"/>
      <c r="D26" s="17"/>
    </row>
    <row r="27" spans="1:4" ht="13.5">
      <c r="A27" s="128" t="s">
        <v>20</v>
      </c>
      <c r="B27" s="135" t="s">
        <v>175</v>
      </c>
      <c r="C27" s="136" t="s">
        <v>225</v>
      </c>
      <c r="D27" s="136" t="s">
        <v>3</v>
      </c>
    </row>
    <row r="28" spans="2:4" ht="13.5">
      <c r="B28" s="137" t="s">
        <v>167</v>
      </c>
      <c r="C28" s="138"/>
      <c r="D28" s="17"/>
    </row>
    <row r="29" spans="2:4" ht="13.5">
      <c r="B29" s="16" t="s">
        <v>168</v>
      </c>
      <c r="D29" s="17">
        <f>SUM(C29:C29)</f>
        <v>0</v>
      </c>
    </row>
    <row r="30" spans="2:4" ht="13.5">
      <c r="B30" s="16" t="s">
        <v>169</v>
      </c>
      <c r="D30" s="17">
        <f>SUM(C30:C30)</f>
        <v>0</v>
      </c>
    </row>
    <row r="31" spans="2:4" ht="13.5">
      <c r="B31" s="16" t="s">
        <v>170</v>
      </c>
      <c r="C31" s="17">
        <v>7921</v>
      </c>
      <c r="D31" s="17">
        <f>SUM(C31:C31)</f>
        <v>7921</v>
      </c>
    </row>
    <row r="32" spans="2:4" ht="13.5">
      <c r="B32" s="16" t="s">
        <v>171</v>
      </c>
      <c r="C32" s="17">
        <f>C39-C29-C30-C31</f>
        <v>-7921</v>
      </c>
      <c r="D32" s="17">
        <f>SUM(C32:C32)</f>
        <v>-7921</v>
      </c>
    </row>
    <row r="33" spans="2:4" ht="13.5">
      <c r="B33" s="137" t="s">
        <v>3</v>
      </c>
      <c r="C33" s="138">
        <f>SUM(C29:C32)</f>
        <v>0</v>
      </c>
      <c r="D33" s="138">
        <f>SUM(C33:C33)</f>
        <v>0</v>
      </c>
    </row>
    <row r="34" spans="2:4" ht="9.75" customHeight="1">
      <c r="B34" s="16"/>
      <c r="D34" s="17"/>
    </row>
    <row r="35" spans="2:4" ht="13.5">
      <c r="B35" s="137" t="s">
        <v>172</v>
      </c>
      <c r="C35" s="138"/>
      <c r="D35" s="17"/>
    </row>
    <row r="36" spans="2:4" ht="13.5">
      <c r="B36" s="16" t="s">
        <v>19</v>
      </c>
      <c r="D36" s="17"/>
    </row>
    <row r="37" spans="2:4" ht="13.5">
      <c r="B37" s="16" t="s">
        <v>75</v>
      </c>
      <c r="D37" s="17">
        <f>SUM(C37:C37)</f>
        <v>0</v>
      </c>
    </row>
    <row r="38" spans="2:4" ht="13.5">
      <c r="B38" s="16" t="s">
        <v>173</v>
      </c>
      <c r="C38" s="17">
        <v>0</v>
      </c>
      <c r="D38" s="17">
        <f>SUM(C38:C38)</f>
        <v>0</v>
      </c>
    </row>
    <row r="39" spans="2:4" ht="13.5">
      <c r="B39" s="137" t="s">
        <v>3</v>
      </c>
      <c r="C39" s="138">
        <f>SUM(C36:C38)</f>
        <v>0</v>
      </c>
      <c r="D39" s="17">
        <f>SUM(C39:C39)</f>
        <v>0</v>
      </c>
    </row>
    <row r="40" spans="2:4" ht="13.5">
      <c r="B40" s="137"/>
      <c r="C40" s="138"/>
      <c r="D40" s="17"/>
    </row>
  </sheetData>
  <sheetProtection/>
  <mergeCells count="4">
    <mergeCell ref="A4:E5"/>
    <mergeCell ref="B3:D3"/>
    <mergeCell ref="B7:D7"/>
    <mergeCell ref="A1:B1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Otthon</cp:lastModifiedBy>
  <cp:lastPrinted>2016-03-04T09:20:46Z</cp:lastPrinted>
  <dcterms:created xsi:type="dcterms:W3CDTF">2007-11-15T07:32:30Z</dcterms:created>
  <dcterms:modified xsi:type="dcterms:W3CDTF">2016-03-04T10:59:17Z</dcterms:modified>
  <cp:category/>
  <cp:version/>
  <cp:contentType/>
  <cp:contentStatus/>
</cp:coreProperties>
</file>