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1625" windowHeight="6285" activeTab="0"/>
  </bookViews>
  <sheets>
    <sheet name="KIADÁS" sheetId="1" r:id="rId1"/>
    <sheet name="BEVÉTEL" sheetId="2" r:id="rId2"/>
    <sheet name="pénzforgalom" sheetId="3" r:id="rId3"/>
    <sheet name="5. sz. mell" sheetId="4" r:id="rId4"/>
    <sheet name="PM" sheetId="5" r:id="rId5"/>
    <sheet name="mérleg" sheetId="6" r:id="rId6"/>
    <sheet name="köv-köt" sheetId="7" r:id="rId7"/>
  </sheets>
  <definedNames>
    <definedName name="_xlnm.Print_Area" localSheetId="0">'KIADÁS'!$A$1:$J$496</definedName>
  </definedNames>
  <calcPr fullCalcOnLoad="1"/>
</workbook>
</file>

<file path=xl/sharedStrings.xml><?xml version="1.0" encoding="utf-8"?>
<sst xmlns="http://schemas.openxmlformats.org/spreadsheetml/2006/main" count="930" uniqueCount="560">
  <si>
    <t>Személyi juttatások</t>
  </si>
  <si>
    <t>Munkaadót terhelő járulékok</t>
  </si>
  <si>
    <t>Dologi kiadások</t>
  </si>
  <si>
    <t>I.</t>
  </si>
  <si>
    <t>II.</t>
  </si>
  <si>
    <t>Személyi juttatás</t>
  </si>
  <si>
    <t>KIADÁSOK RÉSZLETEZÉSE</t>
  </si>
  <si>
    <t>BEVÉTELEK RÉSZLETEZÉSE</t>
  </si>
  <si>
    <t>forintban</t>
  </si>
  <si>
    <t xml:space="preserve"> </t>
  </si>
  <si>
    <t>KIADÁSOK ÉS BEVÉTELEK ÖSSZESÍTETT ELŐIRÁNYZATA</t>
  </si>
  <si>
    <t>ezer forintban</t>
  </si>
  <si>
    <t>KIADÁSOK</t>
  </si>
  <si>
    <t>BEVÉTELEK</t>
  </si>
  <si>
    <t>Járulékok</t>
  </si>
  <si>
    <t>2.számú melléklet</t>
  </si>
  <si>
    <t>3.számú melléklet</t>
  </si>
  <si>
    <t xml:space="preserve">  telefondíj</t>
  </si>
  <si>
    <t>összesen:</t>
  </si>
  <si>
    <t xml:space="preserve">  Önkormányzatnak</t>
  </si>
  <si>
    <t>KÖNYVTÁRI SZOLGÁLTATÁSOK</t>
  </si>
  <si>
    <t xml:space="preserve">  irodaszer</t>
  </si>
  <si>
    <t>KIADÁSOK MINDÖSSZESEN:</t>
  </si>
  <si>
    <t>MŰKÖDÉSI BEVÉTELEK</t>
  </si>
  <si>
    <t>BEVÉTELEK MINDÖSSZESEN:</t>
  </si>
  <si>
    <t>KIADÁSOK ÖSSZESEN:</t>
  </si>
  <si>
    <t>Működési bevételek</t>
  </si>
  <si>
    <t>BEVÉTELEK ÖSSZESEN:</t>
  </si>
  <si>
    <t>HOSSZABB IDŐTARTAMÚ KÖZFOGLALKOZTATÁS</t>
  </si>
  <si>
    <t>1.számú melléklet</t>
  </si>
  <si>
    <t>ÖNKORMÁNYZAT ÖSSZESEN:</t>
  </si>
  <si>
    <t>Önkormányzat összesen</t>
  </si>
  <si>
    <t>Önkormányzat összesen:</t>
  </si>
  <si>
    <t>Közhatalmi bevételek</t>
  </si>
  <si>
    <t>ÖNKORM. KÖZÖS HIVATAL</t>
  </si>
  <si>
    <t>Könyvtári szolgáltatások</t>
  </si>
  <si>
    <t>Köztemető-fenntartás és működtetés</t>
  </si>
  <si>
    <t>Közvilágítás</t>
  </si>
  <si>
    <t>Közös önkormányzati hivatal</t>
  </si>
  <si>
    <t>Sportlétesítmények működtetése és fejlesztése</t>
  </si>
  <si>
    <t>Közművelődési érdekeltségnövelő tám. -saját erő</t>
  </si>
  <si>
    <t>Rovatrend</t>
  </si>
  <si>
    <t>B11</t>
  </si>
  <si>
    <t>ÖNKORMÁNYZATOK MŰKÖDÉSI TÁMOGATÁSA</t>
  </si>
  <si>
    <t>B111</t>
  </si>
  <si>
    <t>Helyi önkormányzatok működésének általános támogatása</t>
  </si>
  <si>
    <t xml:space="preserve">                             összesen:</t>
  </si>
  <si>
    <t>B112</t>
  </si>
  <si>
    <t>Egyes köznevelési és gyermekétkeztetési feladatok</t>
  </si>
  <si>
    <t>B113</t>
  </si>
  <si>
    <t>Szociális és gyermekjóléti feladatok támogatása</t>
  </si>
  <si>
    <t>B114</t>
  </si>
  <si>
    <t>Települési önkormányzatok kulturális feladatai</t>
  </si>
  <si>
    <t xml:space="preserve">  Önkormányzat működési tám. összesen:</t>
  </si>
  <si>
    <t>B3</t>
  </si>
  <si>
    <t>KÖZHATALMI BEVÉTELEK</t>
  </si>
  <si>
    <t>B354</t>
  </si>
  <si>
    <t>Gépjárműadó   /40 %/</t>
  </si>
  <si>
    <t>B34</t>
  </si>
  <si>
    <t>Vagyoni típúsú adók</t>
  </si>
  <si>
    <t>B351</t>
  </si>
  <si>
    <t>Értékesítési és forgalmi adók</t>
  </si>
  <si>
    <t>B4</t>
  </si>
  <si>
    <t>B402</t>
  </si>
  <si>
    <t>Szolgáltatások ellenértéke</t>
  </si>
  <si>
    <t>B404</t>
  </si>
  <si>
    <t>Tulajdonosi bevételek</t>
  </si>
  <si>
    <t>B406</t>
  </si>
  <si>
    <t>Kiszámlázott általános forgalmi adó</t>
  </si>
  <si>
    <t>B16</t>
  </si>
  <si>
    <t>EGYÉB MŰKÖDÉSI CÉLÚ TÁMOGATÁSOK</t>
  </si>
  <si>
    <t xml:space="preserve"> Elkülönített állami pénzalapoktól</t>
  </si>
  <si>
    <t>Fejezettől átvett  /földalapú támogatás/</t>
  </si>
  <si>
    <t>Társadalombiztosítás  pénzügyi alapjaitól</t>
  </si>
  <si>
    <t>B813</t>
  </si>
  <si>
    <t>MARADVÁNY IGÉNYBEVÉTELE</t>
  </si>
  <si>
    <t>B8131</t>
  </si>
  <si>
    <t>Előző évi költségvetési maradvány igénybevétele</t>
  </si>
  <si>
    <t>kormányzati</t>
  </si>
  <si>
    <t>funkció</t>
  </si>
  <si>
    <t>011130</t>
  </si>
  <si>
    <t>ÖNKORMÁNYZATOK ÉS ÖNKORMÁNYZATI HIVATALOK</t>
  </si>
  <si>
    <t>JOGALKOTÓ ÉS ÁLTALÁNOS IGAZGATÁSI TEV.</t>
  </si>
  <si>
    <t>rovatrend</t>
  </si>
  <si>
    <t>K1</t>
  </si>
  <si>
    <t>K1101</t>
  </si>
  <si>
    <t>Törvény szerinti illetmények, munkabérek</t>
  </si>
  <si>
    <t>K12</t>
  </si>
  <si>
    <t>Külső személyi juttatások</t>
  </si>
  <si>
    <t>K121</t>
  </si>
  <si>
    <t>Választott tisztségviselők juttatása</t>
  </si>
  <si>
    <t>K2</t>
  </si>
  <si>
    <t>K3</t>
  </si>
  <si>
    <t>K312</t>
  </si>
  <si>
    <t>Üzemeltetési anyagok</t>
  </si>
  <si>
    <t>K322</t>
  </si>
  <si>
    <t>Egyéb kommunikációs szolgáltatás</t>
  </si>
  <si>
    <t>K351</t>
  </si>
  <si>
    <t>K341</t>
  </si>
  <si>
    <t>Kiküldetések kiadásai</t>
  </si>
  <si>
    <t>Előzetesen felszámított ált. forg.adó</t>
  </si>
  <si>
    <t>064010</t>
  </si>
  <si>
    <t xml:space="preserve">              KÖZVILÁGÍTÁS</t>
  </si>
  <si>
    <t>K331</t>
  </si>
  <si>
    <t>Közüzemi díjak</t>
  </si>
  <si>
    <t xml:space="preserve">       Közüzemi díjak</t>
  </si>
  <si>
    <t>045160</t>
  </si>
  <si>
    <t>KÖZUTAK, HÍDAK ÜZEMELTETÉSE</t>
  </si>
  <si>
    <t>K334</t>
  </si>
  <si>
    <t xml:space="preserve">                                             Karbantartási, kisjavítási szolgáltatás</t>
  </si>
  <si>
    <t>013320</t>
  </si>
  <si>
    <t>KÖZTEMETŐ FENNTARTÁS - MŰKÖDTETÉS</t>
  </si>
  <si>
    <t>066020</t>
  </si>
  <si>
    <t>VÁROS-, KÖZSÉGGAZDÁLKODÁSSAL KAPCS.FEL.</t>
  </si>
  <si>
    <t xml:space="preserve"> ZÖLDTERÜLET- GAZDÁLKODÁSSAL KAPCS FEL.</t>
  </si>
  <si>
    <t xml:space="preserve">     kisértékű eszközök beszerzése</t>
  </si>
  <si>
    <t xml:space="preserve">    parkosításhoz virágok, fák</t>
  </si>
  <si>
    <t>K337</t>
  </si>
  <si>
    <t>Egyéb szolgáltatások</t>
  </si>
  <si>
    <t>K5</t>
  </si>
  <si>
    <t>Egyéb működési célú kiadások</t>
  </si>
  <si>
    <t xml:space="preserve">  Államháztartáson belülre</t>
  </si>
  <si>
    <t>K506</t>
  </si>
  <si>
    <t>Egyéb működési célú támogatások</t>
  </si>
  <si>
    <t xml:space="preserve">  Államháztartáson kívülre</t>
  </si>
  <si>
    <t>107055</t>
  </si>
  <si>
    <t>FALUGONDNOKI, TANYAGONDNOKI  SZOLGÁLTATÁS</t>
  </si>
  <si>
    <t xml:space="preserve">K334 </t>
  </si>
  <si>
    <t>Karbantartás, kisjavítás</t>
  </si>
  <si>
    <t>082044</t>
  </si>
  <si>
    <t>K311</t>
  </si>
  <si>
    <t>082092</t>
  </si>
  <si>
    <t>KÖZMŰVELŐDÉS - HAGYOMÁNYOS KÖZÖSSÉGI</t>
  </si>
  <si>
    <t>074031</t>
  </si>
  <si>
    <t>CSALÁD ÉS NŐVÉDELMI EGÉSZSÉGÜGYI GONDOZÁS</t>
  </si>
  <si>
    <t>106010</t>
  </si>
  <si>
    <t xml:space="preserve">LAKÓINGATLAN SZOC.CÉLÚ BÉRBEADÁSA, </t>
  </si>
  <si>
    <t>ÜZEMELTETÉSE</t>
  </si>
  <si>
    <t>081030</t>
  </si>
  <si>
    <t>SPORTLÉTESÍTMÉNYEK MŰKÖDTETÉSE ÉS FEJLESZTÉSE</t>
  </si>
  <si>
    <t>081045</t>
  </si>
  <si>
    <t>SZABADIDŐSPORT-TEVÉKENYSÉG ÉS TÁMOGATÁS</t>
  </si>
  <si>
    <t>ELLÁTOTTAK JUTTATÁSAI</t>
  </si>
  <si>
    <t>BETEGSÉGGEL KAPCSOLATOS ELLÁTÁSOK</t>
  </si>
  <si>
    <t>K44</t>
  </si>
  <si>
    <t>K42</t>
  </si>
  <si>
    <t>CSALÁDI TÁMOGATÁSOK</t>
  </si>
  <si>
    <t>Pénzbeli és természetbeni gyermekvédelmi tám.</t>
  </si>
  <si>
    <t xml:space="preserve"> iskolások, óvodások pénzbeli tám</t>
  </si>
  <si>
    <t xml:space="preserve"> iskolások, óvodások természetbeni tám</t>
  </si>
  <si>
    <t>K46</t>
  </si>
  <si>
    <t>LAKHATÁSSAL KAPCSOLATOS ELLÁTÁSOK</t>
  </si>
  <si>
    <t>K48</t>
  </si>
  <si>
    <t>EGYÉB NEM INTÉZMÉNYI ELLÁTÁSOK</t>
  </si>
  <si>
    <t>ELLÁTOTTAK JUTTATÁSAI ÖSSZESEN:</t>
  </si>
  <si>
    <t>EGYÉB SZÁRAZFÖLDI SZEMÉLYSZÁLLÍTÁS</t>
  </si>
  <si>
    <t>041233</t>
  </si>
  <si>
    <t>K6</t>
  </si>
  <si>
    <t>KULTURÁLIS ÉRTÉKEK GONDOZÁSA</t>
  </si>
  <si>
    <t>KÖZÖS ÖNKORMÁNYZATI HIVATAL</t>
  </si>
  <si>
    <t>Önkormányzatok jogalkotó ás igazg.tev.</t>
  </si>
  <si>
    <t>Közutak, hídak üzemeltetése</t>
  </si>
  <si>
    <t>Város-, községgazdálkodással kapcs.feladatok</t>
  </si>
  <si>
    <t>Falugondnoki, tanyagondnoki szolgáltatás</t>
  </si>
  <si>
    <t>Közművelődés</t>
  </si>
  <si>
    <t>Család és nővédelmi egészségügyi szolgáltatás</t>
  </si>
  <si>
    <t>Lakóingatlan szoc.célú bérbeadása, üzemeltetése</t>
  </si>
  <si>
    <t>Szabadidősport-tevékenység és támogatás</t>
  </si>
  <si>
    <t>Ellátottak juttatása</t>
  </si>
  <si>
    <t>Támogatási célú finanszírozási műveletek</t>
  </si>
  <si>
    <t>Egyéb szárazföldi személyszállítás</t>
  </si>
  <si>
    <t>Hosszabb időtartamú közfoglalkoztatás</t>
  </si>
  <si>
    <t>Önkormányzatok működési támogatása</t>
  </si>
  <si>
    <t>Maradvány igénybevétele</t>
  </si>
  <si>
    <t xml:space="preserve">     fűnyírókhoz alkatrész</t>
  </si>
  <si>
    <t>államháztartáson belülről</t>
  </si>
  <si>
    <t>védőnői szolgálat támogatása</t>
  </si>
  <si>
    <t>Magánszemélyek kommunális adója</t>
  </si>
  <si>
    <t>Iparűzési adók</t>
  </si>
  <si>
    <t>személyszállítás</t>
  </si>
  <si>
    <t>közfoglalkoztatással kapcsolatos bevételek</t>
  </si>
  <si>
    <t>Szakmai anyag</t>
  </si>
  <si>
    <t>könyv, folyóirat (HVG)</t>
  </si>
  <si>
    <t>villamos energia</t>
  </si>
  <si>
    <t>vízdíj</t>
  </si>
  <si>
    <t>egyéb üzemeltetési anyagok (tisztítószer)</t>
  </si>
  <si>
    <t>hajtó, kenőanyag</t>
  </si>
  <si>
    <t>Egyéb szolgáltatás</t>
  </si>
  <si>
    <t>karbantartás, kisjavítás</t>
  </si>
  <si>
    <t>egyéb üzemeltetési anyagok</t>
  </si>
  <si>
    <t>biztosítási díjak</t>
  </si>
  <si>
    <t>egyéb szolgáltatás</t>
  </si>
  <si>
    <t>karbantartás</t>
  </si>
  <si>
    <t>postaköltség</t>
  </si>
  <si>
    <t>Fejezetnek</t>
  </si>
  <si>
    <t>Rendőrségnek</t>
  </si>
  <si>
    <t>Községgazdálkodás összesen:</t>
  </si>
  <si>
    <t>Szociális hozzájárulási adó</t>
  </si>
  <si>
    <t>munka, - védőruha</t>
  </si>
  <si>
    <t>egyéb üzemeltetési anyagok / alkatrész/</t>
  </si>
  <si>
    <t>telefondíj</t>
  </si>
  <si>
    <t>egyéb szolgáltatás / fogl.eü.,egyéb/</t>
  </si>
  <si>
    <t>K7</t>
  </si>
  <si>
    <t>irodaszer</t>
  </si>
  <si>
    <t>egyéb üzemeltetési anyagok /tisztítószer/</t>
  </si>
  <si>
    <t>belföldi kiküldetés</t>
  </si>
  <si>
    <t>Tárgyi eszköz beszerzés</t>
  </si>
  <si>
    <t>Sportegyesület támogatása</t>
  </si>
  <si>
    <t>Közgyógyellátás</t>
  </si>
  <si>
    <t>Temetési segély</t>
  </si>
  <si>
    <t>045150</t>
  </si>
  <si>
    <t>B25</t>
  </si>
  <si>
    <t>EGYÉB FELHALMOZÁSI BEVÉTEL</t>
  </si>
  <si>
    <t>Egyéb felhalmozási kölcsönök visszatérülése</t>
  </si>
  <si>
    <t>0972031</t>
  </si>
  <si>
    <t>Mozsgói Csizik Mihály SE</t>
  </si>
  <si>
    <t>Háziorvosi ügyelet</t>
  </si>
  <si>
    <t>HIVATAL ÖSSZESEN:</t>
  </si>
  <si>
    <t>RENDEZVÉNY SZERVEZÉS</t>
  </si>
  <si>
    <t>Kakasfesztivál</t>
  </si>
  <si>
    <t>Köztemetés</t>
  </si>
  <si>
    <t>Egyéb működési célú kiadások államháztartáson belülre társulásnak</t>
  </si>
  <si>
    <t>Egészségügy hozzájárulás cafetéria után</t>
  </si>
  <si>
    <t>Munkáltatót terhelő szja</t>
  </si>
  <si>
    <t xml:space="preserve">Önk. saját hatáskörben adott természetbeni </t>
  </si>
  <si>
    <t>Egyéb felhalmozási bevétel</t>
  </si>
  <si>
    <t>Sportegyesületi pályázat önerő</t>
  </si>
  <si>
    <t>Törvény szerinti illetmény</t>
  </si>
  <si>
    <t>Dologi</t>
  </si>
  <si>
    <t>Egyéb anyag</t>
  </si>
  <si>
    <t>Vízdíj</t>
  </si>
  <si>
    <t>Villany</t>
  </si>
  <si>
    <t>CSALÁDI NAPKÖZI</t>
  </si>
  <si>
    <t>bankköltség</t>
  </si>
  <si>
    <t>Családi Napközi</t>
  </si>
  <si>
    <t>018010</t>
  </si>
  <si>
    <t>Biztos Kezdet Gyerekház</t>
  </si>
  <si>
    <t>066010</t>
  </si>
  <si>
    <t>kéményseprés</t>
  </si>
  <si>
    <t>egyéb szolgáltatások</t>
  </si>
  <si>
    <t>Természetbeni lakásfenntartási tám.</t>
  </si>
  <si>
    <t>BURSA (054831)</t>
  </si>
  <si>
    <t>Önkormányzati segély</t>
  </si>
  <si>
    <t>Szülési támogatás (054881)</t>
  </si>
  <si>
    <t>Dologi kadások</t>
  </si>
  <si>
    <t>vásárolt élelmezés</t>
  </si>
  <si>
    <t>szakmai anyag</t>
  </si>
  <si>
    <t>egyéb üzemeltetési anyag</t>
  </si>
  <si>
    <t>104037</t>
  </si>
  <si>
    <t>INTÉZMÉNYEN KÍVÜLI GYERMEKÉTKEZTETÉS</t>
  </si>
  <si>
    <t>K33</t>
  </si>
  <si>
    <t>K35</t>
  </si>
  <si>
    <t>Vásárolt élelmezés</t>
  </si>
  <si>
    <t>BIZTOS KEZDET GYEREKHÁZ</t>
  </si>
  <si>
    <t>élelemiszer</t>
  </si>
  <si>
    <t>internet díj</t>
  </si>
  <si>
    <t>K34</t>
  </si>
  <si>
    <t>Kiküldetési kiadás</t>
  </si>
  <si>
    <t>Áh-n belüli megelőlegezés visszafizetése</t>
  </si>
  <si>
    <t>Törvény szerinti illetmények december-november</t>
  </si>
  <si>
    <t>egyéb anyag</t>
  </si>
  <si>
    <t>Közüzemi díj</t>
  </si>
  <si>
    <t>Dologi kiadás</t>
  </si>
  <si>
    <t>áfa</t>
  </si>
  <si>
    <t>Beruházási adatok</t>
  </si>
  <si>
    <t>beruházási áfa</t>
  </si>
  <si>
    <t>ÖSSZESEN:</t>
  </si>
  <si>
    <t>térítési díj (családi napközi 10 fő)</t>
  </si>
  <si>
    <t>Beruházási áfa</t>
  </si>
  <si>
    <t>Ingatlenfelújítás (konhyafelújítás)</t>
  </si>
  <si>
    <t>Ingatlenfelújítási áfa</t>
  </si>
  <si>
    <t>Zöldterület gazdálkodás</t>
  </si>
  <si>
    <t>Intézményen kívüli gyermekétkeztetés</t>
  </si>
  <si>
    <t>Áh-n belüli megelelőlegezés visszautalása</t>
  </si>
  <si>
    <t>Eredeti ei.</t>
  </si>
  <si>
    <t>Módosított ei.</t>
  </si>
  <si>
    <t>Teljesítés</t>
  </si>
  <si>
    <t>Teljesítés %-os</t>
  </si>
  <si>
    <t>B115</t>
  </si>
  <si>
    <t>Működési célú támogatások</t>
  </si>
  <si>
    <t>B116</t>
  </si>
  <si>
    <t>Elszámolásból származó bevételek</t>
  </si>
  <si>
    <t>B211</t>
  </si>
  <si>
    <t>Felhalmozási célú önkormányzati tám.</t>
  </si>
  <si>
    <t>B814</t>
  </si>
  <si>
    <t>Államháztartáson belüli megelőlegezés</t>
  </si>
  <si>
    <t>Helyi önkormányzattól átvett (ebéd szállítás Szulimánba)</t>
  </si>
  <si>
    <t>Baranya-Víz Zrt. eszközhasználati díj</t>
  </si>
  <si>
    <t>B411</t>
  </si>
  <si>
    <t>Kerekítés</t>
  </si>
  <si>
    <t>sírhely</t>
  </si>
  <si>
    <t>tárgyi eszköz bérbeadása (lakbér, bérleti díj, léüzem stb.)</t>
  </si>
  <si>
    <t>közvetített szolg. (víz, villany, telefon továbbszámlázása)</t>
  </si>
  <si>
    <t>B531</t>
  </si>
  <si>
    <t>Tárgyi eszköz értékesítés (autóbusz eladás)</t>
  </si>
  <si>
    <t xml:space="preserve">közfoglalkoztatás támogatása </t>
  </si>
  <si>
    <t>készletértékesítés (tüzifa stb.)</t>
  </si>
  <si>
    <t>szolgáltatások ellenértéke (SEGA-ROLLO, Dombro stb.)</t>
  </si>
  <si>
    <t>B40821</t>
  </si>
  <si>
    <t>Kamat bevétel</t>
  </si>
  <si>
    <t>B410</t>
  </si>
  <si>
    <t>Biztosító áltál fizetett kártérítés</t>
  </si>
  <si>
    <t>B4111</t>
  </si>
  <si>
    <t>Egyéb működési bevételek</t>
  </si>
  <si>
    <t>B64</t>
  </si>
  <si>
    <t>Kamatmentes kölcsön bevétel</t>
  </si>
  <si>
    <t>B65041</t>
  </si>
  <si>
    <t>Kápolna támogatása (háztartástól)</t>
  </si>
  <si>
    <t>Helyi önkormányzattól átvett (védőnői szolgálat működése)</t>
  </si>
  <si>
    <t>bérleti díj (focipálya)</t>
  </si>
  <si>
    <t>Óvoda működéséhez</t>
  </si>
  <si>
    <t>Biztos Kezdet Gyerekház állami támogatása</t>
  </si>
  <si>
    <t>Erzsébet utalványok (gyermekeknek)</t>
  </si>
  <si>
    <t>B355</t>
  </si>
  <si>
    <t>Idegenforgalmi adó</t>
  </si>
  <si>
    <t>B36</t>
  </si>
  <si>
    <t>Bírság</t>
  </si>
  <si>
    <t>Pótlék</t>
  </si>
  <si>
    <t>informatikai eszközök</t>
  </si>
  <si>
    <t>karbantartási szolgáltatások</t>
  </si>
  <si>
    <t>biztosítási díj</t>
  </si>
  <si>
    <t>szállítás</t>
  </si>
  <si>
    <t>K3521</t>
  </si>
  <si>
    <t>Fizetendő áfa</t>
  </si>
  <si>
    <t>K355</t>
  </si>
  <si>
    <t>Felújítási kiadások</t>
  </si>
  <si>
    <t>Ingatlan felújítás</t>
  </si>
  <si>
    <t>Felújítási áfa</t>
  </si>
  <si>
    <t>Szeméyi juttatások</t>
  </si>
  <si>
    <t>Megbízási díj</t>
  </si>
  <si>
    <t>Munkaadót terhelő járulék</t>
  </si>
  <si>
    <t>Szakmai anyag (kereszt, szobor stb.)</t>
  </si>
  <si>
    <t>Előző évi elszámolásból származó kiadás (tüzifa támogatás visszafizetése)</t>
  </si>
  <si>
    <t>Helyi utazási bérlet (Gergely Zsófia)</t>
  </si>
  <si>
    <t>gyógyszer</t>
  </si>
  <si>
    <t>vegyszer</t>
  </si>
  <si>
    <t>munka- és védőruha</t>
  </si>
  <si>
    <t>malac (dísznó)</t>
  </si>
  <si>
    <t>méhek</t>
  </si>
  <si>
    <t>Kommunikációs szolgáltatások</t>
  </si>
  <si>
    <t xml:space="preserve">vízdíj </t>
  </si>
  <si>
    <t>villany</t>
  </si>
  <si>
    <t xml:space="preserve">Egyéb szolgáltatás </t>
  </si>
  <si>
    <t>közvetített szolgáltatások</t>
  </si>
  <si>
    <t>egyéb dologi kiadás</t>
  </si>
  <si>
    <t>kerekítés</t>
  </si>
  <si>
    <t xml:space="preserve">tárgyi eszközök </t>
  </si>
  <si>
    <t>KÖZFOGLALKOZTATÁS ÖSSZESEN:</t>
  </si>
  <si>
    <t>Egyéb dologi kiadás</t>
  </si>
  <si>
    <t>Egyéb tárgyi eszköz</t>
  </si>
  <si>
    <t>Diákok bére</t>
  </si>
  <si>
    <t>Közlekedési ktgtérítés</t>
  </si>
  <si>
    <t>Ifjúsági programmban kifizetett bér</t>
  </si>
  <si>
    <t>Reprezentáció</t>
  </si>
  <si>
    <t>Munkáltató által fizetett járulékok</t>
  </si>
  <si>
    <t>Szociális hozzájárulás</t>
  </si>
  <si>
    <t>Egészségügyi hozzájárulás</t>
  </si>
  <si>
    <t>Személyi jövedelemadó</t>
  </si>
  <si>
    <t>K321</t>
  </si>
  <si>
    <t>Informatikai szolgáltatások</t>
  </si>
  <si>
    <t>bérleti díj</t>
  </si>
  <si>
    <t>reklámköltség</t>
  </si>
  <si>
    <t>Egyéb dologi</t>
  </si>
  <si>
    <t>Központi költségvetési szervek (iskolának adott pénz)</t>
  </si>
  <si>
    <t>Társulásnak</t>
  </si>
  <si>
    <t xml:space="preserve">  Társulásoknak</t>
  </si>
  <si>
    <t>K508</t>
  </si>
  <si>
    <t>Kamatmentes kölcsön kiadása</t>
  </si>
  <si>
    <t>K512</t>
  </si>
  <si>
    <t>Ingatlan beszerzés</t>
  </si>
  <si>
    <t>Bérleti díj</t>
  </si>
  <si>
    <t>K333</t>
  </si>
  <si>
    <t>Bérleti díj (Sportcsarnok)</t>
  </si>
  <si>
    <t>Jutalom</t>
  </si>
  <si>
    <t>könyv</t>
  </si>
  <si>
    <t>egyéb információ hordozó</t>
  </si>
  <si>
    <t>informatikai eszköz</t>
  </si>
  <si>
    <t>Egyéb tárgyi eszköz beszerzés</t>
  </si>
  <si>
    <t>082091</t>
  </si>
  <si>
    <t>KÖZMŰVELŐDÉS - KÖZÖSSÉGI</t>
  </si>
  <si>
    <t>TÁSADALMI RÉSZVÉTEL FEJLESZTÉSE</t>
  </si>
  <si>
    <t>ÁFA</t>
  </si>
  <si>
    <t>Óvodának átadott pénz</t>
  </si>
  <si>
    <t>091140</t>
  </si>
  <si>
    <t>096015</t>
  </si>
  <si>
    <t>GYERMEKÉTKEZTETÉS</t>
  </si>
  <si>
    <t>ÓVODAI NEVELÉS</t>
  </si>
  <si>
    <t>Beruházási adatok (pályázati pénzből)</t>
  </si>
  <si>
    <t xml:space="preserve">Napi bejelentés (Vank Viki) </t>
  </si>
  <si>
    <t>Munkáltatót terhelő járulék</t>
  </si>
  <si>
    <t xml:space="preserve">Törvény szerinti illetmények </t>
  </si>
  <si>
    <t>helyi megállapítású GYV</t>
  </si>
  <si>
    <t>erzsébet utalvány (gyermekeknek kiosztott)</t>
  </si>
  <si>
    <t>Törvény szerinti illetmények</t>
  </si>
  <si>
    <t xml:space="preserve">Szakmai anyag </t>
  </si>
  <si>
    <t>Települési támogatás (Gyógyszer, lakásfenntartási stb.)</t>
  </si>
  <si>
    <t>Letelepedési támogatás</t>
  </si>
  <si>
    <t>FORGATÁSI CÉLÚ FINANSZÍROZÁS</t>
  </si>
  <si>
    <t>Kamatkiadás</t>
  </si>
  <si>
    <t>Pénzügyi lízing</t>
  </si>
  <si>
    <t>Közvetített szolg.</t>
  </si>
  <si>
    <t>Egyéb kapott járó kamat</t>
  </si>
  <si>
    <t>1 és 2 forintos kerekítés</t>
  </si>
  <si>
    <t xml:space="preserve">Fejezeti kezelésű ei.-től tám. </t>
  </si>
  <si>
    <t>4. számú melléklet</t>
  </si>
  <si>
    <t>ezer forint</t>
  </si>
  <si>
    <t>Előző év</t>
  </si>
  <si>
    <t>Tárgy év</t>
  </si>
  <si>
    <t xml:space="preserve">Megnevezés </t>
  </si>
  <si>
    <t xml:space="preserve">Összeg </t>
  </si>
  <si>
    <t>PÉNZKÉSZLET A TÁRGYIDŐSZAK ELEJÉN</t>
  </si>
  <si>
    <t>Önkormányzat</t>
  </si>
  <si>
    <t>PÉNZKÉSZLET A TÁRGYIDŐSZAK VÉGÉN</t>
  </si>
  <si>
    <t>Tárgyévi bevételek 2016.12. 31-ig</t>
  </si>
  <si>
    <t>Tárgyévi kiadások 2016. 12. 31-ig</t>
  </si>
  <si>
    <t>5.számú melléklet</t>
  </si>
  <si>
    <t xml:space="preserve">   ezer forintban</t>
  </si>
  <si>
    <t>M Ű K Ö D É S I</t>
  </si>
  <si>
    <t>F E L H A L M O Z Á S I</t>
  </si>
  <si>
    <t>KIADÁS MIND</t>
  </si>
  <si>
    <t>Cím</t>
  </si>
  <si>
    <t>személyi jut.</t>
  </si>
  <si>
    <t>dologi kiadás</t>
  </si>
  <si>
    <t>speciális tám.</t>
  </si>
  <si>
    <t>kölcsön</t>
  </si>
  <si>
    <t>átfutó</t>
  </si>
  <si>
    <t>összesen</t>
  </si>
  <si>
    <t>beruházás</t>
  </si>
  <si>
    <t>felújítás</t>
  </si>
  <si>
    <t>felhalm. pénzátadás</t>
  </si>
  <si>
    <t>I. Önkormányzat</t>
  </si>
  <si>
    <t>Önkorm.jogalkotás</t>
  </si>
  <si>
    <t>Zöldterület gazd.</t>
  </si>
  <si>
    <t>Községgazdálkodás</t>
  </si>
  <si>
    <t>Közfoglalkoztatás</t>
  </si>
  <si>
    <t>Tanyagondnoki szolg.</t>
  </si>
  <si>
    <t>Könyvtári szolg.</t>
  </si>
  <si>
    <t>Közműv.intézmények</t>
  </si>
  <si>
    <t>Rendezvény szervezés</t>
  </si>
  <si>
    <t>Köztemető fenntartás</t>
  </si>
  <si>
    <t>Védőnői szolg.</t>
  </si>
  <si>
    <t>Közut üzemeltetés</t>
  </si>
  <si>
    <t>Lakóing.bérbeadása</t>
  </si>
  <si>
    <t>Lakásfenntartási tám.</t>
  </si>
  <si>
    <t>Család támogatás</t>
  </si>
  <si>
    <t>Egyéb nem intézményi</t>
  </si>
  <si>
    <t>Sportlétesítmények</t>
  </si>
  <si>
    <t>Sporttev.támogatása</t>
  </si>
  <si>
    <t>Személyszállítás</t>
  </si>
  <si>
    <t>Óvoda támogatás</t>
  </si>
  <si>
    <t>Áh belüli megel. visszaf.</t>
  </si>
  <si>
    <t>Önkorm.összesen:</t>
  </si>
  <si>
    <t>Hivatal összesen:</t>
  </si>
  <si>
    <t>KIADÁSOK MIND.</t>
  </si>
  <si>
    <t>MŰKÖDÉSI</t>
  </si>
  <si>
    <t>FELHALMOZÁSI</t>
  </si>
  <si>
    <t>Bevétel össz.</t>
  </si>
  <si>
    <t>int.műk. bev.</t>
  </si>
  <si>
    <t>közhatalmi bev.</t>
  </si>
  <si>
    <t>kv-i tám.</t>
  </si>
  <si>
    <t>átvett pénzeszköz</t>
  </si>
  <si>
    <t>kölcsön visszatér.</t>
  </si>
  <si>
    <t>előző évi pm</t>
  </si>
  <si>
    <t>összes</t>
  </si>
  <si>
    <t>felhalm. bev.</t>
  </si>
  <si>
    <t>össz.</t>
  </si>
  <si>
    <t>Községgazd.szolg.</t>
  </si>
  <si>
    <t>Temetőfenntart.</t>
  </si>
  <si>
    <t>Önkorm vagyonnal való gazd.</t>
  </si>
  <si>
    <t>Önk.elsz.kv-i sz.</t>
  </si>
  <si>
    <t>Támogatási c. finansz. műv.</t>
  </si>
  <si>
    <t>Családi napközi</t>
  </si>
  <si>
    <t>Forgatási c.</t>
  </si>
  <si>
    <t>önkorm.összesen.</t>
  </si>
  <si>
    <t>hivatal összesen:</t>
  </si>
  <si>
    <t>BEVÉTELEK MIND.</t>
  </si>
  <si>
    <t>KIADÁSOK ÉS BEVÉTELEK KORMÁNYZATI FUNKCIÓNKÉNTI TELJESÍTÉSE 2016.ÉVBEN</t>
  </si>
  <si>
    <t>Lízing</t>
  </si>
  <si>
    <t>Gyermekétkeztetés</t>
  </si>
  <si>
    <t>Előző évi tám visszafiz</t>
  </si>
  <si>
    <t>018030</t>
  </si>
  <si>
    <t>HIVATALNAK ÁTADOTT ÁLLAMI TÁMOGATÁS</t>
  </si>
  <si>
    <t>K915</t>
  </si>
  <si>
    <t>Központi, írányító szervi támogatás</t>
  </si>
  <si>
    <t>Hivatalnak átadott tám</t>
  </si>
  <si>
    <t>Szünidei gyermekétk.</t>
  </si>
  <si>
    <t>6. számú mell.</t>
  </si>
  <si>
    <t xml:space="preserve">M e g n e v e z é s </t>
  </si>
  <si>
    <t xml:space="preserve">Tárgyév </t>
  </si>
  <si>
    <t xml:space="preserve"> MOZSGÓ KÖZSÉGI ÖNKORMÁNYZAT</t>
  </si>
  <si>
    <t>Záró pénzkészlet</t>
  </si>
  <si>
    <t>Egyéb sajátos eszköz oldali elszámolás</t>
  </si>
  <si>
    <t>Tárgyévi helyesbitett pénzmaradvány</t>
  </si>
  <si>
    <t>Költségvetési kiutalatlan támogatás</t>
  </si>
  <si>
    <t>MÓDOSITOTT PÉNZMARADVÁNY</t>
  </si>
  <si>
    <t xml:space="preserve">Szabad pénzmaradvány </t>
  </si>
  <si>
    <t>Ebből: működési célú: önkormányzat</t>
  </si>
  <si>
    <t xml:space="preserve">           felhalmozási célú:</t>
  </si>
  <si>
    <t>7. számú mell.</t>
  </si>
  <si>
    <t xml:space="preserve">állományi érték </t>
  </si>
  <si>
    <t>ESZKÖZÖK</t>
  </si>
  <si>
    <t>Ingatlanok</t>
  </si>
  <si>
    <t>Gépek, berendezések, járművek</t>
  </si>
  <si>
    <t>Beruházások</t>
  </si>
  <si>
    <t>Egyéb tartós részesedések</t>
  </si>
  <si>
    <t>Üzemeltetésre átadott eszközök</t>
  </si>
  <si>
    <t xml:space="preserve">        Befektetett eszközök összesen</t>
  </si>
  <si>
    <t>Növendék-, hízó és egyéb állatok</t>
  </si>
  <si>
    <t>Késztermék</t>
  </si>
  <si>
    <t>Követelések műk. bevételre</t>
  </si>
  <si>
    <t>Adósok</t>
  </si>
  <si>
    <t>Rövid lejáratú kölcsönök</t>
  </si>
  <si>
    <t>Követelés műk. c. tám.</t>
  </si>
  <si>
    <t>Követelések felhalmozási c. átvett pénzeszköz</t>
  </si>
  <si>
    <t>Egyéb követelések</t>
  </si>
  <si>
    <t>Pénztár</t>
  </si>
  <si>
    <t>Bankszámla</t>
  </si>
  <si>
    <t>Előlegek</t>
  </si>
  <si>
    <t>Forgótőke elszámolás</t>
  </si>
  <si>
    <t xml:space="preserve">          Forgóeszközök összesen</t>
  </si>
  <si>
    <t>ESZKÖZÖK ÖSSZESEN:</t>
  </si>
  <si>
    <t>FORRÁSOK</t>
  </si>
  <si>
    <t>Induló tőke</t>
  </si>
  <si>
    <t>Tőkeváltozások</t>
  </si>
  <si>
    <t xml:space="preserve">         Saját tőke összesen</t>
  </si>
  <si>
    <t xml:space="preserve">          Költségvetési tartalék</t>
  </si>
  <si>
    <t>Rövid lejáratú kötelezettség</t>
  </si>
  <si>
    <t>Költségvetési passzív átfutó elszám.</t>
  </si>
  <si>
    <t>Kötelezettségek dologi kiadásra</t>
  </si>
  <si>
    <t>Kötelezettségek ellátottak juttatására</t>
  </si>
  <si>
    <t xml:space="preserve">Kötelezettség működési c. </t>
  </si>
  <si>
    <t>Kötelezettség beruházásra, felújításra</t>
  </si>
  <si>
    <t>Kötelezettségek finanszírozási kiadásokra</t>
  </si>
  <si>
    <t>Kapott előleg</t>
  </si>
  <si>
    <t>Költségek, ráfordítások passzív időbeli elhatárolása</t>
  </si>
  <si>
    <t xml:space="preserve">         Kötelezettségek összesen</t>
  </si>
  <si>
    <t>FORRÁSOK ÖSSZESEN:</t>
  </si>
  <si>
    <t>Más szervezetet megillető bevétel (gépjármű adó)</t>
  </si>
  <si>
    <t>8. sz. melléklet</t>
  </si>
  <si>
    <t xml:space="preserve">      KÖVETELÉSEK ÉS KÖTELEZETTSÉGEK ÁLLOMÁNYÁNAK ALAKULÁSA</t>
  </si>
  <si>
    <t>KÖVETELÉSEK</t>
  </si>
  <si>
    <t>Követelések árúszállításból és szolgáltatásból, lakbér</t>
  </si>
  <si>
    <t xml:space="preserve">       helyi adók</t>
  </si>
  <si>
    <t>Egyéb követelés  /eszközhaszn.díj, kölcsön visszatérülések/</t>
  </si>
  <si>
    <t>Összesen:</t>
  </si>
  <si>
    <t>KÖTELEZETTSÉGEK</t>
  </si>
  <si>
    <t>Áruszállításból és szolgáltatásból (dologi)</t>
  </si>
  <si>
    <t>Ellátottak pénzbeli juttatásiból</t>
  </si>
  <si>
    <t>Működési c kiadásból</t>
  </si>
  <si>
    <t>Helyi adó túlfizetés</t>
  </si>
  <si>
    <t>Lakbér túlfizetés</t>
  </si>
  <si>
    <t>Beruházási hitel következő évet terh.törlesztő részl.</t>
  </si>
  <si>
    <t>Megelőlegezés visszafizetése</t>
  </si>
  <si>
    <t xml:space="preserve">       Rövid lejáratú kötelezettség összesen:</t>
  </si>
  <si>
    <t>Beruházásból, felújításból</t>
  </si>
  <si>
    <t>Sport</t>
  </si>
  <si>
    <t>Felhalmozási bevétel</t>
  </si>
  <si>
    <t>Államháztartáson belüli megelőlegezés visszafizetése</t>
  </si>
  <si>
    <t>Forgatási célú kiadások</t>
  </si>
  <si>
    <t>Hivatalnak átadott támogatás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</si>
</sst>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_-* #,##0.0\ _F_t_-;\-* #,##0.0\ _F_t_-;_-* &quot;-&quot;??\ _F_t_-;_-@_-"/>
    <numFmt numFmtId="168" formatCode="_-* #,##0\ _F_t_-;\-* #,##0\ _F_t_-;_-* &quot;-&quot;??\ _F_t_-;_-@_-"/>
  </numFmts>
  <fonts count="53">
    <font>
      <sz val="12"/>
      <name val="Times New Roman CE"/>
      <family val="0"/>
    </font>
    <font>
      <b/>
      <sz val="12"/>
      <name val="Times New Roman CE"/>
      <family val="1"/>
    </font>
    <font>
      <b/>
      <i/>
      <sz val="14"/>
      <name val="Times New Roman CE"/>
      <family val="1"/>
    </font>
    <font>
      <b/>
      <u val="single"/>
      <sz val="16"/>
      <name val="Times New Roman CE"/>
      <family val="1"/>
    </font>
    <font>
      <b/>
      <i/>
      <sz val="12"/>
      <name val="Times New Roman CE"/>
      <family val="1"/>
    </font>
    <font>
      <i/>
      <sz val="12"/>
      <name val="Times New Roman CE"/>
      <family val="0"/>
    </font>
    <font>
      <sz val="8"/>
      <name val="Times New Roman CE"/>
      <family val="0"/>
    </font>
    <font>
      <b/>
      <i/>
      <sz val="16"/>
      <name val="Times New Roman CE"/>
      <family val="0"/>
    </font>
    <font>
      <b/>
      <sz val="14"/>
      <name val="Times New Roman CE"/>
      <family val="0"/>
    </font>
    <font>
      <sz val="14"/>
      <name val="Times New Roman CE"/>
      <family val="0"/>
    </font>
    <font>
      <b/>
      <sz val="16"/>
      <name val="Times New Roman CE"/>
      <family val="0"/>
    </font>
    <font>
      <i/>
      <sz val="14"/>
      <name val="Times New Roman CE"/>
      <family val="0"/>
    </font>
    <font>
      <sz val="16"/>
      <name val="Times New Roman CE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u val="single"/>
      <sz val="14"/>
      <name val="Times New Roman CE"/>
      <family val="1"/>
    </font>
    <font>
      <b/>
      <i/>
      <u val="single"/>
      <sz val="14"/>
      <name val="Times New Roman"/>
      <family val="1"/>
    </font>
    <font>
      <b/>
      <sz val="12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sz val="12"/>
      <color indexed="52"/>
      <name val="Times New Roman"/>
      <family val="2"/>
    </font>
    <font>
      <sz val="12"/>
      <color indexed="17"/>
      <name val="Times New Roman"/>
      <family val="2"/>
    </font>
    <font>
      <b/>
      <sz val="12"/>
      <color indexed="63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b/>
      <sz val="12"/>
      <color indexed="52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0"/>
      <name val="Times New Roman"/>
      <family val="2"/>
    </font>
    <font>
      <sz val="12"/>
      <color rgb="FFFF0000"/>
      <name val="Times New Roman"/>
      <family val="2"/>
    </font>
    <font>
      <sz val="12"/>
      <color rgb="FFFA7D00"/>
      <name val="Times New Roman"/>
      <family val="2"/>
    </font>
    <font>
      <sz val="12"/>
      <color rgb="FF006100"/>
      <name val="Times New Roman"/>
      <family val="2"/>
    </font>
    <font>
      <b/>
      <sz val="12"/>
      <color rgb="FF3F3F3F"/>
      <name val="Times New Roman"/>
      <family val="2"/>
    </font>
    <font>
      <i/>
      <sz val="12"/>
      <color rgb="FF7F7F7F"/>
      <name val="Times New Roman"/>
      <family val="2"/>
    </font>
    <font>
      <b/>
      <sz val="12"/>
      <color theme="1"/>
      <name val="Times New Roman"/>
      <family val="2"/>
    </font>
    <font>
      <sz val="12"/>
      <color rgb="FF9C0006"/>
      <name val="Times New Roman"/>
      <family val="2"/>
    </font>
    <font>
      <sz val="12"/>
      <color rgb="FF9C6500"/>
      <name val="Times New Roman"/>
      <family val="2"/>
    </font>
    <font>
      <b/>
      <sz val="12"/>
      <color rgb="FFFA7D00"/>
      <name val="Times New Roman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1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0" fillId="21" borderId="7" applyNumberFormat="0" applyFon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6" fillId="28" borderId="0" applyNumberFormat="0" applyBorder="0" applyAlignment="0" applyProtection="0"/>
    <xf numFmtId="0" fontId="47" fillId="29" borderId="8" applyNumberFormat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0" borderId="0" applyNumberFormat="0" applyBorder="0" applyAlignment="0" applyProtection="0"/>
    <xf numFmtId="0" fontId="51" fillId="31" borderId="0" applyNumberFormat="0" applyBorder="0" applyAlignment="0" applyProtection="0"/>
    <xf numFmtId="0" fontId="52" fillId="29" borderId="1" applyNumberFormat="0" applyAlignment="0" applyProtection="0"/>
    <xf numFmtId="9" fontId="0" fillId="0" borderId="0" applyFont="0" applyFill="0" applyBorder="0" applyAlignment="0" applyProtection="0"/>
  </cellStyleXfs>
  <cellXfs count="21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1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3" fontId="0" fillId="0" borderId="0" xfId="0" applyNumberFormat="1" applyFont="1" applyAlignment="1">
      <alignment/>
    </xf>
    <xf numFmtId="0" fontId="2" fillId="0" borderId="0" xfId="0" applyFont="1" applyAlignment="1">
      <alignment/>
    </xf>
    <xf numFmtId="3" fontId="4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9" fillId="0" borderId="0" xfId="0" applyFont="1" applyAlignment="1">
      <alignment/>
    </xf>
    <xf numFmtId="3" fontId="8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0" fillId="0" borderId="0" xfId="0" applyFont="1" applyAlignment="1">
      <alignment/>
    </xf>
    <xf numFmtId="3" fontId="10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left"/>
    </xf>
    <xf numFmtId="49" fontId="2" fillId="0" borderId="0" xfId="0" applyNumberFormat="1" applyFont="1" applyAlignment="1">
      <alignment/>
    </xf>
    <xf numFmtId="49" fontId="11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49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7" fillId="0" borderId="0" xfId="0" applyFont="1" applyAlignment="1">
      <alignment/>
    </xf>
    <xf numFmtId="49" fontId="7" fillId="0" borderId="0" xfId="0" applyNumberFormat="1" applyFont="1" applyAlignment="1">
      <alignment horizontal="right"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 indent="3"/>
    </xf>
    <xf numFmtId="0" fontId="0" fillId="0" borderId="0" xfId="0" applyAlignment="1">
      <alignment horizontal="left" indent="5"/>
    </xf>
    <xf numFmtId="0" fontId="0" fillId="0" borderId="0" xfId="0" applyFont="1" applyAlignment="1">
      <alignment horizontal="left" indent="3"/>
    </xf>
    <xf numFmtId="0" fontId="4" fillId="0" borderId="0" xfId="0" applyFont="1" applyAlignment="1">
      <alignment horizontal="left" indent="5"/>
    </xf>
    <xf numFmtId="0" fontId="5" fillId="0" borderId="0" xfId="0" applyFont="1" applyAlignment="1">
      <alignment horizontal="left" indent="2"/>
    </xf>
    <xf numFmtId="0" fontId="0" fillId="0" borderId="0" xfId="0" applyAlignment="1">
      <alignment horizontal="left" wrapText="1" indent="3"/>
    </xf>
    <xf numFmtId="0" fontId="0" fillId="0" borderId="0" xfId="0" applyFont="1" applyAlignment="1">
      <alignment horizontal="left" indent="3"/>
    </xf>
    <xf numFmtId="3" fontId="0" fillId="0" borderId="0" xfId="0" applyNumberFormat="1" applyFont="1" applyAlignment="1">
      <alignment/>
    </xf>
    <xf numFmtId="0" fontId="5" fillId="0" borderId="0" xfId="0" applyFont="1" applyAlignment="1">
      <alignment horizontal="left" indent="3"/>
    </xf>
    <xf numFmtId="0" fontId="1" fillId="0" borderId="0" xfId="0" applyFont="1" applyAlignment="1">
      <alignment horizontal="left" indent="5"/>
    </xf>
    <xf numFmtId="0" fontId="0" fillId="0" borderId="10" xfId="0" applyBorder="1" applyAlignment="1">
      <alignment horizontal="left" indent="3"/>
    </xf>
    <xf numFmtId="0" fontId="4" fillId="0" borderId="0" xfId="0" applyFont="1" applyAlignment="1">
      <alignment horizontal="left" indent="5"/>
    </xf>
    <xf numFmtId="0" fontId="5" fillId="0" borderId="0" xfId="0" applyFont="1" applyAlignment="1">
      <alignment/>
    </xf>
    <xf numFmtId="0" fontId="0" fillId="0" borderId="0" xfId="0" applyFont="1" applyAlignment="1">
      <alignment horizontal="left" indent="5"/>
    </xf>
    <xf numFmtId="0" fontId="5" fillId="0" borderId="0" xfId="0" applyFont="1" applyAlignment="1">
      <alignment horizontal="left" indent="5"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49" fontId="10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4" fillId="0" borderId="0" xfId="0" applyFont="1" applyAlignment="1">
      <alignment/>
    </xf>
    <xf numFmtId="0" fontId="13" fillId="0" borderId="0" xfId="0" applyFont="1" applyAlignment="1">
      <alignment horizontal="right"/>
    </xf>
    <xf numFmtId="0" fontId="0" fillId="0" borderId="0" xfId="0" applyFont="1" applyAlignment="1">
      <alignment horizontal="left" indent="5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168" fontId="1" fillId="0" borderId="0" xfId="40" applyNumberFormat="1" applyFont="1" applyAlignment="1">
      <alignment horizontal="center"/>
    </xf>
    <xf numFmtId="9" fontId="1" fillId="0" borderId="0" xfId="60" applyFont="1" applyAlignment="1">
      <alignment horizontal="center"/>
    </xf>
    <xf numFmtId="168" fontId="0" fillId="0" borderId="0" xfId="40" applyNumberFormat="1" applyFont="1" applyAlignment="1">
      <alignment/>
    </xf>
    <xf numFmtId="168" fontId="0" fillId="0" borderId="0" xfId="40" applyNumberFormat="1" applyFont="1" applyAlignment="1">
      <alignment/>
    </xf>
    <xf numFmtId="168" fontId="1" fillId="0" borderId="0" xfId="40" applyNumberFormat="1" applyFont="1" applyAlignment="1">
      <alignment/>
    </xf>
    <xf numFmtId="168" fontId="10" fillId="0" borderId="0" xfId="40" applyNumberFormat="1" applyFont="1" applyAlignment="1">
      <alignment/>
    </xf>
    <xf numFmtId="168" fontId="1" fillId="0" borderId="0" xfId="40" applyNumberFormat="1" applyFont="1" applyAlignment="1">
      <alignment/>
    </xf>
    <xf numFmtId="9" fontId="0" fillId="0" borderId="0" xfId="60" applyFont="1" applyAlignment="1">
      <alignment/>
    </xf>
    <xf numFmtId="9" fontId="0" fillId="0" borderId="0" xfId="60" applyFont="1" applyAlignment="1">
      <alignment/>
    </xf>
    <xf numFmtId="9" fontId="1" fillId="0" borderId="0" xfId="60" applyFont="1" applyAlignment="1">
      <alignment/>
    </xf>
    <xf numFmtId="9" fontId="10" fillId="0" borderId="0" xfId="60" applyFont="1" applyAlignment="1">
      <alignment/>
    </xf>
    <xf numFmtId="9" fontId="1" fillId="0" borderId="0" xfId="60" applyFont="1" applyAlignment="1">
      <alignment/>
    </xf>
    <xf numFmtId="167" fontId="0" fillId="0" borderId="0" xfId="40" applyNumberFormat="1" applyFont="1" applyAlignment="1">
      <alignment/>
    </xf>
    <xf numFmtId="168" fontId="0" fillId="0" borderId="0" xfId="40" applyNumberFormat="1" applyFont="1" applyAlignment="1">
      <alignment horizontal="right"/>
    </xf>
    <xf numFmtId="168" fontId="7" fillId="0" borderId="0" xfId="40" applyNumberFormat="1" applyFont="1" applyAlignment="1">
      <alignment horizontal="left"/>
    </xf>
    <xf numFmtId="168" fontId="2" fillId="0" borderId="0" xfId="40" applyNumberFormat="1" applyFont="1" applyAlignment="1">
      <alignment horizontal="left"/>
    </xf>
    <xf numFmtId="168" fontId="5" fillId="0" borderId="0" xfId="40" applyNumberFormat="1" applyFont="1" applyAlignment="1">
      <alignment/>
    </xf>
    <xf numFmtId="168" fontId="8" fillId="0" borderId="0" xfId="40" applyNumberFormat="1" applyFont="1" applyAlignment="1">
      <alignment/>
    </xf>
    <xf numFmtId="168" fontId="4" fillId="0" borderId="0" xfId="40" applyNumberFormat="1" applyFont="1" applyAlignment="1">
      <alignment horizontal="left"/>
    </xf>
    <xf numFmtId="168" fontId="0" fillId="0" borderId="0" xfId="40" applyNumberFormat="1" applyFont="1" applyAlignment="1">
      <alignment/>
    </xf>
    <xf numFmtId="168" fontId="0" fillId="0" borderId="0" xfId="40" applyNumberFormat="1" applyFont="1" applyAlignment="1">
      <alignment horizontal="left" indent="3"/>
    </xf>
    <xf numFmtId="168" fontId="4" fillId="0" borderId="0" xfId="40" applyNumberFormat="1" applyFont="1" applyAlignment="1">
      <alignment/>
    </xf>
    <xf numFmtId="168" fontId="9" fillId="0" borderId="0" xfId="40" applyNumberFormat="1" applyFont="1" applyAlignment="1">
      <alignment/>
    </xf>
    <xf numFmtId="168" fontId="2" fillId="0" borderId="0" xfId="40" applyNumberFormat="1" applyFont="1" applyAlignment="1">
      <alignment/>
    </xf>
    <xf numFmtId="168" fontId="8" fillId="0" borderId="0" xfId="40" applyNumberFormat="1" applyFont="1" applyAlignment="1">
      <alignment/>
    </xf>
    <xf numFmtId="9" fontId="9" fillId="0" borderId="0" xfId="60" applyFont="1" applyAlignment="1">
      <alignment/>
    </xf>
    <xf numFmtId="9" fontId="5" fillId="0" borderId="0" xfId="60" applyFont="1" applyAlignment="1">
      <alignment/>
    </xf>
    <xf numFmtId="9" fontId="2" fillId="0" borderId="0" xfId="60" applyFont="1" applyAlignment="1">
      <alignment horizontal="left"/>
    </xf>
    <xf numFmtId="9" fontId="4" fillId="0" borderId="0" xfId="60" applyFont="1" applyAlignment="1">
      <alignment/>
    </xf>
    <xf numFmtId="168" fontId="0" fillId="0" borderId="0" xfId="40" applyNumberFormat="1" applyFont="1" applyAlignment="1">
      <alignment/>
    </xf>
    <xf numFmtId="9" fontId="0" fillId="0" borderId="0" xfId="6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4" fillId="0" borderId="0" xfId="0" applyFont="1" applyAlignment="1">
      <alignment horizontal="left" indent="3"/>
    </xf>
    <xf numFmtId="0" fontId="0" fillId="0" borderId="0" xfId="0" applyBorder="1" applyAlignment="1">
      <alignment horizontal="left" indent="3"/>
    </xf>
    <xf numFmtId="0" fontId="0" fillId="0" borderId="0" xfId="0" applyFont="1" applyAlignment="1">
      <alignment/>
    </xf>
    <xf numFmtId="168" fontId="4" fillId="0" borderId="0" xfId="40" applyNumberFormat="1" applyFont="1" applyAlignment="1">
      <alignment/>
    </xf>
    <xf numFmtId="0" fontId="1" fillId="0" borderId="0" xfId="0" applyFont="1" applyAlignment="1">
      <alignment horizontal="left" indent="3"/>
    </xf>
    <xf numFmtId="0" fontId="8" fillId="0" borderId="0" xfId="0" applyFont="1" applyAlignment="1">
      <alignment/>
    </xf>
    <xf numFmtId="9" fontId="0" fillId="0" borderId="0" xfId="60" applyFont="1" applyAlignment="1">
      <alignment/>
    </xf>
    <xf numFmtId="9" fontId="4" fillId="0" borderId="0" xfId="60" applyFont="1" applyAlignment="1">
      <alignment/>
    </xf>
    <xf numFmtId="9" fontId="8" fillId="0" borderId="0" xfId="60" applyFont="1" applyAlignment="1">
      <alignment/>
    </xf>
    <xf numFmtId="168" fontId="0" fillId="0" borderId="0" xfId="4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168" fontId="0" fillId="0" borderId="0" xfId="40" applyNumberFormat="1" applyFont="1" applyAlignment="1">
      <alignment/>
    </xf>
    <xf numFmtId="3" fontId="0" fillId="0" borderId="0" xfId="0" applyNumberFormat="1" applyFont="1" applyAlignment="1">
      <alignment horizontal="left" indent="5"/>
    </xf>
    <xf numFmtId="0" fontId="14" fillId="0" borderId="0" xfId="0" applyFont="1" applyAlignment="1">
      <alignment/>
    </xf>
    <xf numFmtId="3" fontId="14" fillId="0" borderId="0" xfId="0" applyNumberFormat="1" applyFont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11" xfId="0" applyFont="1" applyBorder="1" applyAlignment="1">
      <alignment/>
    </xf>
    <xf numFmtId="0" fontId="15" fillId="0" borderId="11" xfId="0" applyFont="1" applyBorder="1" applyAlignment="1">
      <alignment/>
    </xf>
    <xf numFmtId="3" fontId="15" fillId="0" borderId="11" xfId="0" applyNumberFormat="1" applyFont="1" applyBorder="1" applyAlignment="1">
      <alignment/>
    </xf>
    <xf numFmtId="3" fontId="16" fillId="0" borderId="11" xfId="0" applyNumberFormat="1" applyFont="1" applyBorder="1" applyAlignment="1">
      <alignment/>
    </xf>
    <xf numFmtId="3" fontId="16" fillId="0" borderId="0" xfId="0" applyNumberFormat="1" applyFont="1" applyBorder="1" applyAlignment="1">
      <alignment/>
    </xf>
    <xf numFmtId="3" fontId="15" fillId="0" borderId="0" xfId="0" applyNumberFormat="1" applyFont="1" applyBorder="1" applyAlignment="1">
      <alignment/>
    </xf>
    <xf numFmtId="0" fontId="16" fillId="0" borderId="0" xfId="0" applyFont="1" applyAlignment="1">
      <alignment/>
    </xf>
    <xf numFmtId="0" fontId="16" fillId="0" borderId="12" xfId="0" applyFont="1" applyBorder="1" applyAlignment="1">
      <alignment/>
    </xf>
    <xf numFmtId="0" fontId="15" fillId="0" borderId="13" xfId="0" applyFont="1" applyBorder="1" applyAlignment="1">
      <alignment/>
    </xf>
    <xf numFmtId="3" fontId="15" fillId="0" borderId="14" xfId="0" applyNumberFormat="1" applyFont="1" applyBorder="1" applyAlignment="1">
      <alignment/>
    </xf>
    <xf numFmtId="3" fontId="16" fillId="0" borderId="14" xfId="0" applyNumberFormat="1" applyFont="1" applyBorder="1" applyAlignment="1">
      <alignment/>
    </xf>
    <xf numFmtId="0" fontId="15" fillId="0" borderId="15" xfId="0" applyFont="1" applyBorder="1" applyAlignment="1">
      <alignment/>
    </xf>
    <xf numFmtId="0" fontId="15" fillId="0" borderId="16" xfId="0" applyFont="1" applyBorder="1" applyAlignment="1">
      <alignment/>
    </xf>
    <xf numFmtId="3" fontId="15" fillId="0" borderId="16" xfId="0" applyNumberFormat="1" applyFont="1" applyBorder="1" applyAlignment="1">
      <alignment/>
    </xf>
    <xf numFmtId="3" fontId="16" fillId="0" borderId="16" xfId="0" applyNumberFormat="1" applyFont="1" applyBorder="1" applyAlignment="1">
      <alignment/>
    </xf>
    <xf numFmtId="3" fontId="15" fillId="0" borderId="17" xfId="0" applyNumberFormat="1" applyFont="1" applyBorder="1" applyAlignment="1">
      <alignment/>
    </xf>
    <xf numFmtId="3" fontId="16" fillId="0" borderId="17" xfId="0" applyNumberFormat="1" applyFont="1" applyBorder="1" applyAlignment="1">
      <alignment/>
    </xf>
    <xf numFmtId="0" fontId="16" fillId="0" borderId="15" xfId="0" applyFont="1" applyBorder="1" applyAlignment="1">
      <alignment/>
    </xf>
    <xf numFmtId="0" fontId="16" fillId="0" borderId="16" xfId="0" applyFont="1" applyBorder="1" applyAlignment="1">
      <alignment/>
    </xf>
    <xf numFmtId="3" fontId="16" fillId="0" borderId="18" xfId="0" applyNumberFormat="1" applyFont="1" applyBorder="1" applyAlignment="1">
      <alignment/>
    </xf>
    <xf numFmtId="0" fontId="16" fillId="0" borderId="19" xfId="0" applyFont="1" applyBorder="1" applyAlignment="1">
      <alignment/>
    </xf>
    <xf numFmtId="0" fontId="16" fillId="0" borderId="20" xfId="0" applyFont="1" applyBorder="1" applyAlignment="1">
      <alignment/>
    </xf>
    <xf numFmtId="3" fontId="16" fillId="0" borderId="20" xfId="0" applyNumberFormat="1" applyFont="1" applyBorder="1" applyAlignment="1">
      <alignment/>
    </xf>
    <xf numFmtId="0" fontId="0" fillId="0" borderId="0" xfId="0" applyBorder="1" applyAlignment="1">
      <alignment/>
    </xf>
    <xf numFmtId="168" fontId="0" fillId="0" borderId="0" xfId="40" applyNumberFormat="1" applyFont="1" applyBorder="1" applyAlignment="1">
      <alignment/>
    </xf>
    <xf numFmtId="3" fontId="0" fillId="0" borderId="0" xfId="0" applyNumberFormat="1" applyFont="1" applyBorder="1" applyAlignment="1">
      <alignment horizontal="center"/>
    </xf>
    <xf numFmtId="168" fontId="0" fillId="0" borderId="0" xfId="40" applyNumberFormat="1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168" fontId="0" fillId="0" borderId="0" xfId="40" applyNumberFormat="1" applyFont="1" applyBorder="1" applyAlignment="1">
      <alignment/>
    </xf>
    <xf numFmtId="3" fontId="17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14" fillId="0" borderId="0" xfId="0" applyNumberFormat="1" applyFont="1" applyAlignment="1">
      <alignment/>
    </xf>
    <xf numFmtId="3" fontId="14" fillId="0" borderId="0" xfId="0" applyNumberFormat="1" applyFont="1" applyAlignment="1">
      <alignment horizontal="right"/>
    </xf>
    <xf numFmtId="3" fontId="14" fillId="0" borderId="0" xfId="0" applyNumberFormat="1" applyFont="1" applyBorder="1" applyAlignment="1">
      <alignment horizontal="center"/>
    </xf>
    <xf numFmtId="3" fontId="18" fillId="0" borderId="0" xfId="0" applyNumberFormat="1" applyFont="1" applyBorder="1" applyAlignment="1">
      <alignment/>
    </xf>
    <xf numFmtId="3" fontId="19" fillId="0" borderId="0" xfId="0" applyNumberFormat="1" applyFont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left" indent="8"/>
    </xf>
    <xf numFmtId="168" fontId="14" fillId="0" borderId="0" xfId="40" applyNumberFormat="1" applyFont="1" applyAlignment="1">
      <alignment horizontal="right"/>
    </xf>
    <xf numFmtId="168" fontId="14" fillId="0" borderId="0" xfId="40" applyNumberFormat="1" applyFont="1" applyAlignment="1">
      <alignment/>
    </xf>
    <xf numFmtId="168" fontId="14" fillId="0" borderId="0" xfId="40" applyNumberFormat="1" applyFont="1" applyBorder="1" applyAlignment="1">
      <alignment horizontal="center"/>
    </xf>
    <xf numFmtId="168" fontId="19" fillId="0" borderId="0" xfId="40" applyNumberFormat="1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left" wrapText="1" indent="3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3" fontId="0" fillId="0" borderId="0" xfId="0" applyNumberFormat="1" applyFont="1" applyAlignment="1">
      <alignment horizontal="center"/>
    </xf>
    <xf numFmtId="0" fontId="16" fillId="0" borderId="21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16" fillId="0" borderId="21" xfId="0" applyFont="1" applyBorder="1" applyAlignment="1">
      <alignment horizontal="left"/>
    </xf>
    <xf numFmtId="0" fontId="16" fillId="0" borderId="23" xfId="0" applyFont="1" applyBorder="1" applyAlignment="1">
      <alignment horizontal="left"/>
    </xf>
    <xf numFmtId="0" fontId="16" fillId="0" borderId="24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6" fillId="0" borderId="26" xfId="0" applyFont="1" applyBorder="1" applyAlignment="1">
      <alignment horizontal="center" wrapText="1"/>
    </xf>
    <xf numFmtId="0" fontId="16" fillId="0" borderId="12" xfId="0" applyFont="1" applyBorder="1" applyAlignment="1">
      <alignment horizontal="center" wrapText="1"/>
    </xf>
    <xf numFmtId="0" fontId="16" fillId="0" borderId="27" xfId="0" applyFont="1" applyBorder="1" applyAlignment="1">
      <alignment horizontal="left"/>
    </xf>
    <xf numFmtId="0" fontId="16" fillId="0" borderId="28" xfId="0" applyFont="1" applyBorder="1" applyAlignment="1">
      <alignment horizontal="left"/>
    </xf>
    <xf numFmtId="0" fontId="16" fillId="0" borderId="29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left"/>
    </xf>
    <xf numFmtId="0" fontId="15" fillId="0" borderId="31" xfId="0" applyFont="1" applyBorder="1" applyAlignment="1">
      <alignment horizontal="left"/>
    </xf>
    <xf numFmtId="0" fontId="16" fillId="0" borderId="32" xfId="0" applyFont="1" applyBorder="1" applyAlignment="1">
      <alignment horizontal="center"/>
    </xf>
    <xf numFmtId="0" fontId="16" fillId="0" borderId="33" xfId="0" applyFont="1" applyBorder="1" applyAlignment="1">
      <alignment horizontal="center"/>
    </xf>
    <xf numFmtId="0" fontId="16" fillId="0" borderId="34" xfId="0" applyFont="1" applyBorder="1" applyAlignment="1">
      <alignment horizontal="left"/>
    </xf>
    <xf numFmtId="0" fontId="16" fillId="0" borderId="35" xfId="0" applyFont="1" applyBorder="1" applyAlignment="1">
      <alignment horizontal="left"/>
    </xf>
    <xf numFmtId="0" fontId="16" fillId="0" borderId="36" xfId="0" applyFont="1" applyBorder="1" applyAlignment="1">
      <alignment horizontal="center" vertical="center" wrapText="1"/>
    </xf>
    <xf numFmtId="0" fontId="16" fillId="0" borderId="37" xfId="0" applyFont="1" applyBorder="1" applyAlignment="1">
      <alignment horizontal="center" vertical="center" wrapText="1"/>
    </xf>
    <xf numFmtId="0" fontId="16" fillId="0" borderId="38" xfId="0" applyFont="1" applyBorder="1" applyAlignment="1">
      <alignment horizontal="center" vertical="center" wrapText="1"/>
    </xf>
    <xf numFmtId="0" fontId="15" fillId="0" borderId="39" xfId="0" applyFont="1" applyBorder="1" applyAlignment="1">
      <alignment horizontal="left"/>
    </xf>
    <xf numFmtId="0" fontId="16" fillId="0" borderId="40" xfId="0" applyFont="1" applyBorder="1" applyAlignment="1">
      <alignment horizontal="center" vertical="center" wrapText="1"/>
    </xf>
    <xf numFmtId="0" fontId="16" fillId="0" borderId="41" xfId="0" applyFont="1" applyBorder="1" applyAlignment="1">
      <alignment horizontal="center" vertical="center" wrapText="1"/>
    </xf>
    <xf numFmtId="0" fontId="16" fillId="0" borderId="42" xfId="0" applyFont="1" applyBorder="1" applyAlignment="1">
      <alignment horizontal="center" vertical="center"/>
    </xf>
    <xf numFmtId="0" fontId="16" fillId="0" borderId="43" xfId="0" applyFont="1" applyBorder="1" applyAlignment="1">
      <alignment horizontal="center" vertical="center"/>
    </xf>
    <xf numFmtId="0" fontId="16" fillId="0" borderId="44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 wrapText="1"/>
    </xf>
    <xf numFmtId="0" fontId="16" fillId="0" borderId="45" xfId="0" applyFont="1" applyBorder="1" applyAlignment="1">
      <alignment horizontal="center" vertical="center" wrapText="1"/>
    </xf>
    <xf numFmtId="0" fontId="16" fillId="0" borderId="46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47" xfId="0" applyFont="1" applyBorder="1" applyAlignment="1">
      <alignment horizontal="center" vertical="center" wrapText="1"/>
    </xf>
    <xf numFmtId="0" fontId="16" fillId="0" borderId="48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left"/>
    </xf>
    <xf numFmtId="0" fontId="16" fillId="0" borderId="31" xfId="0" applyFont="1" applyBorder="1" applyAlignment="1">
      <alignment horizontal="left"/>
    </xf>
    <xf numFmtId="0" fontId="15" fillId="0" borderId="17" xfId="0" applyFont="1" applyBorder="1" applyAlignment="1">
      <alignment horizontal="left"/>
    </xf>
    <xf numFmtId="0" fontId="15" fillId="0" borderId="11" xfId="0" applyFont="1" applyBorder="1" applyAlignment="1">
      <alignment horizontal="left"/>
    </xf>
    <xf numFmtId="3" fontId="14" fillId="0" borderId="0" xfId="0" applyNumberFormat="1" applyFont="1" applyBorder="1" applyAlignment="1">
      <alignment horizontal="center" vertical="center"/>
    </xf>
    <xf numFmtId="3" fontId="14" fillId="0" borderId="0" xfId="0" applyNumberFormat="1" applyFont="1" applyBorder="1" applyAlignment="1">
      <alignment horizontal="center"/>
    </xf>
    <xf numFmtId="0" fontId="19" fillId="0" borderId="0" xfId="0" applyFont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499"/>
  <sheetViews>
    <sheetView tabSelected="1" view="pageBreakPreview" zoomScale="60" zoomScalePageLayoutView="0" workbookViewId="0" topLeftCell="A1">
      <selection activeCell="G1" sqref="G1:J16384"/>
    </sheetView>
  </sheetViews>
  <sheetFormatPr defaultColWidth="8.796875" defaultRowHeight="15"/>
  <cols>
    <col min="1" max="1" width="13.5" style="0" customWidth="1"/>
    <col min="2" max="2" width="10" style="0" customWidth="1"/>
    <col min="3" max="3" width="10.59765625" style="0" bestFit="1" customWidth="1"/>
    <col min="5" max="5" width="9.8984375" style="0" bestFit="1" customWidth="1"/>
    <col min="6" max="6" width="22.19921875" style="0" customWidth="1"/>
    <col min="7" max="9" width="23" style="73" customWidth="1"/>
    <col min="10" max="10" width="23" style="78" customWidth="1"/>
  </cols>
  <sheetData>
    <row r="1" ht="15.75">
      <c r="G1" s="73" t="s">
        <v>15</v>
      </c>
    </row>
    <row r="2" spans="2:7" ht="15.75">
      <c r="B2" s="15"/>
      <c r="C2" s="15"/>
      <c r="D2" s="15"/>
      <c r="E2" s="15"/>
      <c r="F2" s="15"/>
      <c r="G2" s="84" t="s">
        <v>8</v>
      </c>
    </row>
    <row r="3" spans="2:7" ht="20.25">
      <c r="B3" s="169" t="s">
        <v>6</v>
      </c>
      <c r="C3" s="169"/>
      <c r="D3" s="169"/>
      <c r="E3" s="169"/>
      <c r="F3" s="169"/>
      <c r="G3" s="169"/>
    </row>
    <row r="4" spans="1:7" ht="20.25">
      <c r="A4" s="11" t="s">
        <v>78</v>
      </c>
      <c r="B4" s="29"/>
      <c r="C4" s="29"/>
      <c r="D4" s="29"/>
      <c r="E4" s="29"/>
      <c r="F4" s="29"/>
      <c r="G4" s="85"/>
    </row>
    <row r="5" spans="1:10" ht="15.75">
      <c r="A5" s="11" t="s">
        <v>79</v>
      </c>
      <c r="B5" s="15"/>
      <c r="C5" s="15"/>
      <c r="D5" s="15"/>
      <c r="E5" s="15"/>
      <c r="F5" s="15"/>
      <c r="G5" s="71" t="s">
        <v>274</v>
      </c>
      <c r="H5" s="71" t="s">
        <v>275</v>
      </c>
      <c r="I5" s="71" t="s">
        <v>276</v>
      </c>
      <c r="J5" s="72" t="s">
        <v>277</v>
      </c>
    </row>
    <row r="6" spans="1:7" ht="19.5">
      <c r="A6" s="30" t="s">
        <v>80</v>
      </c>
      <c r="B6" s="167" t="s">
        <v>81</v>
      </c>
      <c r="C6" s="167"/>
      <c r="D6" s="167"/>
      <c r="E6" s="167"/>
      <c r="F6" s="167"/>
      <c r="G6" s="167"/>
    </row>
    <row r="7" spans="1:7" ht="19.5">
      <c r="A7" s="30"/>
      <c r="B7" s="22" t="s">
        <v>82</v>
      </c>
      <c r="C7" s="22"/>
      <c r="D7" s="22"/>
      <c r="E7" s="22"/>
      <c r="F7" s="22"/>
      <c r="G7" s="86"/>
    </row>
    <row r="8" spans="1:7" ht="19.5">
      <c r="A8" s="30" t="s">
        <v>83</v>
      </c>
      <c r="B8" s="22"/>
      <c r="C8" s="22"/>
      <c r="D8" s="22"/>
      <c r="E8" s="22"/>
      <c r="F8" s="22"/>
      <c r="G8" s="86"/>
    </row>
    <row r="9" spans="1:6" ht="19.5">
      <c r="A9" s="30" t="s">
        <v>84</v>
      </c>
      <c r="B9" s="17" t="s">
        <v>5</v>
      </c>
      <c r="C9" s="18"/>
      <c r="D9" s="15"/>
      <c r="E9" s="15"/>
      <c r="F9" s="15"/>
    </row>
    <row r="10" spans="1:6" ht="18.75">
      <c r="A10" s="31" t="s">
        <v>85</v>
      </c>
      <c r="B10" s="32" t="s">
        <v>86</v>
      </c>
      <c r="C10" s="33"/>
      <c r="D10" s="33"/>
      <c r="E10" s="33"/>
      <c r="F10" s="15"/>
    </row>
    <row r="11" spans="1:6" ht="18.75">
      <c r="A11" s="31" t="s">
        <v>87</v>
      </c>
      <c r="B11" s="32" t="s">
        <v>88</v>
      </c>
      <c r="C11" s="33"/>
      <c r="D11" s="33"/>
      <c r="E11" s="33"/>
      <c r="F11" s="15"/>
    </row>
    <row r="12" spans="1:10" ht="18.75">
      <c r="A12" s="31" t="s">
        <v>89</v>
      </c>
      <c r="B12" s="46" t="s">
        <v>90</v>
      </c>
      <c r="C12" s="33"/>
      <c r="D12" s="33"/>
      <c r="E12" s="33"/>
      <c r="F12" s="15"/>
      <c r="G12" s="92">
        <v>5907840</v>
      </c>
      <c r="H12" s="92">
        <v>7707840</v>
      </c>
      <c r="I12" s="92">
        <v>7705679</v>
      </c>
      <c r="J12" s="99">
        <f>I12/H12</f>
        <v>0.9997196361107652</v>
      </c>
    </row>
    <row r="13" spans="1:10" ht="18.75">
      <c r="A13" s="31"/>
      <c r="B13" s="46"/>
      <c r="C13" s="33"/>
      <c r="D13" s="33"/>
      <c r="E13" s="33"/>
      <c r="F13" s="15"/>
      <c r="J13" s="99"/>
    </row>
    <row r="14" spans="1:10" ht="19.5">
      <c r="A14" s="30" t="s">
        <v>91</v>
      </c>
      <c r="B14" s="17" t="s">
        <v>1</v>
      </c>
      <c r="C14" s="18"/>
      <c r="D14" s="18"/>
      <c r="E14" s="15"/>
      <c r="F14" s="15"/>
      <c r="J14" s="99"/>
    </row>
    <row r="15" spans="2:10" ht="15.75">
      <c r="B15" s="42" t="s">
        <v>197</v>
      </c>
      <c r="C15" s="15"/>
      <c r="D15" s="15"/>
      <c r="E15" s="15"/>
      <c r="F15" s="15"/>
      <c r="G15" s="73">
        <v>1390446</v>
      </c>
      <c r="H15" s="73">
        <v>1846446</v>
      </c>
      <c r="I15" s="73">
        <v>1846338</v>
      </c>
      <c r="J15" s="79">
        <f aca="true" t="shared" si="0" ref="J15:J23">I15/H15</f>
        <v>0.9999415092561602</v>
      </c>
    </row>
    <row r="16" spans="2:10" ht="15.75">
      <c r="B16" s="42" t="s">
        <v>222</v>
      </c>
      <c r="C16" s="15"/>
      <c r="D16" s="15"/>
      <c r="E16" s="15"/>
      <c r="F16" s="15"/>
      <c r="G16" s="73">
        <v>24590</v>
      </c>
      <c r="H16" s="73">
        <v>24775</v>
      </c>
      <c r="I16" s="73">
        <v>24775</v>
      </c>
      <c r="J16" s="79">
        <f t="shared" si="0"/>
        <v>1</v>
      </c>
    </row>
    <row r="17" spans="2:10" ht="15.75">
      <c r="B17" s="42" t="s">
        <v>223</v>
      </c>
      <c r="C17" s="15"/>
      <c r="D17" s="15"/>
      <c r="E17" s="15"/>
      <c r="F17" s="15"/>
      <c r="G17" s="73">
        <v>26347</v>
      </c>
      <c r="H17" s="73">
        <v>26685</v>
      </c>
      <c r="I17" s="73">
        <v>26685</v>
      </c>
      <c r="J17" s="79">
        <f t="shared" si="0"/>
        <v>1</v>
      </c>
    </row>
    <row r="18" spans="2:10" ht="15.75">
      <c r="B18" s="16"/>
      <c r="C18" s="15"/>
      <c r="D18" s="15"/>
      <c r="E18" s="15"/>
      <c r="F18" s="15"/>
      <c r="G18" s="92">
        <f>SUM(G15:G17)</f>
        <v>1441383</v>
      </c>
      <c r="H18" s="92">
        <f>SUM(H15:H17)</f>
        <v>1897906</v>
      </c>
      <c r="I18" s="92">
        <f>SUM(I15:I17)</f>
        <v>1897798</v>
      </c>
      <c r="J18" s="99">
        <f t="shared" si="0"/>
        <v>0.9999430951796349</v>
      </c>
    </row>
    <row r="19" spans="2:10" ht="15.75">
      <c r="B19" s="16"/>
      <c r="C19" s="15"/>
      <c r="D19" s="15"/>
      <c r="E19" s="15"/>
      <c r="F19" s="15"/>
      <c r="J19" s="79"/>
    </row>
    <row r="20" spans="1:10" ht="15.75">
      <c r="A20" s="9" t="s">
        <v>92</v>
      </c>
      <c r="B20" s="17" t="s">
        <v>2</v>
      </c>
      <c r="C20" s="18"/>
      <c r="D20" s="15"/>
      <c r="E20" s="15"/>
      <c r="F20" s="15"/>
      <c r="J20" s="79"/>
    </row>
    <row r="21" spans="1:10" ht="15.75">
      <c r="A21" s="28" t="s">
        <v>130</v>
      </c>
      <c r="B21" s="32" t="s">
        <v>181</v>
      </c>
      <c r="C21" s="18"/>
      <c r="D21" s="15"/>
      <c r="E21" s="15"/>
      <c r="F21" s="15"/>
      <c r="J21" s="79"/>
    </row>
    <row r="22" spans="1:10" ht="15.75">
      <c r="A22" s="9"/>
      <c r="B22" s="50" t="s">
        <v>182</v>
      </c>
      <c r="C22" s="18"/>
      <c r="D22" s="15"/>
      <c r="E22" s="15"/>
      <c r="F22" s="15"/>
      <c r="G22" s="73">
        <v>20000</v>
      </c>
      <c r="H22" s="73">
        <v>40000</v>
      </c>
      <c r="I22" s="73">
        <v>30267</v>
      </c>
      <c r="J22" s="79">
        <f t="shared" si="0"/>
        <v>0.756675</v>
      </c>
    </row>
    <row r="23" spans="1:10" ht="15.75">
      <c r="A23" s="9"/>
      <c r="B23" s="50" t="s">
        <v>318</v>
      </c>
      <c r="C23" s="18"/>
      <c r="D23" s="15"/>
      <c r="E23" s="15"/>
      <c r="F23" s="15"/>
      <c r="G23" s="73">
        <v>0</v>
      </c>
      <c r="H23" s="73">
        <v>8000</v>
      </c>
      <c r="I23" s="73">
        <v>7244</v>
      </c>
      <c r="J23" s="79">
        <f t="shared" si="0"/>
        <v>0.9055</v>
      </c>
    </row>
    <row r="24" spans="1:10" ht="15.75">
      <c r="A24" s="28" t="s">
        <v>93</v>
      </c>
      <c r="B24" s="32" t="s">
        <v>94</v>
      </c>
      <c r="C24" s="33"/>
      <c r="D24" s="15"/>
      <c r="E24" s="15"/>
      <c r="F24" s="15"/>
      <c r="J24" s="79"/>
    </row>
    <row r="25" spans="2:10" ht="15.75">
      <c r="B25" s="42" t="s">
        <v>21</v>
      </c>
      <c r="C25" s="15"/>
      <c r="D25" s="15"/>
      <c r="E25" s="15"/>
      <c r="F25" s="15"/>
      <c r="G25" s="73">
        <v>70000</v>
      </c>
      <c r="H25" s="73">
        <v>70000</v>
      </c>
      <c r="I25" s="73">
        <v>0</v>
      </c>
      <c r="J25" s="78">
        <v>0</v>
      </c>
    </row>
    <row r="26" spans="2:10" ht="15.75">
      <c r="B26" s="42" t="s">
        <v>260</v>
      </c>
      <c r="C26" s="15"/>
      <c r="D26" s="15"/>
      <c r="E26" s="15"/>
      <c r="F26" s="15"/>
      <c r="G26" s="73">
        <v>0</v>
      </c>
      <c r="H26" s="73">
        <v>150000</v>
      </c>
      <c r="I26" s="73">
        <v>114954</v>
      </c>
      <c r="J26" s="78">
        <f>I26/H26</f>
        <v>0.76636</v>
      </c>
    </row>
    <row r="27" spans="1:6" ht="15.75">
      <c r="A27" s="28" t="s">
        <v>95</v>
      </c>
      <c r="B27" s="32" t="s">
        <v>96</v>
      </c>
      <c r="C27" s="33"/>
      <c r="D27" s="33"/>
      <c r="E27" s="15"/>
      <c r="F27" s="15"/>
    </row>
    <row r="28" spans="2:10" ht="15.75">
      <c r="B28" s="42" t="s">
        <v>17</v>
      </c>
      <c r="C28" s="15"/>
      <c r="D28" s="15"/>
      <c r="E28" s="15"/>
      <c r="F28" s="15"/>
      <c r="G28" s="73">
        <v>250000</v>
      </c>
      <c r="H28" s="73">
        <v>250000</v>
      </c>
      <c r="I28" s="73">
        <v>205312</v>
      </c>
      <c r="J28" s="78">
        <f>I28/H28</f>
        <v>0.821248</v>
      </c>
    </row>
    <row r="29" spans="1:6" ht="15.75">
      <c r="A29" s="28" t="s">
        <v>117</v>
      </c>
      <c r="B29" s="54" t="s">
        <v>118</v>
      </c>
      <c r="C29" s="15"/>
      <c r="D29" s="15"/>
      <c r="E29" s="15"/>
      <c r="F29" s="15"/>
    </row>
    <row r="30" spans="2:10" ht="15.75">
      <c r="B30" s="42" t="s">
        <v>319</v>
      </c>
      <c r="C30" s="15"/>
      <c r="D30" s="15"/>
      <c r="E30" s="15"/>
      <c r="F30" s="15"/>
      <c r="G30" s="73">
        <v>0</v>
      </c>
      <c r="H30" s="73">
        <v>120000</v>
      </c>
      <c r="I30" s="73">
        <v>119000</v>
      </c>
      <c r="J30" s="78">
        <f aca="true" t="shared" si="1" ref="J30:J45">I30/H30</f>
        <v>0.9916666666666667</v>
      </c>
    </row>
    <row r="31" spans="2:10" ht="15.75">
      <c r="B31" s="42" t="s">
        <v>239</v>
      </c>
      <c r="C31" s="15"/>
      <c r="D31" s="15"/>
      <c r="E31" s="15"/>
      <c r="F31" s="15"/>
      <c r="G31" s="73">
        <v>0</v>
      </c>
      <c r="H31" s="73">
        <v>82000</v>
      </c>
      <c r="I31" s="73">
        <v>81705</v>
      </c>
      <c r="J31" s="78">
        <f t="shared" si="1"/>
        <v>0.9964024390243903</v>
      </c>
    </row>
    <row r="32" spans="2:10" ht="15.75">
      <c r="B32" s="42" t="s">
        <v>193</v>
      </c>
      <c r="C32" s="15"/>
      <c r="D32" s="15"/>
      <c r="E32" s="15"/>
      <c r="F32" s="15"/>
      <c r="G32" s="73">
        <v>0</v>
      </c>
      <c r="H32" s="73">
        <v>22000</v>
      </c>
      <c r="I32" s="73">
        <v>20125</v>
      </c>
      <c r="J32" s="78">
        <f t="shared" si="1"/>
        <v>0.9147727272727273</v>
      </c>
    </row>
    <row r="33" spans="2:10" ht="15.75">
      <c r="B33" s="42" t="s">
        <v>320</v>
      </c>
      <c r="C33" s="15"/>
      <c r="D33" s="15"/>
      <c r="E33" s="15"/>
      <c r="F33" s="15"/>
      <c r="G33" s="73">
        <v>0</v>
      </c>
      <c r="H33" s="73">
        <v>50000</v>
      </c>
      <c r="I33" s="73">
        <v>48378</v>
      </c>
      <c r="J33" s="78">
        <f t="shared" si="1"/>
        <v>0.96756</v>
      </c>
    </row>
    <row r="34" spans="2:10" ht="15.75">
      <c r="B34" s="42" t="s">
        <v>321</v>
      </c>
      <c r="C34" s="15"/>
      <c r="D34" s="15"/>
      <c r="E34" s="15"/>
      <c r="F34" s="15"/>
      <c r="G34" s="73">
        <v>0</v>
      </c>
      <c r="H34" s="73">
        <v>1000</v>
      </c>
      <c r="I34" s="73">
        <v>630</v>
      </c>
      <c r="J34" s="78">
        <f t="shared" si="1"/>
        <v>0.63</v>
      </c>
    </row>
    <row r="35" spans="1:10" ht="15.75">
      <c r="A35" s="28" t="s">
        <v>97</v>
      </c>
      <c r="B35" s="32" t="s">
        <v>100</v>
      </c>
      <c r="C35" s="33"/>
      <c r="D35" s="33"/>
      <c r="E35" s="15"/>
      <c r="F35" s="15"/>
      <c r="G35" s="73">
        <v>87400</v>
      </c>
      <c r="H35" s="73">
        <v>112400</v>
      </c>
      <c r="I35" s="73">
        <v>112170</v>
      </c>
      <c r="J35" s="78">
        <f t="shared" si="1"/>
        <v>0.9979537366548042</v>
      </c>
    </row>
    <row r="36" spans="1:10" ht="15.75">
      <c r="A36" s="28" t="s">
        <v>322</v>
      </c>
      <c r="B36" s="32" t="s">
        <v>323</v>
      </c>
      <c r="C36" s="33"/>
      <c r="D36" s="33"/>
      <c r="E36" s="15"/>
      <c r="F36" s="15"/>
      <c r="G36" s="73">
        <v>0</v>
      </c>
      <c r="H36" s="73">
        <v>5541000</v>
      </c>
      <c r="I36" s="73">
        <v>4676000</v>
      </c>
      <c r="J36" s="78">
        <f t="shared" si="1"/>
        <v>0.843890994405342</v>
      </c>
    </row>
    <row r="37" spans="1:10" ht="15.75">
      <c r="A37" s="28" t="s">
        <v>324</v>
      </c>
      <c r="B37" s="32" t="s">
        <v>289</v>
      </c>
      <c r="C37" s="33"/>
      <c r="D37" s="33"/>
      <c r="E37" s="15"/>
      <c r="F37" s="15"/>
      <c r="G37" s="73">
        <v>0</v>
      </c>
      <c r="H37" s="73">
        <v>477</v>
      </c>
      <c r="I37" s="73">
        <v>477</v>
      </c>
      <c r="J37" s="78">
        <f t="shared" si="1"/>
        <v>1</v>
      </c>
    </row>
    <row r="38" spans="3:10" ht="15.75">
      <c r="C38" s="15"/>
      <c r="D38" s="18"/>
      <c r="E38" s="15"/>
      <c r="F38" s="15"/>
      <c r="G38" s="92">
        <f>SUM(G22:G37)</f>
        <v>427400</v>
      </c>
      <c r="H38" s="92">
        <f>SUM(H22:H37)</f>
        <v>6446877</v>
      </c>
      <c r="I38" s="92">
        <f>SUM(I22:I37)</f>
        <v>5416262</v>
      </c>
      <c r="J38" s="99">
        <f t="shared" si="1"/>
        <v>0.840137325405774</v>
      </c>
    </row>
    <row r="39" spans="3:9" ht="15.75">
      <c r="C39" s="15"/>
      <c r="D39" s="18"/>
      <c r="E39" s="15"/>
      <c r="F39" s="15"/>
      <c r="G39" s="92"/>
      <c r="H39" s="92"/>
      <c r="I39" s="92"/>
    </row>
    <row r="40" spans="1:9" ht="15.75">
      <c r="A40" s="9" t="s">
        <v>202</v>
      </c>
      <c r="B40" s="17" t="s">
        <v>325</v>
      </c>
      <c r="C40" s="15"/>
      <c r="D40" s="18"/>
      <c r="E40" s="15"/>
      <c r="F40" s="15"/>
      <c r="G40" s="92"/>
      <c r="H40" s="92"/>
      <c r="I40" s="92"/>
    </row>
    <row r="41" spans="2:10" ht="15.75">
      <c r="B41" t="s">
        <v>326</v>
      </c>
      <c r="C41" s="15"/>
      <c r="D41" s="18"/>
      <c r="E41" s="15"/>
      <c r="F41" s="15"/>
      <c r="G41" s="74">
        <v>0</v>
      </c>
      <c r="H41" s="74">
        <v>330000</v>
      </c>
      <c r="I41" s="74">
        <v>323949</v>
      </c>
      <c r="J41" s="78">
        <f>I41/H41</f>
        <v>0.9816636363636364</v>
      </c>
    </row>
    <row r="42" spans="2:10" ht="15.75">
      <c r="B42" t="s">
        <v>327</v>
      </c>
      <c r="C42" s="15"/>
      <c r="D42" s="18"/>
      <c r="E42" s="15"/>
      <c r="F42" s="15"/>
      <c r="G42" s="74">
        <v>0</v>
      </c>
      <c r="H42" s="74">
        <v>90000</v>
      </c>
      <c r="I42" s="74">
        <v>87466</v>
      </c>
      <c r="J42" s="78">
        <f>I42/H42</f>
        <v>0.9718444444444444</v>
      </c>
    </row>
    <row r="43" spans="3:10" ht="15.75">
      <c r="C43" s="15"/>
      <c r="D43" s="18"/>
      <c r="E43" s="15"/>
      <c r="F43" s="15"/>
      <c r="G43" s="92">
        <f>SUM(G41:G42)</f>
        <v>0</v>
      </c>
      <c r="H43" s="92">
        <f>SUM(H41:H42)</f>
        <v>420000</v>
      </c>
      <c r="I43" s="92">
        <f>SUM(I41:I42)</f>
        <v>411415</v>
      </c>
      <c r="J43" s="99">
        <f>I43/H43</f>
        <v>0.9795595238095238</v>
      </c>
    </row>
    <row r="44" spans="3:9" ht="15.75">
      <c r="C44" s="15"/>
      <c r="D44" s="18"/>
      <c r="E44" s="15"/>
      <c r="F44" s="15"/>
      <c r="G44" s="92"/>
      <c r="H44" s="92"/>
      <c r="I44" s="92"/>
    </row>
    <row r="45" spans="2:10" ht="15.75">
      <c r="B45" s="51" t="s">
        <v>18</v>
      </c>
      <c r="C45" s="15"/>
      <c r="D45" s="18"/>
      <c r="E45" s="15"/>
      <c r="F45" s="15"/>
      <c r="G45" s="75">
        <f>SUM(G12,G18,G38,G43)</f>
        <v>7776623</v>
      </c>
      <c r="H45" s="75">
        <f>SUM(H12,H18,H38,H43)</f>
        <v>16472623</v>
      </c>
      <c r="I45" s="75">
        <f>SUM(I12,I18,I38,I43)</f>
        <v>15431154</v>
      </c>
      <c r="J45" s="80">
        <f t="shared" si="1"/>
        <v>0.9367757642483532</v>
      </c>
    </row>
    <row r="46" spans="2:7" ht="15.75">
      <c r="B46" s="51"/>
      <c r="C46" s="15"/>
      <c r="D46" s="18"/>
      <c r="E46" s="15"/>
      <c r="F46" s="15"/>
      <c r="G46" s="75"/>
    </row>
    <row r="47" spans="1:7" ht="19.5">
      <c r="A47" s="30" t="s">
        <v>101</v>
      </c>
      <c r="B47" s="23" t="s">
        <v>102</v>
      </c>
      <c r="C47" s="23"/>
      <c r="D47" s="23"/>
      <c r="E47" s="34"/>
      <c r="F47" s="34"/>
      <c r="G47" s="88"/>
    </row>
    <row r="48" spans="1:7" ht="15.75">
      <c r="A48" s="9" t="s">
        <v>92</v>
      </c>
      <c r="B48" s="17" t="s">
        <v>2</v>
      </c>
      <c r="C48" s="18"/>
      <c r="D48" s="18"/>
      <c r="E48" s="15"/>
      <c r="F48" s="15"/>
      <c r="G48" s="75"/>
    </row>
    <row r="49" spans="1:7" ht="15.75">
      <c r="A49" s="28" t="s">
        <v>103</v>
      </c>
      <c r="B49" s="33" t="s">
        <v>105</v>
      </c>
      <c r="C49" s="33"/>
      <c r="D49" s="18"/>
      <c r="E49" s="15"/>
      <c r="F49" s="15"/>
      <c r="G49" s="75"/>
    </row>
    <row r="50" spans="2:10" ht="15.75">
      <c r="B50" s="52" t="s">
        <v>183</v>
      </c>
      <c r="C50" s="15"/>
      <c r="D50" s="18"/>
      <c r="E50" s="15"/>
      <c r="F50" s="15"/>
      <c r="G50" s="74">
        <v>2746457</v>
      </c>
      <c r="H50" s="73">
        <v>2746457</v>
      </c>
      <c r="I50" s="73">
        <v>814359</v>
      </c>
      <c r="J50" s="78">
        <f>I50/H50</f>
        <v>0.296512561456451</v>
      </c>
    </row>
    <row r="51" spans="2:10" ht="15.75">
      <c r="B51" s="105" t="s">
        <v>319</v>
      </c>
      <c r="C51" s="15"/>
      <c r="D51" s="18"/>
      <c r="E51" s="15"/>
      <c r="F51" s="15"/>
      <c r="G51" s="74">
        <v>0</v>
      </c>
      <c r="H51" s="73">
        <v>198111</v>
      </c>
      <c r="I51" s="73">
        <v>198111</v>
      </c>
      <c r="J51" s="78">
        <f>I51/H51</f>
        <v>1</v>
      </c>
    </row>
    <row r="52" spans="1:10" ht="15.75">
      <c r="A52" s="28" t="s">
        <v>97</v>
      </c>
      <c r="B52" s="32" t="s">
        <v>100</v>
      </c>
      <c r="C52" s="33"/>
      <c r="D52" s="33"/>
      <c r="E52" s="15"/>
      <c r="F52" s="15"/>
      <c r="G52" s="74">
        <f>G50*27%</f>
        <v>741543.39</v>
      </c>
      <c r="H52" s="73">
        <v>741543</v>
      </c>
      <c r="I52" s="73">
        <v>273364</v>
      </c>
      <c r="J52" s="78">
        <f>I52/H52</f>
        <v>0.3686421421279683</v>
      </c>
    </row>
    <row r="53" spans="2:10" ht="15.75">
      <c r="B53" s="53" t="s">
        <v>18</v>
      </c>
      <c r="C53" s="15"/>
      <c r="E53" s="15"/>
      <c r="F53" s="15"/>
      <c r="G53" s="75">
        <f>SUM(G50:G52)</f>
        <v>3488000.39</v>
      </c>
      <c r="H53" s="75">
        <f>SUM(H50:H52)</f>
        <v>3686111</v>
      </c>
      <c r="I53" s="75">
        <f>SUM(I50:I52)</f>
        <v>1285834</v>
      </c>
      <c r="J53" s="80">
        <f>I53/H53</f>
        <v>0.3488321431449026</v>
      </c>
    </row>
    <row r="54" spans="2:7" ht="15.75">
      <c r="B54" s="15"/>
      <c r="C54" s="15"/>
      <c r="D54" s="18"/>
      <c r="E54" s="15"/>
      <c r="F54" s="15"/>
      <c r="G54" s="75"/>
    </row>
    <row r="55" spans="1:7" ht="19.5">
      <c r="A55" s="30" t="s">
        <v>106</v>
      </c>
      <c r="B55" s="167" t="s">
        <v>107</v>
      </c>
      <c r="C55" s="167"/>
      <c r="D55" s="167"/>
      <c r="E55" s="167"/>
      <c r="F55" s="167"/>
      <c r="G55" s="167"/>
    </row>
    <row r="56" spans="1:7" ht="19.5">
      <c r="A56" s="9" t="s">
        <v>92</v>
      </c>
      <c r="B56" s="17" t="s">
        <v>2</v>
      </c>
      <c r="C56" s="18"/>
      <c r="D56" s="22"/>
      <c r="E56" s="22"/>
      <c r="F56" s="22"/>
      <c r="G56" s="86"/>
    </row>
    <row r="57" spans="1:10" ht="15.75">
      <c r="A57" s="28" t="s">
        <v>108</v>
      </c>
      <c r="B57" s="33" t="s">
        <v>109</v>
      </c>
      <c r="C57" s="33"/>
      <c r="D57" s="18"/>
      <c r="E57" s="33"/>
      <c r="F57" s="15"/>
      <c r="G57" s="74">
        <v>3658804</v>
      </c>
      <c r="H57" s="73">
        <v>3658804</v>
      </c>
      <c r="I57" s="73">
        <v>0</v>
      </c>
      <c r="J57" s="78">
        <v>0</v>
      </c>
    </row>
    <row r="58" spans="1:10" ht="15.75">
      <c r="A58" s="28" t="s">
        <v>97</v>
      </c>
      <c r="B58" s="32" t="s">
        <v>100</v>
      </c>
      <c r="C58" s="33"/>
      <c r="D58" s="33"/>
      <c r="E58" s="15"/>
      <c r="F58" s="15"/>
      <c r="G58" s="74">
        <f>G57*27%-1</f>
        <v>987876.0800000001</v>
      </c>
      <c r="H58" s="73">
        <v>987876</v>
      </c>
      <c r="I58" s="73">
        <v>0</v>
      </c>
      <c r="J58" s="78">
        <v>0</v>
      </c>
    </row>
    <row r="59" spans="2:10" ht="15.75">
      <c r="B59" s="53" t="s">
        <v>18</v>
      </c>
      <c r="C59" s="15"/>
      <c r="E59" s="15"/>
      <c r="F59" s="15"/>
      <c r="G59" s="75">
        <f>SUM(G57:G58)</f>
        <v>4646680.08</v>
      </c>
      <c r="H59" s="75">
        <f>SUM(H57:H58)</f>
        <v>4646680</v>
      </c>
      <c r="I59" s="75">
        <f>SUM(I57:I58)</f>
        <v>0</v>
      </c>
      <c r="J59" s="78">
        <v>0</v>
      </c>
    </row>
    <row r="60" spans="2:7" ht="15.75">
      <c r="B60" s="15"/>
      <c r="C60" s="15"/>
      <c r="D60" s="18"/>
      <c r="E60" s="15"/>
      <c r="F60" s="15"/>
      <c r="G60" s="75"/>
    </row>
    <row r="61" spans="1:7" ht="19.5">
      <c r="A61" s="30" t="s">
        <v>110</v>
      </c>
      <c r="B61" s="170" t="s">
        <v>111</v>
      </c>
      <c r="C61" s="170"/>
      <c r="D61" s="170"/>
      <c r="E61" s="170"/>
      <c r="F61" s="170"/>
      <c r="G61" s="170"/>
    </row>
    <row r="62" spans="1:10" ht="15.75">
      <c r="A62" s="59" t="s">
        <v>84</v>
      </c>
      <c r="B62" s="17" t="s">
        <v>328</v>
      </c>
      <c r="C62" s="102"/>
      <c r="D62" s="102"/>
      <c r="E62" s="102"/>
      <c r="F62" s="102"/>
      <c r="G62" s="102"/>
      <c r="H62" s="74"/>
      <c r="I62" s="74"/>
      <c r="J62" s="79"/>
    </row>
    <row r="63" spans="1:10" ht="15.75">
      <c r="A63" s="59" t="s">
        <v>87</v>
      </c>
      <c r="B63" s="102" t="s">
        <v>329</v>
      </c>
      <c r="C63" s="102"/>
      <c r="D63" s="102"/>
      <c r="E63" s="102"/>
      <c r="F63" s="102"/>
      <c r="G63" s="64">
        <v>0</v>
      </c>
      <c r="H63" s="92">
        <v>404000</v>
      </c>
      <c r="I63" s="92">
        <v>403667</v>
      </c>
      <c r="J63" s="99">
        <f>I63/H63</f>
        <v>0.9991757425742575</v>
      </c>
    </row>
    <row r="64" spans="1:10" ht="15.75">
      <c r="A64" s="59"/>
      <c r="B64" s="102"/>
      <c r="C64" s="102"/>
      <c r="D64" s="102"/>
      <c r="E64" s="102"/>
      <c r="F64" s="102"/>
      <c r="G64" s="17"/>
      <c r="H64" s="92"/>
      <c r="I64" s="92"/>
      <c r="J64" s="99"/>
    </row>
    <row r="65" spans="1:10" ht="15.75">
      <c r="A65" s="59" t="s">
        <v>91</v>
      </c>
      <c r="B65" s="17" t="s">
        <v>330</v>
      </c>
      <c r="C65" s="102"/>
      <c r="D65" s="102"/>
      <c r="E65" s="102"/>
      <c r="F65" s="102"/>
      <c r="G65" s="64">
        <v>0</v>
      </c>
      <c r="H65" s="92">
        <v>100000</v>
      </c>
      <c r="I65" s="92">
        <v>98091</v>
      </c>
      <c r="J65" s="99">
        <f>I65/H65</f>
        <v>0.98091</v>
      </c>
    </row>
    <row r="66" spans="1:10" ht="15.75">
      <c r="A66" s="59"/>
      <c r="B66" s="102"/>
      <c r="C66" s="102"/>
      <c r="D66" s="102"/>
      <c r="E66" s="102"/>
      <c r="F66" s="102"/>
      <c r="G66" s="102"/>
      <c r="H66" s="74"/>
      <c r="I66" s="74"/>
      <c r="J66" s="79"/>
    </row>
    <row r="67" spans="1:7" ht="15.75">
      <c r="A67" s="9" t="s">
        <v>92</v>
      </c>
      <c r="B67" s="17" t="s">
        <v>2</v>
      </c>
      <c r="C67" s="18"/>
      <c r="D67" s="17"/>
      <c r="E67" s="17"/>
      <c r="F67" s="17"/>
      <c r="G67" s="89"/>
    </row>
    <row r="68" spans="1:10" ht="15.75">
      <c r="A68" s="28" t="s">
        <v>130</v>
      </c>
      <c r="B68" s="32" t="s">
        <v>331</v>
      </c>
      <c r="C68" s="18"/>
      <c r="D68" s="17"/>
      <c r="E68" s="17"/>
      <c r="F68" s="17"/>
      <c r="G68" s="90">
        <v>0</v>
      </c>
      <c r="H68" s="73">
        <v>245000</v>
      </c>
      <c r="I68" s="73">
        <v>244173</v>
      </c>
      <c r="J68" s="78">
        <f>I68/H68</f>
        <v>0.9966244897959183</v>
      </c>
    </row>
    <row r="69" spans="1:7" ht="15.75">
      <c r="A69" s="28" t="s">
        <v>103</v>
      </c>
      <c r="B69" s="33" t="s">
        <v>105</v>
      </c>
      <c r="C69" s="33"/>
      <c r="D69" s="18"/>
      <c r="E69" s="15"/>
      <c r="F69" s="15"/>
      <c r="G69" s="75"/>
    </row>
    <row r="70" spans="2:10" ht="15.75">
      <c r="B70" s="52" t="s">
        <v>183</v>
      </c>
      <c r="C70" s="15"/>
      <c r="D70" s="18"/>
      <c r="E70" s="15"/>
      <c r="F70" s="15"/>
      <c r="G70" s="74">
        <v>5000</v>
      </c>
      <c r="H70" s="73">
        <v>20200</v>
      </c>
      <c r="I70" s="73">
        <v>20116</v>
      </c>
      <c r="J70" s="78">
        <f aca="true" t="shared" si="2" ref="J70:J79">I70/H70</f>
        <v>0.9958415841584158</v>
      </c>
    </row>
    <row r="71" spans="2:10" ht="15.75">
      <c r="B71" s="42" t="s">
        <v>184</v>
      </c>
      <c r="C71" s="15"/>
      <c r="D71" s="18"/>
      <c r="E71" s="15"/>
      <c r="F71" s="15"/>
      <c r="G71" s="74">
        <v>5000</v>
      </c>
      <c r="H71" s="73">
        <v>5000</v>
      </c>
      <c r="I71" s="73">
        <v>4176</v>
      </c>
      <c r="J71" s="78">
        <f t="shared" si="2"/>
        <v>0.8352</v>
      </c>
    </row>
    <row r="72" spans="1:7" ht="15.75">
      <c r="A72" s="28" t="s">
        <v>93</v>
      </c>
      <c r="B72" s="32" t="s">
        <v>94</v>
      </c>
      <c r="C72" s="33"/>
      <c r="D72" s="15"/>
      <c r="E72" s="15"/>
      <c r="F72" s="15"/>
      <c r="G72" s="74"/>
    </row>
    <row r="73" spans="2:10" ht="15.75">
      <c r="B73" s="168" t="s">
        <v>185</v>
      </c>
      <c r="C73" s="168"/>
      <c r="D73" s="168"/>
      <c r="E73" s="168"/>
      <c r="F73" s="15"/>
      <c r="G73" s="74">
        <v>25000</v>
      </c>
      <c r="H73" s="73">
        <v>88000</v>
      </c>
      <c r="I73" s="73">
        <v>86212</v>
      </c>
      <c r="J73" s="78">
        <f t="shared" si="2"/>
        <v>0.9796818181818182</v>
      </c>
    </row>
    <row r="74" spans="2:10" s="42" customFormat="1" ht="15.75">
      <c r="B74" s="42" t="s">
        <v>186</v>
      </c>
      <c r="G74" s="90">
        <v>30000</v>
      </c>
      <c r="H74" s="91">
        <v>231000</v>
      </c>
      <c r="I74" s="91">
        <v>230938</v>
      </c>
      <c r="J74" s="78">
        <f t="shared" si="2"/>
        <v>0.9997316017316017</v>
      </c>
    </row>
    <row r="75" spans="1:10" s="42" customFormat="1" ht="15.75">
      <c r="A75" s="54" t="s">
        <v>108</v>
      </c>
      <c r="B75" s="32" t="s">
        <v>187</v>
      </c>
      <c r="G75" s="90"/>
      <c r="H75" s="91"/>
      <c r="I75" s="91"/>
      <c r="J75" s="78"/>
    </row>
    <row r="76" spans="2:10" ht="15.75">
      <c r="B76" s="42" t="s">
        <v>188</v>
      </c>
      <c r="C76" s="47"/>
      <c r="D76" s="47"/>
      <c r="E76" s="47"/>
      <c r="F76" s="15"/>
      <c r="G76" s="74">
        <v>14000</v>
      </c>
      <c r="H76" s="73">
        <v>14000</v>
      </c>
      <c r="I76" s="73">
        <v>0</v>
      </c>
      <c r="J76" s="78">
        <f t="shared" si="2"/>
        <v>0</v>
      </c>
    </row>
    <row r="77" spans="1:10" ht="15.75">
      <c r="A77" s="28" t="s">
        <v>97</v>
      </c>
      <c r="B77" s="32" t="s">
        <v>100</v>
      </c>
      <c r="C77" s="33"/>
      <c r="D77" s="33"/>
      <c r="E77" s="15"/>
      <c r="F77" s="15"/>
      <c r="G77" s="74">
        <v>21000</v>
      </c>
      <c r="H77" s="73">
        <v>105000</v>
      </c>
      <c r="I77" s="73">
        <v>104113</v>
      </c>
      <c r="J77" s="78">
        <f t="shared" si="2"/>
        <v>0.991552380952381</v>
      </c>
    </row>
    <row r="78" spans="3:10" ht="15.75">
      <c r="C78" s="15"/>
      <c r="E78" s="15"/>
      <c r="F78" s="15"/>
      <c r="G78" s="92">
        <f>SUM(G68:G77)</f>
        <v>100000</v>
      </c>
      <c r="H78" s="92">
        <f>SUM(H68:H77)</f>
        <v>708200</v>
      </c>
      <c r="I78" s="92">
        <f>SUM(I68:I77)</f>
        <v>689728</v>
      </c>
      <c r="J78" s="99">
        <f t="shared" si="2"/>
        <v>0.9739169726066083</v>
      </c>
    </row>
    <row r="79" spans="2:10" ht="15.75">
      <c r="B79" s="53" t="s">
        <v>18</v>
      </c>
      <c r="C79" s="15"/>
      <c r="D79" s="15"/>
      <c r="E79" s="15"/>
      <c r="F79" s="15"/>
      <c r="G79" s="75">
        <f>SUM(G63,G65,G78)</f>
        <v>100000</v>
      </c>
      <c r="H79" s="75">
        <f>SUM(H63,H65,H78)</f>
        <v>1212200</v>
      </c>
      <c r="I79" s="75">
        <f>SUM(I63,I65,I78)</f>
        <v>1191486</v>
      </c>
      <c r="J79" s="80">
        <f t="shared" si="2"/>
        <v>0.9829120607160534</v>
      </c>
    </row>
    <row r="81" spans="1:7" ht="19.5">
      <c r="A81" s="30" t="s">
        <v>237</v>
      </c>
      <c r="B81" s="22" t="s">
        <v>114</v>
      </c>
      <c r="C81" s="22"/>
      <c r="D81" s="22"/>
      <c r="E81" s="22"/>
      <c r="F81" s="22"/>
      <c r="G81" s="86"/>
    </row>
    <row r="82" spans="1:7" ht="19.5">
      <c r="A82" s="9" t="s">
        <v>92</v>
      </c>
      <c r="B82" s="17" t="s">
        <v>2</v>
      </c>
      <c r="C82" s="18"/>
      <c r="D82" s="22"/>
      <c r="E82" s="22"/>
      <c r="F82" s="22"/>
      <c r="G82" s="86"/>
    </row>
    <row r="83" spans="1:6" ht="15.75">
      <c r="A83" s="28" t="s">
        <v>93</v>
      </c>
      <c r="B83" s="32" t="s">
        <v>94</v>
      </c>
      <c r="C83" s="33"/>
      <c r="D83" s="15"/>
      <c r="E83" s="15"/>
      <c r="F83" s="15"/>
    </row>
    <row r="84" spans="2:10" ht="15.75">
      <c r="B84" s="42" t="s">
        <v>186</v>
      </c>
      <c r="C84" s="15"/>
      <c r="D84" s="15"/>
      <c r="E84" s="15"/>
      <c r="F84" s="15"/>
      <c r="G84" s="73">
        <v>702000</v>
      </c>
      <c r="H84" s="73">
        <v>719000</v>
      </c>
      <c r="I84" s="73">
        <v>718930</v>
      </c>
      <c r="J84" s="78">
        <f>I84/H84</f>
        <v>0.9999026425591099</v>
      </c>
    </row>
    <row r="85" spans="2:10" ht="15.75">
      <c r="B85" s="42" t="s">
        <v>189</v>
      </c>
      <c r="C85" s="15"/>
      <c r="D85" s="15"/>
      <c r="E85" s="15"/>
      <c r="F85" s="15"/>
      <c r="G85" s="73">
        <v>1208420</v>
      </c>
      <c r="H85" s="73">
        <v>1208420</v>
      </c>
      <c r="I85" s="73">
        <v>0</v>
      </c>
      <c r="J85" s="78">
        <v>0</v>
      </c>
    </row>
    <row r="86" spans="2:6" ht="15.75">
      <c r="B86" s="43" t="s">
        <v>174</v>
      </c>
      <c r="C86" s="15"/>
      <c r="D86" s="15"/>
      <c r="E86" s="15"/>
      <c r="F86" s="15"/>
    </row>
    <row r="87" spans="2:6" ht="15.75">
      <c r="B87" s="43" t="s">
        <v>115</v>
      </c>
      <c r="C87" s="15"/>
      <c r="D87" s="15"/>
      <c r="E87" s="15"/>
      <c r="F87" s="15"/>
    </row>
    <row r="88" spans="2:6" ht="15.75">
      <c r="B88" s="43" t="s">
        <v>116</v>
      </c>
      <c r="C88" s="15"/>
      <c r="D88" s="15"/>
      <c r="E88" s="15"/>
      <c r="F88" s="15"/>
    </row>
    <row r="89" spans="1:10" ht="15.75">
      <c r="A89" s="28" t="s">
        <v>97</v>
      </c>
      <c r="B89" s="32" t="s">
        <v>100</v>
      </c>
      <c r="C89" s="33"/>
      <c r="D89" s="33"/>
      <c r="E89" s="15"/>
      <c r="F89" s="15"/>
      <c r="G89" s="73">
        <v>515820</v>
      </c>
      <c r="H89" s="73">
        <v>515820</v>
      </c>
      <c r="I89" s="73">
        <v>194116</v>
      </c>
      <c r="J89" s="78">
        <f>I89/H89</f>
        <v>0.3763250746384398</v>
      </c>
    </row>
    <row r="90" spans="2:10" ht="15.75">
      <c r="B90" s="53" t="s">
        <v>18</v>
      </c>
      <c r="C90" s="15"/>
      <c r="E90" s="15"/>
      <c r="F90" s="15"/>
      <c r="G90" s="75">
        <f>SUM(G84:G89)</f>
        <v>2426240</v>
      </c>
      <c r="H90" s="75">
        <f>SUM(H84:H89)</f>
        <v>2443240</v>
      </c>
      <c r="I90" s="75">
        <f>SUM(I84:I89)</f>
        <v>913046</v>
      </c>
      <c r="J90" s="80">
        <f>I90/H90</f>
        <v>0.3737029518180776</v>
      </c>
    </row>
    <row r="91" spans="2:7" ht="15.75">
      <c r="B91" s="16"/>
      <c r="C91" s="15"/>
      <c r="D91" s="18"/>
      <c r="E91" s="15"/>
      <c r="F91" s="15"/>
      <c r="G91" s="92"/>
    </row>
    <row r="92" spans="2:7" ht="15.75">
      <c r="B92" s="16"/>
      <c r="C92" s="15"/>
      <c r="D92" s="18"/>
      <c r="E92" s="15"/>
      <c r="F92" s="15"/>
      <c r="G92" s="92"/>
    </row>
    <row r="93" spans="1:7" ht="24.75" customHeight="1">
      <c r="A93" s="30" t="s">
        <v>112</v>
      </c>
      <c r="B93" s="167" t="s">
        <v>113</v>
      </c>
      <c r="C93" s="167"/>
      <c r="D93" s="167"/>
      <c r="E93" s="167"/>
      <c r="F93" s="167"/>
      <c r="G93" s="167"/>
    </row>
    <row r="94" spans="1:10" s="106" customFormat="1" ht="15.75">
      <c r="A94" s="58" t="s">
        <v>84</v>
      </c>
      <c r="B94" s="17" t="s">
        <v>0</v>
      </c>
      <c r="C94" s="17"/>
      <c r="D94" s="17"/>
      <c r="E94" s="17"/>
      <c r="F94" s="17"/>
      <c r="G94" s="17"/>
      <c r="H94" s="100"/>
      <c r="I94" s="100"/>
      <c r="J94" s="101"/>
    </row>
    <row r="95" spans="1:10" s="106" customFormat="1" ht="15.75">
      <c r="A95" s="58"/>
      <c r="B95" s="48" t="s">
        <v>350</v>
      </c>
      <c r="C95" s="102"/>
      <c r="D95" s="102"/>
      <c r="E95" s="102"/>
      <c r="F95" s="102"/>
      <c r="G95" s="103">
        <v>0</v>
      </c>
      <c r="H95" s="74">
        <v>1250000</v>
      </c>
      <c r="I95" s="74">
        <v>1167073</v>
      </c>
      <c r="J95" s="79">
        <f>I95/H95</f>
        <v>0.9336584</v>
      </c>
    </row>
    <row r="96" spans="1:10" s="106" customFormat="1" ht="15.75">
      <c r="A96" s="58"/>
      <c r="B96" s="48" t="s">
        <v>351</v>
      </c>
      <c r="C96" s="102"/>
      <c r="D96" s="102"/>
      <c r="E96" s="102"/>
      <c r="F96" s="102"/>
      <c r="G96" s="103">
        <v>0</v>
      </c>
      <c r="H96" s="74">
        <v>10000</v>
      </c>
      <c r="I96" s="74">
        <v>9830</v>
      </c>
      <c r="J96" s="79">
        <f>I96/H96</f>
        <v>0.983</v>
      </c>
    </row>
    <row r="97" spans="1:10" s="106" customFormat="1" ht="15.75">
      <c r="A97" s="58"/>
      <c r="B97" s="48" t="s">
        <v>352</v>
      </c>
      <c r="C97" s="102"/>
      <c r="D97" s="102"/>
      <c r="E97" s="102"/>
      <c r="F97" s="102"/>
      <c r="G97" s="103">
        <v>0</v>
      </c>
      <c r="H97" s="74">
        <v>530000</v>
      </c>
      <c r="I97" s="74">
        <v>522406</v>
      </c>
      <c r="J97" s="79">
        <f>I97/H97</f>
        <v>0.9856716981132075</v>
      </c>
    </row>
    <row r="98" spans="1:10" s="106" customFormat="1" ht="15.75">
      <c r="A98" s="58"/>
      <c r="B98" s="48" t="s">
        <v>353</v>
      </c>
      <c r="C98" s="17"/>
      <c r="D98" s="17"/>
      <c r="E98" s="17"/>
      <c r="F98" s="17"/>
      <c r="G98" s="103">
        <v>0</v>
      </c>
      <c r="H98" s="100">
        <v>20000</v>
      </c>
      <c r="I98" s="100">
        <v>19600</v>
      </c>
      <c r="J98" s="79">
        <f>I98/H98</f>
        <v>0.98</v>
      </c>
    </row>
    <row r="99" spans="1:10" s="9" customFormat="1" ht="15.75">
      <c r="A99" s="58"/>
      <c r="B99" s="104" t="s">
        <v>18</v>
      </c>
      <c r="C99" s="17"/>
      <c r="D99" s="17"/>
      <c r="E99" s="17"/>
      <c r="F99" s="17"/>
      <c r="G99" s="64">
        <f>SUM(G95:G98)</f>
        <v>0</v>
      </c>
      <c r="H99" s="107">
        <f>SUM(H95:H98)</f>
        <v>1810000</v>
      </c>
      <c r="I99" s="107">
        <f>SUM(I95:I98)</f>
        <v>1718909</v>
      </c>
      <c r="J99" s="99">
        <f>I99/H99</f>
        <v>0.9496734806629834</v>
      </c>
    </row>
    <row r="100" spans="1:10" s="9" customFormat="1" ht="15.75">
      <c r="A100" s="58"/>
      <c r="B100" s="104"/>
      <c r="C100" s="17"/>
      <c r="D100" s="17"/>
      <c r="E100" s="17"/>
      <c r="F100" s="17"/>
      <c r="G100" s="64"/>
      <c r="H100" s="107"/>
      <c r="I100" s="107"/>
      <c r="J100" s="99"/>
    </row>
    <row r="101" spans="1:10" s="9" customFormat="1" ht="15.75">
      <c r="A101" s="58" t="s">
        <v>91</v>
      </c>
      <c r="B101" s="64" t="s">
        <v>354</v>
      </c>
      <c r="C101" s="17"/>
      <c r="D101" s="17"/>
      <c r="E101" s="17"/>
      <c r="F101" s="17"/>
      <c r="G101" s="64"/>
      <c r="H101" s="107"/>
      <c r="I101" s="107"/>
      <c r="J101" s="99"/>
    </row>
    <row r="102" spans="1:10" s="9" customFormat="1" ht="15.75">
      <c r="A102" s="58"/>
      <c r="B102" s="48" t="s">
        <v>355</v>
      </c>
      <c r="C102" s="17"/>
      <c r="D102" s="17"/>
      <c r="E102" s="17"/>
      <c r="F102" s="17"/>
      <c r="G102" s="103">
        <v>0</v>
      </c>
      <c r="H102" s="90">
        <v>460000</v>
      </c>
      <c r="I102" s="90">
        <v>454208</v>
      </c>
      <c r="J102" s="79">
        <f>I102/H102</f>
        <v>0.9874086956521739</v>
      </c>
    </row>
    <row r="103" spans="1:10" s="9" customFormat="1" ht="15.75">
      <c r="A103" s="58"/>
      <c r="B103" s="48" t="s">
        <v>356</v>
      </c>
      <c r="C103" s="17"/>
      <c r="D103" s="17"/>
      <c r="E103" s="17"/>
      <c r="F103" s="17"/>
      <c r="G103" s="103">
        <v>0</v>
      </c>
      <c r="H103" s="90">
        <v>6500</v>
      </c>
      <c r="I103" s="90">
        <v>6297</v>
      </c>
      <c r="J103" s="79">
        <f>I103/H103</f>
        <v>0.9687692307692307</v>
      </c>
    </row>
    <row r="104" spans="1:10" s="9" customFormat="1" ht="15.75">
      <c r="A104" s="58"/>
      <c r="B104" s="48" t="s">
        <v>357</v>
      </c>
      <c r="C104" s="17"/>
      <c r="D104" s="17"/>
      <c r="E104" s="17"/>
      <c r="F104" s="17"/>
      <c r="G104" s="103">
        <v>0</v>
      </c>
      <c r="H104" s="90">
        <v>3500</v>
      </c>
      <c r="I104" s="90">
        <v>3499</v>
      </c>
      <c r="J104" s="79">
        <f>I104/H104</f>
        <v>0.9997142857142857</v>
      </c>
    </row>
    <row r="105" spans="1:10" s="9" customFormat="1" ht="15.75">
      <c r="A105" s="58"/>
      <c r="B105" s="104" t="s">
        <v>18</v>
      </c>
      <c r="C105" s="17"/>
      <c r="D105" s="17"/>
      <c r="E105" s="17"/>
      <c r="F105" s="17"/>
      <c r="G105" s="64">
        <f>SUM(G102:G104)</f>
        <v>0</v>
      </c>
      <c r="H105" s="107">
        <f>SUM(H102:H104)</f>
        <v>470000</v>
      </c>
      <c r="I105" s="107">
        <f>SUM(I102:I104)</f>
        <v>464004</v>
      </c>
      <c r="J105" s="79">
        <f>I105/H105</f>
        <v>0.9872425531914893</v>
      </c>
    </row>
    <row r="106" spans="1:10" s="106" customFormat="1" ht="15.75">
      <c r="A106" s="58"/>
      <c r="B106" s="102"/>
      <c r="C106" s="17"/>
      <c r="D106" s="17"/>
      <c r="E106" s="17"/>
      <c r="F106" s="17"/>
      <c r="G106" s="103"/>
      <c r="H106" s="100"/>
      <c r="I106" s="100"/>
      <c r="J106" s="79"/>
    </row>
    <row r="107" spans="1:7" ht="15.75">
      <c r="A107" s="9" t="s">
        <v>92</v>
      </c>
      <c r="B107" s="17" t="s">
        <v>2</v>
      </c>
      <c r="C107" s="18"/>
      <c r="D107" s="18"/>
      <c r="E107" s="15"/>
      <c r="F107" s="15"/>
      <c r="G107" s="92"/>
    </row>
    <row r="108" spans="1:10" ht="15.75">
      <c r="A108" s="28" t="s">
        <v>93</v>
      </c>
      <c r="B108" s="48" t="s">
        <v>203</v>
      </c>
      <c r="C108" s="18"/>
      <c r="D108" s="18"/>
      <c r="E108" s="15"/>
      <c r="F108" s="15"/>
      <c r="G108" s="74">
        <v>6000</v>
      </c>
      <c r="H108" s="73">
        <v>6000</v>
      </c>
      <c r="I108" s="73">
        <v>0</v>
      </c>
      <c r="J108" s="78">
        <f>I108/H108</f>
        <v>0</v>
      </c>
    </row>
    <row r="109" spans="1:10" ht="15.75">
      <c r="A109" s="28"/>
      <c r="B109" s="48" t="s">
        <v>186</v>
      </c>
      <c r="C109" s="18"/>
      <c r="D109" s="18"/>
      <c r="E109" s="15"/>
      <c r="F109" s="15"/>
      <c r="G109" s="74">
        <v>700000</v>
      </c>
      <c r="H109" s="73">
        <v>733000</v>
      </c>
      <c r="I109" s="73">
        <v>732795</v>
      </c>
      <c r="J109" s="78">
        <f>I109/H109</f>
        <v>0.9997203274215553</v>
      </c>
    </row>
    <row r="110" spans="1:10" ht="15.75">
      <c r="A110" s="28"/>
      <c r="B110" s="48" t="s">
        <v>260</v>
      </c>
      <c r="C110" s="18"/>
      <c r="D110" s="18"/>
      <c r="E110" s="15"/>
      <c r="F110" s="15"/>
      <c r="G110" s="74">
        <v>800000</v>
      </c>
      <c r="H110" s="73">
        <v>800000</v>
      </c>
      <c r="I110" s="73">
        <v>631776</v>
      </c>
      <c r="J110" s="78">
        <f aca="true" t="shared" si="3" ref="J110:J128">I110/H110</f>
        <v>0.78972</v>
      </c>
    </row>
    <row r="111" spans="1:10" ht="15.75">
      <c r="A111" s="28" t="s">
        <v>358</v>
      </c>
      <c r="B111" s="54" t="s">
        <v>359</v>
      </c>
      <c r="C111" s="18"/>
      <c r="D111" s="18"/>
      <c r="E111" s="15"/>
      <c r="F111" s="15"/>
      <c r="G111" s="74">
        <v>0</v>
      </c>
      <c r="H111" s="73">
        <v>20000</v>
      </c>
      <c r="I111" s="73">
        <v>20000</v>
      </c>
      <c r="J111" s="78">
        <f t="shared" si="3"/>
        <v>1</v>
      </c>
    </row>
    <row r="112" spans="1:7" ht="15.75">
      <c r="A112" s="28" t="s">
        <v>103</v>
      </c>
      <c r="B112" s="54" t="s">
        <v>261</v>
      </c>
      <c r="C112" s="18"/>
      <c r="D112" s="18"/>
      <c r="E112" s="15"/>
      <c r="F112" s="15"/>
      <c r="G112" s="74"/>
    </row>
    <row r="113" spans="1:10" ht="15.75">
      <c r="A113" s="28"/>
      <c r="B113" s="48" t="s">
        <v>183</v>
      </c>
      <c r="C113" s="18"/>
      <c r="D113" s="18"/>
      <c r="E113" s="15"/>
      <c r="F113" s="15"/>
      <c r="G113" s="74">
        <v>90000</v>
      </c>
      <c r="H113" s="73">
        <v>90000</v>
      </c>
      <c r="I113" s="73">
        <v>0</v>
      </c>
      <c r="J113" s="78">
        <f t="shared" si="3"/>
        <v>0</v>
      </c>
    </row>
    <row r="114" spans="1:10" ht="15.75">
      <c r="A114" s="28"/>
      <c r="B114" s="48" t="s">
        <v>184</v>
      </c>
      <c r="C114" s="18"/>
      <c r="D114" s="18"/>
      <c r="E114" s="15"/>
      <c r="F114" s="15"/>
      <c r="G114" s="74">
        <v>130000</v>
      </c>
      <c r="H114" s="73">
        <v>130000</v>
      </c>
      <c r="I114" s="73">
        <v>18756</v>
      </c>
      <c r="J114" s="78">
        <f t="shared" si="3"/>
        <v>0.14427692307692308</v>
      </c>
    </row>
    <row r="115" spans="1:7" ht="15.75">
      <c r="A115" s="28" t="s">
        <v>117</v>
      </c>
      <c r="B115" s="32" t="s">
        <v>118</v>
      </c>
      <c r="C115" s="33"/>
      <c r="D115" s="18"/>
      <c r="E115" s="15"/>
      <c r="F115" s="15"/>
      <c r="G115" s="74"/>
    </row>
    <row r="116" spans="1:10" ht="15.75">
      <c r="A116" s="28"/>
      <c r="B116" s="48" t="s">
        <v>360</v>
      </c>
      <c r="C116" s="33"/>
      <c r="D116" s="18"/>
      <c r="E116" s="15"/>
      <c r="F116" s="15"/>
      <c r="G116" s="74">
        <v>0</v>
      </c>
      <c r="H116" s="73">
        <v>30000</v>
      </c>
      <c r="I116" s="73">
        <v>30000</v>
      </c>
      <c r="J116" s="78">
        <f>I116/H116</f>
        <v>1</v>
      </c>
    </row>
    <row r="117" spans="2:10" ht="15.75">
      <c r="B117" s="42" t="s">
        <v>190</v>
      </c>
      <c r="C117" s="15"/>
      <c r="D117" s="18"/>
      <c r="E117" s="15"/>
      <c r="F117" s="15"/>
      <c r="G117" s="74">
        <v>600000</v>
      </c>
      <c r="H117" s="73">
        <v>645000</v>
      </c>
      <c r="I117" s="73">
        <v>540170</v>
      </c>
      <c r="J117" s="78">
        <f t="shared" si="3"/>
        <v>0.8374728682170542</v>
      </c>
    </row>
    <row r="118" spans="2:10" ht="15.75">
      <c r="B118" s="42" t="s">
        <v>238</v>
      </c>
      <c r="C118" s="15"/>
      <c r="D118" s="15"/>
      <c r="E118" s="15"/>
      <c r="F118" s="15"/>
      <c r="G118" s="73">
        <v>6000</v>
      </c>
      <c r="H118" s="73">
        <v>6000</v>
      </c>
      <c r="I118" s="73">
        <v>5570</v>
      </c>
      <c r="J118" s="78">
        <f t="shared" si="3"/>
        <v>0.9283333333333333</v>
      </c>
    </row>
    <row r="119" spans="2:10" ht="15.75">
      <c r="B119" s="42" t="s">
        <v>191</v>
      </c>
      <c r="C119" s="15"/>
      <c r="D119" s="15"/>
      <c r="E119" s="15"/>
      <c r="F119" s="15"/>
      <c r="G119" s="73">
        <v>12500000</v>
      </c>
      <c r="H119" s="73">
        <v>2000000</v>
      </c>
      <c r="I119" s="73">
        <v>1881552</v>
      </c>
      <c r="J119" s="78">
        <f t="shared" si="3"/>
        <v>0.940776</v>
      </c>
    </row>
    <row r="120" spans="2:10" ht="15.75">
      <c r="B120" s="42" t="s">
        <v>233</v>
      </c>
      <c r="C120" s="15"/>
      <c r="D120" s="15"/>
      <c r="E120" s="15"/>
      <c r="F120" s="15"/>
      <c r="G120" s="73">
        <v>2000000</v>
      </c>
      <c r="H120" s="73">
        <v>2308000</v>
      </c>
      <c r="I120" s="73">
        <v>2307693</v>
      </c>
      <c r="J120" s="78">
        <f t="shared" si="3"/>
        <v>0.9998669844020798</v>
      </c>
    </row>
    <row r="121" spans="2:10" ht="15.75">
      <c r="B121" s="42" t="s">
        <v>192</v>
      </c>
      <c r="C121" s="15"/>
      <c r="D121" s="15"/>
      <c r="E121" s="15"/>
      <c r="F121" s="15"/>
      <c r="G121" s="73">
        <v>400000</v>
      </c>
      <c r="H121" s="73">
        <v>400000</v>
      </c>
      <c r="I121" s="73">
        <v>397684</v>
      </c>
      <c r="J121" s="78">
        <f t="shared" si="3"/>
        <v>0.99421</v>
      </c>
    </row>
    <row r="122" spans="2:10" ht="15.75">
      <c r="B122" s="42" t="s">
        <v>343</v>
      </c>
      <c r="C122" s="15"/>
      <c r="D122" s="15"/>
      <c r="E122" s="15"/>
      <c r="F122" s="15"/>
      <c r="G122" s="73">
        <v>0</v>
      </c>
      <c r="H122" s="73">
        <v>657000</v>
      </c>
      <c r="I122" s="73">
        <v>656271</v>
      </c>
      <c r="J122" s="78">
        <f t="shared" si="3"/>
        <v>0.9988904109589041</v>
      </c>
    </row>
    <row r="123" spans="2:10" ht="15.75">
      <c r="B123" s="42" t="s">
        <v>321</v>
      </c>
      <c r="C123" s="15"/>
      <c r="D123" s="15"/>
      <c r="E123" s="15"/>
      <c r="F123" s="15"/>
      <c r="G123" s="73">
        <v>0</v>
      </c>
      <c r="H123" s="73">
        <v>179000</v>
      </c>
      <c r="I123" s="73">
        <v>10000</v>
      </c>
      <c r="J123" s="78">
        <f t="shared" si="3"/>
        <v>0.055865921787709494</v>
      </c>
    </row>
    <row r="124" spans="2:10" ht="15.75">
      <c r="B124" s="42" t="s">
        <v>193</v>
      </c>
      <c r="C124" s="15"/>
      <c r="D124" s="15"/>
      <c r="E124" s="15"/>
      <c r="F124" s="15"/>
      <c r="G124" s="73">
        <v>90000</v>
      </c>
      <c r="H124" s="73">
        <v>90000</v>
      </c>
      <c r="I124" s="73">
        <v>29740</v>
      </c>
      <c r="J124" s="78">
        <f t="shared" si="3"/>
        <v>0.33044444444444443</v>
      </c>
    </row>
    <row r="125" spans="2:10" ht="15.75">
      <c r="B125" s="42" t="s">
        <v>361</v>
      </c>
      <c r="C125" s="15"/>
      <c r="D125" s="15"/>
      <c r="E125" s="15"/>
      <c r="F125" s="15"/>
      <c r="G125" s="73">
        <v>0</v>
      </c>
      <c r="H125" s="73">
        <v>20000</v>
      </c>
      <c r="I125" s="73">
        <v>20000</v>
      </c>
      <c r="J125" s="78">
        <f t="shared" si="3"/>
        <v>1</v>
      </c>
    </row>
    <row r="126" spans="1:10" ht="15.75">
      <c r="A126" s="28" t="s">
        <v>97</v>
      </c>
      <c r="B126" s="32" t="s">
        <v>100</v>
      </c>
      <c r="C126" s="33"/>
      <c r="D126" s="33"/>
      <c r="E126" s="15"/>
      <c r="F126" s="15"/>
      <c r="G126" s="73">
        <v>1790640</v>
      </c>
      <c r="H126" s="73">
        <v>1790640</v>
      </c>
      <c r="I126" s="73">
        <v>927107</v>
      </c>
      <c r="J126" s="78">
        <f t="shared" si="3"/>
        <v>0.5177517535629719</v>
      </c>
    </row>
    <row r="127" spans="1:10" ht="15.75">
      <c r="A127" s="28"/>
      <c r="B127" s="32" t="s">
        <v>362</v>
      </c>
      <c r="C127" s="33"/>
      <c r="D127" s="33"/>
      <c r="E127" s="15"/>
      <c r="F127" s="15"/>
      <c r="G127" s="73">
        <v>0</v>
      </c>
      <c r="H127" s="73">
        <v>1460000</v>
      </c>
      <c r="I127" s="73">
        <v>1459740</v>
      </c>
      <c r="J127" s="78">
        <f t="shared" si="3"/>
        <v>0.9998219178082192</v>
      </c>
    </row>
    <row r="128" spans="1:10" ht="15.75">
      <c r="A128" s="28"/>
      <c r="B128" s="53" t="s">
        <v>18</v>
      </c>
      <c r="C128" s="33"/>
      <c r="E128" s="15"/>
      <c r="F128" s="15"/>
      <c r="G128" s="75">
        <f>SUM(G108:G127)</f>
        <v>19112640</v>
      </c>
      <c r="H128" s="75">
        <f>SUM(H108:H127)</f>
        <v>11364640</v>
      </c>
      <c r="I128" s="75">
        <f>SUM(I108:I127)</f>
        <v>9668854</v>
      </c>
      <c r="J128" s="78">
        <f t="shared" si="3"/>
        <v>0.85078401075617</v>
      </c>
    </row>
    <row r="129" spans="1:6" ht="15.75">
      <c r="A129" s="28"/>
      <c r="B129" s="32"/>
      <c r="C129" s="33"/>
      <c r="D129" s="33"/>
      <c r="E129" s="15"/>
      <c r="F129" s="15"/>
    </row>
    <row r="130" spans="1:6" ht="15.75">
      <c r="A130" s="9" t="s">
        <v>119</v>
      </c>
      <c r="B130" s="17" t="s">
        <v>120</v>
      </c>
      <c r="C130" s="18"/>
      <c r="D130" s="18"/>
      <c r="E130" s="15"/>
      <c r="F130" s="15"/>
    </row>
    <row r="131" spans="1:6" ht="15.75">
      <c r="A131" s="9" t="s">
        <v>122</v>
      </c>
      <c r="B131" s="17" t="s">
        <v>121</v>
      </c>
      <c r="C131" s="18"/>
      <c r="D131" s="18"/>
      <c r="E131" s="15"/>
      <c r="F131" s="15"/>
    </row>
    <row r="132" spans="1:10" ht="15.75">
      <c r="A132" s="9"/>
      <c r="B132" s="50" t="s">
        <v>363</v>
      </c>
      <c r="C132" s="18"/>
      <c r="D132" s="18"/>
      <c r="E132" s="15"/>
      <c r="F132" s="15"/>
      <c r="G132" s="73">
        <v>0</v>
      </c>
      <c r="H132" s="73">
        <v>100000</v>
      </c>
      <c r="I132" s="73">
        <v>100000</v>
      </c>
      <c r="J132" s="78">
        <f>I132/H132</f>
        <v>1</v>
      </c>
    </row>
    <row r="133" spans="1:6" ht="15.75">
      <c r="A133" s="9"/>
      <c r="B133" s="50" t="s">
        <v>194</v>
      </c>
      <c r="C133" s="18"/>
      <c r="D133" s="18"/>
      <c r="E133" s="15"/>
      <c r="F133" s="15"/>
    </row>
    <row r="134" spans="1:10" ht="15.75">
      <c r="A134" s="9"/>
      <c r="B134" s="55" t="s">
        <v>195</v>
      </c>
      <c r="C134" s="18"/>
      <c r="D134" s="18"/>
      <c r="E134" s="15"/>
      <c r="F134" s="15"/>
      <c r="G134" s="73">
        <v>60000</v>
      </c>
      <c r="H134" s="73">
        <v>60000</v>
      </c>
      <c r="I134" s="73">
        <v>0</v>
      </c>
      <c r="J134" s="78">
        <f aca="true" t="shared" si="4" ref="J134:J144">I134/H134</f>
        <v>0</v>
      </c>
    </row>
    <row r="135" spans="2:6" ht="15.75">
      <c r="B135" s="50" t="s">
        <v>19</v>
      </c>
      <c r="C135" s="36"/>
      <c r="D135" s="15"/>
      <c r="E135" s="15"/>
      <c r="F135" s="15"/>
    </row>
    <row r="136" spans="2:10" ht="15.75">
      <c r="B136" s="43" t="s">
        <v>216</v>
      </c>
      <c r="G136" s="73">
        <v>625000</v>
      </c>
      <c r="H136" s="73">
        <v>833000</v>
      </c>
      <c r="I136" s="73">
        <v>832792</v>
      </c>
      <c r="J136" s="78">
        <f t="shared" si="4"/>
        <v>0.9997503001200481</v>
      </c>
    </row>
    <row r="137" spans="2:4" ht="15.75">
      <c r="B137" s="50" t="s">
        <v>364</v>
      </c>
      <c r="C137" s="28"/>
      <c r="D137" s="28"/>
    </row>
    <row r="138" spans="2:10" ht="15.75">
      <c r="B138" s="43" t="s">
        <v>365</v>
      </c>
      <c r="G138" s="73">
        <v>55000</v>
      </c>
      <c r="H138" s="73">
        <v>4055000</v>
      </c>
      <c r="I138" s="73">
        <v>3998143</v>
      </c>
      <c r="J138" s="78">
        <f t="shared" si="4"/>
        <v>0.9859785450061652</v>
      </c>
    </row>
    <row r="139" spans="2:10" ht="15.75">
      <c r="B139" s="56" t="s">
        <v>18</v>
      </c>
      <c r="G139" s="92">
        <f>SUM(G132:G138)</f>
        <v>740000</v>
      </c>
      <c r="H139" s="92">
        <f>SUM(H132:H138)</f>
        <v>5048000</v>
      </c>
      <c r="I139" s="92">
        <f>SUM(I132:I138)</f>
        <v>4930935</v>
      </c>
      <c r="J139" s="80">
        <f t="shared" si="4"/>
        <v>0.9768096275752773</v>
      </c>
    </row>
    <row r="140" spans="2:9" ht="15.75">
      <c r="B140" s="56"/>
      <c r="G140" s="87"/>
      <c r="H140" s="87"/>
      <c r="I140" s="87"/>
    </row>
    <row r="141" spans="1:10" ht="15.75">
      <c r="A141" s="9" t="s">
        <v>366</v>
      </c>
      <c r="B141" s="64" t="s">
        <v>367</v>
      </c>
      <c r="G141" s="92">
        <v>0</v>
      </c>
      <c r="H141" s="92">
        <v>50000</v>
      </c>
      <c r="I141" s="92">
        <v>50000</v>
      </c>
      <c r="J141" s="99">
        <f>I141/H141</f>
        <v>1</v>
      </c>
    </row>
    <row r="142" spans="2:9" ht="15.75">
      <c r="B142" s="56"/>
      <c r="G142" s="87"/>
      <c r="H142" s="87"/>
      <c r="I142" s="87"/>
    </row>
    <row r="143" spans="1:5" ht="15.75">
      <c r="A143" s="9" t="s">
        <v>368</v>
      </c>
      <c r="B143" s="17" t="s">
        <v>123</v>
      </c>
      <c r="C143" s="9"/>
      <c r="D143" s="9"/>
      <c r="E143" s="9"/>
    </row>
    <row r="144" spans="2:10" ht="15.75">
      <c r="B144" s="17" t="s">
        <v>124</v>
      </c>
      <c r="C144" s="9"/>
      <c r="D144" s="9"/>
      <c r="E144" s="9"/>
      <c r="G144" s="92">
        <v>91000</v>
      </c>
      <c r="H144" s="92">
        <v>2080000</v>
      </c>
      <c r="I144" s="92">
        <v>2059200</v>
      </c>
      <c r="J144" s="99">
        <f t="shared" si="4"/>
        <v>0.99</v>
      </c>
    </row>
    <row r="145" spans="2:7" ht="15.75">
      <c r="B145" s="56"/>
      <c r="C145" s="41"/>
      <c r="D145" s="41"/>
      <c r="E145" s="41"/>
      <c r="F145" s="41"/>
      <c r="G145" s="87"/>
    </row>
    <row r="146" spans="1:10" ht="15.75">
      <c r="A146" s="9" t="s">
        <v>157</v>
      </c>
      <c r="B146" s="48" t="s">
        <v>369</v>
      </c>
      <c r="C146" s="41"/>
      <c r="D146" s="41"/>
      <c r="E146" s="41"/>
      <c r="F146" s="41"/>
      <c r="G146" s="87">
        <v>0</v>
      </c>
      <c r="H146" s="73">
        <v>2800000</v>
      </c>
      <c r="I146" s="73">
        <v>1300000</v>
      </c>
      <c r="J146" s="78">
        <f>I146/H146</f>
        <v>0.4642857142857143</v>
      </c>
    </row>
    <row r="147" spans="2:10" ht="15.75">
      <c r="B147" s="48" t="s">
        <v>206</v>
      </c>
      <c r="C147" s="41"/>
      <c r="D147" s="41"/>
      <c r="E147" s="41"/>
      <c r="F147" s="41"/>
      <c r="G147" s="74">
        <v>2007826</v>
      </c>
      <c r="H147" s="73">
        <v>16007826</v>
      </c>
      <c r="I147" s="73">
        <v>1718858</v>
      </c>
      <c r="J147" s="78">
        <f aca="true" t="shared" si="5" ref="J147:J154">I147/H147</f>
        <v>0.10737610466280681</v>
      </c>
    </row>
    <row r="148" spans="2:10" ht="15.75">
      <c r="B148" s="48" t="s">
        <v>268</v>
      </c>
      <c r="C148" s="41"/>
      <c r="D148" s="41"/>
      <c r="E148" s="41"/>
      <c r="F148" s="41"/>
      <c r="G148" s="74">
        <v>542118</v>
      </c>
      <c r="H148" s="73">
        <v>4542118</v>
      </c>
      <c r="I148" s="73">
        <v>464092</v>
      </c>
      <c r="J148" s="78">
        <f t="shared" si="5"/>
        <v>0.10217524071369348</v>
      </c>
    </row>
    <row r="149" spans="2:7" ht="15.75">
      <c r="B149" s="48"/>
      <c r="C149" s="41"/>
      <c r="D149" s="41"/>
      <c r="E149" s="41"/>
      <c r="F149" s="41"/>
      <c r="G149" s="74"/>
    </row>
    <row r="150" spans="1:10" ht="15.75">
      <c r="A150" s="9" t="s">
        <v>202</v>
      </c>
      <c r="B150" s="48" t="s">
        <v>269</v>
      </c>
      <c r="C150" s="41"/>
      <c r="D150" s="41"/>
      <c r="E150" s="41"/>
      <c r="F150" s="41"/>
      <c r="G150" s="74">
        <v>3710955</v>
      </c>
      <c r="H150" s="73">
        <v>3710955</v>
      </c>
      <c r="I150" s="73">
        <v>0</v>
      </c>
      <c r="J150" s="78">
        <f t="shared" si="5"/>
        <v>0</v>
      </c>
    </row>
    <row r="151" spans="2:10" ht="15.75">
      <c r="B151" s="48" t="s">
        <v>270</v>
      </c>
      <c r="C151" s="41"/>
      <c r="D151" s="41"/>
      <c r="E151" s="41"/>
      <c r="F151" s="41"/>
      <c r="G151" s="74">
        <v>1001967</v>
      </c>
      <c r="H151" s="73">
        <v>1001967</v>
      </c>
      <c r="I151" s="73">
        <v>0</v>
      </c>
      <c r="J151" s="78">
        <f t="shared" si="5"/>
        <v>0</v>
      </c>
    </row>
    <row r="152" spans="2:10" ht="15.75">
      <c r="B152" s="56" t="s">
        <v>18</v>
      </c>
      <c r="C152" s="41"/>
      <c r="D152" s="41"/>
      <c r="E152" s="41"/>
      <c r="F152" s="41"/>
      <c r="G152" s="92">
        <f>SUM(G147:G151)</f>
        <v>7262866</v>
      </c>
      <c r="H152" s="92">
        <f>SUM(H146:H151)</f>
        <v>28062866</v>
      </c>
      <c r="I152" s="92">
        <f>SUM(I146:I151)</f>
        <v>3482950</v>
      </c>
      <c r="J152" s="80">
        <f t="shared" si="5"/>
        <v>0.1241124124670659</v>
      </c>
    </row>
    <row r="153" spans="2:10" ht="15.75">
      <c r="B153" s="56"/>
      <c r="C153" s="41"/>
      <c r="D153" s="41"/>
      <c r="E153" s="41"/>
      <c r="F153" s="41"/>
      <c r="G153" s="87"/>
      <c r="J153" s="80"/>
    </row>
    <row r="154" spans="2:10" ht="18.75">
      <c r="B154" s="37" t="s">
        <v>196</v>
      </c>
      <c r="D154" s="18"/>
      <c r="G154" s="88">
        <f>SUM(G99,G105,G128,G139,G141,G144,G152)</f>
        <v>27206506</v>
      </c>
      <c r="H154" s="88">
        <f>SUM(H99,H105,H128,H139,H141,H144,H152)</f>
        <v>48885506</v>
      </c>
      <c r="I154" s="88">
        <f>SUM(I99,I105,I128,I139,I141,I144,I152)</f>
        <v>22374852</v>
      </c>
      <c r="J154" s="80">
        <f t="shared" si="5"/>
        <v>0.45769909796985636</v>
      </c>
    </row>
    <row r="156" spans="1:10" s="19" customFormat="1" ht="19.5">
      <c r="A156" s="30" t="s">
        <v>125</v>
      </c>
      <c r="B156" s="22" t="s">
        <v>126</v>
      </c>
      <c r="C156" s="13"/>
      <c r="D156" s="13"/>
      <c r="E156" s="13"/>
      <c r="G156" s="93"/>
      <c r="H156" s="93"/>
      <c r="I156" s="93"/>
      <c r="J156" s="96"/>
    </row>
    <row r="157" spans="1:10" s="19" customFormat="1" ht="19.5">
      <c r="A157" s="30" t="s">
        <v>84</v>
      </c>
      <c r="B157" s="17" t="s">
        <v>5</v>
      </c>
      <c r="C157" s="18"/>
      <c r="D157" s="18"/>
      <c r="E157" s="13"/>
      <c r="G157" s="93"/>
      <c r="H157" s="93"/>
      <c r="I157" s="93"/>
      <c r="J157" s="96"/>
    </row>
    <row r="158" spans="1:10" ht="15.75">
      <c r="A158" s="28" t="s">
        <v>85</v>
      </c>
      <c r="B158" s="32" t="s">
        <v>393</v>
      </c>
      <c r="C158" s="33"/>
      <c r="D158" s="18"/>
      <c r="G158" s="92">
        <v>1863308</v>
      </c>
      <c r="H158" s="92">
        <v>1863308</v>
      </c>
      <c r="I158" s="92">
        <v>1863308</v>
      </c>
      <c r="J158" s="99">
        <f>I158/H158</f>
        <v>1</v>
      </c>
    </row>
    <row r="159" spans="1:10" ht="15.75">
      <c r="A159" s="28"/>
      <c r="B159" s="32" t="s">
        <v>373</v>
      </c>
      <c r="C159" s="33"/>
      <c r="D159" s="18"/>
      <c r="G159" s="92">
        <v>0</v>
      </c>
      <c r="H159" s="92">
        <v>287600</v>
      </c>
      <c r="I159" s="92">
        <v>287600</v>
      </c>
      <c r="J159" s="99">
        <f>I159/H159</f>
        <v>1</v>
      </c>
    </row>
    <row r="160" spans="2:10" ht="15.75">
      <c r="B160" s="42"/>
      <c r="J160" s="99"/>
    </row>
    <row r="161" spans="1:10" ht="15.75">
      <c r="A161" s="9" t="s">
        <v>91</v>
      </c>
      <c r="B161" s="17" t="s">
        <v>1</v>
      </c>
      <c r="C161" s="18"/>
      <c r="D161" s="18"/>
      <c r="J161" s="99"/>
    </row>
    <row r="162" spans="2:10" ht="15.75">
      <c r="B162" s="42" t="s">
        <v>197</v>
      </c>
      <c r="G162" s="92">
        <f>SUM(G158:G160)*27%</f>
        <v>503093.16000000003</v>
      </c>
      <c r="H162" s="92">
        <v>581093</v>
      </c>
      <c r="I162" s="92">
        <v>580746</v>
      </c>
      <c r="J162" s="99">
        <f>I162/H162</f>
        <v>0.9994028494578321</v>
      </c>
    </row>
    <row r="163" ht="15.75">
      <c r="B163" s="42"/>
    </row>
    <row r="164" spans="1:3" ht="15.75">
      <c r="A164" s="9" t="s">
        <v>92</v>
      </c>
      <c r="B164" s="17" t="s">
        <v>2</v>
      </c>
      <c r="C164" s="18"/>
    </row>
    <row r="165" spans="1:10" ht="15.75">
      <c r="A165" s="28" t="s">
        <v>130</v>
      </c>
      <c r="B165" s="32" t="s">
        <v>394</v>
      </c>
      <c r="C165" s="18"/>
      <c r="G165" s="73">
        <v>0</v>
      </c>
      <c r="H165" s="73">
        <v>9200</v>
      </c>
      <c r="I165" s="73">
        <v>9134</v>
      </c>
      <c r="J165" s="78">
        <f>I165/H165</f>
        <v>0.9928260869565217</v>
      </c>
    </row>
    <row r="166" spans="1:4" ht="15.75">
      <c r="A166" s="28" t="s">
        <v>93</v>
      </c>
      <c r="B166" s="32" t="s">
        <v>94</v>
      </c>
      <c r="C166" s="33"/>
      <c r="D166" s="15"/>
    </row>
    <row r="167" spans="2:10" ht="15.75">
      <c r="B167" s="42" t="s">
        <v>186</v>
      </c>
      <c r="G167" s="73">
        <v>900000</v>
      </c>
      <c r="H167" s="73">
        <v>984000</v>
      </c>
      <c r="I167" s="73">
        <v>983499</v>
      </c>
      <c r="J167" s="78">
        <f aca="true" t="shared" si="6" ref="J167:J178">I167/H167</f>
        <v>0.9994908536585366</v>
      </c>
    </row>
    <row r="168" spans="2:10" ht="15.75">
      <c r="B168" s="42" t="s">
        <v>198</v>
      </c>
      <c r="G168" s="73">
        <v>16000</v>
      </c>
      <c r="H168" s="73">
        <v>16000</v>
      </c>
      <c r="I168" s="73">
        <v>15748</v>
      </c>
      <c r="J168" s="78">
        <f t="shared" si="6"/>
        <v>0.98425</v>
      </c>
    </row>
    <row r="169" spans="2:10" ht="15.75">
      <c r="B169" s="42" t="s">
        <v>199</v>
      </c>
      <c r="G169" s="73">
        <v>20000</v>
      </c>
      <c r="H169" s="73">
        <v>38000</v>
      </c>
      <c r="I169" s="73">
        <v>37507</v>
      </c>
      <c r="J169" s="78">
        <f t="shared" si="6"/>
        <v>0.9870263157894736</v>
      </c>
    </row>
    <row r="170" spans="1:4" ht="15.75">
      <c r="A170" s="28" t="s">
        <v>95</v>
      </c>
      <c r="B170" s="28" t="s">
        <v>96</v>
      </c>
      <c r="C170" s="28"/>
      <c r="D170" s="28"/>
    </row>
    <row r="171" spans="2:10" ht="15.75">
      <c r="B171" s="42" t="s">
        <v>200</v>
      </c>
      <c r="G171" s="73">
        <v>70000</v>
      </c>
      <c r="H171" s="73">
        <v>70000</v>
      </c>
      <c r="I171" s="73">
        <v>51196</v>
      </c>
      <c r="J171" s="78">
        <f t="shared" si="6"/>
        <v>0.7313714285714286</v>
      </c>
    </row>
    <row r="172" spans="1:10" s="28" customFormat="1" ht="15.75">
      <c r="A172" s="28" t="s">
        <v>127</v>
      </c>
      <c r="B172" s="28" t="s">
        <v>128</v>
      </c>
      <c r="G172" s="73">
        <v>100000</v>
      </c>
      <c r="H172" s="74">
        <v>100000</v>
      </c>
      <c r="I172" s="74">
        <v>27323</v>
      </c>
      <c r="J172" s="78">
        <f t="shared" si="6"/>
        <v>0.27323</v>
      </c>
    </row>
    <row r="173" spans="1:10" s="28" customFormat="1" ht="15.75">
      <c r="A173" s="28" t="s">
        <v>117</v>
      </c>
      <c r="B173" s="28" t="s">
        <v>118</v>
      </c>
      <c r="G173" s="87"/>
      <c r="H173" s="87"/>
      <c r="I173" s="87"/>
      <c r="J173" s="78"/>
    </row>
    <row r="174" spans="2:10" ht="15.75">
      <c r="B174" s="42" t="s">
        <v>190</v>
      </c>
      <c r="G174" s="73">
        <v>150000</v>
      </c>
      <c r="H174" s="73">
        <v>150000</v>
      </c>
      <c r="I174" s="73">
        <v>36453</v>
      </c>
      <c r="J174" s="78">
        <f t="shared" si="6"/>
        <v>0.24302</v>
      </c>
    </row>
    <row r="175" spans="2:10" ht="15.75">
      <c r="B175" s="42" t="s">
        <v>201</v>
      </c>
      <c r="G175" s="73">
        <v>150000</v>
      </c>
      <c r="H175" s="73">
        <v>150000</v>
      </c>
      <c r="I175" s="73">
        <v>28354</v>
      </c>
      <c r="J175" s="78">
        <f t="shared" si="6"/>
        <v>0.18902666666666668</v>
      </c>
    </row>
    <row r="176" spans="1:10" ht="15.75">
      <c r="A176" s="28" t="s">
        <v>97</v>
      </c>
      <c r="B176" s="32" t="s">
        <v>100</v>
      </c>
      <c r="C176" s="33"/>
      <c r="D176" s="33"/>
      <c r="E176" s="15"/>
      <c r="G176" s="73">
        <v>334000</v>
      </c>
      <c r="H176" s="73">
        <v>334000</v>
      </c>
      <c r="I176" s="73">
        <v>311247</v>
      </c>
      <c r="J176" s="78">
        <f t="shared" si="6"/>
        <v>0.931877245508982</v>
      </c>
    </row>
    <row r="177" spans="2:10" ht="15.75">
      <c r="B177" s="53" t="s">
        <v>18</v>
      </c>
      <c r="G177" s="87">
        <f>SUM(G165:G176)</f>
        <v>1740000</v>
      </c>
      <c r="H177" s="87">
        <f>SUM(H165:H176)</f>
        <v>1851200</v>
      </c>
      <c r="I177" s="87">
        <f>SUM(I165:I176)</f>
        <v>1500461</v>
      </c>
      <c r="J177" s="78">
        <f t="shared" si="6"/>
        <v>0.8105342480553155</v>
      </c>
    </row>
    <row r="178" spans="2:10" ht="15.75">
      <c r="B178" s="53" t="s">
        <v>18</v>
      </c>
      <c r="G178" s="75">
        <f>SUM(G158:G159,G162,G177)</f>
        <v>4106401.16</v>
      </c>
      <c r="H178" s="75">
        <f>SUM(H158:H159,H162,H177)</f>
        <v>4583201</v>
      </c>
      <c r="I178" s="75">
        <f>SUM(I158:I159,I162,I177)</f>
        <v>4232115</v>
      </c>
      <c r="J178" s="80">
        <f t="shared" si="6"/>
        <v>0.9233972064502517</v>
      </c>
    </row>
    <row r="180" spans="1:7" ht="19.5">
      <c r="A180" s="30" t="s">
        <v>129</v>
      </c>
      <c r="B180" s="167" t="s">
        <v>20</v>
      </c>
      <c r="C180" s="167"/>
      <c r="D180" s="167"/>
      <c r="E180" s="167"/>
      <c r="F180" s="167"/>
      <c r="G180" s="167"/>
    </row>
    <row r="181" spans="1:3" ht="15.75">
      <c r="A181" s="9" t="s">
        <v>84</v>
      </c>
      <c r="B181" s="17" t="s">
        <v>5</v>
      </c>
      <c r="C181" s="18"/>
    </row>
    <row r="182" spans="1:10" ht="15.75">
      <c r="A182" s="28" t="s">
        <v>85</v>
      </c>
      <c r="B182" s="50" t="s">
        <v>259</v>
      </c>
      <c r="C182" s="33"/>
      <c r="D182" s="18"/>
      <c r="G182" s="73">
        <f>216800*12</f>
        <v>2601600</v>
      </c>
      <c r="H182" s="73">
        <v>2601600</v>
      </c>
      <c r="I182" s="73">
        <v>2601600</v>
      </c>
      <c r="J182" s="78">
        <f>I182/H182</f>
        <v>1</v>
      </c>
    </row>
    <row r="183" spans="1:10" ht="15.75">
      <c r="A183" s="28"/>
      <c r="B183" s="50" t="s">
        <v>373</v>
      </c>
      <c r="C183" s="33"/>
      <c r="D183" s="18"/>
      <c r="G183" s="73">
        <v>0</v>
      </c>
      <c r="H183" s="73">
        <v>433600</v>
      </c>
      <c r="I183" s="73">
        <v>433600</v>
      </c>
      <c r="J183" s="78">
        <f>I183/H183</f>
        <v>1</v>
      </c>
    </row>
    <row r="184" spans="1:4" ht="15.75">
      <c r="A184" s="28"/>
      <c r="B184" s="32"/>
      <c r="C184" s="33"/>
      <c r="D184" s="18"/>
    </row>
    <row r="185" spans="1:4" ht="15.75">
      <c r="A185" s="9" t="s">
        <v>91</v>
      </c>
      <c r="B185" s="17" t="s">
        <v>1</v>
      </c>
      <c r="C185" s="18"/>
      <c r="D185" s="18"/>
    </row>
    <row r="186" spans="2:10" ht="15.75">
      <c r="B186" s="42" t="s">
        <v>197</v>
      </c>
      <c r="G186" s="73">
        <f>G182*27%</f>
        <v>702432</v>
      </c>
      <c r="H186" s="73">
        <v>820432</v>
      </c>
      <c r="I186" s="73">
        <v>819504</v>
      </c>
      <c r="J186" s="78">
        <f>I186/H186</f>
        <v>0.9988688885855257</v>
      </c>
    </row>
    <row r="187" ht="15.75">
      <c r="B187" s="42"/>
    </row>
    <row r="188" spans="1:3" ht="15.75">
      <c r="A188" s="9" t="s">
        <v>92</v>
      </c>
      <c r="B188" s="17" t="s">
        <v>2</v>
      </c>
      <c r="C188" s="18"/>
    </row>
    <row r="189" spans="1:3" ht="15.75">
      <c r="A189" s="28" t="s">
        <v>130</v>
      </c>
      <c r="B189" s="54" t="s">
        <v>181</v>
      </c>
      <c r="C189" s="10"/>
    </row>
    <row r="190" spans="1:10" ht="15.75">
      <c r="A190" s="28"/>
      <c r="B190" s="42" t="s">
        <v>374</v>
      </c>
      <c r="C190" s="10"/>
      <c r="G190" s="73">
        <v>0</v>
      </c>
      <c r="H190" s="73">
        <v>33200</v>
      </c>
      <c r="I190" s="73">
        <v>33193</v>
      </c>
      <c r="J190" s="78">
        <f>I190/H190</f>
        <v>0.999789156626506</v>
      </c>
    </row>
    <row r="191" spans="1:10" ht="15.75">
      <c r="A191" s="28"/>
      <c r="B191" s="48" t="s">
        <v>375</v>
      </c>
      <c r="C191" s="10"/>
      <c r="G191" s="73">
        <v>0</v>
      </c>
      <c r="H191" s="73">
        <v>1600</v>
      </c>
      <c r="I191" s="73">
        <v>1567</v>
      </c>
      <c r="J191" s="78">
        <f>I191/H191</f>
        <v>0.979375</v>
      </c>
    </row>
    <row r="192" spans="1:10" ht="15.75">
      <c r="A192" s="28"/>
      <c r="B192" s="48" t="s">
        <v>376</v>
      </c>
      <c r="C192" s="10"/>
      <c r="G192" s="73">
        <v>0</v>
      </c>
      <c r="H192" s="73">
        <v>8020</v>
      </c>
      <c r="I192" s="73">
        <v>8016</v>
      </c>
      <c r="J192" s="78">
        <f>I192/H192</f>
        <v>0.9995012468827931</v>
      </c>
    </row>
    <row r="193" spans="1:3" ht="15.75">
      <c r="A193" s="28" t="s">
        <v>93</v>
      </c>
      <c r="B193" s="32" t="s">
        <v>94</v>
      </c>
      <c r="C193" s="33"/>
    </row>
    <row r="194" spans="2:10" ht="15.75">
      <c r="B194" s="44" t="s">
        <v>203</v>
      </c>
      <c r="C194" s="10"/>
      <c r="G194" s="73">
        <v>300000</v>
      </c>
      <c r="H194" s="73">
        <v>436100</v>
      </c>
      <c r="I194" s="73">
        <v>436066</v>
      </c>
      <c r="J194" s="78">
        <f>I194/H194</f>
        <v>0.9999220362302225</v>
      </c>
    </row>
    <row r="195" spans="2:10" ht="15.75">
      <c r="B195" s="44" t="s">
        <v>204</v>
      </c>
      <c r="C195" s="10"/>
      <c r="G195" s="73">
        <v>80000</v>
      </c>
      <c r="H195" s="73">
        <v>242000</v>
      </c>
      <c r="I195" s="73">
        <v>153730</v>
      </c>
      <c r="J195" s="78">
        <f>I195/H195</f>
        <v>0.6352479338842976</v>
      </c>
    </row>
    <row r="196" spans="1:5" ht="15.75">
      <c r="A196" s="28" t="s">
        <v>95</v>
      </c>
      <c r="B196" s="32" t="s">
        <v>96</v>
      </c>
      <c r="C196" s="28"/>
      <c r="D196" s="28"/>
      <c r="E196" s="28"/>
    </row>
    <row r="197" spans="2:10" ht="15.75">
      <c r="B197" s="42" t="s">
        <v>200</v>
      </c>
      <c r="G197" s="73">
        <v>150000</v>
      </c>
      <c r="H197" s="73">
        <v>154800</v>
      </c>
      <c r="I197" s="73">
        <v>154722</v>
      </c>
      <c r="J197" s="78">
        <f>I197/H197</f>
        <v>0.9994961240310077</v>
      </c>
    </row>
    <row r="198" spans="1:4" ht="15.75">
      <c r="A198" s="28" t="s">
        <v>103</v>
      </c>
      <c r="B198" s="33" t="s">
        <v>105</v>
      </c>
      <c r="C198" s="33"/>
      <c r="D198" s="18"/>
    </row>
    <row r="199" spans="2:10" ht="15.75">
      <c r="B199" s="52" t="s">
        <v>183</v>
      </c>
      <c r="C199" s="15"/>
      <c r="D199" s="18"/>
      <c r="G199" s="73">
        <v>100000</v>
      </c>
      <c r="H199" s="73">
        <v>100000</v>
      </c>
      <c r="I199" s="73">
        <v>46445</v>
      </c>
      <c r="J199" s="78">
        <f>I199/H199</f>
        <v>0.46445</v>
      </c>
    </row>
    <row r="200" spans="2:10" ht="15.75">
      <c r="B200" s="42" t="s">
        <v>184</v>
      </c>
      <c r="C200" s="15"/>
      <c r="D200" s="18"/>
      <c r="G200" s="73">
        <v>10000</v>
      </c>
      <c r="H200" s="73">
        <v>10000</v>
      </c>
      <c r="I200" s="73">
        <v>5905</v>
      </c>
      <c r="J200" s="78">
        <f>I200/H200</f>
        <v>0.5905</v>
      </c>
    </row>
    <row r="201" spans="1:4" ht="15.75">
      <c r="A201" s="28" t="s">
        <v>117</v>
      </c>
      <c r="B201" s="32" t="s">
        <v>118</v>
      </c>
      <c r="C201" s="33"/>
      <c r="D201" s="18"/>
    </row>
    <row r="202" spans="1:10" ht="15.75">
      <c r="A202" s="28"/>
      <c r="B202" s="48" t="s">
        <v>192</v>
      </c>
      <c r="C202" s="33"/>
      <c r="D202" s="18"/>
      <c r="G202" s="73">
        <v>20000</v>
      </c>
      <c r="H202" s="73">
        <v>23000</v>
      </c>
      <c r="I202" s="73">
        <v>22000</v>
      </c>
      <c r="J202" s="78">
        <f aca="true" t="shared" si="7" ref="J202:J211">I202/H202</f>
        <v>0.9565217391304348</v>
      </c>
    </row>
    <row r="203" spans="2:10" ht="15.75">
      <c r="B203" s="42" t="s">
        <v>238</v>
      </c>
      <c r="C203" s="15"/>
      <c r="D203" s="18"/>
      <c r="G203" s="73">
        <v>5000</v>
      </c>
      <c r="H203" s="73">
        <v>5000</v>
      </c>
      <c r="I203" s="73">
        <v>3996</v>
      </c>
      <c r="J203" s="78">
        <f t="shared" si="7"/>
        <v>0.7992</v>
      </c>
    </row>
    <row r="204" spans="2:10" ht="15.75">
      <c r="B204" s="42" t="s">
        <v>191</v>
      </c>
      <c r="C204" s="15"/>
      <c r="D204" s="18"/>
      <c r="G204" s="73">
        <v>156730</v>
      </c>
      <c r="H204" s="73">
        <v>156730</v>
      </c>
      <c r="I204" s="73">
        <v>29529</v>
      </c>
      <c r="J204" s="78">
        <f t="shared" si="7"/>
        <v>0.18840681426657307</v>
      </c>
    </row>
    <row r="205" spans="2:10" ht="15.75">
      <c r="B205" s="42" t="s">
        <v>193</v>
      </c>
      <c r="C205" s="15"/>
      <c r="D205" s="18"/>
      <c r="G205" s="73">
        <v>0</v>
      </c>
      <c r="H205" s="73">
        <v>1000</v>
      </c>
      <c r="I205" s="73">
        <v>798</v>
      </c>
      <c r="J205" s="78">
        <f t="shared" si="7"/>
        <v>0.798</v>
      </c>
    </row>
    <row r="206" spans="2:10" ht="15.75">
      <c r="B206" s="42" t="s">
        <v>321</v>
      </c>
      <c r="C206" s="15"/>
      <c r="D206" s="18"/>
      <c r="G206" s="73">
        <v>0</v>
      </c>
      <c r="H206" s="73">
        <v>9000</v>
      </c>
      <c r="I206" s="73">
        <v>8680</v>
      </c>
      <c r="J206" s="78">
        <f t="shared" si="7"/>
        <v>0.9644444444444444</v>
      </c>
    </row>
    <row r="207" spans="1:4" ht="15.75">
      <c r="A207" s="28" t="s">
        <v>98</v>
      </c>
      <c r="B207" s="32" t="s">
        <v>99</v>
      </c>
      <c r="C207" s="33"/>
      <c r="D207" s="18"/>
    </row>
    <row r="208" spans="2:10" ht="15.75">
      <c r="B208" s="42" t="s">
        <v>205</v>
      </c>
      <c r="C208" s="15"/>
      <c r="D208" s="18"/>
      <c r="G208" s="73">
        <v>150000</v>
      </c>
      <c r="H208" s="73">
        <v>156000</v>
      </c>
      <c r="I208" s="73">
        <v>155812</v>
      </c>
      <c r="J208" s="78">
        <f t="shared" si="7"/>
        <v>0.9987948717948718</v>
      </c>
    </row>
    <row r="209" spans="1:10" ht="15.75">
      <c r="A209" s="28" t="s">
        <v>97</v>
      </c>
      <c r="B209" s="32" t="s">
        <v>100</v>
      </c>
      <c r="C209" s="33"/>
      <c r="D209" s="33"/>
      <c r="E209" s="15"/>
      <c r="G209" s="73">
        <v>222267</v>
      </c>
      <c r="H209" s="73">
        <v>229267</v>
      </c>
      <c r="I209" s="73">
        <v>229177</v>
      </c>
      <c r="J209" s="78">
        <f t="shared" si="7"/>
        <v>0.9996074445951664</v>
      </c>
    </row>
    <row r="210" spans="1:10" ht="15.75">
      <c r="A210" s="28"/>
      <c r="B210" s="32" t="s">
        <v>362</v>
      </c>
      <c r="C210" s="33"/>
      <c r="D210" s="33"/>
      <c r="E210" s="15"/>
      <c r="G210" s="73">
        <v>0</v>
      </c>
      <c r="H210" s="73">
        <v>1000</v>
      </c>
      <c r="I210" s="73">
        <v>1000</v>
      </c>
      <c r="J210" s="78">
        <f t="shared" si="7"/>
        <v>1</v>
      </c>
    </row>
    <row r="211" spans="2:10" s="9" customFormat="1" ht="15.75">
      <c r="B211" s="104" t="s">
        <v>18</v>
      </c>
      <c r="C211" s="18"/>
      <c r="D211" s="18"/>
      <c r="E211" s="18"/>
      <c r="G211" s="92">
        <f>SUM(G190:G210)</f>
        <v>1193997</v>
      </c>
      <c r="H211" s="92">
        <f>SUM(H190:H210)</f>
        <v>1566717</v>
      </c>
      <c r="I211" s="92">
        <f>SUM(I190:I210)</f>
        <v>1290636</v>
      </c>
      <c r="J211" s="78">
        <f t="shared" si="7"/>
        <v>0.8237837465221862</v>
      </c>
    </row>
    <row r="212" spans="1:5" ht="15.75">
      <c r="A212" s="28"/>
      <c r="B212" s="32"/>
      <c r="C212" s="33"/>
      <c r="D212" s="33"/>
      <c r="E212" s="15"/>
    </row>
    <row r="213" spans="1:5" ht="15.75">
      <c r="A213" s="9" t="s">
        <v>157</v>
      </c>
      <c r="B213" s="17" t="s">
        <v>264</v>
      </c>
      <c r="C213" s="33"/>
      <c r="D213" s="33"/>
      <c r="E213" s="15"/>
    </row>
    <row r="214" spans="1:10" ht="15.75">
      <c r="A214" s="28"/>
      <c r="B214" s="32" t="s">
        <v>377</v>
      </c>
      <c r="C214" s="33"/>
      <c r="D214" s="33"/>
      <c r="E214" s="15"/>
      <c r="G214" s="73">
        <v>0</v>
      </c>
      <c r="H214" s="73">
        <v>8000</v>
      </c>
      <c r="I214" s="73">
        <v>7873</v>
      </c>
      <c r="J214" s="78">
        <f>I214/H214</f>
        <v>0.984125</v>
      </c>
    </row>
    <row r="215" spans="1:10" ht="15.75">
      <c r="A215" s="28"/>
      <c r="B215" s="32" t="s">
        <v>268</v>
      </c>
      <c r="C215" s="33"/>
      <c r="D215" s="33"/>
      <c r="E215" s="15"/>
      <c r="G215" s="73">
        <v>0</v>
      </c>
      <c r="H215" s="73">
        <v>3000</v>
      </c>
      <c r="I215" s="73">
        <v>2126</v>
      </c>
      <c r="J215" s="78">
        <f>I215/H215</f>
        <v>0.7086666666666667</v>
      </c>
    </row>
    <row r="216" spans="2:10" s="9" customFormat="1" ht="15.75">
      <c r="B216" s="104" t="s">
        <v>18</v>
      </c>
      <c r="C216" s="18"/>
      <c r="D216" s="18"/>
      <c r="E216" s="18"/>
      <c r="G216" s="92">
        <f>SUM(G214:G215)</f>
        <v>0</v>
      </c>
      <c r="H216" s="92">
        <f>SUM(H214:H215)</f>
        <v>11000</v>
      </c>
      <c r="I216" s="92">
        <f>SUM(I214:I215)</f>
        <v>9999</v>
      </c>
      <c r="J216" s="99">
        <f>I216/H216</f>
        <v>0.909</v>
      </c>
    </row>
    <row r="217" spans="1:5" ht="15.75">
      <c r="A217" s="28"/>
      <c r="B217" s="32"/>
      <c r="C217" s="33"/>
      <c r="D217" s="33"/>
      <c r="E217" s="15"/>
    </row>
    <row r="218" spans="2:10" ht="15.75">
      <c r="B218" s="53" t="s">
        <v>18</v>
      </c>
      <c r="G218" s="75">
        <f>SUM(G182:G183,G186,G211,G216)</f>
        <v>4498029</v>
      </c>
      <c r="H218" s="75">
        <f>SUM(H182:H183,H186,H211,H216)</f>
        <v>5433349</v>
      </c>
      <c r="I218" s="75">
        <f>SUM(I182:I183,I186,I211,I216)</f>
        <v>5155339</v>
      </c>
      <c r="J218" s="80">
        <f>I218/H218</f>
        <v>0.9488326628751439</v>
      </c>
    </row>
    <row r="219" spans="2:10" ht="15.75">
      <c r="B219" s="53"/>
      <c r="G219" s="75"/>
      <c r="H219" s="75"/>
      <c r="I219" s="75"/>
      <c r="J219" s="80"/>
    </row>
    <row r="220" spans="1:253" ht="19.5">
      <c r="A220" s="30" t="s">
        <v>378</v>
      </c>
      <c r="B220" s="167" t="s">
        <v>379</v>
      </c>
      <c r="C220" s="167"/>
      <c r="D220" s="167"/>
      <c r="E220" s="167"/>
      <c r="F220" s="167"/>
      <c r="G220" s="167"/>
      <c r="H220" s="94"/>
      <c r="I220" s="167"/>
      <c r="J220" s="167"/>
      <c r="K220" s="167"/>
      <c r="L220" s="167"/>
      <c r="M220" s="167"/>
      <c r="N220" s="13"/>
      <c r="O220" s="167"/>
      <c r="P220" s="167"/>
      <c r="Q220" s="167"/>
      <c r="R220" s="167"/>
      <c r="S220" s="167"/>
      <c r="T220" s="167"/>
      <c r="U220" s="167"/>
      <c r="V220" s="13"/>
      <c r="W220" s="167"/>
      <c r="X220" s="167"/>
      <c r="Y220" s="167"/>
      <c r="Z220" s="167"/>
      <c r="AA220" s="167"/>
      <c r="AB220" s="167"/>
      <c r="AC220" s="167"/>
      <c r="AD220" s="13"/>
      <c r="AE220" s="167"/>
      <c r="AF220" s="167"/>
      <c r="AG220" s="167"/>
      <c r="AH220" s="167"/>
      <c r="AI220" s="167"/>
      <c r="AJ220" s="167"/>
      <c r="AK220" s="167"/>
      <c r="AL220" s="13"/>
      <c r="AM220" s="167"/>
      <c r="AN220" s="167"/>
      <c r="AO220" s="167"/>
      <c r="AP220" s="167"/>
      <c r="AQ220" s="167"/>
      <c r="AR220" s="167"/>
      <c r="AS220" s="167"/>
      <c r="AT220" s="13"/>
      <c r="AU220" s="167"/>
      <c r="AV220" s="167"/>
      <c r="AW220" s="167"/>
      <c r="AX220" s="167"/>
      <c r="AY220" s="167"/>
      <c r="AZ220" s="167"/>
      <c r="BA220" s="167"/>
      <c r="BB220" s="13"/>
      <c r="BC220" s="167"/>
      <c r="BD220" s="167"/>
      <c r="BE220" s="167"/>
      <c r="BF220" s="167"/>
      <c r="BG220" s="167"/>
      <c r="BH220" s="167"/>
      <c r="BI220" s="167"/>
      <c r="BJ220" s="13"/>
      <c r="BK220" s="167"/>
      <c r="BL220" s="167"/>
      <c r="BM220" s="167"/>
      <c r="BN220" s="167"/>
      <c r="BO220" s="167"/>
      <c r="BP220" s="167"/>
      <c r="BQ220" s="167"/>
      <c r="BR220" s="13"/>
      <c r="BS220" s="167"/>
      <c r="BT220" s="167"/>
      <c r="BU220" s="167"/>
      <c r="BV220" s="167"/>
      <c r="BW220" s="167"/>
      <c r="BX220" s="167"/>
      <c r="BY220" s="167"/>
      <c r="BZ220" s="13"/>
      <c r="CA220" s="167"/>
      <c r="CB220" s="167"/>
      <c r="CC220" s="167"/>
      <c r="CD220" s="167"/>
      <c r="CE220" s="167"/>
      <c r="CF220" s="167"/>
      <c r="CG220" s="167"/>
      <c r="CH220" s="13"/>
      <c r="CI220" s="167"/>
      <c r="CJ220" s="167"/>
      <c r="CK220" s="167"/>
      <c r="CL220" s="167"/>
      <c r="CM220" s="167"/>
      <c r="CN220" s="167"/>
      <c r="CO220" s="167"/>
      <c r="CP220" s="13"/>
      <c r="CQ220" s="167"/>
      <c r="CR220" s="167"/>
      <c r="CS220" s="167"/>
      <c r="CT220" s="167"/>
      <c r="CU220" s="167"/>
      <c r="CV220" s="167"/>
      <c r="CW220" s="167"/>
      <c r="CX220" s="13"/>
      <c r="CY220" s="167"/>
      <c r="CZ220" s="167"/>
      <c r="DA220" s="167"/>
      <c r="DB220" s="167"/>
      <c r="DC220" s="167"/>
      <c r="DD220" s="167"/>
      <c r="DE220" s="167"/>
      <c r="DF220" s="13"/>
      <c r="DG220" s="167"/>
      <c r="DH220" s="167"/>
      <c r="DI220" s="167"/>
      <c r="DJ220" s="167"/>
      <c r="DK220" s="167"/>
      <c r="DL220" s="167"/>
      <c r="DM220" s="167"/>
      <c r="DN220" s="13"/>
      <c r="DO220" s="167"/>
      <c r="DP220" s="167"/>
      <c r="DQ220" s="167"/>
      <c r="DR220" s="167"/>
      <c r="DS220" s="167"/>
      <c r="DT220" s="167"/>
      <c r="DU220" s="167"/>
      <c r="DV220" s="13"/>
      <c r="DW220" s="167"/>
      <c r="DX220" s="167"/>
      <c r="DY220" s="167"/>
      <c r="DZ220" s="167"/>
      <c r="EA220" s="167"/>
      <c r="EB220" s="167"/>
      <c r="EC220" s="167"/>
      <c r="ED220" s="13"/>
      <c r="EE220" s="167"/>
      <c r="EF220" s="167"/>
      <c r="EG220" s="167"/>
      <c r="EH220" s="167"/>
      <c r="EI220" s="167"/>
      <c r="EJ220" s="167"/>
      <c r="EK220" s="167"/>
      <c r="EL220" s="13"/>
      <c r="EM220" s="167"/>
      <c r="EN220" s="167"/>
      <c r="EO220" s="167"/>
      <c r="EP220" s="167"/>
      <c r="EQ220" s="167"/>
      <c r="ER220" s="167"/>
      <c r="ES220" s="167"/>
      <c r="ET220" s="13"/>
      <c r="EU220" s="167"/>
      <c r="EV220" s="167"/>
      <c r="EW220" s="167"/>
      <c r="EX220" s="167"/>
      <c r="EY220" s="167"/>
      <c r="EZ220" s="167"/>
      <c r="FA220" s="167"/>
      <c r="FB220" s="13"/>
      <c r="FC220" s="167"/>
      <c r="FD220" s="167"/>
      <c r="FE220" s="167"/>
      <c r="FF220" s="167"/>
      <c r="FG220" s="167"/>
      <c r="FH220" s="167"/>
      <c r="FI220" s="167"/>
      <c r="FJ220" s="13"/>
      <c r="FK220" s="167"/>
      <c r="FL220" s="167"/>
      <c r="FM220" s="167"/>
      <c r="FN220" s="167"/>
      <c r="FO220" s="167"/>
      <c r="FP220" s="167"/>
      <c r="FQ220" s="167"/>
      <c r="FR220" s="13"/>
      <c r="FS220" s="167"/>
      <c r="FT220" s="167"/>
      <c r="FU220" s="167"/>
      <c r="FV220" s="167"/>
      <c r="FW220" s="167"/>
      <c r="FX220" s="167"/>
      <c r="FY220" s="167"/>
      <c r="FZ220" s="13"/>
      <c r="GA220" s="167"/>
      <c r="GB220" s="167"/>
      <c r="GC220" s="167"/>
      <c r="GD220" s="167"/>
      <c r="GE220" s="167"/>
      <c r="GF220" s="167"/>
      <c r="GG220" s="167"/>
      <c r="GH220" s="13"/>
      <c r="GI220" s="167"/>
      <c r="GJ220" s="167"/>
      <c r="GK220" s="167"/>
      <c r="GL220" s="167"/>
      <c r="GM220" s="167"/>
      <c r="GN220" s="167"/>
      <c r="GO220" s="167"/>
      <c r="GP220" s="13"/>
      <c r="GQ220" s="167"/>
      <c r="GR220" s="167"/>
      <c r="GS220" s="167"/>
      <c r="GT220" s="167"/>
      <c r="GU220" s="167"/>
      <c r="GV220" s="167"/>
      <c r="GW220" s="167"/>
      <c r="GX220" s="13"/>
      <c r="GY220" s="167"/>
      <c r="GZ220" s="167"/>
      <c r="HA220" s="167"/>
      <c r="HB220" s="167"/>
      <c r="HC220" s="167"/>
      <c r="HD220" s="167"/>
      <c r="HE220" s="167"/>
      <c r="HF220" s="13"/>
      <c r="HG220" s="167"/>
      <c r="HH220" s="167"/>
      <c r="HI220" s="167"/>
      <c r="HJ220" s="167"/>
      <c r="HK220" s="167"/>
      <c r="HL220" s="167"/>
      <c r="HM220" s="167"/>
      <c r="HN220" s="13"/>
      <c r="HO220" s="167"/>
      <c r="HP220" s="167"/>
      <c r="HQ220" s="167"/>
      <c r="HR220" s="167"/>
      <c r="HS220" s="167"/>
      <c r="HT220" s="167"/>
      <c r="HU220" s="167"/>
      <c r="HV220" s="13"/>
      <c r="HW220" s="167"/>
      <c r="HX220" s="167"/>
      <c r="HY220" s="167"/>
      <c r="HZ220" s="167"/>
      <c r="IA220" s="167"/>
      <c r="IB220" s="167"/>
      <c r="IC220" s="167"/>
      <c r="ID220" s="13"/>
      <c r="IE220" s="167"/>
      <c r="IF220" s="167"/>
      <c r="IG220" s="167"/>
      <c r="IH220" s="167"/>
      <c r="II220" s="167"/>
      <c r="IJ220" s="167"/>
      <c r="IK220" s="167"/>
      <c r="IL220" s="13"/>
      <c r="IM220" s="167"/>
      <c r="IN220" s="167"/>
      <c r="IO220" s="167"/>
      <c r="IP220" s="167"/>
      <c r="IQ220" s="167"/>
      <c r="IR220" s="167"/>
      <c r="IS220" s="167"/>
    </row>
    <row r="221" spans="1:253" ht="19.5">
      <c r="A221" s="30"/>
      <c r="B221" s="22" t="s">
        <v>380</v>
      </c>
      <c r="C221" s="22"/>
      <c r="D221" s="22"/>
      <c r="E221" s="22"/>
      <c r="F221" s="22"/>
      <c r="G221" s="86"/>
      <c r="H221" s="94"/>
      <c r="I221" s="86"/>
      <c r="J221" s="98"/>
      <c r="K221" s="22"/>
      <c r="L221" s="22"/>
      <c r="M221" s="22"/>
      <c r="N221" s="13"/>
      <c r="O221" s="22"/>
      <c r="P221" s="22"/>
      <c r="Q221" s="22"/>
      <c r="R221" s="22"/>
      <c r="S221" s="22"/>
      <c r="T221" s="22"/>
      <c r="U221" s="22"/>
      <c r="V221" s="13"/>
      <c r="W221" s="22"/>
      <c r="X221" s="22"/>
      <c r="Y221" s="22"/>
      <c r="Z221" s="22"/>
      <c r="AA221" s="22"/>
      <c r="AB221" s="22"/>
      <c r="AC221" s="22"/>
      <c r="AD221" s="13"/>
      <c r="AE221" s="22"/>
      <c r="AF221" s="22"/>
      <c r="AG221" s="22"/>
      <c r="AH221" s="22"/>
      <c r="AI221" s="22"/>
      <c r="AJ221" s="22"/>
      <c r="AK221" s="22"/>
      <c r="AL221" s="13"/>
      <c r="AM221" s="22"/>
      <c r="AN221" s="22"/>
      <c r="AO221" s="22"/>
      <c r="AP221" s="22"/>
      <c r="AQ221" s="22"/>
      <c r="AR221" s="22"/>
      <c r="AS221" s="22"/>
      <c r="AT221" s="13"/>
      <c r="AU221" s="22"/>
      <c r="AV221" s="22"/>
      <c r="AW221" s="22"/>
      <c r="AX221" s="22"/>
      <c r="AY221" s="22"/>
      <c r="AZ221" s="22"/>
      <c r="BA221" s="22"/>
      <c r="BB221" s="13"/>
      <c r="BC221" s="22"/>
      <c r="BD221" s="22"/>
      <c r="BE221" s="22"/>
      <c r="BF221" s="22"/>
      <c r="BG221" s="22"/>
      <c r="BH221" s="22"/>
      <c r="BI221" s="22"/>
      <c r="BJ221" s="13"/>
      <c r="BK221" s="22"/>
      <c r="BL221" s="22"/>
      <c r="BM221" s="22"/>
      <c r="BN221" s="22"/>
      <c r="BO221" s="22"/>
      <c r="BP221" s="22"/>
      <c r="BQ221" s="22"/>
      <c r="BR221" s="13"/>
      <c r="BS221" s="22"/>
      <c r="BT221" s="22"/>
      <c r="BU221" s="22"/>
      <c r="BV221" s="22"/>
      <c r="BW221" s="22"/>
      <c r="BX221" s="22"/>
      <c r="BY221" s="22"/>
      <c r="BZ221" s="13"/>
      <c r="CA221" s="22"/>
      <c r="CB221" s="22"/>
      <c r="CC221" s="22"/>
      <c r="CD221" s="22"/>
      <c r="CE221" s="22"/>
      <c r="CF221" s="22"/>
      <c r="CG221" s="22"/>
      <c r="CH221" s="13"/>
      <c r="CI221" s="22"/>
      <c r="CJ221" s="22"/>
      <c r="CK221" s="22"/>
      <c r="CL221" s="22"/>
      <c r="CM221" s="22"/>
      <c r="CN221" s="22"/>
      <c r="CO221" s="22"/>
      <c r="CP221" s="13"/>
      <c r="CQ221" s="22"/>
      <c r="CR221" s="22"/>
      <c r="CS221" s="22"/>
      <c r="CT221" s="22"/>
      <c r="CU221" s="22"/>
      <c r="CV221" s="22"/>
      <c r="CW221" s="22"/>
      <c r="CX221" s="13"/>
      <c r="CY221" s="22"/>
      <c r="CZ221" s="22"/>
      <c r="DA221" s="22"/>
      <c r="DB221" s="22"/>
      <c r="DC221" s="22"/>
      <c r="DD221" s="22"/>
      <c r="DE221" s="22"/>
      <c r="DF221" s="13"/>
      <c r="DG221" s="22"/>
      <c r="DH221" s="22"/>
      <c r="DI221" s="22"/>
      <c r="DJ221" s="22"/>
      <c r="DK221" s="22"/>
      <c r="DL221" s="22"/>
      <c r="DM221" s="22"/>
      <c r="DN221" s="13"/>
      <c r="DO221" s="22"/>
      <c r="DP221" s="22"/>
      <c r="DQ221" s="22"/>
      <c r="DR221" s="22"/>
      <c r="DS221" s="22"/>
      <c r="DT221" s="22"/>
      <c r="DU221" s="22"/>
      <c r="DV221" s="13"/>
      <c r="DW221" s="22"/>
      <c r="DX221" s="22"/>
      <c r="DY221" s="22"/>
      <c r="DZ221" s="22"/>
      <c r="EA221" s="22"/>
      <c r="EB221" s="22"/>
      <c r="EC221" s="22"/>
      <c r="ED221" s="13"/>
      <c r="EE221" s="22"/>
      <c r="EF221" s="22"/>
      <c r="EG221" s="22"/>
      <c r="EH221" s="22"/>
      <c r="EI221" s="22"/>
      <c r="EJ221" s="22"/>
      <c r="EK221" s="22"/>
      <c r="EL221" s="13"/>
      <c r="EM221" s="22"/>
      <c r="EN221" s="22"/>
      <c r="EO221" s="22"/>
      <c r="EP221" s="22"/>
      <c r="EQ221" s="22"/>
      <c r="ER221" s="22"/>
      <c r="ES221" s="22"/>
      <c r="ET221" s="13"/>
      <c r="EU221" s="22"/>
      <c r="EV221" s="22"/>
      <c r="EW221" s="22"/>
      <c r="EX221" s="22"/>
      <c r="EY221" s="22"/>
      <c r="EZ221" s="22"/>
      <c r="FA221" s="22"/>
      <c r="FB221" s="13"/>
      <c r="FC221" s="22"/>
      <c r="FD221" s="22"/>
      <c r="FE221" s="22"/>
      <c r="FF221" s="22"/>
      <c r="FG221" s="22"/>
      <c r="FH221" s="22"/>
      <c r="FI221" s="22"/>
      <c r="FJ221" s="13"/>
      <c r="FK221" s="22"/>
      <c r="FL221" s="22"/>
      <c r="FM221" s="22"/>
      <c r="FN221" s="22"/>
      <c r="FO221" s="22"/>
      <c r="FP221" s="22"/>
      <c r="FQ221" s="22"/>
      <c r="FR221" s="13"/>
      <c r="FS221" s="22"/>
      <c r="FT221" s="22"/>
      <c r="FU221" s="22"/>
      <c r="FV221" s="22"/>
      <c r="FW221" s="22"/>
      <c r="FX221" s="22"/>
      <c r="FY221" s="22"/>
      <c r="FZ221" s="13"/>
      <c r="GA221" s="22"/>
      <c r="GB221" s="22"/>
      <c r="GC221" s="22"/>
      <c r="GD221" s="22"/>
      <c r="GE221" s="22"/>
      <c r="GF221" s="22"/>
      <c r="GG221" s="22"/>
      <c r="GH221" s="13"/>
      <c r="GI221" s="22"/>
      <c r="GJ221" s="22"/>
      <c r="GK221" s="22"/>
      <c r="GL221" s="22"/>
      <c r="GM221" s="22"/>
      <c r="GN221" s="22"/>
      <c r="GO221" s="22"/>
      <c r="GP221" s="13"/>
      <c r="GQ221" s="22"/>
      <c r="GR221" s="22"/>
      <c r="GS221" s="22"/>
      <c r="GT221" s="22"/>
      <c r="GU221" s="22"/>
      <c r="GV221" s="22"/>
      <c r="GW221" s="22"/>
      <c r="GX221" s="13"/>
      <c r="GY221" s="22"/>
      <c r="GZ221" s="22"/>
      <c r="HA221" s="22"/>
      <c r="HB221" s="22"/>
      <c r="HC221" s="22"/>
      <c r="HD221" s="22"/>
      <c r="HE221" s="22"/>
      <c r="HF221" s="13"/>
      <c r="HG221" s="22"/>
      <c r="HH221" s="22"/>
      <c r="HI221" s="22"/>
      <c r="HJ221" s="22"/>
      <c r="HK221" s="22"/>
      <c r="HL221" s="22"/>
      <c r="HM221" s="22"/>
      <c r="HN221" s="13"/>
      <c r="HO221" s="22"/>
      <c r="HP221" s="22"/>
      <c r="HQ221" s="22"/>
      <c r="HR221" s="22"/>
      <c r="HS221" s="22"/>
      <c r="HT221" s="22"/>
      <c r="HU221" s="22"/>
      <c r="HV221" s="13"/>
      <c r="HW221" s="22"/>
      <c r="HX221" s="22"/>
      <c r="HY221" s="22"/>
      <c r="HZ221" s="22"/>
      <c r="IA221" s="22"/>
      <c r="IB221" s="22"/>
      <c r="IC221" s="22"/>
      <c r="ID221" s="13"/>
      <c r="IE221" s="22"/>
      <c r="IF221" s="22"/>
      <c r="IG221" s="22"/>
      <c r="IH221" s="22"/>
      <c r="II221" s="22"/>
      <c r="IJ221" s="22"/>
      <c r="IK221" s="22"/>
      <c r="IL221" s="13"/>
      <c r="IM221" s="22"/>
      <c r="IN221" s="22"/>
      <c r="IO221" s="22"/>
      <c r="IP221" s="22"/>
      <c r="IQ221" s="22"/>
      <c r="IR221" s="22"/>
      <c r="IS221" s="22"/>
    </row>
    <row r="222" spans="1:3" ht="15.75">
      <c r="A222" s="9" t="s">
        <v>92</v>
      </c>
      <c r="B222" s="17" t="s">
        <v>2</v>
      </c>
      <c r="C222" s="18"/>
    </row>
    <row r="223" spans="1:3" ht="15.75">
      <c r="A223" s="28" t="s">
        <v>93</v>
      </c>
      <c r="B223" s="32" t="s">
        <v>94</v>
      </c>
      <c r="C223" s="33"/>
    </row>
    <row r="224" spans="2:10" ht="15.75">
      <c r="B224" s="42" t="s">
        <v>189</v>
      </c>
      <c r="G224" s="73">
        <v>0</v>
      </c>
      <c r="H224" s="73">
        <v>88000</v>
      </c>
      <c r="I224" s="73">
        <v>87697</v>
      </c>
      <c r="J224" s="78">
        <f>I224/H224</f>
        <v>0.9965568181818182</v>
      </c>
    </row>
    <row r="225" spans="1:10" ht="15.75">
      <c r="A225" s="28" t="s">
        <v>371</v>
      </c>
      <c r="B225" s="54" t="s">
        <v>370</v>
      </c>
      <c r="G225" s="73">
        <v>0</v>
      </c>
      <c r="H225" s="73">
        <v>25000</v>
      </c>
      <c r="I225" s="73">
        <v>23000</v>
      </c>
      <c r="J225" s="78">
        <f>I225/H225</f>
        <v>0.92</v>
      </c>
    </row>
    <row r="226" spans="1:10" ht="15.75">
      <c r="A226" s="28" t="s">
        <v>251</v>
      </c>
      <c r="B226" s="32" t="s">
        <v>381</v>
      </c>
      <c r="C226" s="33"/>
      <c r="D226" s="18"/>
      <c r="G226" s="73">
        <v>0</v>
      </c>
      <c r="H226" s="73">
        <v>30000</v>
      </c>
      <c r="I226" s="73">
        <v>28944</v>
      </c>
      <c r="J226" s="78">
        <f>I226/H226</f>
        <v>0.9648</v>
      </c>
    </row>
    <row r="227" spans="1:10" ht="15.75">
      <c r="A227" s="28"/>
      <c r="B227" s="104" t="s">
        <v>18</v>
      </c>
      <c r="C227" s="33"/>
      <c r="D227" s="18"/>
      <c r="G227" s="92">
        <f>SUM(G224:G226)</f>
        <v>0</v>
      </c>
      <c r="H227" s="75">
        <f>SUM(H224:H226)</f>
        <v>143000</v>
      </c>
      <c r="I227" s="75">
        <f>SUM(I224:I226)</f>
        <v>139641</v>
      </c>
      <c r="J227" s="80">
        <f>I227/H227</f>
        <v>0.9765104895104895</v>
      </c>
    </row>
    <row r="228" spans="1:4" ht="15.75">
      <c r="A228" s="28"/>
      <c r="B228" s="32"/>
      <c r="C228" s="33"/>
      <c r="D228" s="18"/>
    </row>
    <row r="229" spans="1:253" ht="19.5">
      <c r="A229" s="30" t="s">
        <v>131</v>
      </c>
      <c r="B229" s="167" t="s">
        <v>132</v>
      </c>
      <c r="C229" s="167"/>
      <c r="D229" s="167"/>
      <c r="E229" s="167"/>
      <c r="F229" s="167"/>
      <c r="G229" s="167"/>
      <c r="H229" s="94"/>
      <c r="I229" s="167"/>
      <c r="J229" s="167"/>
      <c r="K229" s="167"/>
      <c r="L229" s="167"/>
      <c r="M229" s="167"/>
      <c r="N229" s="13"/>
      <c r="O229" s="167"/>
      <c r="P229" s="167"/>
      <c r="Q229" s="167"/>
      <c r="R229" s="167"/>
      <c r="S229" s="167"/>
      <c r="T229" s="167"/>
      <c r="U229" s="167"/>
      <c r="V229" s="13"/>
      <c r="W229" s="167"/>
      <c r="X229" s="167"/>
      <c r="Y229" s="167"/>
      <c r="Z229" s="167"/>
      <c r="AA229" s="167"/>
      <c r="AB229" s="167"/>
      <c r="AC229" s="167"/>
      <c r="AD229" s="13"/>
      <c r="AE229" s="167"/>
      <c r="AF229" s="167"/>
      <c r="AG229" s="167"/>
      <c r="AH229" s="167"/>
      <c r="AI229" s="167"/>
      <c r="AJ229" s="167"/>
      <c r="AK229" s="167"/>
      <c r="AL229" s="13"/>
      <c r="AM229" s="167"/>
      <c r="AN229" s="167"/>
      <c r="AO229" s="167"/>
      <c r="AP229" s="167"/>
      <c r="AQ229" s="167"/>
      <c r="AR229" s="167"/>
      <c r="AS229" s="167"/>
      <c r="AT229" s="13"/>
      <c r="AU229" s="167"/>
      <c r="AV229" s="167"/>
      <c r="AW229" s="167"/>
      <c r="AX229" s="167"/>
      <c r="AY229" s="167"/>
      <c r="AZ229" s="167"/>
      <c r="BA229" s="167"/>
      <c r="BB229" s="13"/>
      <c r="BC229" s="167"/>
      <c r="BD229" s="167"/>
      <c r="BE229" s="167"/>
      <c r="BF229" s="167"/>
      <c r="BG229" s="167"/>
      <c r="BH229" s="167"/>
      <c r="BI229" s="167"/>
      <c r="BJ229" s="13"/>
      <c r="BK229" s="167"/>
      <c r="BL229" s="167"/>
      <c r="BM229" s="167"/>
      <c r="BN229" s="167"/>
      <c r="BO229" s="167"/>
      <c r="BP229" s="167"/>
      <c r="BQ229" s="167"/>
      <c r="BR229" s="13"/>
      <c r="BS229" s="167"/>
      <c r="BT229" s="167"/>
      <c r="BU229" s="167"/>
      <c r="BV229" s="167"/>
      <c r="BW229" s="167"/>
      <c r="BX229" s="167"/>
      <c r="BY229" s="167"/>
      <c r="BZ229" s="13"/>
      <c r="CA229" s="167"/>
      <c r="CB229" s="167"/>
      <c r="CC229" s="167"/>
      <c r="CD229" s="167"/>
      <c r="CE229" s="167"/>
      <c r="CF229" s="167"/>
      <c r="CG229" s="167"/>
      <c r="CH229" s="13"/>
      <c r="CI229" s="167"/>
      <c r="CJ229" s="167"/>
      <c r="CK229" s="167"/>
      <c r="CL229" s="167"/>
      <c r="CM229" s="167"/>
      <c r="CN229" s="167"/>
      <c r="CO229" s="167"/>
      <c r="CP229" s="13"/>
      <c r="CQ229" s="167"/>
      <c r="CR229" s="167"/>
      <c r="CS229" s="167"/>
      <c r="CT229" s="167"/>
      <c r="CU229" s="167"/>
      <c r="CV229" s="167"/>
      <c r="CW229" s="167"/>
      <c r="CX229" s="13"/>
      <c r="CY229" s="167"/>
      <c r="CZ229" s="167"/>
      <c r="DA229" s="167"/>
      <c r="DB229" s="167"/>
      <c r="DC229" s="167"/>
      <c r="DD229" s="167"/>
      <c r="DE229" s="167"/>
      <c r="DF229" s="13"/>
      <c r="DG229" s="167"/>
      <c r="DH229" s="167"/>
      <c r="DI229" s="167"/>
      <c r="DJ229" s="167"/>
      <c r="DK229" s="167"/>
      <c r="DL229" s="167"/>
      <c r="DM229" s="167"/>
      <c r="DN229" s="13"/>
      <c r="DO229" s="167"/>
      <c r="DP229" s="167"/>
      <c r="DQ229" s="167"/>
      <c r="DR229" s="167"/>
      <c r="DS229" s="167"/>
      <c r="DT229" s="167"/>
      <c r="DU229" s="167"/>
      <c r="DV229" s="13"/>
      <c r="DW229" s="167"/>
      <c r="DX229" s="167"/>
      <c r="DY229" s="167"/>
      <c r="DZ229" s="167"/>
      <c r="EA229" s="167"/>
      <c r="EB229" s="167"/>
      <c r="EC229" s="167"/>
      <c r="ED229" s="13"/>
      <c r="EE229" s="167"/>
      <c r="EF229" s="167"/>
      <c r="EG229" s="167"/>
      <c r="EH229" s="167"/>
      <c r="EI229" s="167"/>
      <c r="EJ229" s="167"/>
      <c r="EK229" s="167"/>
      <c r="EL229" s="13"/>
      <c r="EM229" s="167"/>
      <c r="EN229" s="167"/>
      <c r="EO229" s="167"/>
      <c r="EP229" s="167"/>
      <c r="EQ229" s="167"/>
      <c r="ER229" s="167"/>
      <c r="ES229" s="167"/>
      <c r="ET229" s="13"/>
      <c r="EU229" s="167"/>
      <c r="EV229" s="167"/>
      <c r="EW229" s="167"/>
      <c r="EX229" s="167"/>
      <c r="EY229" s="167"/>
      <c r="EZ229" s="167"/>
      <c r="FA229" s="167"/>
      <c r="FB229" s="13"/>
      <c r="FC229" s="167"/>
      <c r="FD229" s="167"/>
      <c r="FE229" s="167"/>
      <c r="FF229" s="167"/>
      <c r="FG229" s="167"/>
      <c r="FH229" s="167"/>
      <c r="FI229" s="167"/>
      <c r="FJ229" s="13"/>
      <c r="FK229" s="167"/>
      <c r="FL229" s="167"/>
      <c r="FM229" s="167"/>
      <c r="FN229" s="167"/>
      <c r="FO229" s="167"/>
      <c r="FP229" s="167"/>
      <c r="FQ229" s="167"/>
      <c r="FR229" s="13"/>
      <c r="FS229" s="167"/>
      <c r="FT229" s="167"/>
      <c r="FU229" s="167"/>
      <c r="FV229" s="167"/>
      <c r="FW229" s="167"/>
      <c r="FX229" s="167"/>
      <c r="FY229" s="167"/>
      <c r="FZ229" s="13"/>
      <c r="GA229" s="167"/>
      <c r="GB229" s="167"/>
      <c r="GC229" s="167"/>
      <c r="GD229" s="167"/>
      <c r="GE229" s="167"/>
      <c r="GF229" s="167"/>
      <c r="GG229" s="167"/>
      <c r="GH229" s="13"/>
      <c r="GI229" s="167"/>
      <c r="GJ229" s="167"/>
      <c r="GK229" s="167"/>
      <c r="GL229" s="167"/>
      <c r="GM229" s="167"/>
      <c r="GN229" s="167"/>
      <c r="GO229" s="167"/>
      <c r="GP229" s="13"/>
      <c r="GQ229" s="167"/>
      <c r="GR229" s="167"/>
      <c r="GS229" s="167"/>
      <c r="GT229" s="167"/>
      <c r="GU229" s="167"/>
      <c r="GV229" s="167"/>
      <c r="GW229" s="167"/>
      <c r="GX229" s="13"/>
      <c r="GY229" s="167"/>
      <c r="GZ229" s="167"/>
      <c r="HA229" s="167"/>
      <c r="HB229" s="167"/>
      <c r="HC229" s="167"/>
      <c r="HD229" s="167"/>
      <c r="HE229" s="167"/>
      <c r="HF229" s="13"/>
      <c r="HG229" s="167"/>
      <c r="HH229" s="167"/>
      <c r="HI229" s="167"/>
      <c r="HJ229" s="167"/>
      <c r="HK229" s="167"/>
      <c r="HL229" s="167"/>
      <c r="HM229" s="167"/>
      <c r="HN229" s="13"/>
      <c r="HO229" s="167"/>
      <c r="HP229" s="167"/>
      <c r="HQ229" s="167"/>
      <c r="HR229" s="167"/>
      <c r="HS229" s="167"/>
      <c r="HT229" s="167"/>
      <c r="HU229" s="167"/>
      <c r="HV229" s="13"/>
      <c r="HW229" s="167"/>
      <c r="HX229" s="167"/>
      <c r="HY229" s="167"/>
      <c r="HZ229" s="167"/>
      <c r="IA229" s="167"/>
      <c r="IB229" s="167"/>
      <c r="IC229" s="167"/>
      <c r="ID229" s="13"/>
      <c r="IE229" s="167"/>
      <c r="IF229" s="167"/>
      <c r="IG229" s="167"/>
      <c r="IH229" s="167"/>
      <c r="II229" s="167"/>
      <c r="IJ229" s="167"/>
      <c r="IK229" s="167"/>
      <c r="IL229" s="13"/>
      <c r="IM229" s="167"/>
      <c r="IN229" s="167"/>
      <c r="IO229" s="167"/>
      <c r="IP229" s="167"/>
      <c r="IQ229" s="167"/>
      <c r="IR229" s="167"/>
      <c r="IS229" s="167"/>
    </row>
    <row r="230" spans="1:253" ht="19.5">
      <c r="A230" s="30"/>
      <c r="B230" s="22" t="s">
        <v>158</v>
      </c>
      <c r="C230" s="22"/>
      <c r="D230" s="22"/>
      <c r="E230" s="22"/>
      <c r="F230" s="22"/>
      <c r="G230" s="86"/>
      <c r="H230" s="94"/>
      <c r="I230" s="86"/>
      <c r="J230" s="98"/>
      <c r="K230" s="22"/>
      <c r="L230" s="22"/>
      <c r="M230" s="22"/>
      <c r="N230" s="13"/>
      <c r="O230" s="22"/>
      <c r="P230" s="22"/>
      <c r="Q230" s="22"/>
      <c r="R230" s="22"/>
      <c r="S230" s="22"/>
      <c r="T230" s="22"/>
      <c r="U230" s="22"/>
      <c r="V230" s="13"/>
      <c r="W230" s="22"/>
      <c r="X230" s="22"/>
      <c r="Y230" s="22"/>
      <c r="Z230" s="22"/>
      <c r="AA230" s="22"/>
      <c r="AB230" s="22"/>
      <c r="AC230" s="22"/>
      <c r="AD230" s="13"/>
      <c r="AE230" s="22"/>
      <c r="AF230" s="22"/>
      <c r="AG230" s="22"/>
      <c r="AH230" s="22"/>
      <c r="AI230" s="22"/>
      <c r="AJ230" s="22"/>
      <c r="AK230" s="22"/>
      <c r="AL230" s="13"/>
      <c r="AM230" s="22"/>
      <c r="AN230" s="22"/>
      <c r="AO230" s="22"/>
      <c r="AP230" s="22"/>
      <c r="AQ230" s="22"/>
      <c r="AR230" s="22"/>
      <c r="AS230" s="22"/>
      <c r="AT230" s="13"/>
      <c r="AU230" s="22"/>
      <c r="AV230" s="22"/>
      <c r="AW230" s="22"/>
      <c r="AX230" s="22"/>
      <c r="AY230" s="22"/>
      <c r="AZ230" s="22"/>
      <c r="BA230" s="22"/>
      <c r="BB230" s="13"/>
      <c r="BC230" s="22"/>
      <c r="BD230" s="22"/>
      <c r="BE230" s="22"/>
      <c r="BF230" s="22"/>
      <c r="BG230" s="22"/>
      <c r="BH230" s="22"/>
      <c r="BI230" s="22"/>
      <c r="BJ230" s="13"/>
      <c r="BK230" s="22"/>
      <c r="BL230" s="22"/>
      <c r="BM230" s="22"/>
      <c r="BN230" s="22"/>
      <c r="BO230" s="22"/>
      <c r="BP230" s="22"/>
      <c r="BQ230" s="22"/>
      <c r="BR230" s="13"/>
      <c r="BS230" s="22"/>
      <c r="BT230" s="22"/>
      <c r="BU230" s="22"/>
      <c r="BV230" s="22"/>
      <c r="BW230" s="22"/>
      <c r="BX230" s="22"/>
      <c r="BY230" s="22"/>
      <c r="BZ230" s="13"/>
      <c r="CA230" s="22"/>
      <c r="CB230" s="22"/>
      <c r="CC230" s="22"/>
      <c r="CD230" s="22"/>
      <c r="CE230" s="22"/>
      <c r="CF230" s="22"/>
      <c r="CG230" s="22"/>
      <c r="CH230" s="13"/>
      <c r="CI230" s="22"/>
      <c r="CJ230" s="22"/>
      <c r="CK230" s="22"/>
      <c r="CL230" s="22"/>
      <c r="CM230" s="22"/>
      <c r="CN230" s="22"/>
      <c r="CO230" s="22"/>
      <c r="CP230" s="13"/>
      <c r="CQ230" s="22"/>
      <c r="CR230" s="22"/>
      <c r="CS230" s="22"/>
      <c r="CT230" s="22"/>
      <c r="CU230" s="22"/>
      <c r="CV230" s="22"/>
      <c r="CW230" s="22"/>
      <c r="CX230" s="13"/>
      <c r="CY230" s="22"/>
      <c r="CZ230" s="22"/>
      <c r="DA230" s="22"/>
      <c r="DB230" s="22"/>
      <c r="DC230" s="22"/>
      <c r="DD230" s="22"/>
      <c r="DE230" s="22"/>
      <c r="DF230" s="13"/>
      <c r="DG230" s="22"/>
      <c r="DH230" s="22"/>
      <c r="DI230" s="22"/>
      <c r="DJ230" s="22"/>
      <c r="DK230" s="22"/>
      <c r="DL230" s="22"/>
      <c r="DM230" s="22"/>
      <c r="DN230" s="13"/>
      <c r="DO230" s="22"/>
      <c r="DP230" s="22"/>
      <c r="DQ230" s="22"/>
      <c r="DR230" s="22"/>
      <c r="DS230" s="22"/>
      <c r="DT230" s="22"/>
      <c r="DU230" s="22"/>
      <c r="DV230" s="13"/>
      <c r="DW230" s="22"/>
      <c r="DX230" s="22"/>
      <c r="DY230" s="22"/>
      <c r="DZ230" s="22"/>
      <c r="EA230" s="22"/>
      <c r="EB230" s="22"/>
      <c r="EC230" s="22"/>
      <c r="ED230" s="13"/>
      <c r="EE230" s="22"/>
      <c r="EF230" s="22"/>
      <c r="EG230" s="22"/>
      <c r="EH230" s="22"/>
      <c r="EI230" s="22"/>
      <c r="EJ230" s="22"/>
      <c r="EK230" s="22"/>
      <c r="EL230" s="13"/>
      <c r="EM230" s="22"/>
      <c r="EN230" s="22"/>
      <c r="EO230" s="22"/>
      <c r="EP230" s="22"/>
      <c r="EQ230" s="22"/>
      <c r="ER230" s="22"/>
      <c r="ES230" s="22"/>
      <c r="ET230" s="13"/>
      <c r="EU230" s="22"/>
      <c r="EV230" s="22"/>
      <c r="EW230" s="22"/>
      <c r="EX230" s="22"/>
      <c r="EY230" s="22"/>
      <c r="EZ230" s="22"/>
      <c r="FA230" s="22"/>
      <c r="FB230" s="13"/>
      <c r="FC230" s="22"/>
      <c r="FD230" s="22"/>
      <c r="FE230" s="22"/>
      <c r="FF230" s="22"/>
      <c r="FG230" s="22"/>
      <c r="FH230" s="22"/>
      <c r="FI230" s="22"/>
      <c r="FJ230" s="13"/>
      <c r="FK230" s="22"/>
      <c r="FL230" s="22"/>
      <c r="FM230" s="22"/>
      <c r="FN230" s="22"/>
      <c r="FO230" s="22"/>
      <c r="FP230" s="22"/>
      <c r="FQ230" s="22"/>
      <c r="FR230" s="13"/>
      <c r="FS230" s="22"/>
      <c r="FT230" s="22"/>
      <c r="FU230" s="22"/>
      <c r="FV230" s="22"/>
      <c r="FW230" s="22"/>
      <c r="FX230" s="22"/>
      <c r="FY230" s="22"/>
      <c r="FZ230" s="13"/>
      <c r="GA230" s="22"/>
      <c r="GB230" s="22"/>
      <c r="GC230" s="22"/>
      <c r="GD230" s="22"/>
      <c r="GE230" s="22"/>
      <c r="GF230" s="22"/>
      <c r="GG230" s="22"/>
      <c r="GH230" s="13"/>
      <c r="GI230" s="22"/>
      <c r="GJ230" s="22"/>
      <c r="GK230" s="22"/>
      <c r="GL230" s="22"/>
      <c r="GM230" s="22"/>
      <c r="GN230" s="22"/>
      <c r="GO230" s="22"/>
      <c r="GP230" s="13"/>
      <c r="GQ230" s="22"/>
      <c r="GR230" s="22"/>
      <c r="GS230" s="22"/>
      <c r="GT230" s="22"/>
      <c r="GU230" s="22"/>
      <c r="GV230" s="22"/>
      <c r="GW230" s="22"/>
      <c r="GX230" s="13"/>
      <c r="GY230" s="22"/>
      <c r="GZ230" s="22"/>
      <c r="HA230" s="22"/>
      <c r="HB230" s="22"/>
      <c r="HC230" s="22"/>
      <c r="HD230" s="22"/>
      <c r="HE230" s="22"/>
      <c r="HF230" s="13"/>
      <c r="HG230" s="22"/>
      <c r="HH230" s="22"/>
      <c r="HI230" s="22"/>
      <c r="HJ230" s="22"/>
      <c r="HK230" s="22"/>
      <c r="HL230" s="22"/>
      <c r="HM230" s="22"/>
      <c r="HN230" s="13"/>
      <c r="HO230" s="22"/>
      <c r="HP230" s="22"/>
      <c r="HQ230" s="22"/>
      <c r="HR230" s="22"/>
      <c r="HS230" s="22"/>
      <c r="HT230" s="22"/>
      <c r="HU230" s="22"/>
      <c r="HV230" s="13"/>
      <c r="HW230" s="22"/>
      <c r="HX230" s="22"/>
      <c r="HY230" s="22"/>
      <c r="HZ230" s="22"/>
      <c r="IA230" s="22"/>
      <c r="IB230" s="22"/>
      <c r="IC230" s="22"/>
      <c r="ID230" s="13"/>
      <c r="IE230" s="22"/>
      <c r="IF230" s="22"/>
      <c r="IG230" s="22"/>
      <c r="IH230" s="22"/>
      <c r="II230" s="22"/>
      <c r="IJ230" s="22"/>
      <c r="IK230" s="22"/>
      <c r="IL230" s="13"/>
      <c r="IM230" s="22"/>
      <c r="IN230" s="22"/>
      <c r="IO230" s="22"/>
      <c r="IP230" s="22"/>
      <c r="IQ230" s="22"/>
      <c r="IR230" s="22"/>
      <c r="IS230" s="22"/>
    </row>
    <row r="231" spans="1:3" ht="15.75">
      <c r="A231" s="9" t="s">
        <v>92</v>
      </c>
      <c r="B231" s="17" t="s">
        <v>2</v>
      </c>
      <c r="C231" s="18"/>
    </row>
    <row r="232" spans="1:3" ht="15.75">
      <c r="A232" s="28" t="s">
        <v>93</v>
      </c>
      <c r="B232" s="32" t="s">
        <v>94</v>
      </c>
      <c r="C232" s="33"/>
    </row>
    <row r="233" spans="1:10" ht="15.75">
      <c r="A233" s="28"/>
      <c r="B233" s="48" t="s">
        <v>203</v>
      </c>
      <c r="C233" s="33"/>
      <c r="G233" s="73">
        <v>0</v>
      </c>
      <c r="H233" s="73">
        <v>12000</v>
      </c>
      <c r="I233" s="73">
        <v>11464</v>
      </c>
      <c r="J233" s="78">
        <f>I233/H233</f>
        <v>0.9553333333333334</v>
      </c>
    </row>
    <row r="234" spans="2:10" ht="15.75">
      <c r="B234" s="42" t="s">
        <v>189</v>
      </c>
      <c r="G234" s="73">
        <v>300000</v>
      </c>
      <c r="H234" s="73">
        <v>264860</v>
      </c>
      <c r="I234" s="73">
        <v>259940</v>
      </c>
      <c r="J234" s="78">
        <f aca="true" t="shared" si="8" ref="J234:J247">I234/H234</f>
        <v>0.9814241486068112</v>
      </c>
    </row>
    <row r="235" spans="1:4" ht="15.75">
      <c r="A235" s="28" t="s">
        <v>103</v>
      </c>
      <c r="B235" s="33" t="s">
        <v>105</v>
      </c>
      <c r="C235" s="33"/>
      <c r="D235" s="18"/>
    </row>
    <row r="236" spans="2:10" ht="15.75">
      <c r="B236" s="52" t="s">
        <v>183</v>
      </c>
      <c r="C236" s="15"/>
      <c r="D236" s="18"/>
      <c r="G236" s="73">
        <v>74000</v>
      </c>
      <c r="H236" s="73">
        <v>96000</v>
      </c>
      <c r="I236" s="73">
        <v>1446</v>
      </c>
      <c r="J236" s="78">
        <f t="shared" si="8"/>
        <v>0.0150625</v>
      </c>
    </row>
    <row r="237" spans="2:10" ht="15.75">
      <c r="B237" s="42" t="s">
        <v>184</v>
      </c>
      <c r="C237" s="15"/>
      <c r="D237" s="18"/>
      <c r="G237" s="73">
        <v>30000</v>
      </c>
      <c r="H237" s="73">
        <v>30000</v>
      </c>
      <c r="I237" s="73">
        <v>28558</v>
      </c>
      <c r="J237" s="78">
        <f t="shared" si="8"/>
        <v>0.9519333333333333</v>
      </c>
    </row>
    <row r="238" spans="1:4" ht="15.75">
      <c r="A238" s="28" t="s">
        <v>117</v>
      </c>
      <c r="B238" s="32" t="s">
        <v>118</v>
      </c>
      <c r="C238" s="33"/>
      <c r="D238" s="18"/>
    </row>
    <row r="239" spans="2:10" ht="15.75">
      <c r="B239" s="42" t="s">
        <v>239</v>
      </c>
      <c r="C239" s="15"/>
      <c r="D239" s="18"/>
      <c r="G239" s="73">
        <v>40000</v>
      </c>
      <c r="H239" s="73">
        <v>281000</v>
      </c>
      <c r="I239" s="73">
        <v>280343</v>
      </c>
      <c r="J239" s="78">
        <f t="shared" si="8"/>
        <v>0.997661921708185</v>
      </c>
    </row>
    <row r="240" spans="2:10" ht="15.75">
      <c r="B240" s="42" t="s">
        <v>238</v>
      </c>
      <c r="C240" s="15"/>
      <c r="D240" s="18"/>
      <c r="G240" s="73">
        <v>14000</v>
      </c>
      <c r="H240" s="73">
        <v>14000</v>
      </c>
      <c r="I240" s="73">
        <v>13160</v>
      </c>
      <c r="J240" s="78">
        <f t="shared" si="8"/>
        <v>0.94</v>
      </c>
    </row>
    <row r="241" spans="2:10" ht="15.75">
      <c r="B241" s="42" t="s">
        <v>321</v>
      </c>
      <c r="C241" s="15"/>
      <c r="D241" s="18"/>
      <c r="G241" s="73">
        <v>0</v>
      </c>
      <c r="H241" s="73">
        <v>4000</v>
      </c>
      <c r="I241" s="73">
        <v>2520</v>
      </c>
      <c r="J241" s="78">
        <f t="shared" si="8"/>
        <v>0.63</v>
      </c>
    </row>
    <row r="242" spans="1:10" ht="15.75">
      <c r="A242" s="28" t="s">
        <v>97</v>
      </c>
      <c r="B242" s="32" t="s">
        <v>100</v>
      </c>
      <c r="C242" s="33"/>
      <c r="D242" s="33"/>
      <c r="E242" s="15"/>
      <c r="G242" s="73">
        <f>SUM(G234:G240)*27%</f>
        <v>123660.00000000001</v>
      </c>
      <c r="H242" s="73">
        <v>170000</v>
      </c>
      <c r="I242" s="73">
        <v>160954</v>
      </c>
      <c r="J242" s="78">
        <f t="shared" si="8"/>
        <v>0.9467882352941176</v>
      </c>
    </row>
    <row r="243" spans="2:6" ht="15.75">
      <c r="B243" s="17" t="s">
        <v>40</v>
      </c>
      <c r="C243" s="9"/>
      <c r="D243" s="9"/>
      <c r="E243" s="9"/>
      <c r="F243" s="9"/>
    </row>
    <row r="244" spans="1:6" ht="15.75">
      <c r="A244" s="28" t="s">
        <v>93</v>
      </c>
      <c r="B244" s="32" t="s">
        <v>94</v>
      </c>
      <c r="C244" s="28"/>
      <c r="D244" s="28"/>
      <c r="E244" s="9"/>
      <c r="F244" s="9"/>
    </row>
    <row r="245" spans="2:10" ht="15.75">
      <c r="B245" s="44" t="s">
        <v>206</v>
      </c>
      <c r="C245" s="10"/>
      <c r="G245" s="73">
        <v>787400</v>
      </c>
      <c r="H245" s="73">
        <v>1734400</v>
      </c>
      <c r="I245" s="73">
        <v>1733822</v>
      </c>
      <c r="J245" s="78">
        <f t="shared" si="8"/>
        <v>0.9996667435424355</v>
      </c>
    </row>
    <row r="246" spans="1:10" ht="15.75">
      <c r="A246" s="28" t="s">
        <v>97</v>
      </c>
      <c r="B246" s="32" t="s">
        <v>100</v>
      </c>
      <c r="C246" s="33"/>
      <c r="D246" s="33"/>
      <c r="E246" s="15"/>
      <c r="G246" s="73">
        <v>212600</v>
      </c>
      <c r="H246" s="73">
        <v>468600</v>
      </c>
      <c r="I246" s="73">
        <v>468132</v>
      </c>
      <c r="J246" s="78">
        <f t="shared" si="8"/>
        <v>0.9990012804097311</v>
      </c>
    </row>
    <row r="247" spans="2:10" ht="15.75">
      <c r="B247" s="53" t="s">
        <v>18</v>
      </c>
      <c r="G247" s="75">
        <f>SUM(G233:G246)</f>
        <v>1581660</v>
      </c>
      <c r="H247" s="75">
        <f>SUM(H233:H246)</f>
        <v>3074860</v>
      </c>
      <c r="I247" s="75">
        <f>SUM(I233:I246)</f>
        <v>2960339</v>
      </c>
      <c r="J247" s="80">
        <f t="shared" si="8"/>
        <v>0.9627557026986594</v>
      </c>
    </row>
    <row r="248" spans="2:7" ht="15.75">
      <c r="B248" s="53"/>
      <c r="G248" s="75"/>
    </row>
    <row r="249" spans="2:7" ht="19.5">
      <c r="B249" s="21" t="s">
        <v>218</v>
      </c>
      <c r="G249" s="75"/>
    </row>
    <row r="250" spans="2:10" ht="15.75">
      <c r="B250" s="53" t="s">
        <v>219</v>
      </c>
      <c r="G250" s="75">
        <v>5000000</v>
      </c>
      <c r="H250" s="75">
        <v>5000000</v>
      </c>
      <c r="I250" s="75">
        <v>5000000</v>
      </c>
      <c r="J250" s="80">
        <f>SUM(I250/H250)</f>
        <v>1</v>
      </c>
    </row>
    <row r="251" spans="2:7" ht="15.75">
      <c r="B251" s="53"/>
      <c r="G251" s="75"/>
    </row>
    <row r="253" spans="1:7" ht="19.5">
      <c r="A253" s="30" t="s">
        <v>133</v>
      </c>
      <c r="B253" s="167" t="s">
        <v>134</v>
      </c>
      <c r="C253" s="167"/>
      <c r="D253" s="167"/>
      <c r="E253" s="167"/>
      <c r="F253" s="167"/>
      <c r="G253" s="167"/>
    </row>
    <row r="254" spans="1:10" ht="15.75">
      <c r="A254" s="9" t="s">
        <v>84</v>
      </c>
      <c r="B254" s="17" t="s">
        <v>5</v>
      </c>
      <c r="C254" s="18"/>
      <c r="G254" s="73">
        <v>2816300</v>
      </c>
      <c r="H254" s="73">
        <v>2966300</v>
      </c>
      <c r="I254" s="73">
        <v>2965433</v>
      </c>
      <c r="J254" s="78">
        <f>I254/H254</f>
        <v>0.9997077166840845</v>
      </c>
    </row>
    <row r="255" spans="1:10" ht="15.75">
      <c r="A255" s="9" t="s">
        <v>91</v>
      </c>
      <c r="B255" s="17" t="s">
        <v>1</v>
      </c>
      <c r="C255" s="18"/>
      <c r="D255" s="18"/>
      <c r="G255" s="73">
        <v>760401</v>
      </c>
      <c r="H255" s="73">
        <v>801401</v>
      </c>
      <c r="I255" s="73">
        <v>800668</v>
      </c>
      <c r="J255" s="78">
        <f>I255/H255</f>
        <v>0.9990853517776993</v>
      </c>
    </row>
    <row r="256" spans="1:10" ht="15.75">
      <c r="A256" s="9" t="s">
        <v>92</v>
      </c>
      <c r="B256" s="17" t="s">
        <v>2</v>
      </c>
      <c r="C256" s="18"/>
      <c r="G256" s="73">
        <v>484640</v>
      </c>
      <c r="H256" s="73">
        <v>514240</v>
      </c>
      <c r="I256" s="73">
        <v>383896</v>
      </c>
      <c r="J256" s="78">
        <f>I256/H256</f>
        <v>0.7465308027380212</v>
      </c>
    </row>
    <row r="257" spans="2:10" ht="15.75">
      <c r="B257" s="53" t="s">
        <v>18</v>
      </c>
      <c r="F257" s="11"/>
      <c r="G257" s="75">
        <f>SUM(G254:G256)</f>
        <v>4061341</v>
      </c>
      <c r="H257" s="75">
        <f>SUM(H254:H256)</f>
        <v>4281941</v>
      </c>
      <c r="I257" s="75">
        <f>SUM(I254:I256)</f>
        <v>4149997</v>
      </c>
      <c r="J257" s="80">
        <f>I257/H257</f>
        <v>0.9691859369384118</v>
      </c>
    </row>
    <row r="260" spans="1:7" ht="19.5">
      <c r="A260" s="30" t="s">
        <v>135</v>
      </c>
      <c r="B260" s="167" t="s">
        <v>136</v>
      </c>
      <c r="C260" s="167"/>
      <c r="D260" s="167"/>
      <c r="E260" s="167"/>
      <c r="F260" s="167"/>
      <c r="G260" s="167"/>
    </row>
    <row r="261" spans="1:7" ht="19.5">
      <c r="A261" s="30"/>
      <c r="B261" s="22" t="s">
        <v>137</v>
      </c>
      <c r="C261" s="22"/>
      <c r="D261" s="22"/>
      <c r="E261" s="22"/>
      <c r="F261" s="22"/>
      <c r="G261" s="86"/>
    </row>
    <row r="262" spans="1:3" ht="15.75">
      <c r="A262" s="9" t="s">
        <v>92</v>
      </c>
      <c r="B262" s="17" t="s">
        <v>2</v>
      </c>
      <c r="C262" s="18"/>
    </row>
    <row r="263" spans="1:10" ht="15.75">
      <c r="A263" s="28" t="s">
        <v>93</v>
      </c>
      <c r="B263" s="32" t="s">
        <v>229</v>
      </c>
      <c r="C263" s="18"/>
      <c r="G263" s="73">
        <v>50000</v>
      </c>
      <c r="H263" s="73">
        <v>100000</v>
      </c>
      <c r="I263" s="73">
        <v>89117</v>
      </c>
      <c r="J263" s="78">
        <f>I263/H263</f>
        <v>0.89117</v>
      </c>
    </row>
    <row r="264" spans="1:3" ht="15.75">
      <c r="A264" s="28" t="s">
        <v>103</v>
      </c>
      <c r="B264" s="33" t="s">
        <v>105</v>
      </c>
      <c r="C264" s="33"/>
    </row>
    <row r="265" spans="2:10" ht="15.75">
      <c r="B265" s="52" t="s">
        <v>183</v>
      </c>
      <c r="C265" s="15"/>
      <c r="G265" s="73">
        <v>90000</v>
      </c>
      <c r="H265" s="73">
        <v>90000</v>
      </c>
      <c r="I265" s="73">
        <v>17179</v>
      </c>
      <c r="J265" s="78">
        <f aca="true" t="shared" si="9" ref="J265:J271">I265/H265</f>
        <v>0.19087777777777779</v>
      </c>
    </row>
    <row r="266" spans="2:10" ht="15.75">
      <c r="B266" s="42" t="s">
        <v>184</v>
      </c>
      <c r="C266" s="15"/>
      <c r="G266" s="73">
        <v>20000</v>
      </c>
      <c r="H266" s="73">
        <v>20000</v>
      </c>
      <c r="I266" s="73">
        <v>19029</v>
      </c>
      <c r="J266" s="78">
        <f t="shared" si="9"/>
        <v>0.95145</v>
      </c>
    </row>
    <row r="267" spans="1:3" ht="15.75">
      <c r="A267" s="28" t="s">
        <v>117</v>
      </c>
      <c r="B267" s="28" t="s">
        <v>118</v>
      </c>
      <c r="C267" s="28"/>
    </row>
    <row r="268" spans="2:10" ht="15.75">
      <c r="B268" s="42" t="s">
        <v>191</v>
      </c>
      <c r="G268" s="73">
        <v>20000</v>
      </c>
      <c r="H268" s="73">
        <v>52000</v>
      </c>
      <c r="I268" s="73">
        <v>51780</v>
      </c>
      <c r="J268" s="78">
        <f t="shared" si="9"/>
        <v>0.9957692307692307</v>
      </c>
    </row>
    <row r="269" spans="2:10" ht="15.75">
      <c r="B269" s="42" t="s">
        <v>238</v>
      </c>
      <c r="G269" s="73">
        <v>50000</v>
      </c>
      <c r="H269" s="73">
        <v>65000</v>
      </c>
      <c r="I269" s="73">
        <v>63627</v>
      </c>
      <c r="J269" s="78">
        <f t="shared" si="9"/>
        <v>0.9788769230769231</v>
      </c>
    </row>
    <row r="270" spans="1:10" ht="15.75">
      <c r="A270" s="28" t="s">
        <v>97</v>
      </c>
      <c r="B270" s="32" t="s">
        <v>100</v>
      </c>
      <c r="C270" s="33"/>
      <c r="D270" s="33"/>
      <c r="E270" s="15"/>
      <c r="G270" s="73">
        <v>62000</v>
      </c>
      <c r="H270" s="73">
        <v>62000</v>
      </c>
      <c r="I270" s="73">
        <v>57439</v>
      </c>
      <c r="J270" s="78">
        <f t="shared" si="9"/>
        <v>0.9264354838709677</v>
      </c>
    </row>
    <row r="271" spans="2:10" ht="15.75">
      <c r="B271" s="53" t="s">
        <v>18</v>
      </c>
      <c r="G271" s="75">
        <f>SUM(G263:G270)</f>
        <v>292000</v>
      </c>
      <c r="H271" s="75">
        <f>SUM(H263:H270)</f>
        <v>389000</v>
      </c>
      <c r="I271" s="75">
        <f>SUM(I263:I270)</f>
        <v>298171</v>
      </c>
      <c r="J271" s="80">
        <f t="shared" si="9"/>
        <v>0.7665064267352185</v>
      </c>
    </row>
    <row r="272" spans="4:7" ht="15.75">
      <c r="D272" s="18"/>
      <c r="G272" s="75"/>
    </row>
    <row r="273" spans="1:7" ht="19.5">
      <c r="A273" s="30" t="s">
        <v>138</v>
      </c>
      <c r="B273" s="13" t="s">
        <v>139</v>
      </c>
      <c r="C273" s="13"/>
      <c r="D273" s="23"/>
      <c r="E273" s="13"/>
      <c r="F273" s="13"/>
      <c r="G273" s="94"/>
    </row>
    <row r="274" spans="1:7" ht="15.75">
      <c r="A274" s="9" t="s">
        <v>92</v>
      </c>
      <c r="B274" s="9" t="s">
        <v>2</v>
      </c>
      <c r="C274" s="9"/>
      <c r="D274" s="18"/>
      <c r="G274" s="75"/>
    </row>
    <row r="275" spans="1:7" ht="15.75">
      <c r="A275" s="28" t="s">
        <v>130</v>
      </c>
      <c r="B275" s="28" t="s">
        <v>181</v>
      </c>
      <c r="C275" s="9"/>
      <c r="D275" s="18"/>
      <c r="G275" s="75"/>
    </row>
    <row r="276" spans="1:10" ht="15.75">
      <c r="A276" s="9"/>
      <c r="B276" s="48" t="s">
        <v>334</v>
      </c>
      <c r="C276" s="10"/>
      <c r="D276" s="24"/>
      <c r="E276" s="10"/>
      <c r="F276" s="10"/>
      <c r="G276" s="74">
        <v>0</v>
      </c>
      <c r="H276" s="74">
        <v>15100</v>
      </c>
      <c r="I276" s="74">
        <v>15015</v>
      </c>
      <c r="J276" s="79">
        <f>I276/H276</f>
        <v>0.9943708609271523</v>
      </c>
    </row>
    <row r="277" spans="1:7" ht="15.75">
      <c r="A277" s="28" t="s">
        <v>93</v>
      </c>
      <c r="B277" s="28" t="s">
        <v>94</v>
      </c>
      <c r="C277" s="28"/>
      <c r="D277" s="18"/>
      <c r="G277" s="75"/>
    </row>
    <row r="278" spans="2:10" ht="15.75">
      <c r="B278" s="42" t="s">
        <v>189</v>
      </c>
      <c r="D278" s="18"/>
      <c r="G278" s="74">
        <v>20000</v>
      </c>
      <c r="H278" s="73">
        <v>23000</v>
      </c>
      <c r="I278" s="73">
        <v>22954</v>
      </c>
      <c r="J278" s="78">
        <f>I278/H278</f>
        <v>0.998</v>
      </c>
    </row>
    <row r="279" spans="1:7" ht="15.75">
      <c r="A279" s="28" t="s">
        <v>103</v>
      </c>
      <c r="B279" s="28" t="s">
        <v>104</v>
      </c>
      <c r="C279" s="28"/>
      <c r="D279" s="18"/>
      <c r="G279" s="74"/>
    </row>
    <row r="280" spans="2:10" ht="15.75">
      <c r="B280" s="52" t="s">
        <v>183</v>
      </c>
      <c r="C280" s="15"/>
      <c r="D280" s="18"/>
      <c r="G280" s="74">
        <v>50000</v>
      </c>
      <c r="H280" s="73">
        <v>152000</v>
      </c>
      <c r="I280" s="73">
        <v>151559</v>
      </c>
      <c r="J280" s="78">
        <f aca="true" t="shared" si="10" ref="J280:J293">I280/H280</f>
        <v>0.9970986842105263</v>
      </c>
    </row>
    <row r="281" spans="2:10" ht="15.75">
      <c r="B281" s="42" t="s">
        <v>184</v>
      </c>
      <c r="C281" s="15"/>
      <c r="D281" s="18"/>
      <c r="G281" s="74">
        <v>50000</v>
      </c>
      <c r="H281" s="73">
        <v>50000</v>
      </c>
      <c r="I281" s="73">
        <v>26898</v>
      </c>
      <c r="J281" s="78">
        <f t="shared" si="10"/>
        <v>0.53796</v>
      </c>
    </row>
    <row r="282" spans="1:10" ht="15.75">
      <c r="A282" s="28" t="s">
        <v>371</v>
      </c>
      <c r="B282" s="28" t="s">
        <v>372</v>
      </c>
      <c r="C282" s="28"/>
      <c r="G282" s="74">
        <v>0</v>
      </c>
      <c r="H282" s="73">
        <v>75000</v>
      </c>
      <c r="I282" s="73">
        <v>74016</v>
      </c>
      <c r="J282" s="78">
        <f t="shared" si="10"/>
        <v>0.98688</v>
      </c>
    </row>
    <row r="283" spans="1:10" ht="15.75">
      <c r="A283" s="28" t="s">
        <v>108</v>
      </c>
      <c r="B283" s="28" t="s">
        <v>128</v>
      </c>
      <c r="C283" s="28"/>
      <c r="G283" s="74">
        <v>30000</v>
      </c>
      <c r="H283" s="73">
        <v>100000</v>
      </c>
      <c r="I283" s="73">
        <v>99500</v>
      </c>
      <c r="J283" s="78">
        <f t="shared" si="10"/>
        <v>0.995</v>
      </c>
    </row>
    <row r="284" spans="1:10" ht="15.75">
      <c r="A284" s="28" t="s">
        <v>117</v>
      </c>
      <c r="B284" s="28" t="s">
        <v>187</v>
      </c>
      <c r="C284" s="28"/>
      <c r="G284" s="74">
        <v>50000</v>
      </c>
      <c r="H284" s="73">
        <v>50000</v>
      </c>
      <c r="I284" s="73">
        <v>27983</v>
      </c>
      <c r="J284" s="78">
        <f t="shared" si="10"/>
        <v>0.55966</v>
      </c>
    </row>
    <row r="285" spans="1:10" ht="15.75">
      <c r="A285" s="28" t="s">
        <v>97</v>
      </c>
      <c r="B285" s="32" t="s">
        <v>100</v>
      </c>
      <c r="C285" s="33"/>
      <c r="D285" s="33"/>
      <c r="E285" s="15"/>
      <c r="G285" s="74">
        <v>90000</v>
      </c>
      <c r="H285" s="73">
        <v>110000</v>
      </c>
      <c r="I285" s="73">
        <v>109541</v>
      </c>
      <c r="J285" s="78">
        <f t="shared" si="10"/>
        <v>0.9958272727272727</v>
      </c>
    </row>
    <row r="286" spans="2:10" s="9" customFormat="1" ht="15.75">
      <c r="B286" s="104" t="s">
        <v>18</v>
      </c>
      <c r="C286" s="18"/>
      <c r="D286" s="18"/>
      <c r="E286" s="18"/>
      <c r="G286" s="92">
        <f>SUM(G276:G285)</f>
        <v>290000</v>
      </c>
      <c r="H286" s="92">
        <f>SUM(H276:H285)</f>
        <v>575100</v>
      </c>
      <c r="I286" s="92">
        <f>SUM(I276:I285)</f>
        <v>527466</v>
      </c>
      <c r="J286" s="99">
        <f t="shared" si="10"/>
        <v>0.9171726656233699</v>
      </c>
    </row>
    <row r="287" spans="2:10" s="9" customFormat="1" ht="15.75">
      <c r="B287" s="104"/>
      <c r="C287" s="18"/>
      <c r="D287" s="18"/>
      <c r="E287" s="18"/>
      <c r="G287" s="92"/>
      <c r="H287" s="92"/>
      <c r="I287" s="92"/>
      <c r="J287" s="99"/>
    </row>
    <row r="288" spans="1:7" ht="15.75">
      <c r="A288" s="9" t="s">
        <v>157</v>
      </c>
      <c r="B288" s="17" t="s">
        <v>264</v>
      </c>
      <c r="C288" s="33"/>
      <c r="D288" s="33"/>
      <c r="E288" s="15"/>
      <c r="G288" s="74"/>
    </row>
    <row r="289" spans="1:10" ht="15.75">
      <c r="A289" s="28"/>
      <c r="B289" s="32" t="s">
        <v>206</v>
      </c>
      <c r="C289" s="33"/>
      <c r="D289" s="33"/>
      <c r="E289" s="15"/>
      <c r="G289" s="74">
        <v>0</v>
      </c>
      <c r="H289" s="73">
        <v>26000</v>
      </c>
      <c r="I289" s="73">
        <v>25961</v>
      </c>
      <c r="J289" s="78">
        <f>I289/H289</f>
        <v>0.9985</v>
      </c>
    </row>
    <row r="290" spans="1:10" ht="15.75">
      <c r="A290" s="28"/>
      <c r="B290" s="32" t="s">
        <v>268</v>
      </c>
      <c r="C290" s="33"/>
      <c r="D290" s="33"/>
      <c r="E290" s="15"/>
      <c r="G290" s="74">
        <v>0</v>
      </c>
      <c r="H290" s="73">
        <v>8000</v>
      </c>
      <c r="I290" s="73">
        <v>7009</v>
      </c>
      <c r="J290" s="78">
        <f>I290/H290</f>
        <v>0.876125</v>
      </c>
    </row>
    <row r="291" spans="1:10" ht="15.75">
      <c r="A291" s="28"/>
      <c r="B291" s="104" t="s">
        <v>18</v>
      </c>
      <c r="C291" s="33"/>
      <c r="D291" s="33"/>
      <c r="E291" s="15"/>
      <c r="G291" s="92">
        <f>SUM(G289:G290)</f>
        <v>0</v>
      </c>
      <c r="H291" s="92">
        <f>SUM(H289:H290)</f>
        <v>34000</v>
      </c>
      <c r="I291" s="92">
        <f>SUM(I289:I290)</f>
        <v>32970</v>
      </c>
      <c r="J291" s="99">
        <f>I291/H291</f>
        <v>0.9697058823529412</v>
      </c>
    </row>
    <row r="292" spans="1:7" ht="15.75">
      <c r="A292" s="28"/>
      <c r="B292" s="32"/>
      <c r="C292" s="33"/>
      <c r="D292" s="33"/>
      <c r="E292" s="15"/>
      <c r="G292" s="74"/>
    </row>
    <row r="293" spans="2:10" ht="15.75">
      <c r="B293" s="108" t="s">
        <v>18</v>
      </c>
      <c r="D293" s="18"/>
      <c r="G293" s="75">
        <f>SUM(G286,G291)</f>
        <v>290000</v>
      </c>
      <c r="H293" s="75">
        <f>SUM(H286,H291)</f>
        <v>609100</v>
      </c>
      <c r="I293" s="75">
        <f>SUM(I286,I291)</f>
        <v>560436</v>
      </c>
      <c r="J293" s="80">
        <f t="shared" si="10"/>
        <v>0.9201050730586111</v>
      </c>
    </row>
    <row r="294" spans="4:7" ht="15.75">
      <c r="D294" s="18"/>
      <c r="G294" s="75"/>
    </row>
    <row r="295" spans="1:7" ht="19.5">
      <c r="A295" s="30" t="s">
        <v>140</v>
      </c>
      <c r="B295" s="13" t="s">
        <v>141</v>
      </c>
      <c r="C295" s="13"/>
      <c r="D295" s="23"/>
      <c r="E295" s="13"/>
      <c r="F295" s="13"/>
      <c r="G295" s="94"/>
    </row>
    <row r="296" spans="1:7" ht="15.75">
      <c r="A296" s="9" t="s">
        <v>119</v>
      </c>
      <c r="B296" s="9" t="s">
        <v>123</v>
      </c>
      <c r="C296" s="9"/>
      <c r="D296" s="18"/>
      <c r="E296" s="9"/>
      <c r="F296" s="28"/>
      <c r="G296" s="75"/>
    </row>
    <row r="297" spans="2:10" ht="15.75">
      <c r="B297" s="42" t="s">
        <v>207</v>
      </c>
      <c r="D297" s="18"/>
      <c r="G297" s="74">
        <v>1000000</v>
      </c>
      <c r="H297" s="73">
        <v>2700000</v>
      </c>
      <c r="I297" s="73">
        <v>2612266</v>
      </c>
      <c r="J297" s="78">
        <f>I297/H297</f>
        <v>0.9675059259259259</v>
      </c>
    </row>
    <row r="298" spans="2:10" ht="15.75">
      <c r="B298" s="42" t="s">
        <v>226</v>
      </c>
      <c r="D298" s="18"/>
      <c r="G298" s="74">
        <v>1000000</v>
      </c>
      <c r="H298" s="73">
        <v>1000000</v>
      </c>
      <c r="I298" s="73">
        <v>1000000</v>
      </c>
      <c r="J298" s="78">
        <f>I298/H298</f>
        <v>1</v>
      </c>
    </row>
    <row r="299" spans="2:10" ht="15.75">
      <c r="B299" s="51" t="s">
        <v>18</v>
      </c>
      <c r="D299" s="18"/>
      <c r="G299" s="75">
        <f>SUM(G297:G298)</f>
        <v>2000000</v>
      </c>
      <c r="H299" s="75">
        <f>SUM(H297:H298)</f>
        <v>3700000</v>
      </c>
      <c r="I299" s="75">
        <f>SUM(I297:I298)</f>
        <v>3612266</v>
      </c>
      <c r="J299" s="80">
        <f>I299/H299</f>
        <v>0.9762881081081081</v>
      </c>
    </row>
    <row r="300" spans="4:7" ht="15.75">
      <c r="D300" s="18"/>
      <c r="G300" s="75"/>
    </row>
    <row r="301" spans="2:7" ht="15.75">
      <c r="B301" s="9" t="s">
        <v>142</v>
      </c>
      <c r="C301" s="9"/>
      <c r="D301" s="18"/>
      <c r="G301" s="75"/>
    </row>
    <row r="302" spans="2:3" ht="15.75">
      <c r="B302" s="9"/>
      <c r="C302" s="9"/>
    </row>
    <row r="303" spans="1:7" ht="19.5">
      <c r="A303" s="22">
        <v>101150</v>
      </c>
      <c r="B303" s="167" t="s">
        <v>143</v>
      </c>
      <c r="C303" s="167"/>
      <c r="D303" s="167"/>
      <c r="E303" s="167"/>
      <c r="F303" s="167"/>
      <c r="G303" s="167"/>
    </row>
    <row r="304" spans="1:10" ht="15.75">
      <c r="A304" s="28" t="s">
        <v>144</v>
      </c>
      <c r="B304" s="50" t="s">
        <v>208</v>
      </c>
      <c r="C304" s="28"/>
      <c r="G304" s="87">
        <v>900000</v>
      </c>
      <c r="H304" s="87">
        <v>1282000</v>
      </c>
      <c r="I304" s="87">
        <v>0</v>
      </c>
      <c r="J304" s="97">
        <f>I304/H304</f>
        <v>0</v>
      </c>
    </row>
    <row r="306" spans="1:7" ht="19.5">
      <c r="A306" s="22">
        <v>104051</v>
      </c>
      <c r="B306" s="167" t="s">
        <v>146</v>
      </c>
      <c r="C306" s="167"/>
      <c r="D306" s="167"/>
      <c r="E306" s="167"/>
      <c r="F306" s="167"/>
      <c r="G306" s="167"/>
    </row>
    <row r="307" spans="1:7" ht="15.75">
      <c r="A307" s="28" t="s">
        <v>145</v>
      </c>
      <c r="B307" s="28" t="s">
        <v>147</v>
      </c>
      <c r="C307" s="28"/>
      <c r="D307" s="28"/>
      <c r="E307" s="28"/>
      <c r="F307" s="28"/>
      <c r="G307" s="74"/>
    </row>
    <row r="308" ht="15.75">
      <c r="B308" t="s">
        <v>148</v>
      </c>
    </row>
    <row r="309" spans="2:10" ht="15.75">
      <c r="B309" s="42" t="s">
        <v>391</v>
      </c>
      <c r="G309" s="73">
        <v>250000</v>
      </c>
      <c r="H309" s="73">
        <v>250000</v>
      </c>
      <c r="I309" s="73">
        <v>222985</v>
      </c>
      <c r="J309" s="78">
        <f>I309/H309</f>
        <v>0.89194</v>
      </c>
    </row>
    <row r="310" spans="2:10" ht="15.75">
      <c r="B310" t="s">
        <v>149</v>
      </c>
      <c r="G310" s="73">
        <v>350000</v>
      </c>
      <c r="H310" s="73">
        <v>350000</v>
      </c>
      <c r="I310" s="73">
        <v>52160</v>
      </c>
      <c r="J310" s="78">
        <f>I310/H310</f>
        <v>0.14902857142857143</v>
      </c>
    </row>
    <row r="311" spans="2:10" ht="15.75">
      <c r="B311" t="s">
        <v>392</v>
      </c>
      <c r="G311" s="73">
        <v>0</v>
      </c>
      <c r="H311" s="73">
        <v>962800</v>
      </c>
      <c r="I311" s="73">
        <v>962800</v>
      </c>
      <c r="J311" s="78">
        <f>I311/H311</f>
        <v>1</v>
      </c>
    </row>
    <row r="312" spans="2:10" s="28" customFormat="1" ht="15.75">
      <c r="B312" s="56" t="s">
        <v>18</v>
      </c>
      <c r="G312" s="87">
        <f>SUM(G309:G311)</f>
        <v>600000</v>
      </c>
      <c r="H312" s="87">
        <f>SUM(H309:H311)</f>
        <v>1562800</v>
      </c>
      <c r="I312" s="87">
        <f>SUM(I309:I311)</f>
        <v>1237945</v>
      </c>
      <c r="J312" s="97">
        <f>I312/H312</f>
        <v>0.7921327105195802</v>
      </c>
    </row>
    <row r="313" spans="4:7" ht="15.75">
      <c r="D313" s="18"/>
      <c r="G313" s="75"/>
    </row>
    <row r="314" spans="1:7" ht="19.5">
      <c r="A314" s="22">
        <v>106020</v>
      </c>
      <c r="B314" s="167" t="s">
        <v>151</v>
      </c>
      <c r="C314" s="167"/>
      <c r="D314" s="167"/>
      <c r="E314" s="167"/>
      <c r="F314" s="167"/>
      <c r="G314" s="167"/>
    </row>
    <row r="315" spans="1:10" ht="15.75">
      <c r="A315" s="28" t="s">
        <v>150</v>
      </c>
      <c r="B315" s="42" t="s">
        <v>240</v>
      </c>
      <c r="G315" s="87">
        <v>2500000</v>
      </c>
      <c r="H315" s="87">
        <v>2765000</v>
      </c>
      <c r="I315" s="87">
        <v>264700</v>
      </c>
      <c r="J315" s="97">
        <f>I315/H315</f>
        <v>0.09573236889692587</v>
      </c>
    </row>
    <row r="317" spans="1:7" ht="19.5">
      <c r="A317" s="22">
        <v>107060</v>
      </c>
      <c r="B317" s="167" t="s">
        <v>153</v>
      </c>
      <c r="C317" s="167"/>
      <c r="D317" s="167"/>
      <c r="E317" s="167"/>
      <c r="F317" s="167"/>
      <c r="G317" s="167"/>
    </row>
    <row r="318" spans="1:10" ht="19.5">
      <c r="A318" s="28" t="s">
        <v>152</v>
      </c>
      <c r="B318" s="48" t="s">
        <v>395</v>
      </c>
      <c r="C318" s="22"/>
      <c r="D318" s="22"/>
      <c r="E318" s="22"/>
      <c r="F318" s="22"/>
      <c r="G318" s="83">
        <v>0</v>
      </c>
      <c r="H318" s="73">
        <v>5457000</v>
      </c>
      <c r="I318" s="73">
        <v>5384240</v>
      </c>
      <c r="J318" s="78">
        <f>I318/H318</f>
        <v>0.9866666666666667</v>
      </c>
    </row>
    <row r="319" spans="2:10" ht="15.75">
      <c r="B319" s="42" t="s">
        <v>241</v>
      </c>
      <c r="G319" s="73">
        <v>50000</v>
      </c>
      <c r="H319" s="73">
        <v>75000</v>
      </c>
      <c r="I319" s="73">
        <v>75000</v>
      </c>
      <c r="J319" s="78">
        <f aca="true" t="shared" si="11" ref="J319:J325">I319/H319</f>
        <v>1</v>
      </c>
    </row>
    <row r="320" spans="2:10" ht="15.75">
      <c r="B320" s="42" t="s">
        <v>242</v>
      </c>
      <c r="G320" s="73">
        <v>100000</v>
      </c>
      <c r="H320" s="73">
        <v>100000</v>
      </c>
      <c r="I320" s="73">
        <v>0</v>
      </c>
      <c r="J320" s="78">
        <f t="shared" si="11"/>
        <v>0</v>
      </c>
    </row>
    <row r="321" spans="2:10" ht="15.75">
      <c r="B321" s="42" t="s">
        <v>209</v>
      </c>
      <c r="G321" s="73">
        <v>100000</v>
      </c>
      <c r="H321" s="73">
        <v>100000</v>
      </c>
      <c r="I321" s="73">
        <v>30000</v>
      </c>
      <c r="J321" s="78">
        <f t="shared" si="11"/>
        <v>0.3</v>
      </c>
    </row>
    <row r="322" spans="2:10" ht="15.75">
      <c r="B322" s="42" t="s">
        <v>220</v>
      </c>
      <c r="G322" s="73">
        <v>200000</v>
      </c>
      <c r="H322" s="73">
        <v>961000</v>
      </c>
      <c r="I322" s="73">
        <v>960300</v>
      </c>
      <c r="J322" s="78">
        <f t="shared" si="11"/>
        <v>0.9992715920915712</v>
      </c>
    </row>
    <row r="323" spans="2:10" ht="15.75">
      <c r="B323" s="42" t="s">
        <v>243</v>
      </c>
      <c r="G323" s="73">
        <v>100000</v>
      </c>
      <c r="H323" s="73">
        <v>100000</v>
      </c>
      <c r="I323" s="73">
        <v>20000</v>
      </c>
      <c r="J323" s="78">
        <f t="shared" si="11"/>
        <v>0.2</v>
      </c>
    </row>
    <row r="324" spans="2:10" ht="15.75">
      <c r="B324" s="42" t="s">
        <v>224</v>
      </c>
      <c r="G324" s="73">
        <v>2330000</v>
      </c>
      <c r="H324" s="73">
        <v>10130000</v>
      </c>
      <c r="I324" s="73">
        <v>8503736</v>
      </c>
      <c r="J324" s="78">
        <f t="shared" si="11"/>
        <v>0.8394606120434354</v>
      </c>
    </row>
    <row r="325" spans="2:10" ht="15.75">
      <c r="B325" s="42" t="s">
        <v>396</v>
      </c>
      <c r="G325" s="73">
        <v>0</v>
      </c>
      <c r="H325" s="73">
        <v>150000</v>
      </c>
      <c r="I325" s="73">
        <v>150000</v>
      </c>
      <c r="J325" s="78">
        <f t="shared" si="11"/>
        <v>1</v>
      </c>
    </row>
    <row r="326" spans="2:10" s="28" customFormat="1" ht="15.75">
      <c r="B326" s="56" t="s">
        <v>18</v>
      </c>
      <c r="G326" s="87">
        <f>SUM(G318:G324)</f>
        <v>2880000</v>
      </c>
      <c r="H326" s="87">
        <f>SUM(H318:H325)</f>
        <v>17073000</v>
      </c>
      <c r="I326" s="87">
        <f>SUM(I318:I325)</f>
        <v>15123276</v>
      </c>
      <c r="J326" s="97">
        <f>I326/H326</f>
        <v>0.8858007380073801</v>
      </c>
    </row>
    <row r="327" spans="2:10" s="28" customFormat="1" ht="15.75">
      <c r="B327" s="56"/>
      <c r="G327" s="87"/>
      <c r="H327" s="87"/>
      <c r="I327" s="87"/>
      <c r="J327" s="97"/>
    </row>
    <row r="328" spans="2:10" s="11" customFormat="1" ht="15.75">
      <c r="B328" s="51" t="s">
        <v>154</v>
      </c>
      <c r="D328" s="18"/>
      <c r="G328" s="75">
        <f>SUM(G304,G312,G315,G326)</f>
        <v>6880000</v>
      </c>
      <c r="H328" s="75">
        <f>SUM(H304,H312,H315,H326)</f>
        <v>22682800</v>
      </c>
      <c r="I328" s="75">
        <f>SUM(I304,I312,I315,I326)</f>
        <v>16625921</v>
      </c>
      <c r="J328" s="80">
        <f>I328/H328</f>
        <v>0.7329748091064595</v>
      </c>
    </row>
    <row r="329" spans="2:10" s="11" customFormat="1" ht="15.75">
      <c r="B329" s="51"/>
      <c r="D329" s="18"/>
      <c r="G329" s="75"/>
      <c r="H329" s="75"/>
      <c r="I329" s="75"/>
      <c r="J329" s="80"/>
    </row>
    <row r="330" spans="1:10" s="11" customFormat="1" ht="19.5">
      <c r="A330" s="30" t="s">
        <v>248</v>
      </c>
      <c r="B330" s="67" t="s">
        <v>249</v>
      </c>
      <c r="D330" s="18"/>
      <c r="G330" s="75"/>
      <c r="H330" s="75"/>
      <c r="I330" s="75"/>
      <c r="J330" s="80"/>
    </row>
    <row r="331" spans="1:10" s="11" customFormat="1" ht="15.75">
      <c r="A331" s="28" t="s">
        <v>250</v>
      </c>
      <c r="B331" s="54" t="s">
        <v>252</v>
      </c>
      <c r="D331" s="18"/>
      <c r="G331" s="74">
        <v>252200</v>
      </c>
      <c r="H331" s="74">
        <v>252200</v>
      </c>
      <c r="I331" s="74">
        <v>229510</v>
      </c>
      <c r="J331" s="79">
        <f>I331/H331</f>
        <v>0.9100317208564631</v>
      </c>
    </row>
    <row r="332" spans="1:10" s="11" customFormat="1" ht="15.75">
      <c r="A332" s="28" t="s">
        <v>251</v>
      </c>
      <c r="B332" s="32" t="s">
        <v>100</v>
      </c>
      <c r="D332" s="18"/>
      <c r="G332" s="74">
        <v>67000</v>
      </c>
      <c r="H332" s="74">
        <v>67000</v>
      </c>
      <c r="I332" s="74">
        <v>61968</v>
      </c>
      <c r="J332" s="79">
        <f>I332/H332</f>
        <v>0.9248955223880597</v>
      </c>
    </row>
    <row r="333" spans="2:10" s="11" customFormat="1" ht="15.75">
      <c r="B333" s="51" t="s">
        <v>18</v>
      </c>
      <c r="D333" s="18"/>
      <c r="G333" s="75">
        <f>SUM(G331:G332)</f>
        <v>319200</v>
      </c>
      <c r="H333" s="75">
        <f>SUM(H331:H332)</f>
        <v>319200</v>
      </c>
      <c r="I333" s="75">
        <f>SUM(I331:I332)</f>
        <v>291478</v>
      </c>
      <c r="J333" s="80">
        <f>I333/H333</f>
        <v>0.9131516290726817</v>
      </c>
    </row>
    <row r="334" spans="2:10" s="11" customFormat="1" ht="15.75">
      <c r="B334" s="51"/>
      <c r="D334" s="18"/>
      <c r="G334" s="75"/>
      <c r="H334" s="75"/>
      <c r="I334" s="75"/>
      <c r="J334" s="80"/>
    </row>
    <row r="335" spans="1:2" ht="19.5">
      <c r="A335" s="30" t="s">
        <v>383</v>
      </c>
      <c r="B335" s="109" t="s">
        <v>386</v>
      </c>
    </row>
    <row r="336" spans="1:7" ht="15.75">
      <c r="A336" s="9" t="s">
        <v>119</v>
      </c>
      <c r="B336" s="9" t="s">
        <v>120</v>
      </c>
      <c r="C336" s="9"/>
      <c r="D336" s="9"/>
      <c r="G336" s="75"/>
    </row>
    <row r="337" spans="1:7" ht="15.75">
      <c r="A337" s="28" t="s">
        <v>122</v>
      </c>
      <c r="B337" s="28" t="s">
        <v>221</v>
      </c>
      <c r="C337" s="28"/>
      <c r="D337" s="28"/>
      <c r="E337" s="28"/>
      <c r="F337" s="28"/>
      <c r="G337" s="87"/>
    </row>
    <row r="338" spans="1:10" ht="15.75">
      <c r="A338" s="28"/>
      <c r="B338" s="48" t="s">
        <v>382</v>
      </c>
      <c r="C338" s="28"/>
      <c r="D338" s="28"/>
      <c r="E338" s="28"/>
      <c r="F338" s="28"/>
      <c r="G338" s="73">
        <v>38174000</v>
      </c>
      <c r="H338" s="73">
        <v>38174000</v>
      </c>
      <c r="I338" s="73">
        <v>37699932</v>
      </c>
      <c r="J338" s="78">
        <f>I338/H338</f>
        <v>0.9875813904751926</v>
      </c>
    </row>
    <row r="339" spans="2:10" ht="15.75">
      <c r="B339" s="53" t="s">
        <v>18</v>
      </c>
      <c r="G339" s="75">
        <f>SUM(G338:G338)</f>
        <v>38174000</v>
      </c>
      <c r="H339" s="75">
        <f>SUM(H338:H338)</f>
        <v>38174000</v>
      </c>
      <c r="I339" s="75">
        <f>SUM(I338:I338)</f>
        <v>37699932</v>
      </c>
      <c r="J339" s="80">
        <f>I339/H339</f>
        <v>0.9875813904751926</v>
      </c>
    </row>
    <row r="340" spans="2:10" ht="15.75">
      <c r="B340" s="53"/>
      <c r="G340" s="75"/>
      <c r="H340" s="75"/>
      <c r="I340" s="75"/>
      <c r="J340" s="80"/>
    </row>
    <row r="341" spans="1:10" ht="19.5">
      <c r="A341" s="30" t="s">
        <v>384</v>
      </c>
      <c r="B341" s="67" t="s">
        <v>385</v>
      </c>
      <c r="G341" s="75"/>
      <c r="H341" s="75"/>
      <c r="I341" s="75"/>
      <c r="J341" s="80"/>
    </row>
    <row r="342" spans="1:10" ht="15.75">
      <c r="A342" s="28" t="s">
        <v>157</v>
      </c>
      <c r="B342" s="54" t="s">
        <v>387</v>
      </c>
      <c r="G342" s="75"/>
      <c r="H342" s="75"/>
      <c r="I342" s="75"/>
      <c r="J342" s="80"/>
    </row>
    <row r="343" spans="2:10" ht="15.75">
      <c r="B343" s="48" t="s">
        <v>206</v>
      </c>
      <c r="G343" s="74">
        <v>0</v>
      </c>
      <c r="H343" s="74">
        <v>2517000</v>
      </c>
      <c r="I343" s="74">
        <v>2516415</v>
      </c>
      <c r="J343" s="79">
        <f>I343/H343</f>
        <v>0.9997675804529201</v>
      </c>
    </row>
    <row r="344" spans="2:10" ht="15.75">
      <c r="B344" s="48" t="s">
        <v>268</v>
      </c>
      <c r="G344" s="74">
        <v>0</v>
      </c>
      <c r="H344" s="74">
        <v>680000</v>
      </c>
      <c r="I344" s="74">
        <v>679432</v>
      </c>
      <c r="J344" s="79">
        <f>I344/H344</f>
        <v>0.999164705882353</v>
      </c>
    </row>
    <row r="345" spans="2:10" ht="15.75">
      <c r="B345" s="48" t="s">
        <v>326</v>
      </c>
      <c r="G345" s="74">
        <v>0</v>
      </c>
      <c r="H345" s="74">
        <v>4835000</v>
      </c>
      <c r="I345" s="74">
        <v>4834642</v>
      </c>
      <c r="J345" s="79">
        <f>I345/H345</f>
        <v>0.9999259565667011</v>
      </c>
    </row>
    <row r="346" spans="2:10" ht="15.75">
      <c r="B346" s="48" t="s">
        <v>327</v>
      </c>
      <c r="G346" s="74">
        <v>0</v>
      </c>
      <c r="H346" s="74">
        <v>1306000</v>
      </c>
      <c r="I346" s="74">
        <v>1305354</v>
      </c>
      <c r="J346" s="79">
        <f>I346/H346</f>
        <v>0.9995053598774886</v>
      </c>
    </row>
    <row r="347" spans="2:10" s="9" customFormat="1" ht="15.75">
      <c r="B347" s="104" t="s">
        <v>18</v>
      </c>
      <c r="G347" s="92">
        <f>SUM(G343:G346)</f>
        <v>0</v>
      </c>
      <c r="H347" s="75">
        <f>SUM(H343:H346)</f>
        <v>9338000</v>
      </c>
      <c r="I347" s="75">
        <f>SUM(I343:I346)</f>
        <v>9335843</v>
      </c>
      <c r="J347" s="80">
        <f>I347/H347</f>
        <v>0.9997690083529663</v>
      </c>
    </row>
    <row r="348" spans="4:7" ht="15.75">
      <c r="D348" s="18"/>
      <c r="G348" s="75"/>
    </row>
    <row r="349" spans="1:7" ht="19.5">
      <c r="A349" s="30" t="s">
        <v>210</v>
      </c>
      <c r="B349" s="13" t="s">
        <v>155</v>
      </c>
      <c r="C349" s="13"/>
      <c r="D349" s="23"/>
      <c r="E349" s="13"/>
      <c r="F349" s="13"/>
      <c r="G349" s="94"/>
    </row>
    <row r="350" spans="1:7" ht="15.75">
      <c r="A350" s="9" t="s">
        <v>92</v>
      </c>
      <c r="B350" s="9" t="s">
        <v>2</v>
      </c>
      <c r="C350" s="9"/>
      <c r="D350" s="18"/>
      <c r="G350" s="75"/>
    </row>
    <row r="351" spans="1:7" ht="15.75">
      <c r="A351" s="28" t="s">
        <v>93</v>
      </c>
      <c r="B351" s="32" t="s">
        <v>94</v>
      </c>
      <c r="C351" s="33"/>
      <c r="D351" s="15"/>
      <c r="G351" s="75"/>
    </row>
    <row r="352" spans="2:10" ht="15.75">
      <c r="B352" s="42" t="s">
        <v>186</v>
      </c>
      <c r="G352" s="74">
        <v>300000</v>
      </c>
      <c r="H352" s="73">
        <v>300000</v>
      </c>
      <c r="I352" s="73">
        <v>15748</v>
      </c>
      <c r="J352" s="78">
        <f>I352/H352</f>
        <v>0.052493333333333336</v>
      </c>
    </row>
    <row r="353" spans="2:10" ht="15.75">
      <c r="B353" s="42" t="s">
        <v>199</v>
      </c>
      <c r="G353" s="74">
        <v>200000</v>
      </c>
      <c r="H353" s="73">
        <v>200000</v>
      </c>
      <c r="I353" s="73">
        <v>4286</v>
      </c>
      <c r="J353" s="78">
        <f>I353/H353</f>
        <v>0.02143</v>
      </c>
    </row>
    <row r="354" spans="2:10" ht="15.75">
      <c r="B354" s="42" t="s">
        <v>203</v>
      </c>
      <c r="G354" s="74">
        <v>7000</v>
      </c>
      <c r="H354" s="73">
        <v>7000</v>
      </c>
      <c r="I354" s="73">
        <v>3662</v>
      </c>
      <c r="J354" s="78">
        <f>I354/H354</f>
        <v>0.5231428571428571</v>
      </c>
    </row>
    <row r="355" spans="1:10" ht="15.75">
      <c r="A355" s="28" t="s">
        <v>127</v>
      </c>
      <c r="B355" s="28" t="s">
        <v>128</v>
      </c>
      <c r="C355" s="28"/>
      <c r="D355" s="18"/>
      <c r="G355" s="74">
        <v>200000</v>
      </c>
      <c r="H355" s="73">
        <v>200000</v>
      </c>
      <c r="I355" s="73">
        <v>80856</v>
      </c>
      <c r="J355" s="78">
        <f>I355/H355</f>
        <v>0.40428</v>
      </c>
    </row>
    <row r="356" spans="1:7" ht="15.75">
      <c r="A356" s="28" t="s">
        <v>117</v>
      </c>
      <c r="B356" s="28" t="s">
        <v>118</v>
      </c>
      <c r="C356" s="28"/>
      <c r="D356" s="18"/>
      <c r="G356" s="74"/>
    </row>
    <row r="357" spans="2:10" ht="15.75">
      <c r="B357" s="42" t="s">
        <v>190</v>
      </c>
      <c r="D357" s="18"/>
      <c r="G357" s="74">
        <v>200000</v>
      </c>
      <c r="H357" s="73">
        <v>200000</v>
      </c>
      <c r="I357" s="73">
        <v>0</v>
      </c>
      <c r="J357" s="78">
        <f aca="true" t="shared" si="12" ref="J357:J368">I357/H357</f>
        <v>0</v>
      </c>
    </row>
    <row r="358" spans="2:10" ht="15.75">
      <c r="B358" s="42" t="s">
        <v>191</v>
      </c>
      <c r="D358" s="18"/>
      <c r="G358" s="74">
        <v>100000</v>
      </c>
      <c r="H358" s="73">
        <v>100000</v>
      </c>
      <c r="I358" s="73">
        <v>52961</v>
      </c>
      <c r="J358" s="78">
        <f t="shared" si="12"/>
        <v>0.52961</v>
      </c>
    </row>
    <row r="359" spans="1:10" ht="15.75">
      <c r="A359" s="28" t="s">
        <v>97</v>
      </c>
      <c r="B359" s="32" t="s">
        <v>100</v>
      </c>
      <c r="C359" s="33"/>
      <c r="D359" s="33"/>
      <c r="E359" s="15"/>
      <c r="G359" s="74">
        <v>218000</v>
      </c>
      <c r="H359" s="73">
        <v>218000</v>
      </c>
      <c r="I359" s="73">
        <v>40449</v>
      </c>
      <c r="J359" s="78">
        <f t="shared" si="12"/>
        <v>0.18554587155963304</v>
      </c>
    </row>
    <row r="360" spans="1:10" ht="15.75">
      <c r="A360" s="28"/>
      <c r="B360" s="32" t="s">
        <v>348</v>
      </c>
      <c r="C360" s="33"/>
      <c r="D360" s="33"/>
      <c r="E360" s="15"/>
      <c r="G360" s="74">
        <v>0</v>
      </c>
      <c r="H360" s="73">
        <v>32000</v>
      </c>
      <c r="I360" s="73">
        <v>31940</v>
      </c>
      <c r="J360" s="78">
        <f t="shared" si="12"/>
        <v>0.998125</v>
      </c>
    </row>
    <row r="361" spans="1:10" ht="15.75">
      <c r="A361" s="28"/>
      <c r="B361" s="104" t="s">
        <v>18</v>
      </c>
      <c r="C361" s="18"/>
      <c r="D361" s="18"/>
      <c r="E361" s="69"/>
      <c r="F361" s="11"/>
      <c r="G361" s="92">
        <f>SUM(G352:G360)</f>
        <v>1225000</v>
      </c>
      <c r="H361" s="92">
        <f>SUM(H352:H360)</f>
        <v>1257000</v>
      </c>
      <c r="I361" s="92">
        <f>SUM(I352:I360)</f>
        <v>229902</v>
      </c>
      <c r="J361" s="99">
        <f t="shared" si="12"/>
        <v>0.18289737470167064</v>
      </c>
    </row>
    <row r="362" spans="1:10" ht="15.75">
      <c r="A362" s="28"/>
      <c r="B362" s="32"/>
      <c r="C362" s="33"/>
      <c r="D362" s="33"/>
      <c r="E362" s="15"/>
      <c r="G362" s="74"/>
      <c r="J362" s="99"/>
    </row>
    <row r="363" spans="1:10" ht="15.75">
      <c r="A363" s="28" t="s">
        <v>157</v>
      </c>
      <c r="B363" s="17" t="s">
        <v>264</v>
      </c>
      <c r="C363" s="33"/>
      <c r="D363" s="33"/>
      <c r="E363" s="15"/>
      <c r="G363" s="74"/>
      <c r="J363" s="99"/>
    </row>
    <row r="364" spans="1:10" ht="15.75">
      <c r="A364" s="28"/>
      <c r="B364" s="102" t="s">
        <v>349</v>
      </c>
      <c r="C364" s="33"/>
      <c r="D364" s="33"/>
      <c r="E364" s="15"/>
      <c r="G364" s="74">
        <v>0</v>
      </c>
      <c r="H364" s="73">
        <v>40000</v>
      </c>
      <c r="I364" s="73">
        <v>35038</v>
      </c>
      <c r="J364" s="79">
        <f t="shared" si="12"/>
        <v>0.87595</v>
      </c>
    </row>
    <row r="365" spans="1:10" ht="15.75">
      <c r="A365" s="28"/>
      <c r="B365" s="102" t="s">
        <v>268</v>
      </c>
      <c r="C365" s="33"/>
      <c r="D365" s="33"/>
      <c r="E365" s="15"/>
      <c r="G365" s="74">
        <v>0</v>
      </c>
      <c r="H365" s="73">
        <v>10000</v>
      </c>
      <c r="I365" s="73">
        <v>9460</v>
      </c>
      <c r="J365" s="79">
        <f t="shared" si="12"/>
        <v>0.946</v>
      </c>
    </row>
    <row r="366" spans="1:10" ht="15.75">
      <c r="A366" s="28"/>
      <c r="B366" s="50" t="s">
        <v>18</v>
      </c>
      <c r="C366" s="33"/>
      <c r="D366" s="33"/>
      <c r="E366" s="15"/>
      <c r="G366" s="92">
        <f>SUM(G364:G365)</f>
        <v>0</v>
      </c>
      <c r="H366" s="92">
        <f>SUM(H364:H365)</f>
        <v>50000</v>
      </c>
      <c r="I366" s="92">
        <f>SUM(I364:I365)</f>
        <v>44498</v>
      </c>
      <c r="J366" s="99">
        <f t="shared" si="12"/>
        <v>0.88996</v>
      </c>
    </row>
    <row r="367" spans="1:10" ht="15.75">
      <c r="A367" s="28"/>
      <c r="B367" s="32"/>
      <c r="C367" s="33"/>
      <c r="D367" s="33"/>
      <c r="E367" s="15"/>
      <c r="G367" s="74"/>
      <c r="J367" s="99"/>
    </row>
    <row r="368" spans="2:10" ht="15.75">
      <c r="B368" s="53" t="s">
        <v>18</v>
      </c>
      <c r="G368" s="75">
        <f>SUM(G361,G366)</f>
        <v>1225000</v>
      </c>
      <c r="H368" s="75">
        <f>SUM(H361,H366)</f>
        <v>1307000</v>
      </c>
      <c r="I368" s="75">
        <f>SUM(I361,I366)</f>
        <v>274400</v>
      </c>
      <c r="J368" s="80">
        <f t="shared" si="12"/>
        <v>0.20994644223412395</v>
      </c>
    </row>
    <row r="369" spans="2:7" ht="15.75">
      <c r="B369" s="53"/>
      <c r="G369" s="75"/>
    </row>
    <row r="370" spans="1:7" ht="19.5">
      <c r="A370" s="22">
        <v>104030</v>
      </c>
      <c r="B370" s="21" t="s">
        <v>232</v>
      </c>
      <c r="G370" s="75"/>
    </row>
    <row r="371" spans="1:10" s="103" customFormat="1" ht="15.75">
      <c r="A371" s="64" t="s">
        <v>84</v>
      </c>
      <c r="B371" s="64" t="s">
        <v>0</v>
      </c>
      <c r="G371" s="90"/>
      <c r="H371" s="90"/>
      <c r="I371" s="90"/>
      <c r="J371" s="110"/>
    </row>
    <row r="372" spans="2:10" s="103" customFormat="1" ht="15.75">
      <c r="B372" s="54" t="s">
        <v>388</v>
      </c>
      <c r="G372" s="107">
        <v>0</v>
      </c>
      <c r="H372" s="107">
        <v>5000</v>
      </c>
      <c r="I372" s="107">
        <v>4888</v>
      </c>
      <c r="J372" s="111">
        <f>I372/H372</f>
        <v>0.9776</v>
      </c>
    </row>
    <row r="373" spans="7:10" s="103" customFormat="1" ht="15.75">
      <c r="G373" s="107"/>
      <c r="H373" s="107"/>
      <c r="I373" s="107"/>
      <c r="J373" s="111"/>
    </row>
    <row r="374" spans="1:10" s="103" customFormat="1" ht="15.75">
      <c r="A374" s="64" t="s">
        <v>91</v>
      </c>
      <c r="B374" s="64" t="s">
        <v>389</v>
      </c>
      <c r="G374" s="107">
        <v>0</v>
      </c>
      <c r="H374" s="107">
        <v>1000</v>
      </c>
      <c r="I374" s="107">
        <v>1000</v>
      </c>
      <c r="J374" s="111">
        <f>I374/H374</f>
        <v>1</v>
      </c>
    </row>
    <row r="375" spans="7:10" s="103" customFormat="1" ht="15.75">
      <c r="G375" s="90"/>
      <c r="H375" s="90"/>
      <c r="I375" s="90"/>
      <c r="J375" s="110"/>
    </row>
    <row r="376" spans="1:7" ht="15.75">
      <c r="A376" s="9" t="s">
        <v>92</v>
      </c>
      <c r="B376" s="64" t="s">
        <v>244</v>
      </c>
      <c r="G376" s="74"/>
    </row>
    <row r="377" spans="1:10" ht="15.75">
      <c r="A377" s="28" t="s">
        <v>130</v>
      </c>
      <c r="B377" s="48" t="s">
        <v>246</v>
      </c>
      <c r="G377" s="74">
        <v>300000</v>
      </c>
      <c r="H377" s="73">
        <v>300000</v>
      </c>
      <c r="I377" s="73">
        <v>299847</v>
      </c>
      <c r="J377" s="78">
        <f>I377/H377</f>
        <v>0.99949</v>
      </c>
    </row>
    <row r="378" spans="1:10" ht="15.75">
      <c r="A378" s="28"/>
      <c r="B378" s="48" t="s">
        <v>374</v>
      </c>
      <c r="G378" s="74">
        <v>0</v>
      </c>
      <c r="H378" s="73">
        <v>38000</v>
      </c>
      <c r="I378" s="73">
        <v>9817</v>
      </c>
      <c r="J378" s="78">
        <f aca="true" t="shared" si="13" ref="J378:J397">I378/H378</f>
        <v>0.2583421052631579</v>
      </c>
    </row>
    <row r="379" spans="1:10" ht="15.75">
      <c r="A379" s="28" t="s">
        <v>93</v>
      </c>
      <c r="B379" s="48" t="s">
        <v>245</v>
      </c>
      <c r="G379" s="74">
        <v>1222440</v>
      </c>
      <c r="H379" s="73">
        <v>1222440</v>
      </c>
      <c r="I379" s="73">
        <v>1050785</v>
      </c>
      <c r="J379" s="78">
        <f t="shared" si="13"/>
        <v>0.8595800202872943</v>
      </c>
    </row>
    <row r="380" spans="1:10" ht="15.75">
      <c r="A380" s="28"/>
      <c r="B380" s="48" t="s">
        <v>203</v>
      </c>
      <c r="G380" s="74">
        <v>50000</v>
      </c>
      <c r="H380" s="73">
        <v>50000</v>
      </c>
      <c r="I380" s="73">
        <v>21265</v>
      </c>
      <c r="J380" s="78">
        <f t="shared" si="13"/>
        <v>0.4253</v>
      </c>
    </row>
    <row r="381" spans="1:10" ht="15.75">
      <c r="A381" s="28"/>
      <c r="B381" s="48" t="s">
        <v>247</v>
      </c>
      <c r="G381" s="74">
        <v>122000</v>
      </c>
      <c r="H381" s="73">
        <v>302000</v>
      </c>
      <c r="I381" s="73">
        <v>301969</v>
      </c>
      <c r="J381" s="78">
        <f t="shared" si="13"/>
        <v>0.9998973509933775</v>
      </c>
    </row>
    <row r="382" spans="1:7" ht="15.75">
      <c r="A382" s="28" t="s">
        <v>103</v>
      </c>
      <c r="B382" s="54" t="s">
        <v>104</v>
      </c>
      <c r="G382" s="75"/>
    </row>
    <row r="383" spans="2:10" ht="15.75">
      <c r="B383" s="48" t="s">
        <v>231</v>
      </c>
      <c r="C383" s="42"/>
      <c r="G383" s="74">
        <v>50000</v>
      </c>
      <c r="H383" s="73">
        <v>74100</v>
      </c>
      <c r="I383" s="73">
        <v>74089</v>
      </c>
      <c r="J383" s="78">
        <f t="shared" si="13"/>
        <v>0.9998515519568151</v>
      </c>
    </row>
    <row r="384" spans="2:10" ht="15.75">
      <c r="B384" s="48" t="s">
        <v>230</v>
      </c>
      <c r="C384" s="42"/>
      <c r="G384" s="74">
        <v>50000</v>
      </c>
      <c r="H384" s="73">
        <v>50000</v>
      </c>
      <c r="I384" s="73">
        <v>31459</v>
      </c>
      <c r="J384" s="78">
        <f t="shared" si="13"/>
        <v>0.62918</v>
      </c>
    </row>
    <row r="385" spans="1:7" ht="15.75">
      <c r="A385" s="28" t="s">
        <v>117</v>
      </c>
      <c r="B385" s="32" t="s">
        <v>118</v>
      </c>
      <c r="C385" s="42"/>
      <c r="G385" s="74"/>
    </row>
    <row r="386" spans="1:10" ht="15.75">
      <c r="A386" s="28"/>
      <c r="B386" s="48" t="s">
        <v>238</v>
      </c>
      <c r="C386" s="42"/>
      <c r="G386" s="74">
        <v>10000</v>
      </c>
      <c r="H386" s="73">
        <v>10000</v>
      </c>
      <c r="I386" s="73">
        <v>2988</v>
      </c>
      <c r="J386" s="78">
        <f t="shared" si="13"/>
        <v>0.2988</v>
      </c>
    </row>
    <row r="387" spans="2:10" ht="15.75">
      <c r="B387" s="48" t="s">
        <v>191</v>
      </c>
      <c r="C387" s="42"/>
      <c r="G387" s="74">
        <v>146400</v>
      </c>
      <c r="H387" s="73">
        <v>146400</v>
      </c>
      <c r="I387" s="73">
        <v>72200</v>
      </c>
      <c r="J387" s="78">
        <f t="shared" si="13"/>
        <v>0.4931693989071038</v>
      </c>
    </row>
    <row r="388" spans="2:10" ht="15.75">
      <c r="B388" s="48" t="s">
        <v>321</v>
      </c>
      <c r="C388" s="42"/>
      <c r="G388" s="74">
        <v>0</v>
      </c>
      <c r="H388" s="73">
        <v>7110</v>
      </c>
      <c r="I388" s="73">
        <v>7110</v>
      </c>
      <c r="J388" s="78">
        <f t="shared" si="13"/>
        <v>1</v>
      </c>
    </row>
    <row r="389" spans="1:10" ht="15.75">
      <c r="A389" s="28" t="s">
        <v>97</v>
      </c>
      <c r="B389" s="32" t="s">
        <v>100</v>
      </c>
      <c r="C389" s="42"/>
      <c r="G389" s="74">
        <v>526560</v>
      </c>
      <c r="H389" s="73">
        <v>526560</v>
      </c>
      <c r="I389" s="73">
        <v>483714</v>
      </c>
      <c r="J389" s="78">
        <f t="shared" si="13"/>
        <v>0.918630355515041</v>
      </c>
    </row>
    <row r="390" spans="2:10" s="9" customFormat="1" ht="15.75">
      <c r="B390" s="104" t="s">
        <v>18</v>
      </c>
      <c r="C390" s="104"/>
      <c r="G390" s="92">
        <f>SUM(G377:G389)</f>
        <v>2477400</v>
      </c>
      <c r="H390" s="92">
        <f>SUM(H377:H389)</f>
        <v>2726610</v>
      </c>
      <c r="I390" s="92">
        <f>SUM(I377:I389)</f>
        <v>2355243</v>
      </c>
      <c r="J390" s="99">
        <f t="shared" si="13"/>
        <v>0.8637990031577674</v>
      </c>
    </row>
    <row r="391" spans="1:7" ht="15.75">
      <c r="A391" s="28"/>
      <c r="B391" s="32"/>
      <c r="C391" s="42"/>
      <c r="G391" s="74"/>
    </row>
    <row r="392" spans="1:7" ht="15.75">
      <c r="A392" s="9" t="s">
        <v>157</v>
      </c>
      <c r="B392" s="17" t="s">
        <v>264</v>
      </c>
      <c r="C392" s="42"/>
      <c r="G392" s="74"/>
    </row>
    <row r="393" spans="1:10" ht="15.75">
      <c r="A393" s="28"/>
      <c r="B393" s="32" t="s">
        <v>206</v>
      </c>
      <c r="C393" s="42"/>
      <c r="G393" s="74">
        <v>0</v>
      </c>
      <c r="H393" s="73">
        <v>36000</v>
      </c>
      <c r="I393" s="73">
        <v>35419</v>
      </c>
      <c r="J393" s="78">
        <f>I393/H393</f>
        <v>0.9838611111111111</v>
      </c>
    </row>
    <row r="394" spans="1:10" ht="15.75">
      <c r="A394" s="28"/>
      <c r="B394" s="32" t="s">
        <v>268</v>
      </c>
      <c r="C394" s="42"/>
      <c r="G394" s="74">
        <v>0</v>
      </c>
      <c r="H394" s="73">
        <v>10000</v>
      </c>
      <c r="I394" s="73">
        <v>9562</v>
      </c>
      <c r="J394" s="78">
        <f>I394/H394</f>
        <v>0.9562</v>
      </c>
    </row>
    <row r="395" spans="2:10" s="9" customFormat="1" ht="15.75">
      <c r="B395" s="104" t="s">
        <v>18</v>
      </c>
      <c r="C395" s="104"/>
      <c r="G395" s="92">
        <f>SUM(G393:G394)</f>
        <v>0</v>
      </c>
      <c r="H395" s="92">
        <f>SUM(H393:H394)</f>
        <v>46000</v>
      </c>
      <c r="I395" s="92">
        <f>SUM(I393:I394)</f>
        <v>44981</v>
      </c>
      <c r="J395" s="99">
        <f>I395/H395</f>
        <v>0.9778478260869565</v>
      </c>
    </row>
    <row r="396" spans="2:10" s="9" customFormat="1" ht="15.75">
      <c r="B396" s="104"/>
      <c r="C396" s="104"/>
      <c r="G396" s="92"/>
      <c r="H396" s="92"/>
      <c r="I396" s="92"/>
      <c r="J396" s="99"/>
    </row>
    <row r="397" spans="2:10" ht="15.75">
      <c r="B397" s="53" t="s">
        <v>18</v>
      </c>
      <c r="G397" s="75">
        <f>SUM(G372,G374,G390,G395)</f>
        <v>2477400</v>
      </c>
      <c r="H397" s="75">
        <f>SUM(H372,H374,H390,H395)</f>
        <v>2778610</v>
      </c>
      <c r="I397" s="75">
        <f>SUM(I372,I374,I390,I395)</f>
        <v>2406112</v>
      </c>
      <c r="J397" s="80">
        <f t="shared" si="13"/>
        <v>0.8659408841111204</v>
      </c>
    </row>
    <row r="398" spans="2:7" ht="15.75">
      <c r="B398" s="53"/>
      <c r="G398" s="75"/>
    </row>
    <row r="399" spans="1:7" ht="19.5">
      <c r="A399" s="22">
        <v>104044</v>
      </c>
      <c r="B399" s="21" t="s">
        <v>253</v>
      </c>
      <c r="G399" s="75"/>
    </row>
    <row r="400" spans="1:3" ht="15.75">
      <c r="A400" s="9" t="s">
        <v>84</v>
      </c>
      <c r="B400" s="17" t="s">
        <v>5</v>
      </c>
      <c r="C400" s="18"/>
    </row>
    <row r="401" spans="1:10" ht="15.75">
      <c r="A401" s="28" t="s">
        <v>85</v>
      </c>
      <c r="B401" s="50" t="s">
        <v>390</v>
      </c>
      <c r="C401" s="33"/>
      <c r="D401" s="18"/>
      <c r="G401" s="92">
        <v>3894200</v>
      </c>
      <c r="H401" s="92">
        <v>3894200</v>
      </c>
      <c r="I401" s="92">
        <v>3679429</v>
      </c>
      <c r="J401" s="99">
        <f>I401/H401</f>
        <v>0.9448484926300652</v>
      </c>
    </row>
    <row r="402" spans="1:10" ht="15.75">
      <c r="A402" s="28"/>
      <c r="B402" s="50" t="s">
        <v>351</v>
      </c>
      <c r="C402" s="33"/>
      <c r="D402" s="18"/>
      <c r="G402" s="92">
        <v>0</v>
      </c>
      <c r="H402" s="92">
        <v>36000</v>
      </c>
      <c r="I402" s="92">
        <v>35262</v>
      </c>
      <c r="J402" s="99">
        <f>I402/H402</f>
        <v>0.9795</v>
      </c>
    </row>
    <row r="403" spans="1:10" ht="15.75">
      <c r="A403" s="28"/>
      <c r="B403" s="32"/>
      <c r="C403" s="33"/>
      <c r="D403" s="18"/>
      <c r="J403" s="99"/>
    </row>
    <row r="404" spans="1:10" ht="15.75">
      <c r="A404" s="9" t="s">
        <v>91</v>
      </c>
      <c r="B404" s="17" t="s">
        <v>1</v>
      </c>
      <c r="C404" s="18"/>
      <c r="D404" s="18"/>
      <c r="J404" s="99"/>
    </row>
    <row r="405" spans="2:10" ht="15.75">
      <c r="B405" s="42" t="s">
        <v>197</v>
      </c>
      <c r="G405" s="92">
        <v>1052000</v>
      </c>
      <c r="H405" s="92">
        <v>1052000</v>
      </c>
      <c r="I405" s="92">
        <v>993446</v>
      </c>
      <c r="J405" s="99">
        <f>I405/H405</f>
        <v>0.9443403041825095</v>
      </c>
    </row>
    <row r="406" spans="2:7" ht="15.75">
      <c r="B406" s="53"/>
      <c r="G406" s="75"/>
    </row>
    <row r="407" spans="1:7" ht="15.75">
      <c r="A407" s="9" t="s">
        <v>92</v>
      </c>
      <c r="B407" s="64" t="s">
        <v>244</v>
      </c>
      <c r="G407" s="74"/>
    </row>
    <row r="408" spans="1:10" ht="15.75">
      <c r="A408" s="28" t="s">
        <v>130</v>
      </c>
      <c r="B408" s="48" t="s">
        <v>246</v>
      </c>
      <c r="G408" s="74">
        <v>0</v>
      </c>
      <c r="H408" s="73">
        <v>55300</v>
      </c>
      <c r="I408" s="73">
        <v>55250</v>
      </c>
      <c r="J408" s="78">
        <f>I408/H408</f>
        <v>0.9990958408679927</v>
      </c>
    </row>
    <row r="409" spans="1:10" ht="15.75">
      <c r="A409" s="28"/>
      <c r="B409" s="48" t="s">
        <v>374</v>
      </c>
      <c r="G409" s="74">
        <v>0</v>
      </c>
      <c r="H409" s="73">
        <v>1000</v>
      </c>
      <c r="I409" s="73">
        <v>234</v>
      </c>
      <c r="J409" s="78">
        <f>I409/H409</f>
        <v>0.234</v>
      </c>
    </row>
    <row r="410" spans="1:10" ht="15.75">
      <c r="A410" s="28"/>
      <c r="B410" s="48" t="s">
        <v>376</v>
      </c>
      <c r="G410" s="74">
        <v>0</v>
      </c>
      <c r="H410" s="73">
        <v>8000</v>
      </c>
      <c r="I410" s="73">
        <v>7244</v>
      </c>
      <c r="J410" s="78">
        <f>I410/H410</f>
        <v>0.9055</v>
      </c>
    </row>
    <row r="411" spans="1:10" ht="15.75">
      <c r="A411" s="28" t="s">
        <v>93</v>
      </c>
      <c r="B411" s="48" t="s">
        <v>254</v>
      </c>
      <c r="G411" s="74">
        <v>288000</v>
      </c>
      <c r="H411" s="73">
        <v>288000</v>
      </c>
      <c r="I411" s="73">
        <v>257291</v>
      </c>
      <c r="J411" s="78">
        <f aca="true" t="shared" si="14" ref="J411:J424">I411/H411</f>
        <v>0.8933715277777777</v>
      </c>
    </row>
    <row r="412" spans="1:10" ht="15.75">
      <c r="A412" s="28"/>
      <c r="B412" s="48" t="s">
        <v>203</v>
      </c>
      <c r="G412" s="74">
        <v>36000</v>
      </c>
      <c r="H412" s="73">
        <v>36000</v>
      </c>
      <c r="I412" s="73">
        <v>5038</v>
      </c>
      <c r="J412" s="78">
        <f t="shared" si="14"/>
        <v>0.13994444444444445</v>
      </c>
    </row>
    <row r="413" spans="1:10" ht="15.75">
      <c r="A413" s="28"/>
      <c r="B413" s="48" t="s">
        <v>247</v>
      </c>
      <c r="G413" s="74">
        <v>60000</v>
      </c>
      <c r="H413" s="73">
        <v>84000</v>
      </c>
      <c r="I413" s="73">
        <v>83488</v>
      </c>
      <c r="J413" s="78">
        <f t="shared" si="14"/>
        <v>0.993904761904762</v>
      </c>
    </row>
    <row r="414" spans="1:7" ht="15.75">
      <c r="A414" s="28" t="s">
        <v>103</v>
      </c>
      <c r="B414" s="54" t="s">
        <v>104</v>
      </c>
      <c r="G414" s="75"/>
    </row>
    <row r="415" spans="2:10" ht="15.75">
      <c r="B415" s="48" t="s">
        <v>231</v>
      </c>
      <c r="C415" s="42"/>
      <c r="G415" s="74">
        <v>50000</v>
      </c>
      <c r="H415" s="73">
        <v>50000</v>
      </c>
      <c r="I415" s="73">
        <v>28966</v>
      </c>
      <c r="J415" s="78">
        <f t="shared" si="14"/>
        <v>0.57932</v>
      </c>
    </row>
    <row r="416" spans="2:10" ht="15.75">
      <c r="B416" s="48" t="s">
        <v>230</v>
      </c>
      <c r="C416" s="42"/>
      <c r="G416" s="74">
        <v>50000</v>
      </c>
      <c r="H416" s="73">
        <v>50000</v>
      </c>
      <c r="I416" s="73">
        <v>7839</v>
      </c>
      <c r="J416" s="78">
        <f t="shared" si="14"/>
        <v>0.15678</v>
      </c>
    </row>
    <row r="417" spans="1:7" ht="15.75">
      <c r="A417" s="28" t="s">
        <v>117</v>
      </c>
      <c r="B417" s="32" t="s">
        <v>118</v>
      </c>
      <c r="C417" s="42"/>
      <c r="G417" s="74"/>
    </row>
    <row r="418" spans="1:10" ht="15.75">
      <c r="A418" s="28"/>
      <c r="B418" s="48" t="s">
        <v>255</v>
      </c>
      <c r="C418" s="42"/>
      <c r="G418" s="74">
        <v>24000</v>
      </c>
      <c r="H418" s="73">
        <v>76000</v>
      </c>
      <c r="I418" s="73">
        <v>21580</v>
      </c>
      <c r="J418" s="78">
        <f t="shared" si="14"/>
        <v>0.2839473684210526</v>
      </c>
    </row>
    <row r="419" spans="2:10" ht="15.75">
      <c r="B419" s="48" t="s">
        <v>191</v>
      </c>
      <c r="C419" s="42"/>
      <c r="G419" s="74">
        <v>430915</v>
      </c>
      <c r="H419" s="73">
        <v>430915</v>
      </c>
      <c r="I419" s="73">
        <v>257521</v>
      </c>
      <c r="J419" s="78">
        <f t="shared" si="14"/>
        <v>0.5976143787057773</v>
      </c>
    </row>
    <row r="420" spans="2:10" ht="15.75">
      <c r="B420" s="48" t="s">
        <v>193</v>
      </c>
      <c r="C420" s="42"/>
      <c r="G420" s="74">
        <v>0</v>
      </c>
      <c r="H420" s="73">
        <v>2000</v>
      </c>
      <c r="I420" s="73">
        <v>1220</v>
      </c>
      <c r="J420" s="78">
        <f t="shared" si="14"/>
        <v>0.61</v>
      </c>
    </row>
    <row r="421" spans="1:10" ht="15.75">
      <c r="A421" s="28" t="s">
        <v>97</v>
      </c>
      <c r="B421" s="32" t="s">
        <v>100</v>
      </c>
      <c r="C421" s="42"/>
      <c r="G421" s="74">
        <v>260000</v>
      </c>
      <c r="H421" s="73">
        <v>260000</v>
      </c>
      <c r="I421" s="73">
        <v>106906</v>
      </c>
      <c r="J421" s="78">
        <f t="shared" si="14"/>
        <v>0.41117692307692305</v>
      </c>
    </row>
    <row r="422" spans="1:10" ht="15.75">
      <c r="A422" s="28" t="s">
        <v>256</v>
      </c>
      <c r="B422" s="32" t="s">
        <v>257</v>
      </c>
      <c r="C422" s="42"/>
      <c r="G422" s="74">
        <v>100000</v>
      </c>
      <c r="H422" s="73">
        <v>100000</v>
      </c>
      <c r="I422" s="73">
        <v>60477</v>
      </c>
      <c r="J422" s="78">
        <f t="shared" si="14"/>
        <v>0.60477</v>
      </c>
    </row>
    <row r="423" spans="1:10" ht="15.75">
      <c r="A423" s="28" t="s">
        <v>324</v>
      </c>
      <c r="B423" s="32" t="s">
        <v>362</v>
      </c>
      <c r="C423" s="42"/>
      <c r="G423" s="74">
        <v>0</v>
      </c>
      <c r="H423" s="73">
        <v>25000</v>
      </c>
      <c r="I423" s="73">
        <v>23800</v>
      </c>
      <c r="J423" s="78">
        <f t="shared" si="14"/>
        <v>0.952</v>
      </c>
    </row>
    <row r="424" spans="2:10" s="9" customFormat="1" ht="15.75">
      <c r="B424" s="104" t="s">
        <v>18</v>
      </c>
      <c r="C424" s="104"/>
      <c r="G424" s="92">
        <f>SUM(G408:G423)</f>
        <v>1298915</v>
      </c>
      <c r="H424" s="92">
        <f>SUM(H408:H423)</f>
        <v>1466215</v>
      </c>
      <c r="I424" s="92">
        <f>SUM(I408:I423)</f>
        <v>916854</v>
      </c>
      <c r="J424" s="99">
        <f t="shared" si="14"/>
        <v>0.6253202975007076</v>
      </c>
    </row>
    <row r="425" spans="1:7" ht="15.75">
      <c r="A425" s="28"/>
      <c r="B425" s="32"/>
      <c r="C425" s="42"/>
      <c r="G425" s="74"/>
    </row>
    <row r="426" spans="1:7" ht="15.75">
      <c r="A426" s="9" t="s">
        <v>157</v>
      </c>
      <c r="B426" s="17" t="s">
        <v>264</v>
      </c>
      <c r="C426" s="42"/>
      <c r="G426" s="74"/>
    </row>
    <row r="427" spans="1:10" ht="15.75">
      <c r="A427" s="28"/>
      <c r="B427" s="32" t="s">
        <v>206</v>
      </c>
      <c r="C427" s="42"/>
      <c r="G427" s="74">
        <v>0</v>
      </c>
      <c r="H427" s="73">
        <v>51200</v>
      </c>
      <c r="I427" s="73">
        <v>51184</v>
      </c>
      <c r="J427" s="78">
        <f>I427/H427</f>
        <v>0.9996875</v>
      </c>
    </row>
    <row r="428" spans="1:10" ht="15.75">
      <c r="A428" s="28"/>
      <c r="B428" s="32" t="s">
        <v>268</v>
      </c>
      <c r="C428" s="42"/>
      <c r="G428" s="74">
        <v>0</v>
      </c>
      <c r="H428" s="73">
        <v>13900</v>
      </c>
      <c r="I428" s="73">
        <v>13820</v>
      </c>
      <c r="J428" s="78">
        <f>I428/H428</f>
        <v>0.9942446043165467</v>
      </c>
    </row>
    <row r="429" spans="2:10" s="9" customFormat="1" ht="15.75">
      <c r="B429" s="104" t="s">
        <v>18</v>
      </c>
      <c r="C429" s="104"/>
      <c r="G429" s="92">
        <f>SUM(G427:G428)</f>
        <v>0</v>
      </c>
      <c r="H429" s="92">
        <f>SUM(H427:H428)</f>
        <v>65100</v>
      </c>
      <c r="I429" s="92">
        <f>SUM(I427:I428)</f>
        <v>65004</v>
      </c>
      <c r="J429" s="99">
        <f>I429/H429</f>
        <v>0.9985253456221198</v>
      </c>
    </row>
    <row r="430" spans="1:10" ht="15.75">
      <c r="A430" s="28"/>
      <c r="B430" s="32"/>
      <c r="C430" s="42"/>
      <c r="G430" s="74"/>
      <c r="J430" s="99"/>
    </row>
    <row r="431" spans="2:10" ht="15.75">
      <c r="B431" s="53" t="s">
        <v>18</v>
      </c>
      <c r="G431" s="75">
        <f>SUM(G401:G402,G405,G424,G429)</f>
        <v>6245115</v>
      </c>
      <c r="H431" s="75">
        <f>SUM(H401:H402,H405,H424,H429)</f>
        <v>6513515</v>
      </c>
      <c r="I431" s="75">
        <f>SUM(I401:I402,I405,I424,I429)</f>
        <v>5689995</v>
      </c>
      <c r="J431" s="80">
        <f>I431/H431</f>
        <v>0.8735674977335586</v>
      </c>
    </row>
    <row r="432" spans="2:7" ht="15.75">
      <c r="B432" s="53"/>
      <c r="G432" s="75"/>
    </row>
    <row r="434" spans="1:10" s="19" customFormat="1" ht="19.5">
      <c r="A434" s="30" t="s">
        <v>156</v>
      </c>
      <c r="B434" s="13" t="s">
        <v>28</v>
      </c>
      <c r="C434" s="13"/>
      <c r="D434" s="23"/>
      <c r="E434" s="13"/>
      <c r="F434" s="13"/>
      <c r="G434" s="94"/>
      <c r="H434" s="93"/>
      <c r="I434" s="93"/>
      <c r="J434" s="96"/>
    </row>
    <row r="435" spans="1:10" s="19" customFormat="1" ht="21">
      <c r="A435" s="39"/>
      <c r="B435" s="9"/>
      <c r="C435" s="9"/>
      <c r="D435" s="23"/>
      <c r="E435" s="13"/>
      <c r="F435" s="13"/>
      <c r="G435" s="94"/>
      <c r="H435" s="93"/>
      <c r="I435" s="93"/>
      <c r="J435" s="96"/>
    </row>
    <row r="436" spans="1:10" s="19" customFormat="1" ht="19.5">
      <c r="A436" s="9" t="s">
        <v>84</v>
      </c>
      <c r="B436" s="17" t="s">
        <v>5</v>
      </c>
      <c r="C436" s="18"/>
      <c r="D436" s="23"/>
      <c r="E436" s="13"/>
      <c r="F436" s="13"/>
      <c r="G436" s="94"/>
      <c r="H436" s="93"/>
      <c r="I436" s="93"/>
      <c r="J436" s="96"/>
    </row>
    <row r="437" spans="2:10" ht="15.75">
      <c r="B437" s="50" t="s">
        <v>227</v>
      </c>
      <c r="C437" s="35"/>
      <c r="D437" s="18"/>
      <c r="G437" s="73">
        <v>242148078</v>
      </c>
      <c r="H437" s="73">
        <v>259340973</v>
      </c>
      <c r="I437" s="73">
        <v>247023546</v>
      </c>
      <c r="J437" s="78">
        <f>I437/H437</f>
        <v>0.9525048940107123</v>
      </c>
    </row>
    <row r="438" spans="2:10" ht="15.75">
      <c r="B438" s="50" t="s">
        <v>333</v>
      </c>
      <c r="C438" s="35"/>
      <c r="D438" s="18"/>
      <c r="G438" s="73">
        <v>0</v>
      </c>
      <c r="H438" s="73">
        <v>77000</v>
      </c>
      <c r="I438" s="73">
        <v>76640</v>
      </c>
      <c r="J438" s="78">
        <f>I438/H438</f>
        <v>0.9953246753246753</v>
      </c>
    </row>
    <row r="439" spans="2:10" ht="15.75">
      <c r="B439" s="104" t="s">
        <v>18</v>
      </c>
      <c r="C439" s="35"/>
      <c r="D439" s="18"/>
      <c r="G439" s="92">
        <f>SUM(G437:G438)</f>
        <v>242148078</v>
      </c>
      <c r="H439" s="92">
        <f>SUM(H437:H438)</f>
        <v>259417973</v>
      </c>
      <c r="I439" s="92">
        <f>SUM(I437:I438)</f>
        <v>247100186</v>
      </c>
      <c r="J439" s="99">
        <f>I439/H439</f>
        <v>0.9525176037051218</v>
      </c>
    </row>
    <row r="440" spans="3:4" ht="15.75">
      <c r="C440" s="35"/>
      <c r="D440" s="18"/>
    </row>
    <row r="441" spans="2:4" ht="15.75">
      <c r="B441" s="11" t="s">
        <v>1</v>
      </c>
      <c r="C441" s="35"/>
      <c r="D441" s="18"/>
    </row>
    <row r="442" spans="2:10" ht="15.75">
      <c r="B442" s="50" t="s">
        <v>197</v>
      </c>
      <c r="C442" s="35"/>
      <c r="D442" s="18"/>
      <c r="G442" s="92">
        <v>32689989</v>
      </c>
      <c r="H442" s="92">
        <v>33342989</v>
      </c>
      <c r="I442" s="92">
        <v>33342249</v>
      </c>
      <c r="J442" s="99">
        <f>I442/H442</f>
        <v>0.9999778064288117</v>
      </c>
    </row>
    <row r="443" spans="4:7" ht="15.75">
      <c r="D443" s="18"/>
      <c r="G443" s="75"/>
    </row>
    <row r="444" spans="1:10" s="28" customFormat="1" ht="15.75">
      <c r="A444" s="9" t="s">
        <v>92</v>
      </c>
      <c r="B444" s="64" t="s">
        <v>262</v>
      </c>
      <c r="G444" s="92"/>
      <c r="H444" s="87"/>
      <c r="I444" s="87"/>
      <c r="J444" s="97"/>
    </row>
    <row r="445" spans="1:10" s="28" customFormat="1" ht="15.75">
      <c r="A445" s="28" t="s">
        <v>130</v>
      </c>
      <c r="B445" s="54" t="s">
        <v>181</v>
      </c>
      <c r="G445" s="92"/>
      <c r="H445" s="87"/>
      <c r="I445" s="87"/>
      <c r="J445" s="97"/>
    </row>
    <row r="446" spans="1:10" s="28" customFormat="1" ht="15.75">
      <c r="A446" s="9"/>
      <c r="B446" s="48" t="s">
        <v>334</v>
      </c>
      <c r="G446" s="74">
        <v>0</v>
      </c>
      <c r="H446" s="74">
        <v>4000</v>
      </c>
      <c r="I446" s="74">
        <v>3865</v>
      </c>
      <c r="J446" s="79">
        <f>I446/H446</f>
        <v>0.96625</v>
      </c>
    </row>
    <row r="447" spans="1:10" s="28" customFormat="1" ht="15.75">
      <c r="A447" s="9"/>
      <c r="B447" s="48" t="s">
        <v>335</v>
      </c>
      <c r="G447" s="74">
        <v>0</v>
      </c>
      <c r="H447" s="74">
        <v>530000</v>
      </c>
      <c r="I447" s="74">
        <v>524370</v>
      </c>
      <c r="J447" s="79">
        <f>I447/H447</f>
        <v>0.9893773584905661</v>
      </c>
    </row>
    <row r="448" spans="1:10" s="28" customFormat="1" ht="15.75">
      <c r="A448" s="28" t="s">
        <v>93</v>
      </c>
      <c r="B448" s="54" t="s">
        <v>228</v>
      </c>
      <c r="G448" s="74"/>
      <c r="H448" s="74"/>
      <c r="I448" s="74"/>
      <c r="J448" s="79"/>
    </row>
    <row r="449" spans="2:10" s="28" customFormat="1" ht="15.75">
      <c r="B449" s="48" t="s">
        <v>203</v>
      </c>
      <c r="G449" s="74">
        <v>0</v>
      </c>
      <c r="H449" s="74">
        <v>52000</v>
      </c>
      <c r="I449" s="74">
        <v>51943</v>
      </c>
      <c r="J449" s="79">
        <f aca="true" t="shared" si="15" ref="J449:J470">I449/H449</f>
        <v>0.9989038461538462</v>
      </c>
    </row>
    <row r="450" spans="2:10" s="28" customFormat="1" ht="15.75">
      <c r="B450" s="48" t="s">
        <v>186</v>
      </c>
      <c r="G450" s="74">
        <v>5631930</v>
      </c>
      <c r="H450" s="74">
        <v>7561930</v>
      </c>
      <c r="I450" s="74">
        <v>7467267</v>
      </c>
      <c r="J450" s="79">
        <f t="shared" si="15"/>
        <v>0.9874816349794299</v>
      </c>
    </row>
    <row r="451" spans="2:10" s="28" customFormat="1" ht="15.75">
      <c r="B451" s="48" t="s">
        <v>336</v>
      </c>
      <c r="G451" s="74">
        <v>4092440</v>
      </c>
      <c r="H451" s="74">
        <v>4569650</v>
      </c>
      <c r="I451" s="74">
        <v>4569650</v>
      </c>
      <c r="J451" s="79">
        <f t="shared" si="15"/>
        <v>1</v>
      </c>
    </row>
    <row r="452" spans="2:10" s="28" customFormat="1" ht="15.75">
      <c r="B452" s="48" t="s">
        <v>260</v>
      </c>
      <c r="G452" s="74">
        <v>35964532</v>
      </c>
      <c r="H452" s="74">
        <v>36824932</v>
      </c>
      <c r="I452" s="74">
        <v>36824010</v>
      </c>
      <c r="J452" s="79">
        <f t="shared" si="15"/>
        <v>0.9999749626150023</v>
      </c>
    </row>
    <row r="453" spans="2:10" s="28" customFormat="1" ht="15.75">
      <c r="B453" s="48" t="s">
        <v>337</v>
      </c>
      <c r="G453" s="74">
        <v>0</v>
      </c>
      <c r="H453" s="74">
        <v>22070389</v>
      </c>
      <c r="I453" s="74">
        <v>22070389</v>
      </c>
      <c r="J453" s="79">
        <f t="shared" si="15"/>
        <v>1</v>
      </c>
    </row>
    <row r="454" spans="2:10" s="28" customFormat="1" ht="15.75">
      <c r="B454" s="48" t="s">
        <v>338</v>
      </c>
      <c r="G454" s="74">
        <v>0</v>
      </c>
      <c r="H454" s="74">
        <v>1200000</v>
      </c>
      <c r="I454" s="74">
        <v>1016000</v>
      </c>
      <c r="J454" s="79">
        <f t="shared" si="15"/>
        <v>0.8466666666666667</v>
      </c>
    </row>
    <row r="455" spans="1:10" s="28" customFormat="1" ht="15.75">
      <c r="A455" s="28" t="s">
        <v>95</v>
      </c>
      <c r="B455" s="54" t="s">
        <v>339</v>
      </c>
      <c r="G455" s="74"/>
      <c r="H455" s="74"/>
      <c r="I455" s="74"/>
      <c r="J455" s="79"/>
    </row>
    <row r="456" spans="2:10" s="28" customFormat="1" ht="15.75">
      <c r="B456" s="48" t="s">
        <v>200</v>
      </c>
      <c r="G456" s="74">
        <v>0</v>
      </c>
      <c r="H456" s="74">
        <v>278000</v>
      </c>
      <c r="I456" s="74">
        <v>277211</v>
      </c>
      <c r="J456" s="79">
        <f t="shared" si="15"/>
        <v>0.9971618705035972</v>
      </c>
    </row>
    <row r="457" spans="2:10" s="28" customFormat="1" ht="15.75">
      <c r="B457" s="54" t="s">
        <v>104</v>
      </c>
      <c r="G457" s="74"/>
      <c r="H457" s="87"/>
      <c r="I457" s="87"/>
      <c r="J457" s="79"/>
    </row>
    <row r="458" spans="2:10" s="28" customFormat="1" ht="15.75">
      <c r="B458" s="48" t="s">
        <v>340</v>
      </c>
      <c r="G458" s="74">
        <v>262500</v>
      </c>
      <c r="H458" s="74">
        <v>311500</v>
      </c>
      <c r="I458" s="74">
        <v>311248</v>
      </c>
      <c r="J458" s="79">
        <f t="shared" si="15"/>
        <v>0.9991910112359551</v>
      </c>
    </row>
    <row r="459" spans="2:10" s="28" customFormat="1" ht="15.75">
      <c r="B459" s="48" t="s">
        <v>341</v>
      </c>
      <c r="G459" s="74">
        <v>660000</v>
      </c>
      <c r="H459" s="74">
        <v>1471210</v>
      </c>
      <c r="I459" s="74">
        <v>1471206</v>
      </c>
      <c r="J459" s="79">
        <f t="shared" si="15"/>
        <v>0.99999728114953</v>
      </c>
    </row>
    <row r="460" spans="1:10" s="28" customFormat="1" ht="15.75">
      <c r="A460" s="28" t="s">
        <v>117</v>
      </c>
      <c r="B460" s="54" t="s">
        <v>342</v>
      </c>
      <c r="G460" s="74"/>
      <c r="H460" s="87"/>
      <c r="I460" s="87"/>
      <c r="J460" s="79"/>
    </row>
    <row r="461" spans="2:10" s="28" customFormat="1" ht="15.75">
      <c r="B461" s="48" t="s">
        <v>192</v>
      </c>
      <c r="G461" s="74">
        <v>0</v>
      </c>
      <c r="H461" s="74">
        <v>980000</v>
      </c>
      <c r="I461" s="74">
        <v>979840</v>
      </c>
      <c r="J461" s="79">
        <f t="shared" si="15"/>
        <v>0.9998367346938776</v>
      </c>
    </row>
    <row r="462" spans="2:10" s="28" customFormat="1" ht="15.75">
      <c r="B462" s="48" t="s">
        <v>343</v>
      </c>
      <c r="G462" s="74">
        <v>0</v>
      </c>
      <c r="H462" s="74">
        <v>80000</v>
      </c>
      <c r="I462" s="74">
        <v>77777</v>
      </c>
      <c r="J462" s="79">
        <f t="shared" si="15"/>
        <v>0.9722125</v>
      </c>
    </row>
    <row r="463" spans="2:10" s="28" customFormat="1" ht="15.75">
      <c r="B463" s="48" t="s">
        <v>239</v>
      </c>
      <c r="G463" s="74">
        <v>2158000</v>
      </c>
      <c r="H463" s="74">
        <v>2158000</v>
      </c>
      <c r="I463" s="74">
        <v>2155481</v>
      </c>
      <c r="J463" s="79">
        <f t="shared" si="15"/>
        <v>0.9988327154772938</v>
      </c>
    </row>
    <row r="464" spans="2:10" s="28" customFormat="1" ht="15.75">
      <c r="B464" s="48" t="s">
        <v>190</v>
      </c>
      <c r="G464" s="74">
        <v>0</v>
      </c>
      <c r="H464" s="74">
        <v>60000</v>
      </c>
      <c r="I464" s="74">
        <v>58369</v>
      </c>
      <c r="J464" s="79">
        <f t="shared" si="15"/>
        <v>0.9728166666666667</v>
      </c>
    </row>
    <row r="465" spans="2:10" s="28" customFormat="1" ht="15.75">
      <c r="B465" s="48" t="s">
        <v>321</v>
      </c>
      <c r="G465" s="74">
        <v>0</v>
      </c>
      <c r="H465" s="74">
        <v>34600</v>
      </c>
      <c r="I465" s="74">
        <v>34578</v>
      </c>
      <c r="J465" s="79">
        <f t="shared" si="15"/>
        <v>0.999364161849711</v>
      </c>
    </row>
    <row r="466" spans="2:10" s="28" customFormat="1" ht="15.75">
      <c r="B466" s="48" t="s">
        <v>238</v>
      </c>
      <c r="G466" s="74">
        <v>0</v>
      </c>
      <c r="H466" s="74">
        <v>821000</v>
      </c>
      <c r="I466" s="74">
        <v>820825</v>
      </c>
      <c r="J466" s="79">
        <f t="shared" si="15"/>
        <v>0.9997868453105968</v>
      </c>
    </row>
    <row r="467" spans="1:10" s="28" customFormat="1" ht="15.75">
      <c r="A467" s="28" t="s">
        <v>251</v>
      </c>
      <c r="B467" s="48" t="s">
        <v>263</v>
      </c>
      <c r="G467" s="74">
        <v>13167739</v>
      </c>
      <c r="H467" s="74">
        <v>13811739</v>
      </c>
      <c r="I467" s="74">
        <v>13811334</v>
      </c>
      <c r="J467" s="79">
        <f t="shared" si="15"/>
        <v>0.9999706771174868</v>
      </c>
    </row>
    <row r="468" spans="1:10" s="28" customFormat="1" ht="15.75">
      <c r="A468" s="28" t="s">
        <v>324</v>
      </c>
      <c r="B468" s="48" t="s">
        <v>344</v>
      </c>
      <c r="G468" s="74">
        <v>0</v>
      </c>
      <c r="H468" s="74">
        <v>10000</v>
      </c>
      <c r="I468" s="74">
        <v>5500</v>
      </c>
      <c r="J468" s="79">
        <f t="shared" si="15"/>
        <v>0.55</v>
      </c>
    </row>
    <row r="469" spans="2:10" s="28" customFormat="1" ht="15.75">
      <c r="B469" s="48" t="s">
        <v>345</v>
      </c>
      <c r="G469" s="74">
        <v>0</v>
      </c>
      <c r="H469" s="74">
        <v>500</v>
      </c>
      <c r="I469" s="74">
        <v>194</v>
      </c>
      <c r="J469" s="79">
        <f t="shared" si="15"/>
        <v>0.388</v>
      </c>
    </row>
    <row r="470" spans="2:10" s="28" customFormat="1" ht="15.75">
      <c r="B470" s="66" t="s">
        <v>18</v>
      </c>
      <c r="G470" s="92">
        <f>SUM(G446:G469)</f>
        <v>61937141</v>
      </c>
      <c r="H470" s="92">
        <f>SUM(H446:H469)</f>
        <v>92829450</v>
      </c>
      <c r="I470" s="92">
        <f>SUM(I446:I469)</f>
        <v>92531057</v>
      </c>
      <c r="J470" s="79">
        <f t="shared" si="15"/>
        <v>0.9967855782836158</v>
      </c>
    </row>
    <row r="471" spans="2:10" s="28" customFormat="1" ht="15.75">
      <c r="B471" s="66"/>
      <c r="G471" s="92"/>
      <c r="H471" s="74"/>
      <c r="I471" s="74"/>
      <c r="J471" s="79"/>
    </row>
    <row r="472" spans="1:10" s="28" customFormat="1" ht="15.75">
      <c r="A472" s="9" t="s">
        <v>157</v>
      </c>
      <c r="B472" s="64" t="s">
        <v>264</v>
      </c>
      <c r="G472" s="92"/>
      <c r="H472" s="74"/>
      <c r="I472" s="74"/>
      <c r="J472" s="79"/>
    </row>
    <row r="473" spans="1:10" s="28" customFormat="1" ht="15.75">
      <c r="A473" s="28" t="s">
        <v>157</v>
      </c>
      <c r="B473" s="48" t="s">
        <v>346</v>
      </c>
      <c r="G473" s="74">
        <v>12618200</v>
      </c>
      <c r="H473" s="74">
        <v>16618200</v>
      </c>
      <c r="I473" s="74">
        <v>16517509</v>
      </c>
      <c r="J473" s="79">
        <f>I473/H473</f>
        <v>0.9939409201959297</v>
      </c>
    </row>
    <row r="474" spans="1:10" s="28" customFormat="1" ht="15.75">
      <c r="A474" s="9"/>
      <c r="B474" s="48" t="s">
        <v>265</v>
      </c>
      <c r="G474" s="74">
        <v>3406914</v>
      </c>
      <c r="H474" s="74">
        <v>3406914</v>
      </c>
      <c r="I474" s="74">
        <v>2812728</v>
      </c>
      <c r="J474" s="79">
        <f>I474/H474</f>
        <v>0.8255940713502014</v>
      </c>
    </row>
    <row r="475" spans="1:10" s="28" customFormat="1" ht="15.75">
      <c r="A475" s="9"/>
      <c r="B475" s="53" t="s">
        <v>18</v>
      </c>
      <c r="C475" s="9"/>
      <c r="D475" s="9"/>
      <c r="E475" s="9"/>
      <c r="F475" s="9"/>
      <c r="G475" s="92">
        <f>SUM(G473:G474)</f>
        <v>16025114</v>
      </c>
      <c r="H475" s="92">
        <f>SUM(H473:H474)</f>
        <v>20025114</v>
      </c>
      <c r="I475" s="92">
        <f>SUM(I473:I474)</f>
        <v>19330237</v>
      </c>
      <c r="J475" s="99">
        <f>I475/H475</f>
        <v>0.965299723137656</v>
      </c>
    </row>
    <row r="476" spans="1:10" s="28" customFormat="1" ht="15.75">
      <c r="A476" s="9"/>
      <c r="B476" s="51" t="s">
        <v>266</v>
      </c>
      <c r="C476" s="11"/>
      <c r="D476" s="11"/>
      <c r="E476" s="11"/>
      <c r="F476" s="11"/>
      <c r="G476" s="75">
        <f>SUM(G439,G442,G470,G475)</f>
        <v>352800322</v>
      </c>
      <c r="H476" s="75">
        <f>SUM(H439,H442,H470,H475)</f>
        <v>405615526</v>
      </c>
      <c r="I476" s="75">
        <f>SUM(I439,I442,I470,I475)</f>
        <v>392303729</v>
      </c>
      <c r="J476" s="80">
        <f>I476/H476</f>
        <v>0.9671812439447892</v>
      </c>
    </row>
    <row r="477" spans="2:10" s="28" customFormat="1" ht="15.75">
      <c r="B477" s="48"/>
      <c r="G477" s="87"/>
      <c r="H477" s="87"/>
      <c r="I477" s="87"/>
      <c r="J477" s="97"/>
    </row>
    <row r="478" spans="2:10" s="28" customFormat="1" ht="15.75">
      <c r="B478" s="56"/>
      <c r="G478" s="87"/>
      <c r="H478" s="87"/>
      <c r="I478" s="87"/>
      <c r="J478" s="97"/>
    </row>
    <row r="479" spans="2:10" ht="15.75">
      <c r="B479" s="51" t="s">
        <v>347</v>
      </c>
      <c r="C479" s="9"/>
      <c r="D479" s="18"/>
      <c r="E479" s="28"/>
      <c r="F479" s="28"/>
      <c r="G479" s="75">
        <f>SUM(G476)</f>
        <v>352800322</v>
      </c>
      <c r="H479" s="75">
        <f>SUM(H476)</f>
        <v>405615526</v>
      </c>
      <c r="I479" s="75">
        <f>SUM(I476)</f>
        <v>392303729</v>
      </c>
      <c r="J479" s="78">
        <f>I479/H479</f>
        <v>0.9671812439447892</v>
      </c>
    </row>
    <row r="480" spans="2:7" ht="15.75">
      <c r="B480" s="51"/>
      <c r="C480" s="9"/>
      <c r="D480" s="18"/>
      <c r="E480" s="28"/>
      <c r="F480" s="28"/>
      <c r="G480" s="75"/>
    </row>
    <row r="481" spans="1:10" ht="19.5">
      <c r="A481" s="58" t="s">
        <v>235</v>
      </c>
      <c r="B481" s="21" t="s">
        <v>258</v>
      </c>
      <c r="C481" s="9"/>
      <c r="D481" s="18"/>
      <c r="E481" s="28"/>
      <c r="F481" s="28"/>
      <c r="G481" s="75">
        <v>4533977</v>
      </c>
      <c r="H481" s="75">
        <v>4533977</v>
      </c>
      <c r="I481" s="75">
        <v>4533977</v>
      </c>
      <c r="J481" s="80">
        <f>I481/H481</f>
        <v>1</v>
      </c>
    </row>
    <row r="482" spans="2:10" ht="19.5">
      <c r="B482" s="21" t="s">
        <v>332</v>
      </c>
      <c r="C482" s="9"/>
      <c r="D482" s="18"/>
      <c r="E482" s="28"/>
      <c r="F482" s="28"/>
      <c r="G482" s="75">
        <v>0</v>
      </c>
      <c r="H482" s="75">
        <v>4000</v>
      </c>
      <c r="I482" s="75">
        <v>3810</v>
      </c>
      <c r="J482" s="80">
        <f>I482/H482</f>
        <v>0.9525</v>
      </c>
    </row>
    <row r="483" spans="2:10" ht="19.5">
      <c r="B483" s="21"/>
      <c r="C483" s="9"/>
      <c r="D483" s="18"/>
      <c r="E483" s="28"/>
      <c r="F483" s="28"/>
      <c r="G483" s="75"/>
      <c r="H483" s="75"/>
      <c r="I483" s="75"/>
      <c r="J483" s="80"/>
    </row>
    <row r="484" spans="1:10" ht="19.5">
      <c r="A484" s="58">
        <v>900060</v>
      </c>
      <c r="B484" s="21" t="s">
        <v>397</v>
      </c>
      <c r="C484" s="9"/>
      <c r="D484" s="18"/>
      <c r="E484" s="28"/>
      <c r="F484" s="28"/>
      <c r="G484" s="75"/>
      <c r="H484" s="75"/>
      <c r="I484" s="75"/>
      <c r="J484" s="80"/>
    </row>
    <row r="485" spans="1:10" s="10" customFormat="1" ht="15.75">
      <c r="A485" s="63"/>
      <c r="B485" s="54" t="s">
        <v>398</v>
      </c>
      <c r="D485" s="24"/>
      <c r="G485" s="74">
        <v>0</v>
      </c>
      <c r="H485" s="74">
        <v>643000</v>
      </c>
      <c r="I485" s="74">
        <v>266716</v>
      </c>
      <c r="J485" s="79">
        <f>I485/H485</f>
        <v>0.4147993779160187</v>
      </c>
    </row>
    <row r="486" spans="1:10" s="10" customFormat="1" ht="15.75">
      <c r="A486" s="63"/>
      <c r="B486" s="54" t="s">
        <v>399</v>
      </c>
      <c r="D486" s="24"/>
      <c r="G486" s="74">
        <v>0</v>
      </c>
      <c r="H486" s="74">
        <v>1800000</v>
      </c>
      <c r="I486" s="74">
        <v>379300</v>
      </c>
      <c r="J486" s="79">
        <f>I486/H486</f>
        <v>0.21072222222222223</v>
      </c>
    </row>
    <row r="487" spans="1:10" s="9" customFormat="1" ht="15.75">
      <c r="A487" s="58"/>
      <c r="B487" s="104" t="s">
        <v>18</v>
      </c>
      <c r="D487" s="18"/>
      <c r="G487" s="92">
        <f>SUM(G485:G486)</f>
        <v>0</v>
      </c>
      <c r="H487" s="75">
        <f>SUM(H485:H486)</f>
        <v>2443000</v>
      </c>
      <c r="I487" s="75">
        <f>SUM(I485:I486)</f>
        <v>646016</v>
      </c>
      <c r="J487" s="80">
        <f>I487/H487</f>
        <v>0.2644355300859599</v>
      </c>
    </row>
    <row r="488" spans="2:10" ht="19.5">
      <c r="B488" s="21"/>
      <c r="C488" s="9"/>
      <c r="D488" s="18"/>
      <c r="E488" s="28"/>
      <c r="F488" s="28"/>
      <c r="G488" s="75"/>
      <c r="H488" s="75"/>
      <c r="I488" s="75"/>
      <c r="J488" s="80"/>
    </row>
    <row r="489" spans="1:10" ht="19.5">
      <c r="A489" s="30" t="s">
        <v>480</v>
      </c>
      <c r="B489" s="21" t="s">
        <v>481</v>
      </c>
      <c r="C489" s="9"/>
      <c r="D489" s="18"/>
      <c r="E489" s="28"/>
      <c r="F489" s="28"/>
      <c r="G489" s="75"/>
      <c r="H489" s="75"/>
      <c r="I489" s="75"/>
      <c r="J489" s="80"/>
    </row>
    <row r="490" spans="1:10" s="106" customFormat="1" ht="15.75">
      <c r="A490" s="59" t="s">
        <v>482</v>
      </c>
      <c r="B490" s="54" t="s">
        <v>483</v>
      </c>
      <c r="C490" s="9"/>
      <c r="D490" s="18"/>
      <c r="E490" s="28"/>
      <c r="F490" s="28"/>
      <c r="G490" s="75">
        <v>0</v>
      </c>
      <c r="H490" s="75">
        <v>43632567</v>
      </c>
      <c r="I490" s="75">
        <v>43632567</v>
      </c>
      <c r="J490" s="80">
        <f>I490/H490</f>
        <v>1</v>
      </c>
    </row>
    <row r="491" spans="1:10" s="106" customFormat="1" ht="15.75">
      <c r="A491" s="58"/>
      <c r="B491" s="64"/>
      <c r="C491" s="9"/>
      <c r="D491" s="18"/>
      <c r="E491" s="28"/>
      <c r="F491" s="28"/>
      <c r="G491" s="75"/>
      <c r="H491" s="75"/>
      <c r="I491" s="75"/>
      <c r="J491" s="80"/>
    </row>
    <row r="493" spans="1:10" ht="19.5">
      <c r="A493" s="13" t="s">
        <v>4</v>
      </c>
      <c r="B493" s="21" t="s">
        <v>34</v>
      </c>
      <c r="C493" s="21"/>
      <c r="D493" s="21"/>
      <c r="E493" s="21"/>
      <c r="F493" s="21"/>
      <c r="G493" s="95">
        <v>44840000</v>
      </c>
      <c r="H493" s="88">
        <v>4833510</v>
      </c>
      <c r="I493" s="88">
        <v>4232741</v>
      </c>
      <c r="J493" s="112">
        <f>I493/H493</f>
        <v>0.8757075086220987</v>
      </c>
    </row>
    <row r="494" spans="1:7" ht="19.5">
      <c r="A494" s="13"/>
      <c r="B494" s="21"/>
      <c r="C494" s="21"/>
      <c r="D494" s="21"/>
      <c r="E494" s="21"/>
      <c r="F494" s="21"/>
      <c r="G494" s="95"/>
    </row>
    <row r="496" spans="2:10" s="19" customFormat="1" ht="20.25">
      <c r="B496" s="38" t="s">
        <v>22</v>
      </c>
      <c r="C496" s="38"/>
      <c r="D496" s="40"/>
      <c r="E496" s="40"/>
      <c r="F496" s="40"/>
      <c r="G496" s="76">
        <f>SUM(G45,G53,G59,G79,G90,G154,G178,G218,G227,G247,G250,G257,G271,G293,G299,G328,G333,G339,G347,G368,G397,G431,G479,G493,G481,G487,G482)</f>
        <v>524968494.63</v>
      </c>
      <c r="H496" s="76">
        <f>SUM(H45,H53,H59,H79,H90,H154,H178,H218,H227,H247,H250,H257,H271,H293,H299,H328,H333,H339,H347,H368,H397,H431,H479,H493,H481,H487,H482,H490)</f>
        <v>646736516</v>
      </c>
      <c r="I496" s="76">
        <f>SUM(I45,I53,I59,I79,I90,I154,I178,I218,I227,I247,I250,I257,I271,I293,I299,I328,I333,I339,I347,I368,I397,I431,I479,I493,I481,I487,I482,I490)</f>
        <v>584981197</v>
      </c>
      <c r="J496" s="112">
        <f>I496/H496</f>
        <v>0.9045123980597997</v>
      </c>
    </row>
    <row r="497" ht="15.75">
      <c r="G497" s="73" t="s">
        <v>9</v>
      </c>
    </row>
    <row r="499" spans="7:8" ht="15.75">
      <c r="G499" s="73">
        <f>BEVÉTEL!D83-KIADÁS!G496</f>
        <v>-0.26999998092651367</v>
      </c>
      <c r="H499" s="73">
        <f>BEVÉTEL!E83-KIADÁS!H496</f>
        <v>0</v>
      </c>
    </row>
  </sheetData>
  <sheetProtection/>
  <mergeCells count="77">
    <mergeCell ref="IE229:IK229"/>
    <mergeCell ref="IM229:IS229"/>
    <mergeCell ref="B253:G253"/>
    <mergeCell ref="GY229:HE229"/>
    <mergeCell ref="HG229:HM229"/>
    <mergeCell ref="HO229:HU229"/>
    <mergeCell ref="HW229:IC229"/>
    <mergeCell ref="FS229:FY229"/>
    <mergeCell ref="GA229:GG229"/>
    <mergeCell ref="GQ229:GW229"/>
    <mergeCell ref="DO229:DU229"/>
    <mergeCell ref="DW229:EC229"/>
    <mergeCell ref="EE229:EK229"/>
    <mergeCell ref="GI229:GO229"/>
    <mergeCell ref="EM229:ES229"/>
    <mergeCell ref="EU229:FA229"/>
    <mergeCell ref="FC229:FI229"/>
    <mergeCell ref="FK229:FQ229"/>
    <mergeCell ref="BS229:BY229"/>
    <mergeCell ref="CA229:CG229"/>
    <mergeCell ref="CI229:CO229"/>
    <mergeCell ref="CQ229:CW229"/>
    <mergeCell ref="CY229:DE229"/>
    <mergeCell ref="DG229:DM229"/>
    <mergeCell ref="AE229:AK229"/>
    <mergeCell ref="B260:G260"/>
    <mergeCell ref="B229:G229"/>
    <mergeCell ref="I229:M229"/>
    <mergeCell ref="BC229:BI229"/>
    <mergeCell ref="BK229:BQ229"/>
    <mergeCell ref="AM229:AS229"/>
    <mergeCell ref="AU229:BA229"/>
    <mergeCell ref="B3:G3"/>
    <mergeCell ref="B6:G6"/>
    <mergeCell ref="B93:G93"/>
    <mergeCell ref="B180:G180"/>
    <mergeCell ref="B55:G55"/>
    <mergeCell ref="B61:G61"/>
    <mergeCell ref="O229:U229"/>
    <mergeCell ref="W229:AC229"/>
    <mergeCell ref="B73:E73"/>
    <mergeCell ref="B314:G314"/>
    <mergeCell ref="B317:G317"/>
    <mergeCell ref="B306:G306"/>
    <mergeCell ref="B303:G303"/>
    <mergeCell ref="B220:G220"/>
    <mergeCell ref="AM220:AS220"/>
    <mergeCell ref="AU220:BA220"/>
    <mergeCell ref="BC220:BI220"/>
    <mergeCell ref="BK220:BQ220"/>
    <mergeCell ref="I220:M220"/>
    <mergeCell ref="O220:U220"/>
    <mergeCell ref="W220:AC220"/>
    <mergeCell ref="AE220:AK220"/>
    <mergeCell ref="CY220:DE220"/>
    <mergeCell ref="DG220:DM220"/>
    <mergeCell ref="DO220:DU220"/>
    <mergeCell ref="DW220:EC220"/>
    <mergeCell ref="BS220:BY220"/>
    <mergeCell ref="CA220:CG220"/>
    <mergeCell ref="CI220:CO220"/>
    <mergeCell ref="CQ220:CW220"/>
    <mergeCell ref="FK220:FQ220"/>
    <mergeCell ref="FS220:FY220"/>
    <mergeCell ref="GA220:GG220"/>
    <mergeCell ref="GI220:GO220"/>
    <mergeCell ref="EE220:EK220"/>
    <mergeCell ref="EM220:ES220"/>
    <mergeCell ref="EU220:FA220"/>
    <mergeCell ref="FC220:FI220"/>
    <mergeCell ref="HW220:IC220"/>
    <mergeCell ref="IE220:IK220"/>
    <mergeCell ref="IM220:IS220"/>
    <mergeCell ref="GQ220:GW220"/>
    <mergeCell ref="GY220:HE220"/>
    <mergeCell ref="HG220:HM220"/>
    <mergeCell ref="HO220:HU22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45" r:id="rId1"/>
  <headerFooter alignWithMargins="0">
    <oddHeader>&amp;LMozsgó Községi Önkormányzat 2016. évi költségvetési beszámolója&amp;R
</oddHeader>
  </headerFooter>
  <rowBreaks count="5" manualBreakCount="5">
    <brk id="79" max="9" man="1"/>
    <brk id="155" max="9" man="1"/>
    <brk id="252" max="9" man="1"/>
    <brk id="300" max="9" man="1"/>
    <brk id="397" max="9" man="1"/>
  </rowBreaks>
  <colBreaks count="1" manualBreakCount="1">
    <brk id="228" max="31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3"/>
  <dimension ref="A1:G133"/>
  <sheetViews>
    <sheetView view="pageBreakPreview" zoomScale="60" zoomScalePageLayoutView="0" workbookViewId="0" topLeftCell="A7">
      <selection activeCell="E72" sqref="E72"/>
    </sheetView>
  </sheetViews>
  <sheetFormatPr defaultColWidth="8.796875" defaultRowHeight="15"/>
  <cols>
    <col min="1" max="1" width="10.59765625" style="0" customWidth="1"/>
    <col min="2" max="2" width="9.8984375" style="35" customWidth="1"/>
    <col min="3" max="3" width="59.8984375" style="0" customWidth="1"/>
    <col min="4" max="4" width="20.09765625" style="3" customWidth="1"/>
    <col min="5" max="6" width="20.09765625" style="73" customWidth="1"/>
    <col min="7" max="7" width="20.09765625" style="78" customWidth="1"/>
  </cols>
  <sheetData>
    <row r="1" spans="3:5" ht="26.25" customHeight="1">
      <c r="C1" s="6" t="s">
        <v>7</v>
      </c>
      <c r="D1" s="3" t="s">
        <v>29</v>
      </c>
      <c r="E1" s="73" t="s">
        <v>8</v>
      </c>
    </row>
    <row r="3" ht="15.75">
      <c r="A3" s="58" t="s">
        <v>235</v>
      </c>
    </row>
    <row r="4" spans="1:7" ht="21" customHeight="1">
      <c r="A4" s="7" t="s">
        <v>41</v>
      </c>
      <c r="B4" s="57"/>
      <c r="C4" s="7"/>
      <c r="D4" s="70" t="s">
        <v>274</v>
      </c>
      <c r="E4" s="71" t="s">
        <v>275</v>
      </c>
      <c r="F4" s="71" t="s">
        <v>276</v>
      </c>
      <c r="G4" s="72" t="s">
        <v>277</v>
      </c>
    </row>
    <row r="5" spans="1:3" ht="21" customHeight="1">
      <c r="A5" s="7" t="s">
        <v>42</v>
      </c>
      <c r="B5" s="57"/>
      <c r="C5" s="7" t="s">
        <v>43</v>
      </c>
    </row>
    <row r="6" spans="1:7" ht="21" customHeight="1">
      <c r="A6" s="9" t="s">
        <v>44</v>
      </c>
      <c r="B6" s="58"/>
      <c r="C6" s="28" t="s">
        <v>45</v>
      </c>
      <c r="D6" s="12">
        <v>67477958</v>
      </c>
      <c r="E6" s="74">
        <v>67477958</v>
      </c>
      <c r="F6" s="74">
        <v>67477958</v>
      </c>
      <c r="G6" s="79">
        <f>F6/E6</f>
        <v>1</v>
      </c>
    </row>
    <row r="7" spans="1:7" ht="21" customHeight="1">
      <c r="A7" s="9" t="s">
        <v>47</v>
      </c>
      <c r="B7" s="58"/>
      <c r="C7" s="28" t="s">
        <v>48</v>
      </c>
      <c r="D7" s="12">
        <v>17915201</v>
      </c>
      <c r="E7" s="74">
        <v>19112367</v>
      </c>
      <c r="F7" s="74">
        <v>19112367</v>
      </c>
      <c r="G7" s="79">
        <f aca="true" t="shared" si="0" ref="G7:G14">F7/E7</f>
        <v>1</v>
      </c>
    </row>
    <row r="8" spans="1:7" ht="21" customHeight="1">
      <c r="A8" s="9" t="s">
        <v>49</v>
      </c>
      <c r="B8" s="58"/>
      <c r="C8" s="28" t="s">
        <v>50</v>
      </c>
      <c r="D8" s="12">
        <v>38935030</v>
      </c>
      <c r="E8" s="74">
        <v>33708793</v>
      </c>
      <c r="F8" s="74">
        <v>33708793</v>
      </c>
      <c r="G8" s="79">
        <f t="shared" si="0"/>
        <v>1</v>
      </c>
    </row>
    <row r="9" spans="1:7" ht="21" customHeight="1">
      <c r="A9" s="7" t="s">
        <v>51</v>
      </c>
      <c r="B9" s="57"/>
      <c r="C9" s="28" t="s">
        <v>52</v>
      </c>
      <c r="D9" s="12">
        <v>1200000</v>
      </c>
      <c r="E9" s="74">
        <v>1200000</v>
      </c>
      <c r="F9" s="74">
        <v>1200000</v>
      </c>
      <c r="G9" s="79">
        <f t="shared" si="0"/>
        <v>1</v>
      </c>
    </row>
    <row r="10" spans="1:7" ht="21" customHeight="1">
      <c r="A10" s="7" t="s">
        <v>278</v>
      </c>
      <c r="B10" s="57"/>
      <c r="C10" s="28" t="s">
        <v>279</v>
      </c>
      <c r="D10" s="12">
        <v>0</v>
      </c>
      <c r="E10" s="74">
        <v>12853261</v>
      </c>
      <c r="F10" s="74">
        <v>12853261</v>
      </c>
      <c r="G10" s="79">
        <f t="shared" si="0"/>
        <v>1</v>
      </c>
    </row>
    <row r="11" spans="1:7" ht="21" customHeight="1">
      <c r="A11" s="7" t="s">
        <v>280</v>
      </c>
      <c r="B11" s="57"/>
      <c r="C11" s="28" t="s">
        <v>281</v>
      </c>
      <c r="D11" s="12">
        <v>0</v>
      </c>
      <c r="E11" s="74">
        <v>1071585</v>
      </c>
      <c r="F11" s="74">
        <v>1071585</v>
      </c>
      <c r="G11" s="79">
        <f t="shared" si="0"/>
        <v>1</v>
      </c>
    </row>
    <row r="12" spans="1:7" ht="21" customHeight="1">
      <c r="A12" s="7"/>
      <c r="B12" s="57"/>
      <c r="C12" s="5" t="s">
        <v>53</v>
      </c>
      <c r="D12" s="20">
        <f>SUM(D6:D11)</f>
        <v>125528189</v>
      </c>
      <c r="E12" s="20">
        <f>SUM(E6:E11)</f>
        <v>135423964</v>
      </c>
      <c r="F12" s="20">
        <f>SUM(F6:F11)</f>
        <v>135423964</v>
      </c>
      <c r="G12" s="80">
        <f t="shared" si="0"/>
        <v>1</v>
      </c>
    </row>
    <row r="13" spans="1:7" ht="21" customHeight="1">
      <c r="A13" s="7"/>
      <c r="B13" s="57"/>
      <c r="C13" s="5"/>
      <c r="D13" s="20"/>
      <c r="E13" s="20"/>
      <c r="F13" s="20"/>
      <c r="G13" s="80"/>
    </row>
    <row r="14" spans="1:7" ht="21" customHeight="1">
      <c r="A14" s="7" t="s">
        <v>282</v>
      </c>
      <c r="B14" s="57"/>
      <c r="C14" s="5" t="s">
        <v>283</v>
      </c>
      <c r="D14" s="20">
        <v>0</v>
      </c>
      <c r="E14" s="20">
        <v>1145000</v>
      </c>
      <c r="F14" s="20">
        <v>1145000</v>
      </c>
      <c r="G14" s="80">
        <f t="shared" si="0"/>
        <v>1</v>
      </c>
    </row>
    <row r="15" spans="1:7" ht="21" customHeight="1">
      <c r="A15" s="7"/>
      <c r="B15" s="57"/>
      <c r="C15" s="5"/>
      <c r="D15" s="20"/>
      <c r="E15" s="20"/>
      <c r="F15" s="20"/>
      <c r="G15" s="80"/>
    </row>
    <row r="16" spans="1:7" ht="21" customHeight="1">
      <c r="A16" s="7" t="s">
        <v>284</v>
      </c>
      <c r="B16" s="57"/>
      <c r="C16" s="5" t="s">
        <v>285</v>
      </c>
      <c r="D16" s="20">
        <v>0</v>
      </c>
      <c r="E16" s="20">
        <v>5600893</v>
      </c>
      <c r="F16" s="20">
        <v>5600893</v>
      </c>
      <c r="G16" s="80">
        <f>F16/E16</f>
        <v>1</v>
      </c>
    </row>
    <row r="17" spans="1:7" ht="21" customHeight="1">
      <c r="A17" s="7"/>
      <c r="B17" s="57"/>
      <c r="C17" s="5"/>
      <c r="D17" s="20"/>
      <c r="E17" s="20"/>
      <c r="F17" s="20"/>
      <c r="G17" s="80"/>
    </row>
    <row r="18" spans="1:4" ht="21" customHeight="1">
      <c r="A18" s="7" t="s">
        <v>69</v>
      </c>
      <c r="B18" s="57"/>
      <c r="C18" s="7" t="s">
        <v>70</v>
      </c>
      <c r="D18" s="4"/>
    </row>
    <row r="19" spans="1:4" ht="21" customHeight="1">
      <c r="A19" s="7"/>
      <c r="B19" s="57"/>
      <c r="C19" s="45" t="s">
        <v>175</v>
      </c>
      <c r="D19" s="4"/>
    </row>
    <row r="20" spans="1:7" ht="21" customHeight="1">
      <c r="A20" s="7"/>
      <c r="B20" s="57"/>
      <c r="C20" s="2" t="s">
        <v>72</v>
      </c>
      <c r="D20" s="12">
        <v>600000</v>
      </c>
      <c r="E20" s="73">
        <v>1711766</v>
      </c>
      <c r="F20" s="73">
        <v>1711766</v>
      </c>
      <c r="G20" s="78">
        <f>F20/E20</f>
        <v>1</v>
      </c>
    </row>
    <row r="21" spans="1:4" ht="21" customHeight="1">
      <c r="A21" s="7" t="s">
        <v>9</v>
      </c>
      <c r="B21" s="57"/>
      <c r="C21" s="10" t="s">
        <v>73</v>
      </c>
      <c r="D21" s="12"/>
    </row>
    <row r="22" spans="1:7" ht="21" customHeight="1">
      <c r="A22" s="7"/>
      <c r="B22" s="57"/>
      <c r="C22" s="42" t="s">
        <v>176</v>
      </c>
      <c r="D22" s="12">
        <v>3244800</v>
      </c>
      <c r="E22" s="73">
        <v>3444700</v>
      </c>
      <c r="F22" s="73">
        <v>3444700</v>
      </c>
      <c r="G22" s="78">
        <f>F22/E22</f>
        <v>1</v>
      </c>
    </row>
    <row r="23" spans="1:4" ht="21" customHeight="1">
      <c r="A23" s="7"/>
      <c r="B23" s="57"/>
      <c r="C23" s="10" t="s">
        <v>71</v>
      </c>
      <c r="D23" s="12"/>
    </row>
    <row r="24" spans="1:7" ht="21" customHeight="1">
      <c r="A24" s="7"/>
      <c r="B24" s="57"/>
      <c r="C24" s="42" t="s">
        <v>295</v>
      </c>
      <c r="D24" s="12">
        <f>273027984+14237702+8000000</f>
        <v>295265686</v>
      </c>
      <c r="E24" s="73">
        <v>359376929</v>
      </c>
      <c r="F24" s="73">
        <v>359376929</v>
      </c>
      <c r="G24" s="78">
        <f aca="true" t="shared" si="1" ref="G24:G30">F24/E24</f>
        <v>1</v>
      </c>
    </row>
    <row r="25" spans="1:7" ht="21" customHeight="1">
      <c r="A25" s="7"/>
      <c r="B25" s="57"/>
      <c r="C25" s="68" t="s">
        <v>286</v>
      </c>
      <c r="D25" s="12">
        <v>0</v>
      </c>
      <c r="E25" s="73">
        <v>165000</v>
      </c>
      <c r="F25" s="73">
        <v>165000</v>
      </c>
      <c r="G25" s="78">
        <f t="shared" si="1"/>
        <v>1</v>
      </c>
    </row>
    <row r="26" spans="1:7" ht="21" customHeight="1">
      <c r="A26" s="7"/>
      <c r="B26" s="57"/>
      <c r="C26" s="10" t="s">
        <v>308</v>
      </c>
      <c r="D26" s="12">
        <v>352030</v>
      </c>
      <c r="E26" s="73">
        <v>352030</v>
      </c>
      <c r="F26" s="73">
        <v>352030</v>
      </c>
      <c r="G26" s="78">
        <f t="shared" si="1"/>
        <v>1</v>
      </c>
    </row>
    <row r="27" spans="1:7" ht="21" customHeight="1">
      <c r="A27" s="7"/>
      <c r="B27" s="57"/>
      <c r="C27" s="68" t="s">
        <v>311</v>
      </c>
      <c r="D27" s="27">
        <v>0</v>
      </c>
      <c r="E27" s="73">
        <v>6245115</v>
      </c>
      <c r="F27" s="73">
        <v>6245115</v>
      </c>
      <c r="G27" s="78">
        <f t="shared" si="1"/>
        <v>1</v>
      </c>
    </row>
    <row r="28" spans="1:7" ht="21" customHeight="1">
      <c r="A28" s="7"/>
      <c r="B28" s="57"/>
      <c r="C28" s="68" t="s">
        <v>310</v>
      </c>
      <c r="D28" s="12">
        <v>1826795</v>
      </c>
      <c r="E28" s="73">
        <v>664561</v>
      </c>
      <c r="F28" s="73">
        <v>0</v>
      </c>
      <c r="G28" s="78">
        <f t="shared" si="1"/>
        <v>0</v>
      </c>
    </row>
    <row r="29" spans="1:7" ht="21" customHeight="1">
      <c r="A29" s="7"/>
      <c r="B29" s="57"/>
      <c r="C29" s="68" t="s">
        <v>312</v>
      </c>
      <c r="D29" s="12">
        <v>0</v>
      </c>
      <c r="E29" s="73">
        <v>962800</v>
      </c>
      <c r="F29" s="73">
        <v>962800</v>
      </c>
      <c r="G29" s="78">
        <f t="shared" si="1"/>
        <v>1</v>
      </c>
    </row>
    <row r="30" spans="1:7" ht="21" customHeight="1">
      <c r="A30" s="7"/>
      <c r="B30" s="57"/>
      <c r="C30" s="7" t="s">
        <v>46</v>
      </c>
      <c r="D30" s="8">
        <f>SUM(D20:D29)</f>
        <v>301289311</v>
      </c>
      <c r="E30" s="8">
        <f>SUM(E20:E29)</f>
        <v>372922901</v>
      </c>
      <c r="F30" s="8">
        <f>SUM(F20:F29)</f>
        <v>372258340</v>
      </c>
      <c r="G30" s="80">
        <f t="shared" si="1"/>
        <v>0.9982179667748535</v>
      </c>
    </row>
    <row r="31" spans="1:4" ht="21" customHeight="1">
      <c r="A31" s="7"/>
      <c r="B31" s="57"/>
      <c r="C31" s="7"/>
      <c r="D31" s="8"/>
    </row>
    <row r="32" spans="1:4" ht="21" customHeight="1">
      <c r="A32" s="7" t="s">
        <v>211</v>
      </c>
      <c r="C32" s="7" t="s">
        <v>212</v>
      </c>
      <c r="D32" s="8"/>
    </row>
    <row r="33" spans="1:4" ht="21" customHeight="1">
      <c r="A33" s="7"/>
      <c r="B33" s="63" t="s">
        <v>214</v>
      </c>
      <c r="C33" s="28" t="s">
        <v>213</v>
      </c>
      <c r="D33" s="12"/>
    </row>
    <row r="34" spans="1:7" ht="21" customHeight="1">
      <c r="A34" s="7"/>
      <c r="B34" s="63"/>
      <c r="C34" s="48" t="s">
        <v>215</v>
      </c>
      <c r="D34" s="12">
        <v>525000</v>
      </c>
      <c r="E34" s="73">
        <v>0</v>
      </c>
      <c r="F34" s="73">
        <v>0</v>
      </c>
      <c r="G34" s="78">
        <v>0</v>
      </c>
    </row>
    <row r="35" spans="2:7" s="11" customFormat="1" ht="21" customHeight="1">
      <c r="B35" s="62"/>
      <c r="C35" s="51" t="s">
        <v>18</v>
      </c>
      <c r="D35" s="8">
        <f>SUM(D34)</f>
        <v>525000</v>
      </c>
      <c r="E35" s="8">
        <f>SUM(E34)</f>
        <v>0</v>
      </c>
      <c r="F35" s="8">
        <f>SUM(F34)</f>
        <v>0</v>
      </c>
      <c r="G35" s="80">
        <v>0</v>
      </c>
    </row>
    <row r="36" spans="1:4" ht="21" customHeight="1">
      <c r="A36" s="7"/>
      <c r="B36" s="57"/>
      <c r="C36" s="48"/>
      <c r="D36" s="8"/>
    </row>
    <row r="37" spans="1:4" ht="21" customHeight="1">
      <c r="A37" s="7" t="s">
        <v>54</v>
      </c>
      <c r="B37" s="57"/>
      <c r="C37" s="9" t="s">
        <v>55</v>
      </c>
      <c r="D37" s="27"/>
    </row>
    <row r="38" spans="1:4" ht="21" customHeight="1">
      <c r="A38" s="28" t="s">
        <v>58</v>
      </c>
      <c r="B38" s="59"/>
      <c r="C38" s="28" t="s">
        <v>59</v>
      </c>
      <c r="D38" s="27"/>
    </row>
    <row r="39" spans="1:7" ht="21" customHeight="1">
      <c r="A39" s="7"/>
      <c r="B39" s="57"/>
      <c r="C39" s="42" t="s">
        <v>177</v>
      </c>
      <c r="D39" s="12">
        <v>2600000</v>
      </c>
      <c r="E39" s="73">
        <v>2634382</v>
      </c>
      <c r="F39" s="73">
        <v>2229425</v>
      </c>
      <c r="G39" s="78">
        <f>F39/E39</f>
        <v>0.8462800763139134</v>
      </c>
    </row>
    <row r="40" spans="1:7" ht="21" customHeight="1">
      <c r="A40" s="28" t="s">
        <v>56</v>
      </c>
      <c r="B40" s="59"/>
      <c r="C40" s="28" t="s">
        <v>57</v>
      </c>
      <c r="D40" s="12">
        <v>1480000</v>
      </c>
      <c r="E40" s="73">
        <v>1819760</v>
      </c>
      <c r="F40" s="73">
        <v>1397255</v>
      </c>
      <c r="G40" s="78">
        <f>F40/E40</f>
        <v>0.7678237789598629</v>
      </c>
    </row>
    <row r="41" spans="1:4" ht="21" customHeight="1">
      <c r="A41" s="28" t="s">
        <v>60</v>
      </c>
      <c r="B41" s="59"/>
      <c r="C41" s="28" t="s">
        <v>61</v>
      </c>
      <c r="D41" s="27"/>
    </row>
    <row r="42" spans="1:7" ht="21" customHeight="1">
      <c r="A42" s="7"/>
      <c r="B42" s="57"/>
      <c r="C42" s="42" t="s">
        <v>178</v>
      </c>
      <c r="D42" s="12">
        <v>7500000</v>
      </c>
      <c r="E42" s="73">
        <v>4500000</v>
      </c>
      <c r="F42" s="73">
        <v>4499844</v>
      </c>
      <c r="G42" s="78">
        <f>F42/E42</f>
        <v>0.9999653333333334</v>
      </c>
    </row>
    <row r="43" spans="1:7" ht="21" customHeight="1">
      <c r="A43" s="28" t="s">
        <v>313</v>
      </c>
      <c r="B43" s="57"/>
      <c r="C43" s="68" t="s">
        <v>314</v>
      </c>
      <c r="D43" s="12">
        <v>0</v>
      </c>
      <c r="E43" s="73">
        <v>114000</v>
      </c>
      <c r="F43" s="73">
        <v>58500</v>
      </c>
      <c r="G43" s="78">
        <f>F43/E43</f>
        <v>0.5131578947368421</v>
      </c>
    </row>
    <row r="44" spans="1:7" ht="21" customHeight="1">
      <c r="A44" s="28" t="s">
        <v>315</v>
      </c>
      <c r="B44" s="57"/>
      <c r="C44" s="68" t="s">
        <v>316</v>
      </c>
      <c r="D44" s="12">
        <v>0</v>
      </c>
      <c r="E44" s="73">
        <v>13000</v>
      </c>
      <c r="F44" s="73">
        <v>12000</v>
      </c>
      <c r="G44" s="78">
        <f>F44/E44</f>
        <v>0.9230769230769231</v>
      </c>
    </row>
    <row r="45" spans="1:7" ht="21" customHeight="1">
      <c r="A45" s="28"/>
      <c r="B45" s="57"/>
      <c r="C45" s="68" t="s">
        <v>317</v>
      </c>
      <c r="D45" s="12">
        <v>0</v>
      </c>
      <c r="E45" s="73">
        <v>406737</v>
      </c>
      <c r="F45" s="73">
        <v>83822</v>
      </c>
      <c r="G45" s="78">
        <f>F45/E45</f>
        <v>0.20608402972928452</v>
      </c>
    </row>
    <row r="46" spans="1:7" ht="21" customHeight="1">
      <c r="A46" s="7"/>
      <c r="B46" s="57"/>
      <c r="C46" s="45" t="s">
        <v>18</v>
      </c>
      <c r="D46" s="8">
        <f>SUM(D38:D45)</f>
        <v>11580000</v>
      </c>
      <c r="E46" s="8">
        <f>SUM(E38:E45)</f>
        <v>9487879</v>
      </c>
      <c r="F46" s="8">
        <f>SUM(F38:F45)</f>
        <v>8280846</v>
      </c>
      <c r="G46" s="80">
        <f>F46/E46</f>
        <v>0.8727815774210442</v>
      </c>
    </row>
    <row r="47" spans="1:4" ht="21" customHeight="1">
      <c r="A47" s="7"/>
      <c r="B47" s="57"/>
      <c r="C47" s="7"/>
      <c r="D47" s="8"/>
    </row>
    <row r="48" spans="1:4" ht="21" customHeight="1">
      <c r="A48" s="7" t="s">
        <v>62</v>
      </c>
      <c r="B48" s="57"/>
      <c r="C48" s="9" t="s">
        <v>23</v>
      </c>
      <c r="D48" s="27"/>
    </row>
    <row r="49" spans="1:4" ht="21" customHeight="1">
      <c r="A49" s="28" t="s">
        <v>63</v>
      </c>
      <c r="B49" s="59"/>
      <c r="C49" s="28" t="s">
        <v>64</v>
      </c>
      <c r="D49" s="12"/>
    </row>
    <row r="50" spans="1:7" ht="21" customHeight="1">
      <c r="A50" s="28"/>
      <c r="B50" s="59"/>
      <c r="C50" s="42" t="s">
        <v>179</v>
      </c>
      <c r="D50" s="12">
        <v>4411207</v>
      </c>
      <c r="E50" s="73">
        <v>1975207</v>
      </c>
      <c r="F50" s="73">
        <v>1940603</v>
      </c>
      <c r="G50" s="78">
        <f aca="true" t="shared" si="2" ref="G50:G58">F50/E50</f>
        <v>0.9824808235288757</v>
      </c>
    </row>
    <row r="51" spans="1:7" ht="21" customHeight="1">
      <c r="A51" s="28"/>
      <c r="B51" s="59"/>
      <c r="C51" s="42" t="s">
        <v>180</v>
      </c>
      <c r="D51" s="12">
        <v>16962261</v>
      </c>
      <c r="E51" s="73">
        <v>37920599</v>
      </c>
      <c r="F51" s="73">
        <v>34071431</v>
      </c>
      <c r="G51" s="78">
        <f t="shared" si="2"/>
        <v>0.8984940084939059</v>
      </c>
    </row>
    <row r="52" spans="1:7" ht="21" customHeight="1">
      <c r="A52" s="28"/>
      <c r="B52" s="59"/>
      <c r="C52" s="42" t="s">
        <v>296</v>
      </c>
      <c r="D52" s="12">
        <v>0</v>
      </c>
      <c r="E52" s="73">
        <v>2773300</v>
      </c>
      <c r="F52" s="73">
        <v>2773300</v>
      </c>
      <c r="G52" s="78">
        <f t="shared" si="2"/>
        <v>1</v>
      </c>
    </row>
    <row r="53" spans="1:7" ht="21" customHeight="1">
      <c r="A53" s="28"/>
      <c r="B53" s="59"/>
      <c r="C53" s="42" t="s">
        <v>297</v>
      </c>
      <c r="D53" s="12">
        <v>0</v>
      </c>
      <c r="E53" s="73">
        <v>3436666</v>
      </c>
      <c r="F53" s="73">
        <v>2117726</v>
      </c>
      <c r="G53" s="78">
        <f t="shared" si="2"/>
        <v>0.6162152504782251</v>
      </c>
    </row>
    <row r="54" spans="1:7" ht="21" customHeight="1">
      <c r="A54" s="28"/>
      <c r="B54" s="59"/>
      <c r="C54" s="42" t="s">
        <v>267</v>
      </c>
      <c r="D54" s="12">
        <f>5000*10*12</f>
        <v>600000</v>
      </c>
      <c r="E54" s="73">
        <v>757000</v>
      </c>
      <c r="F54" s="73">
        <v>586000</v>
      </c>
      <c r="G54" s="78">
        <f t="shared" si="2"/>
        <v>0.774108322324967</v>
      </c>
    </row>
    <row r="55" spans="1:7" ht="21" customHeight="1">
      <c r="A55" s="28"/>
      <c r="B55" s="59"/>
      <c r="C55" s="42" t="s">
        <v>287</v>
      </c>
      <c r="D55" s="12">
        <v>0</v>
      </c>
      <c r="E55" s="73">
        <v>873000</v>
      </c>
      <c r="F55" s="73">
        <v>411415</v>
      </c>
      <c r="G55" s="78">
        <f t="shared" si="2"/>
        <v>0.47126575028636886</v>
      </c>
    </row>
    <row r="56" spans="1:7" ht="21" customHeight="1">
      <c r="A56" s="28"/>
      <c r="B56" s="59"/>
      <c r="C56" s="42" t="s">
        <v>290</v>
      </c>
      <c r="D56" s="12">
        <v>0</v>
      </c>
      <c r="E56" s="73">
        <v>50500</v>
      </c>
      <c r="F56" s="73">
        <v>50500</v>
      </c>
      <c r="G56" s="78">
        <f t="shared" si="2"/>
        <v>1</v>
      </c>
    </row>
    <row r="57" spans="1:7" ht="21" customHeight="1">
      <c r="A57" s="28"/>
      <c r="B57" s="59"/>
      <c r="C57" s="42" t="s">
        <v>292</v>
      </c>
      <c r="D57" s="12">
        <v>0</v>
      </c>
      <c r="E57" s="73">
        <f>1278495+4000</f>
        <v>1282495</v>
      </c>
      <c r="F57" s="73">
        <f>556232+3168</f>
        <v>559400</v>
      </c>
      <c r="G57" s="78">
        <f t="shared" si="2"/>
        <v>0.43618103774283723</v>
      </c>
    </row>
    <row r="58" spans="1:7" ht="21" customHeight="1">
      <c r="A58" s="28"/>
      <c r="B58" s="59"/>
      <c r="C58" s="42" t="s">
        <v>309</v>
      </c>
      <c r="D58" s="12">
        <v>0</v>
      </c>
      <c r="E58" s="73">
        <v>155000</v>
      </c>
      <c r="F58" s="73">
        <v>155000</v>
      </c>
      <c r="G58" s="78">
        <f t="shared" si="2"/>
        <v>1</v>
      </c>
    </row>
    <row r="59" spans="1:4" ht="21" customHeight="1">
      <c r="A59" s="28" t="s">
        <v>65</v>
      </c>
      <c r="B59" s="59"/>
      <c r="C59" s="28" t="s">
        <v>66</v>
      </c>
      <c r="D59" s="27"/>
    </row>
    <row r="60" spans="1:7" ht="21" customHeight="1">
      <c r="A60" s="28"/>
      <c r="B60" s="59"/>
      <c r="C60" s="42" t="s">
        <v>291</v>
      </c>
      <c r="D60" s="12">
        <v>451080</v>
      </c>
      <c r="E60" s="73">
        <v>3466425</v>
      </c>
      <c r="F60" s="73">
        <v>2551935</v>
      </c>
      <c r="G60" s="78">
        <f aca="true" t="shared" si="3" ref="G60:G69">F60/E60</f>
        <v>0.7361864168415587</v>
      </c>
    </row>
    <row r="61" spans="1:7" ht="21" customHeight="1">
      <c r="A61" s="28" t="s">
        <v>67</v>
      </c>
      <c r="B61" s="59"/>
      <c r="C61" s="28" t="s">
        <v>68</v>
      </c>
      <c r="D61" s="12">
        <f>SUM(D50:D51)*27%</f>
        <v>5770836.36</v>
      </c>
      <c r="E61" s="73">
        <f>796627+2699810+533326+1725127+1000</f>
        <v>5755890</v>
      </c>
      <c r="F61" s="73">
        <f>743694+2497302+523963+1352916+854</f>
        <v>5118729</v>
      </c>
      <c r="G61" s="78">
        <f t="shared" si="3"/>
        <v>0.8893027837571601</v>
      </c>
    </row>
    <row r="62" spans="1:7" ht="21" customHeight="1">
      <c r="A62" s="28" t="s">
        <v>288</v>
      </c>
      <c r="B62" s="59"/>
      <c r="C62" s="28" t="s">
        <v>289</v>
      </c>
      <c r="D62" s="12">
        <v>0</v>
      </c>
      <c r="E62" s="73">
        <v>1000</v>
      </c>
      <c r="F62" s="73">
        <v>607</v>
      </c>
      <c r="G62" s="78">
        <f t="shared" si="3"/>
        <v>0.607</v>
      </c>
    </row>
    <row r="63" spans="1:7" ht="21" customHeight="1">
      <c r="A63" s="28" t="s">
        <v>293</v>
      </c>
      <c r="B63" s="59"/>
      <c r="C63" s="28" t="s">
        <v>294</v>
      </c>
      <c r="D63" s="12">
        <v>0</v>
      </c>
      <c r="E63" s="73">
        <v>2000000</v>
      </c>
      <c r="F63" s="73">
        <v>1857480</v>
      </c>
      <c r="G63" s="78">
        <f t="shared" si="3"/>
        <v>0.92874</v>
      </c>
    </row>
    <row r="64" spans="1:7" ht="21" customHeight="1">
      <c r="A64" s="28" t="s">
        <v>298</v>
      </c>
      <c r="B64" s="59"/>
      <c r="C64" s="28" t="s">
        <v>299</v>
      </c>
      <c r="D64" s="12">
        <v>0</v>
      </c>
      <c r="E64" s="73">
        <v>237032</v>
      </c>
      <c r="F64" s="73">
        <v>237032</v>
      </c>
      <c r="G64" s="78">
        <f t="shared" si="3"/>
        <v>1</v>
      </c>
    </row>
    <row r="65" spans="1:7" ht="21" customHeight="1">
      <c r="A65" s="28" t="s">
        <v>300</v>
      </c>
      <c r="B65" s="59"/>
      <c r="C65" s="28" t="s">
        <v>301</v>
      </c>
      <c r="D65" s="12">
        <v>0</v>
      </c>
      <c r="E65" s="73">
        <v>530282</v>
      </c>
      <c r="F65" s="73">
        <v>530282</v>
      </c>
      <c r="G65" s="78">
        <f t="shared" si="3"/>
        <v>1</v>
      </c>
    </row>
    <row r="66" spans="1:7" ht="21" customHeight="1">
      <c r="A66" s="28" t="s">
        <v>302</v>
      </c>
      <c r="B66" s="59"/>
      <c r="C66" s="28" t="s">
        <v>303</v>
      </c>
      <c r="D66" s="12">
        <v>0</v>
      </c>
      <c r="E66" s="73">
        <v>81000</v>
      </c>
      <c r="F66" s="73">
        <v>80923</v>
      </c>
      <c r="G66" s="78">
        <f t="shared" si="3"/>
        <v>0.9990493827160494</v>
      </c>
    </row>
    <row r="67" spans="1:7" ht="21" customHeight="1">
      <c r="A67" s="28" t="s">
        <v>304</v>
      </c>
      <c r="B67" s="59"/>
      <c r="C67" s="28" t="s">
        <v>305</v>
      </c>
      <c r="D67" s="12">
        <v>0</v>
      </c>
      <c r="E67" s="73">
        <v>466000</v>
      </c>
      <c r="F67" s="73">
        <v>117500</v>
      </c>
      <c r="G67" s="78">
        <f t="shared" si="3"/>
        <v>0.2521459227467811</v>
      </c>
    </row>
    <row r="68" spans="1:7" ht="21" customHeight="1">
      <c r="A68" s="28" t="s">
        <v>306</v>
      </c>
      <c r="B68" s="59"/>
      <c r="C68" s="28" t="s">
        <v>307</v>
      </c>
      <c r="D68" s="12">
        <v>0</v>
      </c>
      <c r="E68" s="73">
        <v>10000</v>
      </c>
      <c r="F68" s="73">
        <v>10000</v>
      </c>
      <c r="G68" s="78">
        <f t="shared" si="3"/>
        <v>1</v>
      </c>
    </row>
    <row r="69" spans="1:7" ht="21" customHeight="1">
      <c r="A69" s="28"/>
      <c r="B69" s="59"/>
      <c r="C69" s="45" t="s">
        <v>18</v>
      </c>
      <c r="D69" s="8">
        <f>SUM(D49:D68)</f>
        <v>28195384.36</v>
      </c>
      <c r="E69" s="8">
        <f>SUM(E49:E68)</f>
        <v>61771396</v>
      </c>
      <c r="F69" s="8">
        <f>SUM(F49:F68)</f>
        <v>53169863</v>
      </c>
      <c r="G69" s="80">
        <f t="shared" si="3"/>
        <v>0.8607521675566471</v>
      </c>
    </row>
    <row r="70" spans="1:4" ht="21" customHeight="1">
      <c r="A70" s="28"/>
      <c r="B70" s="59"/>
      <c r="C70" s="28"/>
      <c r="D70" s="12"/>
    </row>
    <row r="71" spans="1:4" ht="21" customHeight="1">
      <c r="A71" s="9" t="s">
        <v>74</v>
      </c>
      <c r="B71" s="58"/>
      <c r="C71" s="9" t="s">
        <v>75</v>
      </c>
      <c r="D71" s="12"/>
    </row>
    <row r="72" spans="1:7" ht="18.75" customHeight="1">
      <c r="A72" s="28" t="s">
        <v>76</v>
      </c>
      <c r="B72" s="59"/>
      <c r="C72" s="28" t="s">
        <v>77</v>
      </c>
      <c r="D72" s="8">
        <v>55696610</v>
      </c>
      <c r="E72" s="75">
        <v>55551406</v>
      </c>
      <c r="F72" s="75">
        <v>55551406</v>
      </c>
      <c r="G72" s="80">
        <f>F72/E72</f>
        <v>1</v>
      </c>
    </row>
    <row r="73" spans="1:7" ht="18.75" customHeight="1">
      <c r="A73" s="28"/>
      <c r="B73" s="59"/>
      <c r="C73" s="28"/>
      <c r="D73" s="65"/>
      <c r="G73" s="80"/>
    </row>
    <row r="74" spans="1:7" ht="18.75" customHeight="1">
      <c r="A74" s="13" t="s">
        <v>3</v>
      </c>
      <c r="B74" s="30"/>
      <c r="C74" s="13" t="s">
        <v>30</v>
      </c>
      <c r="D74" s="8">
        <f>SUM(D12,D14,D16,D30,D35,D46,D69,D72)</f>
        <v>522814494.36</v>
      </c>
      <c r="E74" s="8">
        <f>SUM(E12,E14,E16,E30,E35,E46,E69,E72)</f>
        <v>641903439</v>
      </c>
      <c r="F74" s="8">
        <f>SUM(F12,F14,F16,F30,F35,F46,F69,F72)</f>
        <v>631430312</v>
      </c>
      <c r="G74" s="80">
        <f>F74/E74</f>
        <v>0.9836842640751142</v>
      </c>
    </row>
    <row r="75" spans="1:4" ht="18.75" customHeight="1">
      <c r="A75" s="13" t="s">
        <v>4</v>
      </c>
      <c r="B75" s="30"/>
      <c r="C75" s="13" t="s">
        <v>159</v>
      </c>
      <c r="D75" s="8"/>
    </row>
    <row r="76" spans="1:6" ht="18.75" customHeight="1">
      <c r="A76" s="28" t="s">
        <v>76</v>
      </c>
      <c r="B76" s="59"/>
      <c r="C76" s="28" t="s">
        <v>77</v>
      </c>
      <c r="D76" s="12">
        <v>2154000</v>
      </c>
      <c r="E76" s="73">
        <v>2154283</v>
      </c>
      <c r="F76" s="73">
        <v>2154283</v>
      </c>
    </row>
    <row r="77" spans="1:6" ht="18.75" customHeight="1">
      <c r="A77" s="28"/>
      <c r="B77" s="59"/>
      <c r="C77" s="28" t="s">
        <v>400</v>
      </c>
      <c r="D77" s="12">
        <v>0</v>
      </c>
      <c r="E77" s="73">
        <v>560000</v>
      </c>
      <c r="F77" s="73">
        <v>254940</v>
      </c>
    </row>
    <row r="78" spans="1:6" ht="18.75" customHeight="1">
      <c r="A78" s="28"/>
      <c r="B78" s="59"/>
      <c r="C78" s="28" t="s">
        <v>401</v>
      </c>
      <c r="D78" s="12">
        <v>0</v>
      </c>
      <c r="E78" s="73">
        <v>7000</v>
      </c>
      <c r="F78" s="73">
        <v>3964</v>
      </c>
    </row>
    <row r="79" spans="1:6" ht="18.75" customHeight="1">
      <c r="A79" s="28"/>
      <c r="B79" s="59"/>
      <c r="C79" s="28" t="s">
        <v>402</v>
      </c>
      <c r="D79" s="12">
        <v>0</v>
      </c>
      <c r="E79" s="73">
        <v>100</v>
      </c>
      <c r="F79" s="73">
        <v>30</v>
      </c>
    </row>
    <row r="80" spans="1:6" ht="18.75" customHeight="1">
      <c r="A80" s="28"/>
      <c r="B80" s="59"/>
      <c r="C80" s="28" t="s">
        <v>403</v>
      </c>
      <c r="D80" s="12">
        <v>0</v>
      </c>
      <c r="E80" s="73">
        <v>2111694</v>
      </c>
      <c r="F80" s="73">
        <v>2111694</v>
      </c>
    </row>
    <row r="81" spans="1:6" ht="18.75" customHeight="1">
      <c r="A81" s="28"/>
      <c r="B81" s="59"/>
      <c r="C81" s="9" t="s">
        <v>217</v>
      </c>
      <c r="D81" s="8">
        <f>SUM(D76:D80)</f>
        <v>2154000</v>
      </c>
      <c r="E81" s="8">
        <f>SUM(E76:E80)</f>
        <v>4833077</v>
      </c>
      <c r="F81" s="8">
        <f>SUM(F76:F80)</f>
        <v>4524911</v>
      </c>
    </row>
    <row r="82" spans="1:3" ht="18.75" customHeight="1">
      <c r="A82" s="28"/>
      <c r="B82" s="59"/>
      <c r="C82" s="28"/>
    </row>
    <row r="83" spans="2:7" s="25" customFormat="1" ht="20.25">
      <c r="B83" s="60"/>
      <c r="C83" s="25" t="s">
        <v>24</v>
      </c>
      <c r="D83" s="26">
        <f>SUM(D74,D81)</f>
        <v>524968494.36</v>
      </c>
      <c r="E83" s="26">
        <f>SUM(E74,E81)</f>
        <v>646736516</v>
      </c>
      <c r="F83" s="26">
        <f>SUM(F74,F81)</f>
        <v>635955223</v>
      </c>
      <c r="G83" s="81">
        <f>F83/E83</f>
        <v>0.9833296980558927</v>
      </c>
    </row>
    <row r="89" ht="15.75">
      <c r="D89" s="3" t="s">
        <v>16</v>
      </c>
    </row>
    <row r="90" spans="2:7" s="1" customFormat="1" ht="15.75">
      <c r="B90" s="61"/>
      <c r="C90" s="1" t="s">
        <v>10</v>
      </c>
      <c r="D90" s="4"/>
      <c r="E90" s="77"/>
      <c r="F90" s="77"/>
      <c r="G90" s="82"/>
    </row>
    <row r="92" spans="3:4" ht="15.75">
      <c r="C92" s="9" t="s">
        <v>12</v>
      </c>
      <c r="D92" s="3" t="s">
        <v>11</v>
      </c>
    </row>
    <row r="93" spans="1:4" ht="15.75">
      <c r="A93" t="s">
        <v>3</v>
      </c>
      <c r="C93" t="s">
        <v>160</v>
      </c>
      <c r="D93" s="3">
        <f>KIADÁS!I45/1000</f>
        <v>15431.154</v>
      </c>
    </row>
    <row r="94" spans="3:4" ht="15.75">
      <c r="C94" t="s">
        <v>37</v>
      </c>
      <c r="D94" s="3">
        <f>KIADÁS!I53/1000</f>
        <v>1285.834</v>
      </c>
    </row>
    <row r="95" spans="3:4" ht="15.75">
      <c r="C95" t="s">
        <v>161</v>
      </c>
      <c r="D95" s="3">
        <f>KIADÁS!I59/1000</f>
        <v>0</v>
      </c>
    </row>
    <row r="96" spans="3:4" ht="15.75">
      <c r="C96" t="s">
        <v>36</v>
      </c>
      <c r="D96" s="3">
        <f>KIADÁS!I79/1000</f>
        <v>1191.486</v>
      </c>
    </row>
    <row r="97" spans="3:4" ht="15.75">
      <c r="C97" t="s">
        <v>271</v>
      </c>
      <c r="D97" s="3">
        <f>KIADÁS!I90/1000</f>
        <v>913.046</v>
      </c>
    </row>
    <row r="98" spans="3:4" ht="15.75">
      <c r="C98" t="s">
        <v>162</v>
      </c>
      <c r="D98" s="3">
        <f>KIADÁS!I154/1000</f>
        <v>22374.852</v>
      </c>
    </row>
    <row r="99" spans="3:4" ht="15.75">
      <c r="C99" t="s">
        <v>163</v>
      </c>
      <c r="D99" s="3">
        <f>KIADÁS!I178/1000</f>
        <v>4232.115</v>
      </c>
    </row>
    <row r="100" spans="3:4" ht="15.75">
      <c r="C100" t="s">
        <v>35</v>
      </c>
      <c r="D100" s="3">
        <f>KIADÁS!I218/1000</f>
        <v>5155.339</v>
      </c>
    </row>
    <row r="101" spans="3:4" ht="15.75">
      <c r="C101" t="s">
        <v>164</v>
      </c>
      <c r="D101" s="3">
        <f>KIADÁS!I247/1000</f>
        <v>2960.339</v>
      </c>
    </row>
    <row r="102" spans="3:4" ht="15.75">
      <c r="C102" t="s">
        <v>219</v>
      </c>
      <c r="D102" s="3">
        <f>SUM(KIADÁS!I227,KIADÁS!I250)/1000</f>
        <v>5139.641</v>
      </c>
    </row>
    <row r="103" spans="3:4" ht="15.75">
      <c r="C103" t="s">
        <v>165</v>
      </c>
      <c r="D103" s="3">
        <f>KIADÁS!I257/1000</f>
        <v>4149.997</v>
      </c>
    </row>
    <row r="104" spans="3:4" ht="15.75">
      <c r="C104" t="s">
        <v>166</v>
      </c>
      <c r="D104" s="3">
        <f>KIADÁS!I271/1000</f>
        <v>298.171</v>
      </c>
    </row>
    <row r="105" spans="3:4" ht="15.75">
      <c r="C105" t="s">
        <v>39</v>
      </c>
      <c r="D105" s="3">
        <f>KIADÁS!I293/1000</f>
        <v>560.436</v>
      </c>
    </row>
    <row r="106" spans="3:4" ht="15.75">
      <c r="C106" t="s">
        <v>167</v>
      </c>
      <c r="D106" s="3">
        <f>KIADÁS!I299/1000</f>
        <v>3612.266</v>
      </c>
    </row>
    <row r="107" spans="3:4" ht="15.75">
      <c r="C107" t="s">
        <v>168</v>
      </c>
      <c r="D107" s="3">
        <f>KIADÁS!I328/1000</f>
        <v>16625.921</v>
      </c>
    </row>
    <row r="108" spans="3:4" ht="15.75">
      <c r="C108" t="s">
        <v>272</v>
      </c>
      <c r="D108" s="3">
        <f>KIADÁS!I333/1000</f>
        <v>291.478</v>
      </c>
    </row>
    <row r="109" spans="3:4" ht="15.75">
      <c r="C109" t="s">
        <v>169</v>
      </c>
      <c r="D109" s="3">
        <f>KIADÁS!I339/1000</f>
        <v>37699.932</v>
      </c>
    </row>
    <row r="110" spans="3:4" ht="15.75">
      <c r="C110" t="s">
        <v>478</v>
      </c>
      <c r="D110" s="3">
        <f>KIADÁS!I347/1000</f>
        <v>9335.843</v>
      </c>
    </row>
    <row r="111" spans="3:4" ht="15.75">
      <c r="C111" t="s">
        <v>170</v>
      </c>
      <c r="D111" s="3">
        <f>KIADÁS!I368/1000</f>
        <v>274.4</v>
      </c>
    </row>
    <row r="112" spans="3:4" ht="15.75">
      <c r="C112" t="s">
        <v>234</v>
      </c>
      <c r="D112" s="3">
        <f>KIADÁS!I397/1000</f>
        <v>2406.112</v>
      </c>
    </row>
    <row r="113" spans="3:4" ht="15.75">
      <c r="C113" t="s">
        <v>236</v>
      </c>
      <c r="D113" s="3">
        <f>KIADÁS!I431/1000</f>
        <v>5689.995</v>
      </c>
    </row>
    <row r="114" spans="3:4" ht="15.75">
      <c r="C114" t="s">
        <v>171</v>
      </c>
      <c r="D114" s="3">
        <f>KIADÁS!I479/1000</f>
        <v>392303.729</v>
      </c>
    </row>
    <row r="115" spans="3:4" ht="15.75">
      <c r="C115" t="s">
        <v>273</v>
      </c>
      <c r="D115" s="3">
        <f>SUM(KIADÁS!I481,KIADÁS!I482)/1000</f>
        <v>4537.787</v>
      </c>
    </row>
    <row r="116" spans="3:4" ht="15.75">
      <c r="C116" t="s">
        <v>558</v>
      </c>
      <c r="D116" s="3">
        <f>KIADÁS!I487/1000</f>
        <v>646.016</v>
      </c>
    </row>
    <row r="117" spans="3:4" ht="15.75">
      <c r="C117" t="s">
        <v>559</v>
      </c>
      <c r="D117" s="3">
        <f>KIADÁS!I490/1000</f>
        <v>43632.567</v>
      </c>
    </row>
    <row r="118" spans="1:7" s="1" customFormat="1" ht="15.75">
      <c r="A118" s="1" t="s">
        <v>3</v>
      </c>
      <c r="B118" s="61"/>
      <c r="C118" s="11" t="s">
        <v>32</v>
      </c>
      <c r="D118" s="14">
        <f>SUM(D93:D117)</f>
        <v>580748.456</v>
      </c>
      <c r="E118" s="77"/>
      <c r="F118" s="77"/>
      <c r="G118" s="82"/>
    </row>
    <row r="119" spans="1:4" ht="15.75">
      <c r="A119" s="11" t="s">
        <v>4</v>
      </c>
      <c r="B119" s="62"/>
      <c r="C119" s="11" t="s">
        <v>38</v>
      </c>
      <c r="D119" s="14">
        <f>KIADÁS!I493/1000</f>
        <v>4232.741</v>
      </c>
    </row>
    <row r="120" spans="1:4" ht="19.5">
      <c r="A120" s="11"/>
      <c r="B120" s="62"/>
      <c r="C120" s="13" t="s">
        <v>25</v>
      </c>
      <c r="D120" s="8">
        <f>SUM(D118:D119)</f>
        <v>584981.197</v>
      </c>
    </row>
    <row r="121" spans="3:4" ht="19.5">
      <c r="C121" s="13"/>
      <c r="D121" s="8"/>
    </row>
    <row r="122" spans="2:7" s="1" customFormat="1" ht="15.75">
      <c r="B122" s="61"/>
      <c r="C122" s="9" t="s">
        <v>13</v>
      </c>
      <c r="D122" s="4"/>
      <c r="E122" s="77"/>
      <c r="F122" s="77"/>
      <c r="G122" s="82"/>
    </row>
    <row r="123" spans="3:4" ht="15.75">
      <c r="C123" t="s">
        <v>172</v>
      </c>
      <c r="D123" s="49">
        <f>F12/1000</f>
        <v>135423.964</v>
      </c>
    </row>
    <row r="124" spans="3:4" ht="15.75">
      <c r="C124" t="s">
        <v>556</v>
      </c>
      <c r="D124" s="49">
        <f>F14/1000</f>
        <v>1145</v>
      </c>
    </row>
    <row r="125" spans="3:4" ht="15.75">
      <c r="C125" t="s">
        <v>557</v>
      </c>
      <c r="D125" s="49">
        <f>F16/1000</f>
        <v>5600.893</v>
      </c>
    </row>
    <row r="126" spans="3:4" ht="15.75">
      <c r="C126" t="s">
        <v>123</v>
      </c>
      <c r="D126" s="49">
        <f>F30/1000</f>
        <v>372258.34</v>
      </c>
    </row>
    <row r="127" spans="3:4" ht="15.75">
      <c r="C127" t="s">
        <v>225</v>
      </c>
      <c r="D127" s="49">
        <f>F35/1000</f>
        <v>0</v>
      </c>
    </row>
    <row r="128" spans="3:4" ht="15.75">
      <c r="C128" t="s">
        <v>33</v>
      </c>
      <c r="D128" s="49">
        <f>F46/1000</f>
        <v>8280.846</v>
      </c>
    </row>
    <row r="129" spans="3:4" ht="15.75">
      <c r="C129" t="s">
        <v>26</v>
      </c>
      <c r="D129" s="49">
        <f>F69/1000</f>
        <v>53169.863</v>
      </c>
    </row>
    <row r="130" spans="3:4" ht="15.75">
      <c r="C130" t="s">
        <v>173</v>
      </c>
      <c r="D130" s="49">
        <f>F72/1000</f>
        <v>55551.406</v>
      </c>
    </row>
    <row r="131" spans="1:4" ht="15.75">
      <c r="A131" s="11" t="s">
        <v>3</v>
      </c>
      <c r="B131" s="62"/>
      <c r="C131" s="11" t="s">
        <v>31</v>
      </c>
      <c r="D131" s="14">
        <f>SUM(D123:D130)</f>
        <v>631430.312</v>
      </c>
    </row>
    <row r="132" spans="1:4" ht="15.75">
      <c r="A132" s="11" t="s">
        <v>4</v>
      </c>
      <c r="B132" s="62"/>
      <c r="C132" s="11" t="s">
        <v>38</v>
      </c>
      <c r="D132" s="14">
        <f>F81/1000</f>
        <v>4524.911</v>
      </c>
    </row>
    <row r="133" spans="2:7" s="1" customFormat="1" ht="19.5">
      <c r="B133" s="61"/>
      <c r="C133" s="13" t="s">
        <v>27</v>
      </c>
      <c r="D133" s="4">
        <f>SUM(D131:D132)</f>
        <v>635955.223</v>
      </c>
      <c r="E133" s="77"/>
      <c r="F133" s="77"/>
      <c r="G133" s="82"/>
    </row>
  </sheetData>
  <sheetProtection/>
  <printOptions/>
  <pageMargins left="0.75" right="0.75" top="1" bottom="1" header="0.5" footer="0.5"/>
  <pageSetup horizontalDpi="600" verticalDpi="600" orientation="portrait" paperSize="9" scale="50" r:id="rId1"/>
  <headerFooter alignWithMargins="0">
    <oddHeader>&amp;LMozsgó Községi Önkormányzat 2016. évi költségvetési beszámolója</oddHeader>
  </headerFooter>
  <rowBreaks count="2" manualBreakCount="2">
    <brk id="46" max="255" man="1"/>
    <brk id="8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C15" sqref="C15"/>
    </sheetView>
  </sheetViews>
  <sheetFormatPr defaultColWidth="8.796875" defaultRowHeight="15"/>
  <cols>
    <col min="1" max="1" width="41.59765625" style="0" bestFit="1" customWidth="1"/>
    <col min="2" max="2" width="14.59765625" style="0" customWidth="1"/>
    <col min="3" max="3" width="14.59765625" style="73" customWidth="1"/>
  </cols>
  <sheetData>
    <row r="1" spans="2:3" ht="15.75">
      <c r="B1" t="s">
        <v>404</v>
      </c>
      <c r="C1" s="84" t="s">
        <v>405</v>
      </c>
    </row>
    <row r="4" spans="2:3" ht="15.75">
      <c r="B4" s="15" t="s">
        <v>406</v>
      </c>
      <c r="C4" s="113" t="s">
        <v>407</v>
      </c>
    </row>
    <row r="5" spans="1:3" ht="15.75">
      <c r="A5" s="114" t="s">
        <v>408</v>
      </c>
      <c r="B5" s="171" t="s">
        <v>409</v>
      </c>
      <c r="C5" s="171"/>
    </row>
    <row r="6" spans="1:3" ht="15.75">
      <c r="A6" s="4" t="s">
        <v>410</v>
      </c>
      <c r="B6" s="115"/>
      <c r="C6" s="116"/>
    </row>
    <row r="7" spans="1:3" ht="15.75">
      <c r="A7" s="117" t="s">
        <v>411</v>
      </c>
      <c r="B7" s="75">
        <v>35921</v>
      </c>
      <c r="C7" s="75">
        <v>55551</v>
      </c>
    </row>
    <row r="8" spans="1:2" ht="15.75">
      <c r="A8" s="115"/>
      <c r="B8" s="116"/>
    </row>
    <row r="9" spans="1:2" ht="15.75">
      <c r="A9" s="115"/>
      <c r="B9" s="116"/>
    </row>
    <row r="10" spans="1:3" ht="15.75">
      <c r="A10" s="115" t="s">
        <v>413</v>
      </c>
      <c r="B10" s="116">
        <v>575755</v>
      </c>
      <c r="C10" s="73">
        <v>631430</v>
      </c>
    </row>
    <row r="11" spans="1:3" ht="15.75">
      <c r="A11" s="115" t="s">
        <v>414</v>
      </c>
      <c r="B11" s="116">
        <v>-520204</v>
      </c>
      <c r="C11" s="73">
        <v>-580748</v>
      </c>
    </row>
    <row r="12" spans="1:2" ht="15.75">
      <c r="A12" s="115"/>
      <c r="B12" s="116"/>
    </row>
    <row r="13" spans="1:2" ht="15.75">
      <c r="A13" s="4" t="s">
        <v>412</v>
      </c>
      <c r="B13" s="116"/>
    </row>
    <row r="14" spans="1:3" ht="15.75">
      <c r="A14" s="117" t="s">
        <v>411</v>
      </c>
      <c r="B14" s="75">
        <v>55551</v>
      </c>
      <c r="C14" s="75">
        <v>50682</v>
      </c>
    </row>
  </sheetData>
  <sheetProtection/>
  <mergeCells count="1">
    <mergeCell ref="B5:C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37">
      <selection activeCell="G37" sqref="G37"/>
    </sheetView>
  </sheetViews>
  <sheetFormatPr defaultColWidth="8.796875" defaultRowHeight="15"/>
  <cols>
    <col min="1" max="15" width="9" style="120" customWidth="1"/>
  </cols>
  <sheetData>
    <row r="1" ht="15.75">
      <c r="N1" s="120" t="s">
        <v>415</v>
      </c>
    </row>
    <row r="2" spans="1:15" ht="15.75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 t="s">
        <v>416</v>
      </c>
      <c r="O2" s="121"/>
    </row>
    <row r="3" spans="1:15" ht="16.5" thickBot="1">
      <c r="A3" s="121"/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</row>
    <row r="4" spans="1:15" ht="16.5" thickBot="1">
      <c r="A4" s="172" t="s">
        <v>476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4"/>
      <c r="O4" s="122"/>
    </row>
    <row r="5" spans="1:15" ht="16.5" thickBot="1">
      <c r="A5" s="175" t="s">
        <v>12</v>
      </c>
      <c r="B5" s="176"/>
      <c r="C5" s="177" t="s">
        <v>417</v>
      </c>
      <c r="D5" s="173"/>
      <c r="E5" s="173"/>
      <c r="F5" s="173"/>
      <c r="G5" s="173"/>
      <c r="H5" s="173"/>
      <c r="I5" s="173"/>
      <c r="J5" s="172" t="s">
        <v>418</v>
      </c>
      <c r="K5" s="173"/>
      <c r="L5" s="173"/>
      <c r="M5" s="178"/>
      <c r="N5" s="179" t="s">
        <v>419</v>
      </c>
      <c r="O5" s="123"/>
    </row>
    <row r="6" spans="1:14" ht="15.75">
      <c r="A6" s="181" t="s">
        <v>420</v>
      </c>
      <c r="B6" s="182"/>
      <c r="C6" s="183" t="s">
        <v>421</v>
      </c>
      <c r="D6" s="183" t="s">
        <v>14</v>
      </c>
      <c r="E6" s="183" t="s">
        <v>422</v>
      </c>
      <c r="F6" s="183" t="s">
        <v>423</v>
      </c>
      <c r="G6" s="183" t="s">
        <v>424</v>
      </c>
      <c r="H6" s="183" t="s">
        <v>425</v>
      </c>
      <c r="I6" s="183" t="s">
        <v>426</v>
      </c>
      <c r="J6" s="183" t="s">
        <v>427</v>
      </c>
      <c r="K6" s="183" t="s">
        <v>428</v>
      </c>
      <c r="L6" s="183" t="s">
        <v>429</v>
      </c>
      <c r="M6" s="183" t="s">
        <v>426</v>
      </c>
      <c r="N6" s="180"/>
    </row>
    <row r="7" spans="1:14" ht="15.75">
      <c r="A7" s="124" t="s">
        <v>430</v>
      </c>
      <c r="B7" s="124"/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24"/>
    </row>
    <row r="8" spans="1:14" ht="15.75">
      <c r="A8" s="125" t="s">
        <v>431</v>
      </c>
      <c r="B8" s="125"/>
      <c r="C8" s="126">
        <v>7706</v>
      </c>
      <c r="D8" s="126">
        <v>1898</v>
      </c>
      <c r="E8" s="126">
        <v>5416</v>
      </c>
      <c r="F8" s="126"/>
      <c r="G8" s="126"/>
      <c r="H8" s="126"/>
      <c r="I8" s="127">
        <f>SUM(C8:H8)</f>
        <v>15020</v>
      </c>
      <c r="J8" s="126"/>
      <c r="K8" s="126">
        <v>411</v>
      </c>
      <c r="L8" s="126"/>
      <c r="M8" s="127">
        <f>SUM(J8:L8)</f>
        <v>411</v>
      </c>
      <c r="N8" s="127">
        <f>SUM(I8,M8)</f>
        <v>15431</v>
      </c>
    </row>
    <row r="9" spans="1:14" ht="15.75">
      <c r="A9" s="185" t="s">
        <v>432</v>
      </c>
      <c r="B9" s="186"/>
      <c r="C9" s="126"/>
      <c r="D9" s="126"/>
      <c r="E9" s="126">
        <v>913</v>
      </c>
      <c r="F9" s="126"/>
      <c r="G9" s="126"/>
      <c r="H9" s="126"/>
      <c r="I9" s="127">
        <f>SUM(C9:H9)</f>
        <v>913</v>
      </c>
      <c r="J9" s="126"/>
      <c r="K9" s="126"/>
      <c r="L9" s="126"/>
      <c r="M9" s="127">
        <f>SUM(J9:L9)</f>
        <v>0</v>
      </c>
      <c r="N9" s="127">
        <f>SUM(I9,M9)</f>
        <v>913</v>
      </c>
    </row>
    <row r="10" spans="1:14" ht="15.75">
      <c r="A10" s="125" t="s">
        <v>433</v>
      </c>
      <c r="B10" s="125"/>
      <c r="C10" s="126">
        <v>1719</v>
      </c>
      <c r="D10" s="126">
        <v>464</v>
      </c>
      <c r="E10" s="126">
        <v>9669</v>
      </c>
      <c r="F10" s="126">
        <v>6990</v>
      </c>
      <c r="G10" s="126">
        <v>50</v>
      </c>
      <c r="H10" s="126"/>
      <c r="I10" s="127">
        <f aca="true" t="shared" si="0" ref="I10:I32">SUM(C10:H10)</f>
        <v>18892</v>
      </c>
      <c r="J10" s="126">
        <v>3483</v>
      </c>
      <c r="K10" s="126"/>
      <c r="L10" s="126"/>
      <c r="M10" s="127">
        <f aca="true" t="shared" si="1" ref="M10:M34">SUM(J10:L10)</f>
        <v>3483</v>
      </c>
      <c r="N10" s="127">
        <f aca="true" t="shared" si="2" ref="N10:N36">SUM(I10,M10)</f>
        <v>22375</v>
      </c>
    </row>
    <row r="11" spans="1:14" ht="15.75">
      <c r="A11" s="125" t="s">
        <v>434</v>
      </c>
      <c r="B11" s="125"/>
      <c r="C11" s="126">
        <v>247100</v>
      </c>
      <c r="D11" s="126">
        <v>33342</v>
      </c>
      <c r="E11" s="126">
        <v>92532</v>
      </c>
      <c r="F11" s="126"/>
      <c r="G11" s="126"/>
      <c r="H11" s="126"/>
      <c r="I11" s="127">
        <f t="shared" si="0"/>
        <v>372974</v>
      </c>
      <c r="J11" s="126">
        <v>19330</v>
      </c>
      <c r="K11" s="126"/>
      <c r="L11" s="126"/>
      <c r="M11" s="127">
        <f t="shared" si="1"/>
        <v>19330</v>
      </c>
      <c r="N11" s="127">
        <f t="shared" si="2"/>
        <v>392304</v>
      </c>
    </row>
    <row r="12" spans="1:14" ht="15.75">
      <c r="A12" s="125" t="s">
        <v>435</v>
      </c>
      <c r="B12" s="125"/>
      <c r="C12" s="126">
        <v>2151</v>
      </c>
      <c r="D12" s="126">
        <v>581</v>
      </c>
      <c r="E12" s="126">
        <v>1500</v>
      </c>
      <c r="F12" s="126"/>
      <c r="G12" s="126"/>
      <c r="H12" s="126"/>
      <c r="I12" s="127">
        <f t="shared" si="0"/>
        <v>4232</v>
      </c>
      <c r="J12" s="126"/>
      <c r="K12" s="126"/>
      <c r="L12" s="126"/>
      <c r="M12" s="127">
        <f t="shared" si="1"/>
        <v>0</v>
      </c>
      <c r="N12" s="127">
        <f t="shared" si="2"/>
        <v>4232</v>
      </c>
    </row>
    <row r="13" spans="1:14" ht="15.75">
      <c r="A13" s="125" t="s">
        <v>436</v>
      </c>
      <c r="B13" s="125"/>
      <c r="C13" s="126">
        <v>3035</v>
      </c>
      <c r="D13" s="126">
        <v>819</v>
      </c>
      <c r="E13" s="126">
        <v>1291</v>
      </c>
      <c r="F13" s="126"/>
      <c r="G13" s="126"/>
      <c r="H13" s="126"/>
      <c r="I13" s="127">
        <f t="shared" si="0"/>
        <v>5145</v>
      </c>
      <c r="J13" s="126">
        <v>10</v>
      </c>
      <c r="K13" s="126"/>
      <c r="L13" s="126"/>
      <c r="M13" s="127">
        <f t="shared" si="1"/>
        <v>10</v>
      </c>
      <c r="N13" s="127">
        <f t="shared" si="2"/>
        <v>5155</v>
      </c>
    </row>
    <row r="14" spans="1:14" ht="15.75">
      <c r="A14" s="125" t="s">
        <v>437</v>
      </c>
      <c r="B14" s="125"/>
      <c r="C14" s="126"/>
      <c r="D14" s="126"/>
      <c r="E14" s="126">
        <v>758</v>
      </c>
      <c r="F14" s="126"/>
      <c r="G14" s="126"/>
      <c r="H14" s="126"/>
      <c r="I14" s="127">
        <f t="shared" si="0"/>
        <v>758</v>
      </c>
      <c r="J14" s="126">
        <v>2202</v>
      </c>
      <c r="K14" s="126"/>
      <c r="L14" s="126"/>
      <c r="M14" s="127">
        <f t="shared" si="1"/>
        <v>2202</v>
      </c>
      <c r="N14" s="127">
        <f t="shared" si="2"/>
        <v>2960</v>
      </c>
    </row>
    <row r="15" spans="1:14" ht="15.75">
      <c r="A15" s="185" t="s">
        <v>438</v>
      </c>
      <c r="B15" s="186"/>
      <c r="C15" s="126"/>
      <c r="D15" s="126"/>
      <c r="E15" s="126">
        <v>140</v>
      </c>
      <c r="F15" s="126">
        <v>5000</v>
      </c>
      <c r="G15" s="126"/>
      <c r="H15" s="126"/>
      <c r="I15" s="127">
        <f t="shared" si="0"/>
        <v>5140</v>
      </c>
      <c r="J15" s="126"/>
      <c r="K15" s="126"/>
      <c r="L15" s="126"/>
      <c r="M15" s="127">
        <f t="shared" si="1"/>
        <v>0</v>
      </c>
      <c r="N15" s="127">
        <f t="shared" si="2"/>
        <v>5140</v>
      </c>
    </row>
    <row r="16" spans="1:14" ht="15.75">
      <c r="A16" s="125" t="s">
        <v>439</v>
      </c>
      <c r="B16" s="125"/>
      <c r="C16" s="126">
        <v>404</v>
      </c>
      <c r="D16" s="126">
        <v>98</v>
      </c>
      <c r="E16" s="126">
        <v>690</v>
      </c>
      <c r="F16" s="126"/>
      <c r="G16" s="126"/>
      <c r="H16" s="126"/>
      <c r="I16" s="127">
        <f t="shared" si="0"/>
        <v>1192</v>
      </c>
      <c r="J16" s="126"/>
      <c r="K16" s="126"/>
      <c r="L16" s="126"/>
      <c r="M16" s="127">
        <f t="shared" si="1"/>
        <v>0</v>
      </c>
      <c r="N16" s="127">
        <f t="shared" si="2"/>
        <v>1192</v>
      </c>
    </row>
    <row r="17" spans="1:14" ht="15.75">
      <c r="A17" s="125" t="s">
        <v>440</v>
      </c>
      <c r="B17" s="125"/>
      <c r="C17" s="126">
        <v>2965</v>
      </c>
      <c r="D17" s="126">
        <v>801</v>
      </c>
      <c r="E17" s="126">
        <v>384</v>
      </c>
      <c r="F17" s="126"/>
      <c r="G17" s="126"/>
      <c r="H17" s="126"/>
      <c r="I17" s="127">
        <f t="shared" si="0"/>
        <v>4150</v>
      </c>
      <c r="J17" s="126"/>
      <c r="K17" s="126"/>
      <c r="L17" s="126"/>
      <c r="M17" s="127">
        <f t="shared" si="1"/>
        <v>0</v>
      </c>
      <c r="N17" s="127">
        <f t="shared" si="2"/>
        <v>4150</v>
      </c>
    </row>
    <row r="18" spans="1:14" ht="15.75">
      <c r="A18" s="125" t="s">
        <v>37</v>
      </c>
      <c r="B18" s="125"/>
      <c r="C18" s="126"/>
      <c r="D18" s="126"/>
      <c r="E18" s="126">
        <v>1286</v>
      </c>
      <c r="F18" s="126"/>
      <c r="G18" s="126"/>
      <c r="H18" s="126"/>
      <c r="I18" s="127">
        <f t="shared" si="0"/>
        <v>1286</v>
      </c>
      <c r="J18" s="126"/>
      <c r="K18" s="126"/>
      <c r="L18" s="126"/>
      <c r="M18" s="127">
        <f t="shared" si="1"/>
        <v>0</v>
      </c>
      <c r="N18" s="127">
        <f t="shared" si="2"/>
        <v>1286</v>
      </c>
    </row>
    <row r="19" spans="1:14" ht="15.75">
      <c r="A19" s="185" t="s">
        <v>441</v>
      </c>
      <c r="B19" s="186"/>
      <c r="C19" s="126"/>
      <c r="D19" s="126"/>
      <c r="E19" s="126">
        <v>0</v>
      </c>
      <c r="F19" s="126"/>
      <c r="G19" s="126"/>
      <c r="H19" s="126"/>
      <c r="I19" s="127">
        <f t="shared" si="0"/>
        <v>0</v>
      </c>
      <c r="J19" s="126"/>
      <c r="K19" s="126"/>
      <c r="L19" s="126"/>
      <c r="M19" s="127">
        <f t="shared" si="1"/>
        <v>0</v>
      </c>
      <c r="N19" s="127">
        <f t="shared" si="2"/>
        <v>0</v>
      </c>
    </row>
    <row r="20" spans="1:14" ht="15.75">
      <c r="A20" s="125" t="s">
        <v>442</v>
      </c>
      <c r="B20" s="125"/>
      <c r="C20" s="126"/>
      <c r="D20" s="126"/>
      <c r="E20" s="126">
        <v>298</v>
      </c>
      <c r="F20" s="126"/>
      <c r="G20" s="126"/>
      <c r="H20" s="126"/>
      <c r="I20" s="127">
        <f t="shared" si="0"/>
        <v>298</v>
      </c>
      <c r="J20" s="126"/>
      <c r="K20" s="126"/>
      <c r="L20" s="126"/>
      <c r="M20" s="127">
        <f t="shared" si="1"/>
        <v>0</v>
      </c>
      <c r="N20" s="127">
        <f t="shared" si="2"/>
        <v>298</v>
      </c>
    </row>
    <row r="21" spans="1:14" ht="15.75">
      <c r="A21" s="125" t="s">
        <v>443</v>
      </c>
      <c r="B21" s="125"/>
      <c r="C21" s="126"/>
      <c r="D21" s="126"/>
      <c r="E21" s="126"/>
      <c r="F21" s="126">
        <v>265</v>
      </c>
      <c r="G21" s="126"/>
      <c r="H21" s="126"/>
      <c r="I21" s="127">
        <f t="shared" si="0"/>
        <v>265</v>
      </c>
      <c r="J21" s="126"/>
      <c r="K21" s="126"/>
      <c r="L21" s="126"/>
      <c r="M21" s="127">
        <f t="shared" si="1"/>
        <v>0</v>
      </c>
      <c r="N21" s="127">
        <f t="shared" si="2"/>
        <v>265</v>
      </c>
    </row>
    <row r="22" spans="1:14" ht="15.75">
      <c r="A22" s="125" t="s">
        <v>485</v>
      </c>
      <c r="B22" s="125"/>
      <c r="C22" s="126"/>
      <c r="D22" s="126"/>
      <c r="E22" s="126">
        <v>291</v>
      </c>
      <c r="F22" s="126">
        <v>0</v>
      </c>
      <c r="G22" s="126"/>
      <c r="H22" s="126"/>
      <c r="I22" s="127">
        <f t="shared" si="0"/>
        <v>291</v>
      </c>
      <c r="J22" s="126"/>
      <c r="K22" s="126"/>
      <c r="L22" s="126"/>
      <c r="M22" s="127">
        <f t="shared" si="1"/>
        <v>0</v>
      </c>
      <c r="N22" s="127">
        <f t="shared" si="2"/>
        <v>291</v>
      </c>
    </row>
    <row r="23" spans="1:14" ht="15.75">
      <c r="A23" s="125" t="s">
        <v>208</v>
      </c>
      <c r="B23" s="125"/>
      <c r="C23" s="126"/>
      <c r="D23" s="126"/>
      <c r="E23" s="126"/>
      <c r="F23" s="126">
        <v>0</v>
      </c>
      <c r="G23" s="126"/>
      <c r="H23" s="126"/>
      <c r="I23" s="127">
        <f t="shared" si="0"/>
        <v>0</v>
      </c>
      <c r="J23" s="126"/>
      <c r="K23" s="126"/>
      <c r="L23" s="126"/>
      <c r="M23" s="127">
        <f t="shared" si="1"/>
        <v>0</v>
      </c>
      <c r="N23" s="127">
        <f t="shared" si="2"/>
        <v>0</v>
      </c>
    </row>
    <row r="24" spans="1:14" ht="15.75">
      <c r="A24" s="185" t="s">
        <v>444</v>
      </c>
      <c r="B24" s="186"/>
      <c r="C24" s="126"/>
      <c r="D24" s="126"/>
      <c r="E24" s="126"/>
      <c r="F24" s="126">
        <v>1238</v>
      </c>
      <c r="G24" s="126"/>
      <c r="H24" s="126"/>
      <c r="I24" s="127">
        <f t="shared" si="0"/>
        <v>1238</v>
      </c>
      <c r="J24" s="126"/>
      <c r="K24" s="126"/>
      <c r="L24" s="126"/>
      <c r="M24" s="127">
        <f t="shared" si="1"/>
        <v>0</v>
      </c>
      <c r="N24" s="127">
        <f t="shared" si="2"/>
        <v>1238</v>
      </c>
    </row>
    <row r="25" spans="1:14" ht="15.75">
      <c r="A25" s="185" t="s">
        <v>445</v>
      </c>
      <c r="B25" s="186"/>
      <c r="C25" s="126"/>
      <c r="D25" s="126"/>
      <c r="E25" s="126"/>
      <c r="F25" s="126">
        <v>15123</v>
      </c>
      <c r="G25" s="126"/>
      <c r="H25" s="126"/>
      <c r="I25" s="127">
        <f t="shared" si="0"/>
        <v>15123</v>
      </c>
      <c r="J25" s="126"/>
      <c r="K25" s="126"/>
      <c r="L25" s="126"/>
      <c r="M25" s="127">
        <f t="shared" si="1"/>
        <v>0</v>
      </c>
      <c r="N25" s="127">
        <f t="shared" si="2"/>
        <v>15123</v>
      </c>
    </row>
    <row r="26" spans="1:14" ht="15.75">
      <c r="A26" s="185" t="s">
        <v>234</v>
      </c>
      <c r="B26" s="186"/>
      <c r="C26" s="126">
        <v>5</v>
      </c>
      <c r="D26" s="126">
        <v>1</v>
      </c>
      <c r="E26" s="126">
        <v>2355</v>
      </c>
      <c r="F26" s="126"/>
      <c r="G26" s="126"/>
      <c r="H26" s="126"/>
      <c r="I26" s="127">
        <f t="shared" si="0"/>
        <v>2361</v>
      </c>
      <c r="J26" s="126">
        <v>45</v>
      </c>
      <c r="K26" s="126"/>
      <c r="L26" s="126"/>
      <c r="M26" s="127">
        <f t="shared" si="1"/>
        <v>45</v>
      </c>
      <c r="N26" s="127">
        <f t="shared" si="2"/>
        <v>2406</v>
      </c>
    </row>
    <row r="27" spans="1:14" ht="15.75">
      <c r="A27" s="185" t="s">
        <v>236</v>
      </c>
      <c r="B27" s="186"/>
      <c r="C27" s="126">
        <v>3715</v>
      </c>
      <c r="D27" s="126">
        <v>993</v>
      </c>
      <c r="E27" s="126">
        <v>917</v>
      </c>
      <c r="F27" s="126"/>
      <c r="G27" s="126"/>
      <c r="H27" s="126"/>
      <c r="I27" s="127">
        <f t="shared" si="0"/>
        <v>5625</v>
      </c>
      <c r="J27" s="126">
        <v>65</v>
      </c>
      <c r="K27" s="126"/>
      <c r="L27" s="126"/>
      <c r="M27" s="127">
        <f t="shared" si="1"/>
        <v>65</v>
      </c>
      <c r="N27" s="127">
        <f t="shared" si="2"/>
        <v>5690</v>
      </c>
    </row>
    <row r="28" spans="1:14" ht="15.75">
      <c r="A28" s="185" t="s">
        <v>477</v>
      </c>
      <c r="B28" s="186"/>
      <c r="C28" s="126"/>
      <c r="D28" s="126"/>
      <c r="E28" s="126"/>
      <c r="F28" s="126">
        <v>646</v>
      </c>
      <c r="G28" s="126"/>
      <c r="H28" s="126"/>
      <c r="I28" s="127">
        <f t="shared" si="0"/>
        <v>646</v>
      </c>
      <c r="J28" s="126"/>
      <c r="K28" s="126"/>
      <c r="L28" s="126"/>
      <c r="M28" s="127">
        <f t="shared" si="1"/>
        <v>0</v>
      </c>
      <c r="N28" s="127">
        <f t="shared" si="2"/>
        <v>646</v>
      </c>
    </row>
    <row r="29" spans="1:15" ht="15.75">
      <c r="A29" s="125" t="s">
        <v>446</v>
      </c>
      <c r="B29" s="125"/>
      <c r="C29" s="126"/>
      <c r="D29" s="126"/>
      <c r="E29" s="126">
        <v>527</v>
      </c>
      <c r="F29" s="126"/>
      <c r="G29" s="126"/>
      <c r="H29" s="126"/>
      <c r="I29" s="127">
        <f t="shared" si="0"/>
        <v>527</v>
      </c>
      <c r="J29" s="126">
        <v>33</v>
      </c>
      <c r="K29" s="126"/>
      <c r="L29" s="126"/>
      <c r="M29" s="127">
        <f t="shared" si="1"/>
        <v>33</v>
      </c>
      <c r="N29" s="127">
        <f t="shared" si="2"/>
        <v>560</v>
      </c>
      <c r="O29" s="121"/>
    </row>
    <row r="30" spans="1:15" ht="15.75">
      <c r="A30" s="125" t="s">
        <v>447</v>
      </c>
      <c r="B30" s="125"/>
      <c r="C30" s="126"/>
      <c r="D30" s="126"/>
      <c r="E30" s="126"/>
      <c r="F30" s="126">
        <v>3612</v>
      </c>
      <c r="G30" s="126"/>
      <c r="H30" s="126"/>
      <c r="I30" s="127">
        <f t="shared" si="0"/>
        <v>3612</v>
      </c>
      <c r="J30" s="126"/>
      <c r="K30" s="126"/>
      <c r="L30" s="126"/>
      <c r="M30" s="127">
        <f t="shared" si="1"/>
        <v>0</v>
      </c>
      <c r="N30" s="127">
        <f t="shared" si="2"/>
        <v>3612</v>
      </c>
      <c r="O30" s="121"/>
    </row>
    <row r="31" spans="1:15" ht="15.75">
      <c r="A31" s="125" t="s">
        <v>448</v>
      </c>
      <c r="B31" s="125"/>
      <c r="C31" s="126"/>
      <c r="D31" s="126"/>
      <c r="E31" s="126">
        <v>230</v>
      </c>
      <c r="F31" s="126"/>
      <c r="G31" s="126"/>
      <c r="H31" s="126"/>
      <c r="I31" s="127">
        <f t="shared" si="0"/>
        <v>230</v>
      </c>
      <c r="J31" s="126">
        <v>44</v>
      </c>
      <c r="K31" s="126"/>
      <c r="L31" s="126"/>
      <c r="M31" s="127">
        <f t="shared" si="1"/>
        <v>44</v>
      </c>
      <c r="N31" s="127">
        <f t="shared" si="2"/>
        <v>274</v>
      </c>
      <c r="O31" s="121"/>
    </row>
    <row r="32" spans="1:15" ht="15.75">
      <c r="A32" s="185" t="s">
        <v>449</v>
      </c>
      <c r="B32" s="186"/>
      <c r="C32" s="126"/>
      <c r="D32" s="126"/>
      <c r="E32" s="126"/>
      <c r="F32" s="126">
        <v>37700</v>
      </c>
      <c r="G32" s="126"/>
      <c r="H32" s="126"/>
      <c r="I32" s="127">
        <f t="shared" si="0"/>
        <v>37700</v>
      </c>
      <c r="J32" s="126">
        <v>0</v>
      </c>
      <c r="K32" s="126"/>
      <c r="L32" s="126"/>
      <c r="M32" s="127">
        <f t="shared" si="1"/>
        <v>0</v>
      </c>
      <c r="N32" s="127">
        <f t="shared" si="2"/>
        <v>37700</v>
      </c>
      <c r="O32" s="121"/>
    </row>
    <row r="33" spans="1:15" ht="15.75">
      <c r="A33" s="185" t="s">
        <v>478</v>
      </c>
      <c r="B33" s="186"/>
      <c r="C33" s="126"/>
      <c r="D33" s="126"/>
      <c r="E33" s="126"/>
      <c r="F33" s="126"/>
      <c r="G33" s="126"/>
      <c r="H33" s="126"/>
      <c r="I33" s="127">
        <v>0</v>
      </c>
      <c r="J33" s="126">
        <v>3196</v>
      </c>
      <c r="K33" s="126">
        <v>6140</v>
      </c>
      <c r="L33" s="126"/>
      <c r="M33" s="127">
        <f t="shared" si="1"/>
        <v>9336</v>
      </c>
      <c r="N33" s="127">
        <f>SUM(I33,M33)</f>
        <v>9336</v>
      </c>
      <c r="O33" s="121"/>
    </row>
    <row r="34" spans="1:15" ht="15.75">
      <c r="A34" s="185" t="s">
        <v>450</v>
      </c>
      <c r="B34" s="186"/>
      <c r="C34" s="126"/>
      <c r="D34" s="126"/>
      <c r="E34" s="126"/>
      <c r="F34" s="126">
        <v>4534</v>
      </c>
      <c r="G34" s="126"/>
      <c r="H34" s="126"/>
      <c r="I34" s="127">
        <f>SUM(C34:H34)</f>
        <v>4534</v>
      </c>
      <c r="J34" s="126"/>
      <c r="K34" s="126"/>
      <c r="L34" s="126"/>
      <c r="M34" s="127">
        <f t="shared" si="1"/>
        <v>0</v>
      </c>
      <c r="N34" s="127">
        <f t="shared" si="2"/>
        <v>4534</v>
      </c>
      <c r="O34" s="121"/>
    </row>
    <row r="35" spans="1:15" ht="15.75">
      <c r="A35" s="185" t="s">
        <v>479</v>
      </c>
      <c r="B35" s="186"/>
      <c r="C35" s="126"/>
      <c r="D35" s="126"/>
      <c r="E35" s="126"/>
      <c r="F35" s="126">
        <v>4</v>
      </c>
      <c r="G35" s="126"/>
      <c r="H35" s="126"/>
      <c r="I35" s="127">
        <f>SUM(C35:H35)</f>
        <v>4</v>
      </c>
      <c r="J35" s="126"/>
      <c r="K35" s="126"/>
      <c r="L35" s="126"/>
      <c r="M35" s="127">
        <v>0</v>
      </c>
      <c r="N35" s="127">
        <f t="shared" si="2"/>
        <v>4</v>
      </c>
      <c r="O35" s="121"/>
    </row>
    <row r="36" spans="1:15" ht="15.75">
      <c r="A36" s="185" t="s">
        <v>484</v>
      </c>
      <c r="B36" s="186"/>
      <c r="C36" s="126"/>
      <c r="D36" s="126"/>
      <c r="E36" s="126"/>
      <c r="F36" s="126">
        <v>43633</v>
      </c>
      <c r="G36" s="126"/>
      <c r="H36" s="126"/>
      <c r="I36" s="127">
        <f>SUM(C36:H36)</f>
        <v>43633</v>
      </c>
      <c r="J36" s="126"/>
      <c r="K36" s="126"/>
      <c r="L36" s="126"/>
      <c r="M36" s="127">
        <v>0</v>
      </c>
      <c r="N36" s="127">
        <f t="shared" si="2"/>
        <v>43633</v>
      </c>
      <c r="O36" s="121"/>
    </row>
    <row r="37" spans="1:14" ht="15.75">
      <c r="A37" s="124" t="s">
        <v>451</v>
      </c>
      <c r="B37" s="124"/>
      <c r="C37" s="127">
        <f aca="true" t="shared" si="3" ref="C37:K37">SUM(C8:C36)</f>
        <v>268800</v>
      </c>
      <c r="D37" s="127">
        <f t="shared" si="3"/>
        <v>38997</v>
      </c>
      <c r="E37" s="127">
        <f t="shared" si="3"/>
        <v>119197</v>
      </c>
      <c r="F37" s="127">
        <f t="shared" si="3"/>
        <v>118745</v>
      </c>
      <c r="G37" s="127">
        <f t="shared" si="3"/>
        <v>50</v>
      </c>
      <c r="H37" s="127">
        <f t="shared" si="3"/>
        <v>0</v>
      </c>
      <c r="I37" s="127">
        <f t="shared" si="3"/>
        <v>545789</v>
      </c>
      <c r="J37" s="127">
        <f t="shared" si="3"/>
        <v>28408</v>
      </c>
      <c r="K37" s="127">
        <f t="shared" si="3"/>
        <v>6551</v>
      </c>
      <c r="L37" s="127">
        <f>SUM(L8:L34)</f>
        <v>0</v>
      </c>
      <c r="M37" s="127">
        <f>SUM(M8:M36)</f>
        <v>34959</v>
      </c>
      <c r="N37" s="127">
        <f>SUM(N8:N36)</f>
        <v>580748</v>
      </c>
    </row>
    <row r="38" spans="1:15" ht="15.75">
      <c r="A38" s="124" t="s">
        <v>452</v>
      </c>
      <c r="B38" s="124"/>
      <c r="C38" s="127"/>
      <c r="D38" s="127"/>
      <c r="E38" s="127"/>
      <c r="F38" s="127">
        <v>4233</v>
      </c>
      <c r="G38" s="127"/>
      <c r="H38" s="127"/>
      <c r="I38" s="127">
        <f>SUM(C38:H38)</f>
        <v>4233</v>
      </c>
      <c r="J38" s="127"/>
      <c r="K38" s="127"/>
      <c r="L38" s="127"/>
      <c r="M38" s="127">
        <f>SUM(J38:L38)</f>
        <v>0</v>
      </c>
      <c r="N38" s="127">
        <f>SUM(I38,M38)</f>
        <v>4233</v>
      </c>
      <c r="O38" s="128"/>
    </row>
    <row r="39" spans="1:15" ht="15.75">
      <c r="A39" s="121"/>
      <c r="B39" s="121"/>
      <c r="C39" s="129"/>
      <c r="D39" s="129"/>
      <c r="E39" s="129"/>
      <c r="F39" s="129"/>
      <c r="G39" s="129"/>
      <c r="H39" s="129"/>
      <c r="I39" s="128"/>
      <c r="J39" s="129"/>
      <c r="K39" s="129"/>
      <c r="L39" s="129"/>
      <c r="M39" s="129"/>
      <c r="N39" s="128"/>
      <c r="O39" s="128"/>
    </row>
    <row r="40" spans="1:15" ht="15.75">
      <c r="A40" s="124" t="s">
        <v>453</v>
      </c>
      <c r="B40" s="124"/>
      <c r="C40" s="127">
        <f aca="true" t="shared" si="4" ref="C40:H40">SUM(C37,C38)</f>
        <v>268800</v>
      </c>
      <c r="D40" s="127">
        <f t="shared" si="4"/>
        <v>38997</v>
      </c>
      <c r="E40" s="127">
        <f t="shared" si="4"/>
        <v>119197</v>
      </c>
      <c r="F40" s="127">
        <f t="shared" si="4"/>
        <v>122978</v>
      </c>
      <c r="G40" s="127">
        <f t="shared" si="4"/>
        <v>50</v>
      </c>
      <c r="H40" s="127">
        <f t="shared" si="4"/>
        <v>0</v>
      </c>
      <c r="I40" s="127">
        <f aca="true" t="shared" si="5" ref="I40:N40">SUM(I37:I38)</f>
        <v>550022</v>
      </c>
      <c r="J40" s="127">
        <f t="shared" si="5"/>
        <v>28408</v>
      </c>
      <c r="K40" s="127">
        <f t="shared" si="5"/>
        <v>6551</v>
      </c>
      <c r="L40" s="127">
        <f t="shared" si="5"/>
        <v>0</v>
      </c>
      <c r="M40" s="127">
        <f t="shared" si="5"/>
        <v>34959</v>
      </c>
      <c r="N40" s="127">
        <f t="shared" si="5"/>
        <v>584981</v>
      </c>
      <c r="O40" s="128"/>
    </row>
    <row r="41" spans="1:15" ht="15.75">
      <c r="A41" s="123"/>
      <c r="B41" s="123"/>
      <c r="C41" s="128"/>
      <c r="D41" s="128"/>
      <c r="E41" s="128"/>
      <c r="F41" s="128"/>
      <c r="G41" s="128"/>
      <c r="H41" s="128"/>
      <c r="I41" s="128"/>
      <c r="J41" s="128"/>
      <c r="K41" s="128"/>
      <c r="L41" s="128"/>
      <c r="M41" s="128"/>
      <c r="N41" s="128"/>
      <c r="O41" s="128"/>
    </row>
    <row r="42" spans="1:15" ht="15.75">
      <c r="A42" s="123"/>
      <c r="B42" s="123"/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8"/>
    </row>
    <row r="43" spans="1:15" ht="15.75">
      <c r="A43" s="123"/>
      <c r="B43" s="123"/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</row>
    <row r="44" spans="1:15" ht="15.75">
      <c r="A44" s="123"/>
      <c r="B44" s="123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</row>
    <row r="45" spans="1:15" ht="16.5" thickBot="1">
      <c r="A45" s="121"/>
      <c r="B45" s="121"/>
      <c r="C45" s="121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</row>
    <row r="46" spans="1:15" ht="16.5" thickBot="1">
      <c r="A46" s="189" t="s">
        <v>13</v>
      </c>
      <c r="B46" s="190"/>
      <c r="C46" s="172" t="s">
        <v>454</v>
      </c>
      <c r="D46" s="173"/>
      <c r="E46" s="173"/>
      <c r="F46" s="173"/>
      <c r="G46" s="173"/>
      <c r="H46" s="173"/>
      <c r="I46" s="173"/>
      <c r="J46" s="178"/>
      <c r="K46" s="187" t="s">
        <v>455</v>
      </c>
      <c r="L46" s="188"/>
      <c r="M46" s="188"/>
      <c r="N46" s="195" t="s">
        <v>456</v>
      </c>
      <c r="O46" s="130"/>
    </row>
    <row r="47" spans="1:15" ht="16.5" thickBot="1">
      <c r="A47" s="197" t="s">
        <v>411</v>
      </c>
      <c r="B47" s="198"/>
      <c r="C47" s="201" t="s">
        <v>457</v>
      </c>
      <c r="D47" s="201" t="s">
        <v>458</v>
      </c>
      <c r="E47" s="201" t="s">
        <v>459</v>
      </c>
      <c r="F47" s="201" t="s">
        <v>460</v>
      </c>
      <c r="G47" s="201" t="s">
        <v>461</v>
      </c>
      <c r="H47" s="201" t="s">
        <v>425</v>
      </c>
      <c r="I47" s="184" t="s">
        <v>462</v>
      </c>
      <c r="J47" s="205" t="s">
        <v>463</v>
      </c>
      <c r="K47" s="202" t="s">
        <v>459</v>
      </c>
      <c r="L47" s="183" t="s">
        <v>464</v>
      </c>
      <c r="M47" s="192" t="s">
        <v>465</v>
      </c>
      <c r="N47" s="196"/>
      <c r="O47" s="121"/>
    </row>
    <row r="48" spans="1:15" ht="21.75" customHeight="1" thickBot="1">
      <c r="A48" s="199"/>
      <c r="B48" s="200"/>
      <c r="C48" s="184"/>
      <c r="D48" s="184"/>
      <c r="E48" s="184"/>
      <c r="F48" s="184"/>
      <c r="G48" s="184"/>
      <c r="H48" s="184"/>
      <c r="I48" s="204"/>
      <c r="J48" s="206"/>
      <c r="K48" s="203"/>
      <c r="L48" s="191"/>
      <c r="M48" s="193"/>
      <c r="N48" s="131"/>
      <c r="O48" s="121"/>
    </row>
    <row r="49" spans="1:15" ht="15.75">
      <c r="A49" s="132" t="s">
        <v>466</v>
      </c>
      <c r="B49" s="125"/>
      <c r="C49" s="126">
        <v>15366</v>
      </c>
      <c r="D49" s="126">
        <v>8281</v>
      </c>
      <c r="E49" s="126">
        <v>962</v>
      </c>
      <c r="F49" s="126">
        <v>1887</v>
      </c>
      <c r="G49" s="126">
        <v>118</v>
      </c>
      <c r="H49" s="126"/>
      <c r="I49" s="126"/>
      <c r="J49" s="127">
        <f>SUM(C49:I49)</f>
        <v>26614</v>
      </c>
      <c r="K49" s="133"/>
      <c r="L49" s="133">
        <v>0</v>
      </c>
      <c r="M49" s="134">
        <f>SUM(K49:L49)</f>
        <v>0</v>
      </c>
      <c r="N49" s="127">
        <f>SUM(J49,M49)</f>
        <v>26614</v>
      </c>
      <c r="O49" s="121"/>
    </row>
    <row r="50" spans="1:15" ht="15.75">
      <c r="A50" s="132" t="s">
        <v>448</v>
      </c>
      <c r="B50" s="125"/>
      <c r="C50" s="126">
        <v>2465</v>
      </c>
      <c r="D50" s="126"/>
      <c r="E50" s="126"/>
      <c r="F50" s="126"/>
      <c r="G50" s="126"/>
      <c r="H50" s="126"/>
      <c r="I50" s="126"/>
      <c r="J50" s="127">
        <f aca="true" t="shared" si="6" ref="J50:J61">SUM(C50:I50)</f>
        <v>2465</v>
      </c>
      <c r="K50" s="133"/>
      <c r="L50" s="133"/>
      <c r="M50" s="134">
        <f aca="true" t="shared" si="7" ref="M50:M58">SUM(K50:L50)</f>
        <v>0</v>
      </c>
      <c r="N50" s="127">
        <f aca="true" t="shared" si="8" ref="N50:N61">SUM(J50,M50)</f>
        <v>2465</v>
      </c>
      <c r="O50" s="121"/>
    </row>
    <row r="51" spans="1:15" ht="15.75">
      <c r="A51" s="132" t="s">
        <v>436</v>
      </c>
      <c r="B51" s="125"/>
      <c r="C51" s="126">
        <v>19</v>
      </c>
      <c r="D51" s="126"/>
      <c r="E51" s="126"/>
      <c r="F51" s="126"/>
      <c r="G51" s="126"/>
      <c r="H51" s="126"/>
      <c r="I51" s="126"/>
      <c r="J51" s="127">
        <f t="shared" si="6"/>
        <v>19</v>
      </c>
      <c r="K51" s="126"/>
      <c r="L51" s="126"/>
      <c r="M51" s="134">
        <f t="shared" si="7"/>
        <v>0</v>
      </c>
      <c r="N51" s="127">
        <f t="shared" si="8"/>
        <v>19</v>
      </c>
      <c r="O51" s="121"/>
    </row>
    <row r="52" spans="1:15" ht="15.75">
      <c r="A52" s="132" t="s">
        <v>467</v>
      </c>
      <c r="B52" s="125"/>
      <c r="C52" s="126">
        <v>51</v>
      </c>
      <c r="D52" s="126"/>
      <c r="E52" s="126"/>
      <c r="F52" s="126"/>
      <c r="G52" s="126"/>
      <c r="H52" s="126"/>
      <c r="I52" s="126"/>
      <c r="J52" s="127">
        <f t="shared" si="6"/>
        <v>51</v>
      </c>
      <c r="K52" s="126"/>
      <c r="L52" s="126"/>
      <c r="M52" s="134">
        <f t="shared" si="7"/>
        <v>0</v>
      </c>
      <c r="N52" s="127">
        <f t="shared" si="8"/>
        <v>51</v>
      </c>
      <c r="O52" s="121"/>
    </row>
    <row r="53" spans="1:15" ht="15.75">
      <c r="A53" s="194" t="s">
        <v>555</v>
      </c>
      <c r="B53" s="186"/>
      <c r="C53" s="126">
        <v>155</v>
      </c>
      <c r="D53" s="126"/>
      <c r="E53" s="126"/>
      <c r="F53" s="126"/>
      <c r="G53" s="126"/>
      <c r="H53" s="126"/>
      <c r="I53" s="126"/>
      <c r="J53" s="127">
        <f t="shared" si="6"/>
        <v>155</v>
      </c>
      <c r="K53" s="126"/>
      <c r="L53" s="126"/>
      <c r="M53" s="134"/>
      <c r="N53" s="127"/>
      <c r="O53" s="121"/>
    </row>
    <row r="54" spans="1:15" ht="15.75">
      <c r="A54" s="132" t="s">
        <v>468</v>
      </c>
      <c r="B54" s="125"/>
      <c r="C54" s="126">
        <v>481</v>
      </c>
      <c r="D54" s="126"/>
      <c r="E54" s="126"/>
      <c r="F54" s="126"/>
      <c r="G54" s="126"/>
      <c r="H54" s="126"/>
      <c r="I54" s="126"/>
      <c r="J54" s="127">
        <f t="shared" si="6"/>
        <v>481</v>
      </c>
      <c r="K54" s="126"/>
      <c r="L54" s="126"/>
      <c r="M54" s="134">
        <f t="shared" si="7"/>
        <v>0</v>
      </c>
      <c r="N54" s="127">
        <f t="shared" si="8"/>
        <v>481</v>
      </c>
      <c r="O54" s="121"/>
    </row>
    <row r="55" spans="1:15" ht="15.75">
      <c r="A55" s="132" t="s">
        <v>440</v>
      </c>
      <c r="B55" s="125"/>
      <c r="C55" s="126"/>
      <c r="D55" s="126"/>
      <c r="E55" s="126"/>
      <c r="F55" s="126">
        <v>3797</v>
      </c>
      <c r="G55" s="126"/>
      <c r="H55" s="126"/>
      <c r="I55" s="126"/>
      <c r="J55" s="127">
        <f t="shared" si="6"/>
        <v>3797</v>
      </c>
      <c r="K55" s="126"/>
      <c r="L55" s="126"/>
      <c r="M55" s="134">
        <f t="shared" si="7"/>
        <v>0</v>
      </c>
      <c r="N55" s="127">
        <f t="shared" si="8"/>
        <v>3797</v>
      </c>
      <c r="O55" s="121"/>
    </row>
    <row r="56" spans="1:15" ht="15.75">
      <c r="A56" s="132" t="s">
        <v>469</v>
      </c>
      <c r="B56" s="125"/>
      <c r="C56" s="126"/>
      <c r="D56" s="126"/>
      <c r="E56" s="126">
        <v>142170</v>
      </c>
      <c r="F56" s="126"/>
      <c r="G56" s="126"/>
      <c r="H56" s="126"/>
      <c r="I56" s="126">
        <v>55551</v>
      </c>
      <c r="J56" s="127">
        <f t="shared" si="6"/>
        <v>197721</v>
      </c>
      <c r="K56" s="126"/>
      <c r="L56" s="126"/>
      <c r="M56" s="134">
        <f t="shared" si="7"/>
        <v>0</v>
      </c>
      <c r="N56" s="127">
        <f t="shared" si="8"/>
        <v>197721</v>
      </c>
      <c r="O56" s="121"/>
    </row>
    <row r="57" spans="1:15" ht="15.75">
      <c r="A57" s="194" t="s">
        <v>236</v>
      </c>
      <c r="B57" s="186"/>
      <c r="C57" s="126"/>
      <c r="D57" s="126"/>
      <c r="E57" s="126">
        <v>6245</v>
      </c>
      <c r="F57" s="126"/>
      <c r="G57" s="126"/>
      <c r="H57" s="126"/>
      <c r="I57" s="126"/>
      <c r="J57" s="127">
        <f t="shared" si="6"/>
        <v>6245</v>
      </c>
      <c r="K57" s="126"/>
      <c r="L57" s="126"/>
      <c r="M57" s="134"/>
      <c r="N57" s="127">
        <f t="shared" si="8"/>
        <v>6245</v>
      </c>
      <c r="O57" s="121"/>
    </row>
    <row r="58" spans="1:15" ht="15.75">
      <c r="A58" s="132" t="s">
        <v>434</v>
      </c>
      <c r="B58" s="125"/>
      <c r="C58" s="126">
        <v>34071</v>
      </c>
      <c r="D58" s="126"/>
      <c r="E58" s="126"/>
      <c r="F58" s="126">
        <v>359377</v>
      </c>
      <c r="G58" s="126"/>
      <c r="H58" s="126"/>
      <c r="I58" s="126"/>
      <c r="J58" s="127">
        <f t="shared" si="6"/>
        <v>393448</v>
      </c>
      <c r="K58" s="126"/>
      <c r="L58" s="126"/>
      <c r="M58" s="134">
        <f t="shared" si="7"/>
        <v>0</v>
      </c>
      <c r="N58" s="127">
        <f t="shared" si="8"/>
        <v>393448</v>
      </c>
      <c r="O58" s="121"/>
    </row>
    <row r="59" spans="1:15" ht="15.75">
      <c r="A59" s="135" t="s">
        <v>470</v>
      </c>
      <c r="B59" s="136"/>
      <c r="C59" s="137">
        <v>3</v>
      </c>
      <c r="D59" s="137"/>
      <c r="E59" s="137"/>
      <c r="F59" s="137"/>
      <c r="G59" s="137"/>
      <c r="H59" s="137"/>
      <c r="I59" s="137"/>
      <c r="J59" s="127">
        <f t="shared" si="6"/>
        <v>3</v>
      </c>
      <c r="K59" s="137"/>
      <c r="L59" s="137"/>
      <c r="M59" s="138">
        <f>SUM(K59:L59)</f>
        <v>0</v>
      </c>
      <c r="N59" s="127">
        <f t="shared" si="8"/>
        <v>3</v>
      </c>
      <c r="O59" s="121"/>
    </row>
    <row r="60" spans="1:15" ht="15.75">
      <c r="A60" s="209" t="s">
        <v>471</v>
      </c>
      <c r="B60" s="209"/>
      <c r="C60" s="139">
        <v>586</v>
      </c>
      <c r="D60" s="139"/>
      <c r="E60" s="139"/>
      <c r="F60" s="139"/>
      <c r="G60" s="139"/>
      <c r="H60" s="139"/>
      <c r="I60" s="139"/>
      <c r="J60" s="140">
        <f t="shared" si="6"/>
        <v>586</v>
      </c>
      <c r="K60" s="139"/>
      <c r="L60" s="139"/>
      <c r="M60" s="138">
        <f>SUM(K60:L60)</f>
        <v>0</v>
      </c>
      <c r="N60" s="140">
        <f>SUM(J60,M60)</f>
        <v>586</v>
      </c>
      <c r="O60" s="121"/>
    </row>
    <row r="61" spans="1:15" ht="15.75">
      <c r="A61" s="210" t="s">
        <v>472</v>
      </c>
      <c r="B61" s="210"/>
      <c r="C61" s="126"/>
      <c r="D61" s="126"/>
      <c r="E61" s="126"/>
      <c r="F61" s="126">
        <v>0</v>
      </c>
      <c r="G61" s="126"/>
      <c r="H61" s="126"/>
      <c r="I61" s="126"/>
      <c r="J61" s="127">
        <f t="shared" si="6"/>
        <v>0</v>
      </c>
      <c r="K61" s="126"/>
      <c r="L61" s="126"/>
      <c r="M61" s="127">
        <f>SUM(K61:L61)</f>
        <v>0</v>
      </c>
      <c r="N61" s="127">
        <f t="shared" si="8"/>
        <v>0</v>
      </c>
      <c r="O61" s="121"/>
    </row>
    <row r="62" spans="1:15" ht="15.75">
      <c r="A62" s="141" t="s">
        <v>473</v>
      </c>
      <c r="B62" s="142"/>
      <c r="C62" s="138">
        <f aca="true" t="shared" si="9" ref="C62:J62">SUM(C49:C61)</f>
        <v>53197</v>
      </c>
      <c r="D62" s="138">
        <f t="shared" si="9"/>
        <v>8281</v>
      </c>
      <c r="E62" s="138">
        <f t="shared" si="9"/>
        <v>149377</v>
      </c>
      <c r="F62" s="138">
        <f t="shared" si="9"/>
        <v>365061</v>
      </c>
      <c r="G62" s="138">
        <f t="shared" si="9"/>
        <v>118</v>
      </c>
      <c r="H62" s="138">
        <f t="shared" si="9"/>
        <v>0</v>
      </c>
      <c r="I62" s="138">
        <f t="shared" si="9"/>
        <v>55551</v>
      </c>
      <c r="J62" s="138">
        <f t="shared" si="9"/>
        <v>631585</v>
      </c>
      <c r="K62" s="138"/>
      <c r="L62" s="138">
        <f>SUM(L49:L61)</f>
        <v>0</v>
      </c>
      <c r="M62" s="138">
        <f>SUM(M49:M61)</f>
        <v>0</v>
      </c>
      <c r="N62" s="143">
        <f>SUM(N49:N61)</f>
        <v>631430</v>
      </c>
      <c r="O62" s="121"/>
    </row>
    <row r="63" spans="1:15" ht="15.75">
      <c r="A63" s="207" t="s">
        <v>474</v>
      </c>
      <c r="B63" s="208"/>
      <c r="C63" s="127"/>
      <c r="D63" s="127"/>
      <c r="E63" s="127"/>
      <c r="F63" s="127">
        <v>4525</v>
      </c>
      <c r="G63" s="127"/>
      <c r="H63" s="127"/>
      <c r="I63" s="127"/>
      <c r="J63" s="127">
        <f>SUM(C63:I63)</f>
        <v>4525</v>
      </c>
      <c r="K63" s="127"/>
      <c r="L63" s="127"/>
      <c r="M63" s="127">
        <f>SUM(K63:L63)</f>
        <v>0</v>
      </c>
      <c r="N63" s="127">
        <f>SUM(J63,M63)</f>
        <v>4525</v>
      </c>
      <c r="O63" s="129"/>
    </row>
    <row r="64" spans="1:15" ht="16.5" thickBot="1">
      <c r="A64" s="121"/>
      <c r="B64" s="121"/>
      <c r="C64" s="129"/>
      <c r="D64" s="129"/>
      <c r="E64" s="129"/>
      <c r="F64" s="129"/>
      <c r="G64" s="129"/>
      <c r="H64" s="129"/>
      <c r="I64" s="129"/>
      <c r="J64" s="129"/>
      <c r="K64" s="129"/>
      <c r="L64" s="129"/>
      <c r="M64" s="129"/>
      <c r="N64" s="129"/>
      <c r="O64" s="129"/>
    </row>
    <row r="65" spans="1:15" ht="16.5" thickBot="1">
      <c r="A65" s="144" t="s">
        <v>475</v>
      </c>
      <c r="B65" s="145"/>
      <c r="C65" s="146">
        <f>SUM(C62:C63)</f>
        <v>53197</v>
      </c>
      <c r="D65" s="146">
        <f aca="true" t="shared" si="10" ref="D65:I65">SUM(D62:D63)</f>
        <v>8281</v>
      </c>
      <c r="E65" s="146">
        <f t="shared" si="10"/>
        <v>149377</v>
      </c>
      <c r="F65" s="146">
        <f t="shared" si="10"/>
        <v>369586</v>
      </c>
      <c r="G65" s="146">
        <f t="shared" si="10"/>
        <v>118</v>
      </c>
      <c r="H65" s="146">
        <f t="shared" si="10"/>
        <v>0</v>
      </c>
      <c r="I65" s="146">
        <f t="shared" si="10"/>
        <v>55551</v>
      </c>
      <c r="J65" s="146">
        <f>SUM(J62:J63)</f>
        <v>636110</v>
      </c>
      <c r="K65" s="146">
        <f>SUM(K62)</f>
        <v>0</v>
      </c>
      <c r="L65" s="146">
        <f>SUM(L62:L63)</f>
        <v>0</v>
      </c>
      <c r="M65" s="146">
        <f>SUM(M62:M63)</f>
        <v>0</v>
      </c>
      <c r="N65" s="146">
        <f>SUM(N62:N63)</f>
        <v>635955</v>
      </c>
      <c r="O65" s="128"/>
    </row>
    <row r="66" spans="1:15" ht="15.75">
      <c r="A66" s="121"/>
      <c r="B66" s="121"/>
      <c r="C66" s="129"/>
      <c r="D66" s="129"/>
      <c r="E66" s="129"/>
      <c r="F66" s="129"/>
      <c r="G66" s="129"/>
      <c r="H66" s="129"/>
      <c r="I66" s="129"/>
      <c r="J66" s="129"/>
      <c r="K66" s="129"/>
      <c r="L66" s="121"/>
      <c r="M66" s="121"/>
      <c r="N66" s="121"/>
      <c r="O66" s="121"/>
    </row>
  </sheetData>
  <sheetProtection/>
  <mergeCells count="51">
    <mergeCell ref="A63:B63"/>
    <mergeCell ref="C46:J46"/>
    <mergeCell ref="A53:B53"/>
    <mergeCell ref="A60:B60"/>
    <mergeCell ref="A61:B61"/>
    <mergeCell ref="A57:B57"/>
    <mergeCell ref="N46:N47"/>
    <mergeCell ref="A47:B48"/>
    <mergeCell ref="C47:C48"/>
    <mergeCell ref="D47:D48"/>
    <mergeCell ref="E47:E48"/>
    <mergeCell ref="F47:F48"/>
    <mergeCell ref="G47:G48"/>
    <mergeCell ref="K47:K48"/>
    <mergeCell ref="H47:H48"/>
    <mergeCell ref="A35:B35"/>
    <mergeCell ref="A36:B36"/>
    <mergeCell ref="A34:B34"/>
    <mergeCell ref="A46:B46"/>
    <mergeCell ref="L47:L48"/>
    <mergeCell ref="M47:M48"/>
    <mergeCell ref="I47:I48"/>
    <mergeCell ref="J47:J48"/>
    <mergeCell ref="A15:B15"/>
    <mergeCell ref="A19:B19"/>
    <mergeCell ref="A24:B24"/>
    <mergeCell ref="A25:B25"/>
    <mergeCell ref="K46:M46"/>
    <mergeCell ref="A26:B26"/>
    <mergeCell ref="A27:B27"/>
    <mergeCell ref="A28:B28"/>
    <mergeCell ref="A32:B32"/>
    <mergeCell ref="A33:B33"/>
    <mergeCell ref="K6:K7"/>
    <mergeCell ref="L6:L7"/>
    <mergeCell ref="M6:M7"/>
    <mergeCell ref="A9:B9"/>
    <mergeCell ref="G6:G7"/>
    <mergeCell ref="H6:H7"/>
    <mergeCell ref="I6:I7"/>
    <mergeCell ref="J6:J7"/>
    <mergeCell ref="A4:N4"/>
    <mergeCell ref="A5:B5"/>
    <mergeCell ref="C5:I5"/>
    <mergeCell ref="J5:M5"/>
    <mergeCell ref="N5:N6"/>
    <mergeCell ref="A6:B6"/>
    <mergeCell ref="C6:C7"/>
    <mergeCell ref="D6:D7"/>
    <mergeCell ref="E6:E7"/>
    <mergeCell ref="F6:F7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1"/>
  <sheetViews>
    <sheetView zoomScalePageLayoutView="0" workbookViewId="0" topLeftCell="A1">
      <selection activeCell="G19" sqref="G19"/>
    </sheetView>
  </sheetViews>
  <sheetFormatPr defaultColWidth="8.796875" defaultRowHeight="15"/>
  <cols>
    <col min="1" max="1" width="46.69921875" style="0" bestFit="1" customWidth="1"/>
    <col min="2" max="2" width="12.59765625" style="0" customWidth="1"/>
    <col min="3" max="3" width="12.59765625" style="73" customWidth="1"/>
  </cols>
  <sheetData>
    <row r="1" spans="2:3" ht="15.75">
      <c r="B1" t="s">
        <v>486</v>
      </c>
      <c r="C1" s="84" t="s">
        <v>405</v>
      </c>
    </row>
    <row r="3" spans="1:3" ht="15.75">
      <c r="A3" s="147"/>
      <c r="B3" s="147"/>
      <c r="C3" s="148"/>
    </row>
    <row r="4" spans="1:3" ht="15.75">
      <c r="A4" s="147"/>
      <c r="B4" s="147"/>
      <c r="C4" s="148"/>
    </row>
    <row r="5" spans="1:3" ht="15.75">
      <c r="A5" s="149" t="s">
        <v>487</v>
      </c>
      <c r="B5" s="149" t="s">
        <v>406</v>
      </c>
      <c r="C5" s="150" t="s">
        <v>488</v>
      </c>
    </row>
    <row r="6" spans="1:3" ht="15.75">
      <c r="A6" s="151"/>
      <c r="B6" s="151"/>
      <c r="C6" s="152"/>
    </row>
    <row r="7" spans="1:3" ht="18.75">
      <c r="A7" s="153" t="s">
        <v>489</v>
      </c>
      <c r="B7" s="151"/>
      <c r="C7" s="152"/>
    </row>
    <row r="8" spans="1:3" ht="18.75">
      <c r="A8" s="153"/>
      <c r="B8" s="151"/>
      <c r="C8" s="152"/>
    </row>
    <row r="9" spans="1:3" ht="15.75">
      <c r="A9" s="151" t="s">
        <v>490</v>
      </c>
      <c r="B9" s="73">
        <v>53327</v>
      </c>
      <c r="C9" s="73">
        <v>49339</v>
      </c>
    </row>
    <row r="10" spans="1:2" ht="15.75">
      <c r="A10" s="151"/>
      <c r="B10" s="73"/>
    </row>
    <row r="11" spans="1:3" ht="15.75">
      <c r="A11" s="151" t="s">
        <v>491</v>
      </c>
      <c r="B11" s="73">
        <v>2224</v>
      </c>
      <c r="C11" s="73">
        <v>1343</v>
      </c>
    </row>
    <row r="12" spans="1:2" ht="15.75">
      <c r="A12" s="151"/>
      <c r="B12" s="73"/>
    </row>
    <row r="13" spans="1:3" ht="15.75">
      <c r="A13" s="154" t="s">
        <v>492</v>
      </c>
      <c r="B13" s="75">
        <f>SUM(B9,B11)</f>
        <v>55551</v>
      </c>
      <c r="C13" s="75">
        <f>SUM(C9,C11)</f>
        <v>50682</v>
      </c>
    </row>
    <row r="14" spans="1:2" ht="15.75">
      <c r="A14" s="151" t="s">
        <v>493</v>
      </c>
      <c r="B14" s="73"/>
    </row>
    <row r="15" spans="1:2" ht="15.75">
      <c r="A15" s="151"/>
      <c r="B15" s="73"/>
    </row>
    <row r="16" spans="1:2" ht="15.75">
      <c r="A16" s="151"/>
      <c r="B16" s="73"/>
    </row>
    <row r="17" spans="1:3" ht="15.75">
      <c r="A17" s="155" t="s">
        <v>494</v>
      </c>
      <c r="B17" s="75">
        <v>55551</v>
      </c>
      <c r="C17" s="75">
        <v>50682</v>
      </c>
    </row>
    <row r="18" spans="1:3" ht="15.75">
      <c r="A18" s="154" t="s">
        <v>495</v>
      </c>
      <c r="B18" s="75">
        <v>55551</v>
      </c>
      <c r="C18" s="75">
        <v>50682</v>
      </c>
    </row>
    <row r="19" spans="1:3" ht="15.75">
      <c r="A19" s="151" t="s">
        <v>496</v>
      </c>
      <c r="B19" s="73">
        <v>55551</v>
      </c>
      <c r="C19" s="73">
        <v>50682</v>
      </c>
    </row>
    <row r="20" spans="1:2" ht="15.75">
      <c r="A20" s="151" t="s">
        <v>497</v>
      </c>
      <c r="B20" s="73"/>
    </row>
    <row r="21" spans="1:3" ht="15.75">
      <c r="A21" s="151"/>
      <c r="B21" s="151"/>
      <c r="C21" s="152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Munka4"/>
  <dimension ref="A1:E54"/>
  <sheetViews>
    <sheetView zoomScalePageLayoutView="0" workbookViewId="0" topLeftCell="A1">
      <selection activeCell="D49" sqref="D49"/>
    </sheetView>
  </sheetViews>
  <sheetFormatPr defaultColWidth="8.796875" defaultRowHeight="15"/>
  <cols>
    <col min="1" max="1" width="3.09765625" style="0" customWidth="1"/>
    <col min="2" max="2" width="40.3984375" style="118" bestFit="1" customWidth="1"/>
    <col min="3" max="4" width="12.59765625" style="156" customWidth="1"/>
    <col min="5" max="5" width="10.69921875" style="3" customWidth="1"/>
    <col min="6" max="6" width="15" style="0" customWidth="1"/>
  </cols>
  <sheetData>
    <row r="1" spans="3:4" ht="15.75">
      <c r="C1" s="156" t="s">
        <v>498</v>
      </c>
      <c r="D1" s="157" t="s">
        <v>405</v>
      </c>
    </row>
    <row r="4" spans="2:4" ht="15.75">
      <c r="B4" s="211" t="s">
        <v>487</v>
      </c>
      <c r="C4" s="158" t="s">
        <v>406</v>
      </c>
      <c r="D4" s="158" t="s">
        <v>488</v>
      </c>
    </row>
    <row r="5" spans="2:4" ht="15.75">
      <c r="B5" s="211"/>
      <c r="C5" s="212" t="s">
        <v>499</v>
      </c>
      <c r="D5" s="212"/>
    </row>
    <row r="6" spans="2:4" ht="15.75">
      <c r="B6" s="119"/>
      <c r="C6" s="119"/>
      <c r="D6" s="119"/>
    </row>
    <row r="7" spans="2:4" ht="19.5">
      <c r="B7" s="159" t="s">
        <v>500</v>
      </c>
      <c r="C7" s="119"/>
      <c r="D7" s="119"/>
    </row>
    <row r="8" spans="1:5" s="1" customFormat="1" ht="19.5">
      <c r="A8"/>
      <c r="B8" s="159"/>
      <c r="C8" s="119"/>
      <c r="D8" s="119"/>
      <c r="E8" s="4"/>
    </row>
    <row r="9" spans="2:4" ht="15.75">
      <c r="B9" s="119" t="s">
        <v>501</v>
      </c>
      <c r="C9" s="119">
        <v>273297</v>
      </c>
      <c r="D9" s="156">
        <v>272390</v>
      </c>
    </row>
    <row r="10" spans="2:4" ht="15.75">
      <c r="B10" s="119" t="s">
        <v>502</v>
      </c>
      <c r="C10" s="119">
        <v>82625</v>
      </c>
      <c r="D10" s="156">
        <v>75039</v>
      </c>
    </row>
    <row r="11" spans="2:5" s="1" customFormat="1" ht="15.75">
      <c r="B11" s="119" t="s">
        <v>503</v>
      </c>
      <c r="C11" s="119">
        <v>2943</v>
      </c>
      <c r="D11" s="156">
        <v>2943</v>
      </c>
      <c r="E11" s="4"/>
    </row>
    <row r="12" spans="2:4" ht="15.75">
      <c r="B12" s="119" t="s">
        <v>504</v>
      </c>
      <c r="C12" s="119">
        <v>2765</v>
      </c>
      <c r="D12" s="156">
        <v>2765</v>
      </c>
    </row>
    <row r="13" spans="2:3" ht="15.75">
      <c r="B13" s="119" t="s">
        <v>505</v>
      </c>
      <c r="C13" s="119"/>
    </row>
    <row r="14" spans="1:4" ht="15.75">
      <c r="A14" s="1"/>
      <c r="B14" s="160" t="s">
        <v>506</v>
      </c>
      <c r="C14" s="160">
        <f>SUM(C9:C13)</f>
        <v>361630</v>
      </c>
      <c r="D14" s="160">
        <f>SUM(D9:D13)</f>
        <v>353137</v>
      </c>
    </row>
    <row r="15" spans="2:3" ht="15.75">
      <c r="B15" s="119"/>
      <c r="C15" s="119"/>
    </row>
    <row r="16" spans="2:4" ht="15.75">
      <c r="B16" s="119" t="s">
        <v>507</v>
      </c>
      <c r="C16" s="119">
        <v>1020</v>
      </c>
      <c r="D16" s="156">
        <v>3000</v>
      </c>
    </row>
    <row r="17" spans="2:4" ht="15.75">
      <c r="B17" s="119" t="s">
        <v>508</v>
      </c>
      <c r="C17" s="119">
        <v>249</v>
      </c>
      <c r="D17" s="156">
        <v>1045</v>
      </c>
    </row>
    <row r="18" spans="2:4" ht="15.75">
      <c r="B18" s="119" t="s">
        <v>509</v>
      </c>
      <c r="C18" s="119">
        <v>3659</v>
      </c>
      <c r="D18" s="156">
        <v>7744</v>
      </c>
    </row>
    <row r="19" spans="2:4" ht="15.75">
      <c r="B19" s="119" t="s">
        <v>510</v>
      </c>
      <c r="C19" s="119">
        <v>2692</v>
      </c>
      <c r="D19" s="156">
        <v>6300</v>
      </c>
    </row>
    <row r="20" spans="1:5" s="1" customFormat="1" ht="15.75">
      <c r="A20"/>
      <c r="B20" s="119" t="s">
        <v>511</v>
      </c>
      <c r="C20" s="119">
        <v>416</v>
      </c>
      <c r="D20" s="10">
        <v>349</v>
      </c>
      <c r="E20" s="4"/>
    </row>
    <row r="21" spans="2:3" ht="15.75">
      <c r="B21" s="119" t="s">
        <v>512</v>
      </c>
      <c r="C21" s="119"/>
    </row>
    <row r="22" spans="1:4" ht="15.75">
      <c r="A22" s="1"/>
      <c r="B22" s="119" t="s">
        <v>513</v>
      </c>
      <c r="C22" s="119">
        <v>525</v>
      </c>
      <c r="D22" s="156">
        <v>0</v>
      </c>
    </row>
    <row r="23" spans="2:3" ht="15.75">
      <c r="B23" s="119" t="s">
        <v>514</v>
      </c>
      <c r="C23" s="119"/>
    </row>
    <row r="24" spans="2:4" ht="15.75">
      <c r="B24" s="119" t="s">
        <v>515</v>
      </c>
      <c r="C24" s="119">
        <v>61</v>
      </c>
      <c r="D24" s="156">
        <v>159</v>
      </c>
    </row>
    <row r="25" spans="2:4" ht="15.75">
      <c r="B25" s="119" t="s">
        <v>516</v>
      </c>
      <c r="C25" s="119">
        <v>53266</v>
      </c>
      <c r="D25" s="156">
        <v>49180</v>
      </c>
    </row>
    <row r="26" spans="2:4" ht="15.75">
      <c r="B26" s="119" t="s">
        <v>517</v>
      </c>
      <c r="C26" s="119">
        <v>1160</v>
      </c>
      <c r="D26" s="156">
        <v>838</v>
      </c>
    </row>
    <row r="27" spans="2:4" ht="15.75">
      <c r="B27" s="119" t="s">
        <v>518</v>
      </c>
      <c r="C27" s="119">
        <v>400</v>
      </c>
      <c r="D27" s="156">
        <v>400</v>
      </c>
    </row>
    <row r="28" spans="1:5" s="1" customFormat="1" ht="15.75">
      <c r="A28"/>
      <c r="B28" s="119" t="s">
        <v>491</v>
      </c>
      <c r="C28" s="119">
        <v>664</v>
      </c>
      <c r="D28" s="10">
        <v>164</v>
      </c>
      <c r="E28" s="4"/>
    </row>
    <row r="29" spans="2:4" ht="15.75">
      <c r="B29" s="160" t="s">
        <v>519</v>
      </c>
      <c r="C29" s="160">
        <f>SUM(C16:C28)</f>
        <v>64112</v>
      </c>
      <c r="D29" s="160">
        <f>SUM(D16:D28)</f>
        <v>69179</v>
      </c>
    </row>
    <row r="30" spans="1:3" ht="15.75">
      <c r="A30" s="1"/>
      <c r="B30" s="119"/>
      <c r="C30" s="119"/>
    </row>
    <row r="31" spans="2:4" ht="15.75">
      <c r="B31" s="160" t="s">
        <v>520</v>
      </c>
      <c r="C31" s="160">
        <f>SUM(C14,C29)</f>
        <v>425742</v>
      </c>
      <c r="D31" s="160">
        <f>SUM(D14,D29)</f>
        <v>422316</v>
      </c>
    </row>
    <row r="32" spans="2:3" ht="15.75">
      <c r="B32" s="119"/>
      <c r="C32" s="119"/>
    </row>
    <row r="33" spans="2:3" ht="15.75">
      <c r="B33" s="119"/>
      <c r="C33" s="119"/>
    </row>
    <row r="34" spans="2:3" ht="19.5">
      <c r="B34" s="159" t="s">
        <v>521</v>
      </c>
      <c r="C34" s="119"/>
    </row>
    <row r="35" spans="2:3" ht="15.75">
      <c r="B35" s="119"/>
      <c r="C35" s="119"/>
    </row>
    <row r="36" spans="2:4" ht="15.75">
      <c r="B36" s="119" t="s">
        <v>522</v>
      </c>
      <c r="C36" s="119">
        <v>451035</v>
      </c>
      <c r="D36" s="156">
        <v>451035</v>
      </c>
    </row>
    <row r="37" spans="2:4" ht="15.75">
      <c r="B37" s="119" t="s">
        <v>523</v>
      </c>
      <c r="C37" s="119">
        <v>-136860</v>
      </c>
      <c r="D37" s="156">
        <v>-125128</v>
      </c>
    </row>
    <row r="38" spans="1:5" s="1" customFormat="1" ht="15.75">
      <c r="A38"/>
      <c r="B38" s="160" t="s">
        <v>524</v>
      </c>
      <c r="C38" s="160">
        <f>SUM(C36:C37)</f>
        <v>314175</v>
      </c>
      <c r="D38" s="160">
        <f>SUM(D36:D37)</f>
        <v>325907</v>
      </c>
      <c r="E38" s="4"/>
    </row>
    <row r="39" spans="2:3" ht="15.75">
      <c r="B39" s="119"/>
      <c r="C39" s="119"/>
    </row>
    <row r="40" spans="2:3" ht="15.75">
      <c r="B40" s="160" t="s">
        <v>525</v>
      </c>
      <c r="C40" s="160"/>
    </row>
    <row r="41" spans="1:3" ht="15.75">
      <c r="A41" s="1"/>
      <c r="B41" s="160"/>
      <c r="C41" s="160"/>
    </row>
    <row r="42" spans="2:4" ht="15.75">
      <c r="B42" s="119" t="s">
        <v>526</v>
      </c>
      <c r="C42" s="119">
        <v>0</v>
      </c>
      <c r="D42" s="156">
        <v>0</v>
      </c>
    </row>
    <row r="43" spans="2:4" ht="15.75">
      <c r="B43" s="119" t="s">
        <v>527</v>
      </c>
      <c r="C43" s="119">
        <v>0</v>
      </c>
      <c r="D43" s="156">
        <v>0</v>
      </c>
    </row>
    <row r="44" spans="2:4" ht="15.75">
      <c r="B44" s="119" t="s">
        <v>528</v>
      </c>
      <c r="C44" s="119">
        <v>5603</v>
      </c>
      <c r="D44" s="156">
        <v>1479</v>
      </c>
    </row>
    <row r="45" spans="2:4" ht="15.75">
      <c r="B45" s="119" t="s">
        <v>529</v>
      </c>
      <c r="C45" s="119">
        <v>1245</v>
      </c>
      <c r="D45" s="156">
        <v>0</v>
      </c>
    </row>
    <row r="46" spans="2:4" ht="15.75">
      <c r="B46" s="119" t="s">
        <v>530</v>
      </c>
      <c r="C46" s="119">
        <v>20</v>
      </c>
      <c r="D46" s="156">
        <v>20</v>
      </c>
    </row>
    <row r="47" spans="2:4" ht="15.75">
      <c r="B47" s="119" t="s">
        <v>531</v>
      </c>
      <c r="C47" s="119">
        <v>18472</v>
      </c>
      <c r="D47" s="156">
        <v>1500</v>
      </c>
    </row>
    <row r="48" spans="2:4" ht="15.75">
      <c r="B48" s="119" t="s">
        <v>532</v>
      </c>
      <c r="C48" s="119">
        <v>6313</v>
      </c>
      <c r="D48" s="156">
        <v>7002</v>
      </c>
    </row>
    <row r="49" spans="2:4" ht="15.75">
      <c r="B49" s="119" t="s">
        <v>533</v>
      </c>
      <c r="C49" s="119">
        <v>0</v>
      </c>
      <c r="D49" s="156">
        <v>0</v>
      </c>
    </row>
    <row r="50" spans="2:4" ht="15.75">
      <c r="B50" s="119" t="s">
        <v>537</v>
      </c>
      <c r="C50" s="119">
        <v>0</v>
      </c>
      <c r="D50" s="156">
        <v>59</v>
      </c>
    </row>
    <row r="51" spans="2:4" ht="15.75">
      <c r="B51" s="119" t="s">
        <v>534</v>
      </c>
      <c r="C51" s="119">
        <v>79914</v>
      </c>
      <c r="D51" s="156">
        <v>86349</v>
      </c>
    </row>
    <row r="52" spans="2:4" ht="15.75">
      <c r="B52" s="160" t="s">
        <v>535</v>
      </c>
      <c r="C52" s="160">
        <f>SUM(C42:C51)</f>
        <v>111567</v>
      </c>
      <c r="D52" s="160">
        <f>SUM(D42:D51)</f>
        <v>96409</v>
      </c>
    </row>
    <row r="53" spans="2:3" ht="15.75">
      <c r="B53" s="119"/>
      <c r="C53" s="119"/>
    </row>
    <row r="54" spans="2:4" ht="15.75">
      <c r="B54" s="160" t="s">
        <v>536</v>
      </c>
      <c r="C54" s="160">
        <f>SUM(C38,C52)</f>
        <v>425742</v>
      </c>
      <c r="D54" s="160">
        <f>SUM(D38,D52)</f>
        <v>422316</v>
      </c>
    </row>
  </sheetData>
  <sheetProtection/>
  <mergeCells count="2">
    <mergeCell ref="B4:B5"/>
    <mergeCell ref="C5:D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7">
      <selection activeCell="C33" sqref="C33"/>
    </sheetView>
  </sheetViews>
  <sheetFormatPr defaultColWidth="8.796875" defaultRowHeight="15"/>
  <cols>
    <col min="1" max="1" width="60.3984375" style="118" bestFit="1" customWidth="1"/>
    <col min="2" max="3" width="15.59765625" style="164" customWidth="1"/>
  </cols>
  <sheetData>
    <row r="1" spans="2:3" ht="15.75">
      <c r="B1" s="164" t="s">
        <v>538</v>
      </c>
      <c r="C1" s="163" t="s">
        <v>405</v>
      </c>
    </row>
    <row r="3" spans="1:3" ht="15.75">
      <c r="A3" s="213" t="s">
        <v>539</v>
      </c>
      <c r="B3" s="213"/>
      <c r="C3" s="213"/>
    </row>
    <row r="8" spans="1:3" ht="15.75">
      <c r="A8" s="211" t="s">
        <v>487</v>
      </c>
      <c r="B8" s="165" t="s">
        <v>406</v>
      </c>
      <c r="C8" s="165" t="s">
        <v>488</v>
      </c>
    </row>
    <row r="9" spans="1:3" ht="15.75">
      <c r="A9" s="211"/>
      <c r="B9" s="212" t="s">
        <v>499</v>
      </c>
      <c r="C9" s="212"/>
    </row>
    <row r="11" ht="15.75">
      <c r="A11" s="161" t="s">
        <v>540</v>
      </c>
    </row>
    <row r="12" ht="15.75">
      <c r="A12" s="161"/>
    </row>
    <row r="13" spans="1:3" ht="15.75">
      <c r="A13" s="118" t="s">
        <v>541</v>
      </c>
      <c r="B13" s="164">
        <v>3659</v>
      </c>
      <c r="C13" s="164">
        <v>7744</v>
      </c>
    </row>
    <row r="14" ht="15.75">
      <c r="A14" s="118" t="s">
        <v>510</v>
      </c>
    </row>
    <row r="15" spans="1:3" ht="15.75">
      <c r="A15" s="118" t="s">
        <v>542</v>
      </c>
      <c r="B15" s="164">
        <v>2692</v>
      </c>
      <c r="C15" s="164">
        <v>6300</v>
      </c>
    </row>
    <row r="16" spans="1:3" ht="15.75">
      <c r="A16" s="118" t="s">
        <v>511</v>
      </c>
      <c r="B16" s="164">
        <v>416</v>
      </c>
      <c r="C16" s="164">
        <v>348</v>
      </c>
    </row>
    <row r="17" spans="1:3" ht="15.75">
      <c r="A17" s="118" t="s">
        <v>543</v>
      </c>
      <c r="B17" s="164">
        <v>525</v>
      </c>
      <c r="C17" s="164">
        <v>0</v>
      </c>
    </row>
    <row r="18" spans="1:3" ht="15.75">
      <c r="A18" s="162" t="s">
        <v>544</v>
      </c>
      <c r="B18" s="166">
        <f>SUM(B13:B17)</f>
        <v>7292</v>
      </c>
      <c r="C18" s="166">
        <f>SUM(C13:C17)</f>
        <v>14392</v>
      </c>
    </row>
    <row r="22" ht="15.75">
      <c r="A22" s="161" t="s">
        <v>545</v>
      </c>
    </row>
    <row r="24" spans="1:3" ht="15.75">
      <c r="A24" s="118" t="s">
        <v>546</v>
      </c>
      <c r="B24" s="164">
        <v>5603</v>
      </c>
      <c r="C24" s="164">
        <v>1479</v>
      </c>
    </row>
    <row r="25" spans="1:3" ht="15.75">
      <c r="A25" s="118" t="s">
        <v>547</v>
      </c>
      <c r="B25" s="164">
        <v>1245</v>
      </c>
      <c r="C25" s="164">
        <v>0</v>
      </c>
    </row>
    <row r="26" spans="1:3" ht="15.75">
      <c r="A26" s="118" t="s">
        <v>548</v>
      </c>
      <c r="B26" s="164">
        <v>20</v>
      </c>
      <c r="C26" s="164">
        <v>20</v>
      </c>
    </row>
    <row r="27" spans="1:3" ht="15.75">
      <c r="A27" s="118" t="s">
        <v>554</v>
      </c>
      <c r="B27" s="164">
        <v>18472</v>
      </c>
      <c r="C27" s="164">
        <v>1500</v>
      </c>
    </row>
    <row r="28" spans="1:3" ht="15.75">
      <c r="A28" s="118" t="s">
        <v>549</v>
      </c>
      <c r="B28" s="164">
        <v>0</v>
      </c>
      <c r="C28" s="164">
        <v>0</v>
      </c>
    </row>
    <row r="29" spans="1:3" ht="15.75">
      <c r="A29" s="118" t="s">
        <v>550</v>
      </c>
      <c r="B29" s="164">
        <v>0</v>
      </c>
      <c r="C29" s="164">
        <v>0</v>
      </c>
    </row>
    <row r="30" spans="1:3" ht="15.75">
      <c r="A30" s="118" t="s">
        <v>551</v>
      </c>
      <c r="B30" s="164">
        <v>1779</v>
      </c>
      <c r="C30" s="164">
        <v>1400</v>
      </c>
    </row>
    <row r="31" spans="1:3" ht="15.75">
      <c r="A31" s="118" t="s">
        <v>552</v>
      </c>
      <c r="B31" s="164">
        <v>4534</v>
      </c>
      <c r="C31" s="164">
        <v>5601</v>
      </c>
    </row>
    <row r="32" spans="1:3" ht="15.75">
      <c r="A32" s="161" t="s">
        <v>553</v>
      </c>
      <c r="B32" s="166">
        <f>SUM(B24:B31)</f>
        <v>31653</v>
      </c>
      <c r="C32" s="166">
        <f>SUM(C24:C31)</f>
        <v>10000</v>
      </c>
    </row>
    <row r="34" spans="1:3" ht="15.75">
      <c r="A34" s="162" t="s">
        <v>544</v>
      </c>
      <c r="B34" s="166">
        <f>B32</f>
        <v>31653</v>
      </c>
      <c r="C34" s="166">
        <f>C32</f>
        <v>10000</v>
      </c>
    </row>
  </sheetData>
  <sheetProtection/>
  <mergeCells count="3">
    <mergeCell ref="A3:C3"/>
    <mergeCell ref="A8:A9"/>
    <mergeCell ref="B9:C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Bandi</dc:creator>
  <cp:keywords/>
  <dc:description/>
  <cp:lastModifiedBy>Tamás</cp:lastModifiedBy>
  <cp:lastPrinted>2017-05-08T11:09:33Z</cp:lastPrinted>
  <dcterms:created xsi:type="dcterms:W3CDTF">2000-11-29T15:40:25Z</dcterms:created>
  <dcterms:modified xsi:type="dcterms:W3CDTF">2017-05-17T05:38:38Z</dcterms:modified>
  <cp:category/>
  <cp:version/>
  <cp:contentType/>
  <cp:contentStatus/>
</cp:coreProperties>
</file>