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20" yWindow="-120" windowWidth="29040" windowHeight="15840" tabRatio="599" activeTab="14"/>
  </bookViews>
  <sheets>
    <sheet name="2-3.mell" sheetId="1" r:id="rId1"/>
    <sheet name="4.mell" sheetId="2" r:id="rId2"/>
    <sheet name="4.1" sheetId="6" r:id="rId3"/>
    <sheet name="4.2" sheetId="25" r:id="rId4"/>
    <sheet name="4.3 " sheetId="31" r:id="rId5"/>
    <sheet name="5.mell" sheetId="3" r:id="rId6"/>
    <sheet name="5.1" sheetId="7" r:id="rId7"/>
    <sheet name="5.2" sheetId="26" r:id="rId8"/>
    <sheet name="5.3" sheetId="30" r:id="rId9"/>
    <sheet name="7-8.mell." sheetId="9" r:id="rId10"/>
    <sheet name="9.1-9.2" sheetId="10" r:id="rId11"/>
    <sheet name="9.3. mell." sheetId="11" r:id="rId12"/>
    <sheet name="10 mell" sheetId="29" r:id="rId13"/>
    <sheet name="11-11.2" sheetId="13" r:id="rId14"/>
    <sheet name="12 mell" sheetId="17" r:id="rId15"/>
  </sheets>
  <externalReferences>
    <externalReference r:id="rId16"/>
  </externalReferences>
  <definedNames>
    <definedName name="_xlnm.Print_Titles" localSheetId="2">'4.1'!$6:$10</definedName>
    <definedName name="_xlnm.Print_Titles" localSheetId="4">'4.3 '!$7:$11</definedName>
    <definedName name="_xlnm.Print_Titles" localSheetId="6">'5.1'!$6:$11</definedName>
    <definedName name="_xlnm.Print_Titles" localSheetId="8">'5.3'!$7:$11</definedName>
    <definedName name="_xlnm.Print_Area" localSheetId="12">'10 mell'!$A$1:$E$18</definedName>
    <definedName name="_xlnm.Print_Area" localSheetId="13">'11-11.2'!$A$1:$F$68</definedName>
    <definedName name="_xlnm.Print_Area" localSheetId="14">'12 mell'!$A$1:$N$33</definedName>
    <definedName name="_xlnm.Print_Area" localSheetId="0">'2-3.mell'!$A$1:$E$52</definedName>
    <definedName name="_xlnm.Print_Area" localSheetId="2">'4.1'!$A$1:$N$270</definedName>
    <definedName name="_xlnm.Print_Area" localSheetId="3">'4.2'!$A$1:$N$46</definedName>
    <definedName name="_xlnm.Print_Area" localSheetId="4">'4.3 '!$A$1:$N$302</definedName>
    <definedName name="_xlnm.Print_Area" localSheetId="1">'4.mell'!$A$1:$M$65</definedName>
    <definedName name="_xlnm.Print_Area" localSheetId="6">'5.1'!$A$1:$L$341</definedName>
    <definedName name="_xlnm.Print_Area" localSheetId="7">'5.2'!$A$1:$L$52</definedName>
    <definedName name="_xlnm.Print_Area" localSheetId="8">'5.3'!$A$1:$L$302</definedName>
    <definedName name="_xlnm.Print_Area" localSheetId="5">'5.mell'!$A$1:$K$62</definedName>
    <definedName name="_xlnm.Print_Area" localSheetId="9">'7-8.mell.'!$A$1:$E$76</definedName>
    <definedName name="_xlnm.Print_Area" localSheetId="10">'9.1-9.2'!$A$1:$K$124</definedName>
  </definedNames>
  <calcPr calcId="125725"/>
</workbook>
</file>

<file path=xl/calcChain.xml><?xml version="1.0" encoding="utf-8"?>
<calcChain xmlns="http://schemas.openxmlformats.org/spreadsheetml/2006/main">
  <c r="E43" i="26"/>
  <c r="I331" i="7"/>
  <c r="H331"/>
  <c r="G331"/>
  <c r="F331"/>
  <c r="E331"/>
  <c r="J331"/>
  <c r="K331"/>
  <c r="L331"/>
  <c r="D331"/>
  <c r="G347"/>
  <c r="D347"/>
  <c r="E345"/>
  <c r="F345"/>
  <c r="G345"/>
  <c r="H345"/>
  <c r="I345"/>
  <c r="J345"/>
  <c r="K345"/>
  <c r="L345"/>
  <c r="E338"/>
  <c r="F338"/>
  <c r="G338"/>
  <c r="H338"/>
  <c r="I338"/>
  <c r="J338"/>
  <c r="K338"/>
  <c r="L338"/>
  <c r="D338"/>
  <c r="C267" i="6"/>
  <c r="N264"/>
  <c r="N263"/>
  <c r="C34" i="25"/>
  <c r="D34"/>
  <c r="M18" i="17"/>
  <c r="F22" i="9"/>
  <c r="M148" i="7"/>
  <c r="C148"/>
  <c r="E44" i="1"/>
  <c r="M278" i="7"/>
  <c r="D279"/>
  <c r="E279"/>
  <c r="F279"/>
  <c r="G279"/>
  <c r="H279"/>
  <c r="I279"/>
  <c r="J279"/>
  <c r="K279"/>
  <c r="D280"/>
  <c r="E280"/>
  <c r="F280"/>
  <c r="G280"/>
  <c r="H280"/>
  <c r="I280"/>
  <c r="J280"/>
  <c r="K280"/>
  <c r="C279"/>
  <c r="C278"/>
  <c r="M296"/>
  <c r="D297"/>
  <c r="D298" s="1"/>
  <c r="E297"/>
  <c r="E298" s="1"/>
  <c r="F297"/>
  <c r="G297"/>
  <c r="G298" s="1"/>
  <c r="H297"/>
  <c r="I297"/>
  <c r="I298" s="1"/>
  <c r="J297"/>
  <c r="K297"/>
  <c r="K298" s="1"/>
  <c r="L297"/>
  <c r="F298"/>
  <c r="J298"/>
  <c r="L298"/>
  <c r="C296"/>
  <c r="C297" s="1"/>
  <c r="K107" i="10"/>
  <c r="K103"/>
  <c r="J15"/>
  <c r="I15"/>
  <c r="J63"/>
  <c r="I63"/>
  <c r="K65"/>
  <c r="K64"/>
  <c r="J60"/>
  <c r="I60"/>
  <c r="K56"/>
  <c r="K48"/>
  <c r="K37"/>
  <c r="K43"/>
  <c r="K42"/>
  <c r="K41"/>
  <c r="K40"/>
  <c r="K39"/>
  <c r="K32"/>
  <c r="K28"/>
  <c r="J22"/>
  <c r="I22"/>
  <c r="K23"/>
  <c r="K22" s="1"/>
  <c r="K16"/>
  <c r="K15" s="1"/>
  <c r="E12" i="1"/>
  <c r="O303" i="31"/>
  <c r="P303" s="1"/>
  <c r="O302"/>
  <c r="P302" s="1"/>
  <c r="O297"/>
  <c r="Q297" s="1"/>
  <c r="D294"/>
  <c r="C294"/>
  <c r="N293"/>
  <c r="M293"/>
  <c r="L293"/>
  <c r="K293"/>
  <c r="J293"/>
  <c r="I293"/>
  <c r="H293"/>
  <c r="G293"/>
  <c r="F293"/>
  <c r="E293"/>
  <c r="D293"/>
  <c r="O293" s="1"/>
  <c r="C293"/>
  <c r="O292"/>
  <c r="P292" s="1"/>
  <c r="O287"/>
  <c r="N285"/>
  <c r="M285"/>
  <c r="L285"/>
  <c r="K285"/>
  <c r="J285"/>
  <c r="I285"/>
  <c r="H285"/>
  <c r="H286" s="1"/>
  <c r="G285"/>
  <c r="G286" s="1"/>
  <c r="F285"/>
  <c r="F286" s="1"/>
  <c r="E285"/>
  <c r="E286" s="1"/>
  <c r="D285"/>
  <c r="D286" s="1"/>
  <c r="C285"/>
  <c r="C286" s="1"/>
  <c r="O284"/>
  <c r="P284" s="1"/>
  <c r="O282"/>
  <c r="P282" s="1"/>
  <c r="O281"/>
  <c r="Q281" s="1"/>
  <c r="N279"/>
  <c r="N280" s="1"/>
  <c r="M279"/>
  <c r="M283" s="1"/>
  <c r="M286" s="1"/>
  <c r="L279"/>
  <c r="L280" s="1"/>
  <c r="K279"/>
  <c r="K283" s="1"/>
  <c r="J279"/>
  <c r="J280" s="1"/>
  <c r="I279"/>
  <c r="I283" s="1"/>
  <c r="H279"/>
  <c r="H280" s="1"/>
  <c r="G279"/>
  <c r="G280" s="1"/>
  <c r="F279"/>
  <c r="F280" s="1"/>
  <c r="E279"/>
  <c r="E280" s="1"/>
  <c r="D279"/>
  <c r="D280" s="1"/>
  <c r="C279"/>
  <c r="C280" s="1"/>
  <c r="P278"/>
  <c r="O278"/>
  <c r="Q278" s="1"/>
  <c r="O277"/>
  <c r="Q277" s="1"/>
  <c r="O276"/>
  <c r="O275"/>
  <c r="Q275" s="1"/>
  <c r="J274"/>
  <c r="H274"/>
  <c r="N273"/>
  <c r="N274" s="1"/>
  <c r="M273"/>
  <c r="M274" s="1"/>
  <c r="L273"/>
  <c r="L274" s="1"/>
  <c r="K273"/>
  <c r="K274" s="1"/>
  <c r="J273"/>
  <c r="I273"/>
  <c r="I274" s="1"/>
  <c r="H273"/>
  <c r="G273"/>
  <c r="G274" s="1"/>
  <c r="F273"/>
  <c r="F274" s="1"/>
  <c r="E273"/>
  <c r="D273"/>
  <c r="D274" s="1"/>
  <c r="C273"/>
  <c r="C274" s="1"/>
  <c r="P272"/>
  <c r="O272"/>
  <c r="Q272" s="1"/>
  <c r="O271"/>
  <c r="Q271" s="1"/>
  <c r="O270"/>
  <c r="O269"/>
  <c r="Q269" s="1"/>
  <c r="E267"/>
  <c r="D267"/>
  <c r="D268" s="1"/>
  <c r="C267"/>
  <c r="C268" s="1"/>
  <c r="O266"/>
  <c r="Q266" s="1"/>
  <c r="O264"/>
  <c r="Q264" s="1"/>
  <c r="O263"/>
  <c r="G262"/>
  <c r="N261"/>
  <c r="N265" s="1"/>
  <c r="M261"/>
  <c r="L261"/>
  <c r="L265" s="1"/>
  <c r="K261"/>
  <c r="K265" s="1"/>
  <c r="J261"/>
  <c r="J265" s="1"/>
  <c r="I261"/>
  <c r="H261"/>
  <c r="H265" s="1"/>
  <c r="G261"/>
  <c r="G265" s="1"/>
  <c r="F261"/>
  <c r="F265" s="1"/>
  <c r="E261"/>
  <c r="D261"/>
  <c r="D262" s="1"/>
  <c r="C261"/>
  <c r="C262" s="1"/>
  <c r="O260"/>
  <c r="Q260" s="1"/>
  <c r="P259"/>
  <c r="O259"/>
  <c r="Q259" s="1"/>
  <c r="O258"/>
  <c r="Q258" s="1"/>
  <c r="O257"/>
  <c r="G256"/>
  <c r="N255"/>
  <c r="N256" s="1"/>
  <c r="M255"/>
  <c r="M256" s="1"/>
  <c r="L255"/>
  <c r="L256" s="1"/>
  <c r="K255"/>
  <c r="K256" s="1"/>
  <c r="J255"/>
  <c r="J256" s="1"/>
  <c r="I255"/>
  <c r="I256" s="1"/>
  <c r="H255"/>
  <c r="H256" s="1"/>
  <c r="G255"/>
  <c r="F255"/>
  <c r="F256" s="1"/>
  <c r="E255"/>
  <c r="E256" s="1"/>
  <c r="D255"/>
  <c r="D256" s="1"/>
  <c r="C255"/>
  <c r="C256" s="1"/>
  <c r="O254"/>
  <c r="Q254" s="1"/>
  <c r="P253"/>
  <c r="O253"/>
  <c r="Q253" s="1"/>
  <c r="O252"/>
  <c r="Q252" s="1"/>
  <c r="O251"/>
  <c r="O250"/>
  <c r="Q250" s="1"/>
  <c r="H249"/>
  <c r="N248"/>
  <c r="N249" s="1"/>
  <c r="M248"/>
  <c r="M249" s="1"/>
  <c r="L248"/>
  <c r="L249" s="1"/>
  <c r="K248"/>
  <c r="K249" s="1"/>
  <c r="J248"/>
  <c r="J249" s="1"/>
  <c r="I248"/>
  <c r="I249" s="1"/>
  <c r="H248"/>
  <c r="G248"/>
  <c r="G249" s="1"/>
  <c r="F248"/>
  <c r="F249" s="1"/>
  <c r="E248"/>
  <c r="D248"/>
  <c r="D249" s="1"/>
  <c r="C248"/>
  <c r="C249" s="1"/>
  <c r="P247"/>
  <c r="O247"/>
  <c r="Q247" s="1"/>
  <c r="O246"/>
  <c r="Q246" s="1"/>
  <c r="O245"/>
  <c r="O244"/>
  <c r="Q244" s="1"/>
  <c r="O243"/>
  <c r="Q243" s="1"/>
  <c r="M242"/>
  <c r="E242"/>
  <c r="N241"/>
  <c r="N242" s="1"/>
  <c r="M241"/>
  <c r="L241"/>
  <c r="L242" s="1"/>
  <c r="K241"/>
  <c r="K242" s="1"/>
  <c r="J241"/>
  <c r="J242" s="1"/>
  <c r="I241"/>
  <c r="I242" s="1"/>
  <c r="H241"/>
  <c r="H242" s="1"/>
  <c r="G241"/>
  <c r="G242" s="1"/>
  <c r="F241"/>
  <c r="F242" s="1"/>
  <c r="E241"/>
  <c r="D241"/>
  <c r="D242" s="1"/>
  <c r="C241"/>
  <c r="C242" s="1"/>
  <c r="O240"/>
  <c r="Q240" s="1"/>
  <c r="O239"/>
  <c r="O238"/>
  <c r="Q238" s="1"/>
  <c r="O237"/>
  <c r="Q237" s="1"/>
  <c r="O236"/>
  <c r="Q236" s="1"/>
  <c r="N235"/>
  <c r="H235"/>
  <c r="F235"/>
  <c r="N234"/>
  <c r="M234"/>
  <c r="M235" s="1"/>
  <c r="L234"/>
  <c r="L235" s="1"/>
  <c r="K234"/>
  <c r="K235" s="1"/>
  <c r="J234"/>
  <c r="J235" s="1"/>
  <c r="I234"/>
  <c r="I235" s="1"/>
  <c r="H234"/>
  <c r="G234"/>
  <c r="G235" s="1"/>
  <c r="F234"/>
  <c r="E234"/>
  <c r="E235" s="1"/>
  <c r="D234"/>
  <c r="D235" s="1"/>
  <c r="C234"/>
  <c r="C235" s="1"/>
  <c r="O233"/>
  <c r="Q232"/>
  <c r="O232"/>
  <c r="P232" s="1"/>
  <c r="O231"/>
  <c r="Q230"/>
  <c r="O230"/>
  <c r="P230" s="1"/>
  <c r="O229"/>
  <c r="M228"/>
  <c r="I228"/>
  <c r="E228"/>
  <c r="N227"/>
  <c r="N228" s="1"/>
  <c r="M227"/>
  <c r="L227"/>
  <c r="L228" s="1"/>
  <c r="K227"/>
  <c r="K228" s="1"/>
  <c r="J227"/>
  <c r="J228" s="1"/>
  <c r="I227"/>
  <c r="H227"/>
  <c r="H228" s="1"/>
  <c r="G227"/>
  <c r="G228" s="1"/>
  <c r="F227"/>
  <c r="F228" s="1"/>
  <c r="E227"/>
  <c r="D227"/>
  <c r="D228" s="1"/>
  <c r="O228" s="1"/>
  <c r="C227"/>
  <c r="C228" s="1"/>
  <c r="O226"/>
  <c r="P226" s="1"/>
  <c r="O225"/>
  <c r="O224"/>
  <c r="P224" s="1"/>
  <c r="P223"/>
  <c r="O223"/>
  <c r="Q223" s="1"/>
  <c r="M222"/>
  <c r="I222"/>
  <c r="E222"/>
  <c r="N221"/>
  <c r="N222" s="1"/>
  <c r="M221"/>
  <c r="L221"/>
  <c r="L222" s="1"/>
  <c r="K221"/>
  <c r="K222" s="1"/>
  <c r="J221"/>
  <c r="J222" s="1"/>
  <c r="I221"/>
  <c r="H221"/>
  <c r="H222" s="1"/>
  <c r="G221"/>
  <c r="G222" s="1"/>
  <c r="F221"/>
  <c r="F222" s="1"/>
  <c r="E221"/>
  <c r="D221"/>
  <c r="D222" s="1"/>
  <c r="C221"/>
  <c r="C222" s="1"/>
  <c r="O220"/>
  <c r="P220" s="1"/>
  <c r="O219"/>
  <c r="O218"/>
  <c r="P218" s="1"/>
  <c r="P217"/>
  <c r="O217"/>
  <c r="Q217" s="1"/>
  <c r="O216"/>
  <c r="P216" s="1"/>
  <c r="P215"/>
  <c r="O215"/>
  <c r="Q215" s="1"/>
  <c r="I214"/>
  <c r="N213"/>
  <c r="N214" s="1"/>
  <c r="M213"/>
  <c r="M214" s="1"/>
  <c r="L213"/>
  <c r="L214" s="1"/>
  <c r="K213"/>
  <c r="K214" s="1"/>
  <c r="J213"/>
  <c r="J214" s="1"/>
  <c r="I213"/>
  <c r="H213"/>
  <c r="H214" s="1"/>
  <c r="G213"/>
  <c r="G214" s="1"/>
  <c r="F213"/>
  <c r="F214" s="1"/>
  <c r="E213"/>
  <c r="E214" s="1"/>
  <c r="D213"/>
  <c r="D214" s="1"/>
  <c r="C213"/>
  <c r="C214" s="1"/>
  <c r="O212"/>
  <c r="P212" s="1"/>
  <c r="P211"/>
  <c r="O211"/>
  <c r="Q211" s="1"/>
  <c r="O210"/>
  <c r="P210" s="1"/>
  <c r="P209"/>
  <c r="O209"/>
  <c r="Q209" s="1"/>
  <c r="K208"/>
  <c r="I208"/>
  <c r="N207"/>
  <c r="N208" s="1"/>
  <c r="M207"/>
  <c r="M208" s="1"/>
  <c r="L207"/>
  <c r="L208" s="1"/>
  <c r="K207"/>
  <c r="J207"/>
  <c r="J208" s="1"/>
  <c r="I207"/>
  <c r="H207"/>
  <c r="H208" s="1"/>
  <c r="G207"/>
  <c r="G208" s="1"/>
  <c r="F207"/>
  <c r="F208" s="1"/>
  <c r="E207"/>
  <c r="E208" s="1"/>
  <c r="D207"/>
  <c r="D208" s="1"/>
  <c r="C207"/>
  <c r="C208" s="1"/>
  <c r="O206"/>
  <c r="P206" s="1"/>
  <c r="O205"/>
  <c r="Q205" s="1"/>
  <c r="O204"/>
  <c r="P204" s="1"/>
  <c r="P203"/>
  <c r="O203"/>
  <c r="Q203" s="1"/>
  <c r="M202"/>
  <c r="I202"/>
  <c r="E202"/>
  <c r="N201"/>
  <c r="N202" s="1"/>
  <c r="M201"/>
  <c r="L201"/>
  <c r="L202" s="1"/>
  <c r="K201"/>
  <c r="K202" s="1"/>
  <c r="J201"/>
  <c r="J202" s="1"/>
  <c r="I201"/>
  <c r="H201"/>
  <c r="H202" s="1"/>
  <c r="G201"/>
  <c r="G202" s="1"/>
  <c r="F201"/>
  <c r="F202" s="1"/>
  <c r="E201"/>
  <c r="D201"/>
  <c r="D202" s="1"/>
  <c r="C201"/>
  <c r="C140" s="1"/>
  <c r="C120" s="1"/>
  <c r="O200"/>
  <c r="P200" s="1"/>
  <c r="O199"/>
  <c r="Q199" s="1"/>
  <c r="O198"/>
  <c r="P198" s="1"/>
  <c r="P197"/>
  <c r="O197"/>
  <c r="Q197" s="1"/>
  <c r="M196"/>
  <c r="I196"/>
  <c r="E196"/>
  <c r="N195"/>
  <c r="N196" s="1"/>
  <c r="M195"/>
  <c r="L195"/>
  <c r="L196" s="1"/>
  <c r="K195"/>
  <c r="K196" s="1"/>
  <c r="J195"/>
  <c r="J196" s="1"/>
  <c r="I195"/>
  <c r="H195"/>
  <c r="H196" s="1"/>
  <c r="G195"/>
  <c r="G196" s="1"/>
  <c r="F195"/>
  <c r="F196" s="1"/>
  <c r="E195"/>
  <c r="D195"/>
  <c r="D196" s="1"/>
  <c r="C195"/>
  <c r="C196" s="1"/>
  <c r="O194"/>
  <c r="P194" s="1"/>
  <c r="O193"/>
  <c r="Q193" s="1"/>
  <c r="O192"/>
  <c r="P192" s="1"/>
  <c r="P191"/>
  <c r="O191"/>
  <c r="Q191" s="1"/>
  <c r="O190"/>
  <c r="P190" s="1"/>
  <c r="N189"/>
  <c r="F189"/>
  <c r="N188"/>
  <c r="M188"/>
  <c r="M189" s="1"/>
  <c r="L188"/>
  <c r="L189" s="1"/>
  <c r="K188"/>
  <c r="K189" s="1"/>
  <c r="J188"/>
  <c r="J189" s="1"/>
  <c r="I188"/>
  <c r="I189" s="1"/>
  <c r="H188"/>
  <c r="H189" s="1"/>
  <c r="G188"/>
  <c r="G189" s="1"/>
  <c r="F188"/>
  <c r="E188"/>
  <c r="E189" s="1"/>
  <c r="D188"/>
  <c r="D189" s="1"/>
  <c r="C188"/>
  <c r="C189" s="1"/>
  <c r="O187"/>
  <c r="Q187" s="1"/>
  <c r="O186"/>
  <c r="P186" s="1"/>
  <c r="P185"/>
  <c r="O185"/>
  <c r="Q185" s="1"/>
  <c r="O184"/>
  <c r="P184" s="1"/>
  <c r="N183"/>
  <c r="F183"/>
  <c r="N182"/>
  <c r="M182"/>
  <c r="M183" s="1"/>
  <c r="L182"/>
  <c r="K182"/>
  <c r="K183" s="1"/>
  <c r="J182"/>
  <c r="J183" s="1"/>
  <c r="I182"/>
  <c r="I183" s="1"/>
  <c r="H182"/>
  <c r="G182"/>
  <c r="G183" s="1"/>
  <c r="F182"/>
  <c r="E182"/>
  <c r="E183" s="1"/>
  <c r="D182"/>
  <c r="C182"/>
  <c r="C183" s="1"/>
  <c r="O181"/>
  <c r="Q181" s="1"/>
  <c r="O180"/>
  <c r="P180" s="1"/>
  <c r="P179"/>
  <c r="O179"/>
  <c r="Q179" s="1"/>
  <c r="O178"/>
  <c r="P178" s="1"/>
  <c r="P177"/>
  <c r="O177"/>
  <c r="Q177" s="1"/>
  <c r="I176"/>
  <c r="G176"/>
  <c r="N175"/>
  <c r="N176" s="1"/>
  <c r="M175"/>
  <c r="M176" s="1"/>
  <c r="L175"/>
  <c r="L176" s="1"/>
  <c r="K175"/>
  <c r="K176" s="1"/>
  <c r="J175"/>
  <c r="J176" s="1"/>
  <c r="I175"/>
  <c r="H175"/>
  <c r="H176" s="1"/>
  <c r="G175"/>
  <c r="F175"/>
  <c r="F176" s="1"/>
  <c r="E175"/>
  <c r="E176" s="1"/>
  <c r="D175"/>
  <c r="D176" s="1"/>
  <c r="C175"/>
  <c r="C176" s="1"/>
  <c r="O174"/>
  <c r="P174" s="1"/>
  <c r="P173"/>
  <c r="O173"/>
  <c r="Q173" s="1"/>
  <c r="O172"/>
  <c r="P172" s="1"/>
  <c r="P171"/>
  <c r="O171"/>
  <c r="Q171" s="1"/>
  <c r="O170"/>
  <c r="P170" s="1"/>
  <c r="L169"/>
  <c r="D169"/>
  <c r="N168"/>
  <c r="N169" s="1"/>
  <c r="M168"/>
  <c r="M169" s="1"/>
  <c r="L168"/>
  <c r="K168"/>
  <c r="K169" s="1"/>
  <c r="J168"/>
  <c r="J169" s="1"/>
  <c r="I168"/>
  <c r="I169" s="1"/>
  <c r="H168"/>
  <c r="H169" s="1"/>
  <c r="G168"/>
  <c r="G169" s="1"/>
  <c r="F168"/>
  <c r="F169" s="1"/>
  <c r="E168"/>
  <c r="E169" s="1"/>
  <c r="D168"/>
  <c r="C168"/>
  <c r="C169" s="1"/>
  <c r="P167"/>
  <c r="O167"/>
  <c r="Q167" s="1"/>
  <c r="O166"/>
  <c r="P166" s="1"/>
  <c r="P165"/>
  <c r="O165"/>
  <c r="Q165" s="1"/>
  <c r="O164"/>
  <c r="P164" s="1"/>
  <c r="O163"/>
  <c r="G162"/>
  <c r="N161"/>
  <c r="N162" s="1"/>
  <c r="M161"/>
  <c r="M162" s="1"/>
  <c r="L161"/>
  <c r="L162" s="1"/>
  <c r="K161"/>
  <c r="K162" s="1"/>
  <c r="J161"/>
  <c r="J162" s="1"/>
  <c r="I161"/>
  <c r="I162" s="1"/>
  <c r="H161"/>
  <c r="H162" s="1"/>
  <c r="G161"/>
  <c r="F161"/>
  <c r="F162" s="1"/>
  <c r="E161"/>
  <c r="E162" s="1"/>
  <c r="D161"/>
  <c r="D162" s="1"/>
  <c r="C161"/>
  <c r="C162" s="1"/>
  <c r="O160"/>
  <c r="P160" s="1"/>
  <c r="P159"/>
  <c r="O159"/>
  <c r="Q159" s="1"/>
  <c r="O158"/>
  <c r="P158" s="1"/>
  <c r="O157"/>
  <c r="G156"/>
  <c r="N155"/>
  <c r="N156" s="1"/>
  <c r="M155"/>
  <c r="M156" s="1"/>
  <c r="L155"/>
  <c r="L156" s="1"/>
  <c r="K155"/>
  <c r="K156" s="1"/>
  <c r="J155"/>
  <c r="J156" s="1"/>
  <c r="I155"/>
  <c r="I156" s="1"/>
  <c r="H155"/>
  <c r="H156" s="1"/>
  <c r="G155"/>
  <c r="F155"/>
  <c r="F156" s="1"/>
  <c r="E155"/>
  <c r="E156" s="1"/>
  <c r="D155"/>
  <c r="D156" s="1"/>
  <c r="C155"/>
  <c r="C156" s="1"/>
  <c r="O154"/>
  <c r="P154" s="1"/>
  <c r="P153"/>
  <c r="O153"/>
  <c r="Q153" s="1"/>
  <c r="O152"/>
  <c r="P152" s="1"/>
  <c r="O151"/>
  <c r="O150"/>
  <c r="P150" s="1"/>
  <c r="L149"/>
  <c r="H149"/>
  <c r="D149"/>
  <c r="N148"/>
  <c r="M148"/>
  <c r="M149" s="1"/>
  <c r="L148"/>
  <c r="K148"/>
  <c r="K149" s="1"/>
  <c r="J148"/>
  <c r="J140" s="1"/>
  <c r="J120" s="1"/>
  <c r="I148"/>
  <c r="I149" s="1"/>
  <c r="H148"/>
  <c r="G148"/>
  <c r="G149" s="1"/>
  <c r="F148"/>
  <c r="E148"/>
  <c r="E149" s="1"/>
  <c r="D148"/>
  <c r="C148"/>
  <c r="C149" s="1"/>
  <c r="P147"/>
  <c r="O147"/>
  <c r="Q147" s="1"/>
  <c r="O146"/>
  <c r="P146" s="1"/>
  <c r="O145"/>
  <c r="O144"/>
  <c r="P144" s="1"/>
  <c r="O143"/>
  <c r="Q143" s="1"/>
  <c r="O142"/>
  <c r="P142" s="1"/>
  <c r="G140"/>
  <c r="G120" s="1"/>
  <c r="K139"/>
  <c r="H139"/>
  <c r="H119" s="1"/>
  <c r="G139"/>
  <c r="F139"/>
  <c r="D139"/>
  <c r="D119" s="1"/>
  <c r="C139"/>
  <c r="N138"/>
  <c r="M138"/>
  <c r="L138"/>
  <c r="L118" s="1"/>
  <c r="K138"/>
  <c r="J138"/>
  <c r="I138"/>
  <c r="H138"/>
  <c r="H118" s="1"/>
  <c r="G138"/>
  <c r="F138"/>
  <c r="E138"/>
  <c r="D138"/>
  <c r="C138"/>
  <c r="O137"/>
  <c r="Q137" s="1"/>
  <c r="N135"/>
  <c r="N136" s="1"/>
  <c r="M135"/>
  <c r="M136" s="1"/>
  <c r="L135"/>
  <c r="L136" s="1"/>
  <c r="K135"/>
  <c r="K136" s="1"/>
  <c r="J135"/>
  <c r="J136" s="1"/>
  <c r="I135"/>
  <c r="I136" s="1"/>
  <c r="H135"/>
  <c r="H136" s="1"/>
  <c r="G135"/>
  <c r="G136" s="1"/>
  <c r="F135"/>
  <c r="F136" s="1"/>
  <c r="E135"/>
  <c r="E136" s="1"/>
  <c r="D135"/>
  <c r="D136" s="1"/>
  <c r="C135"/>
  <c r="C136" s="1"/>
  <c r="O134"/>
  <c r="O133"/>
  <c r="Q133" s="1"/>
  <c r="O132"/>
  <c r="Q132" s="1"/>
  <c r="O131"/>
  <c r="Q131" s="1"/>
  <c r="P130"/>
  <c r="O130"/>
  <c r="Q130" s="1"/>
  <c r="N128"/>
  <c r="N129" s="1"/>
  <c r="M128"/>
  <c r="L128"/>
  <c r="L129" s="1"/>
  <c r="K128"/>
  <c r="K129" s="1"/>
  <c r="J128"/>
  <c r="J129" s="1"/>
  <c r="I128"/>
  <c r="H128"/>
  <c r="H129" s="1"/>
  <c r="G128"/>
  <c r="G129" s="1"/>
  <c r="F128"/>
  <c r="F129" s="1"/>
  <c r="E128"/>
  <c r="D128"/>
  <c r="D129" s="1"/>
  <c r="C128"/>
  <c r="C129" s="1"/>
  <c r="O127"/>
  <c r="Q127" s="1"/>
  <c r="P126"/>
  <c r="O126"/>
  <c r="Q126" s="1"/>
  <c r="O125"/>
  <c r="Q125" s="1"/>
  <c r="O124"/>
  <c r="O123"/>
  <c r="Q123" s="1"/>
  <c r="O122"/>
  <c r="Q122" s="1"/>
  <c r="K119"/>
  <c r="G119"/>
  <c r="F119"/>
  <c r="C119"/>
  <c r="N118"/>
  <c r="M118"/>
  <c r="K118"/>
  <c r="J118"/>
  <c r="I118"/>
  <c r="G118"/>
  <c r="F118"/>
  <c r="E118"/>
  <c r="C118"/>
  <c r="O117"/>
  <c r="Q117" s="1"/>
  <c r="N115"/>
  <c r="N116" s="1"/>
  <c r="M115"/>
  <c r="M116" s="1"/>
  <c r="L115"/>
  <c r="L116" s="1"/>
  <c r="K115"/>
  <c r="K116" s="1"/>
  <c r="J115"/>
  <c r="J116" s="1"/>
  <c r="I115"/>
  <c r="I116" s="1"/>
  <c r="H115"/>
  <c r="H116" s="1"/>
  <c r="G115"/>
  <c r="G116" s="1"/>
  <c r="F115"/>
  <c r="F116" s="1"/>
  <c r="E115"/>
  <c r="E116" s="1"/>
  <c r="D115"/>
  <c r="D116" s="1"/>
  <c r="C115"/>
  <c r="C116" s="1"/>
  <c r="O114"/>
  <c r="Q114" s="1"/>
  <c r="O113"/>
  <c r="Q113" s="1"/>
  <c r="P112"/>
  <c r="O112"/>
  <c r="Q112" s="1"/>
  <c r="O111"/>
  <c r="Q111" s="1"/>
  <c r="P110"/>
  <c r="O110"/>
  <c r="Q110" s="1"/>
  <c r="N108"/>
  <c r="N109" s="1"/>
  <c r="M108"/>
  <c r="M109" s="1"/>
  <c r="L108"/>
  <c r="L109" s="1"/>
  <c r="K108"/>
  <c r="K109" s="1"/>
  <c r="J108"/>
  <c r="J109" s="1"/>
  <c r="I108"/>
  <c r="I109" s="1"/>
  <c r="H108"/>
  <c r="H109" s="1"/>
  <c r="G108"/>
  <c r="G109" s="1"/>
  <c r="F108"/>
  <c r="F109" s="1"/>
  <c r="E108"/>
  <c r="E109" s="1"/>
  <c r="D108"/>
  <c r="D109" s="1"/>
  <c r="C108"/>
  <c r="C109" s="1"/>
  <c r="O107"/>
  <c r="Q107" s="1"/>
  <c r="O106"/>
  <c r="O105"/>
  <c r="O104"/>
  <c r="Q104" s="1"/>
  <c r="O103"/>
  <c r="P103" s="1"/>
  <c r="G102"/>
  <c r="N101"/>
  <c r="M101"/>
  <c r="M102" s="1"/>
  <c r="L101"/>
  <c r="L102" s="1"/>
  <c r="K101"/>
  <c r="K102" s="1"/>
  <c r="J101"/>
  <c r="I101"/>
  <c r="I102" s="1"/>
  <c r="H101"/>
  <c r="H102" s="1"/>
  <c r="G101"/>
  <c r="F101"/>
  <c r="E101"/>
  <c r="E102" s="1"/>
  <c r="D101"/>
  <c r="D102" s="1"/>
  <c r="C101"/>
  <c r="C102" s="1"/>
  <c r="O100"/>
  <c r="P100" s="1"/>
  <c r="P99"/>
  <c r="O99"/>
  <c r="Q99" s="1"/>
  <c r="O98"/>
  <c r="P98" s="1"/>
  <c r="P97"/>
  <c r="O97"/>
  <c r="Q97" s="1"/>
  <c r="O96"/>
  <c r="P96" s="1"/>
  <c r="O95"/>
  <c r="G94"/>
  <c r="N93"/>
  <c r="N94" s="1"/>
  <c r="M93"/>
  <c r="M94" s="1"/>
  <c r="L93"/>
  <c r="L94" s="1"/>
  <c r="K93"/>
  <c r="K94" s="1"/>
  <c r="J93"/>
  <c r="J94" s="1"/>
  <c r="I93"/>
  <c r="I94" s="1"/>
  <c r="H93"/>
  <c r="H94" s="1"/>
  <c r="G93"/>
  <c r="F93"/>
  <c r="F94" s="1"/>
  <c r="E93"/>
  <c r="E94" s="1"/>
  <c r="D93"/>
  <c r="D94" s="1"/>
  <c r="C93"/>
  <c r="C94" s="1"/>
  <c r="O92"/>
  <c r="P92" s="1"/>
  <c r="P91"/>
  <c r="O91"/>
  <c r="Q91" s="1"/>
  <c r="O90"/>
  <c r="P90" s="1"/>
  <c r="O89"/>
  <c r="O88"/>
  <c r="P88" s="1"/>
  <c r="O87"/>
  <c r="Q87" s="1"/>
  <c r="M86"/>
  <c r="E86"/>
  <c r="N85"/>
  <c r="N86" s="1"/>
  <c r="M85"/>
  <c r="L85"/>
  <c r="L86" s="1"/>
  <c r="K85"/>
  <c r="K86" s="1"/>
  <c r="J85"/>
  <c r="J86" s="1"/>
  <c r="I85"/>
  <c r="I86" s="1"/>
  <c r="H85"/>
  <c r="H86" s="1"/>
  <c r="G85"/>
  <c r="G86" s="1"/>
  <c r="F85"/>
  <c r="F86" s="1"/>
  <c r="E85"/>
  <c r="D85"/>
  <c r="D86" s="1"/>
  <c r="C85"/>
  <c r="C86" s="1"/>
  <c r="O84"/>
  <c r="P84" s="1"/>
  <c r="O83"/>
  <c r="O82"/>
  <c r="P82" s="1"/>
  <c r="O81"/>
  <c r="Q81" s="1"/>
  <c r="O80"/>
  <c r="P80" s="1"/>
  <c r="N79"/>
  <c r="H79"/>
  <c r="H72" s="1"/>
  <c r="F79"/>
  <c r="N78"/>
  <c r="M78"/>
  <c r="M79" s="1"/>
  <c r="M72" s="1"/>
  <c r="L78"/>
  <c r="L79" s="1"/>
  <c r="L72" s="1"/>
  <c r="K78"/>
  <c r="K79" s="1"/>
  <c r="J78"/>
  <c r="J79" s="1"/>
  <c r="I78"/>
  <c r="I79" s="1"/>
  <c r="I72" s="1"/>
  <c r="H78"/>
  <c r="H71" s="1"/>
  <c r="G78"/>
  <c r="G79" s="1"/>
  <c r="F78"/>
  <c r="E78"/>
  <c r="E79" s="1"/>
  <c r="E72" s="1"/>
  <c r="D78"/>
  <c r="D79" s="1"/>
  <c r="C78"/>
  <c r="C79" s="1"/>
  <c r="O77"/>
  <c r="O76"/>
  <c r="P76" s="1"/>
  <c r="O75"/>
  <c r="Q75" s="1"/>
  <c r="O74"/>
  <c r="P74" s="1"/>
  <c r="P73"/>
  <c r="O73"/>
  <c r="Q73" s="1"/>
  <c r="L71"/>
  <c r="N70"/>
  <c r="M70"/>
  <c r="L70"/>
  <c r="K70"/>
  <c r="J70"/>
  <c r="I70"/>
  <c r="H70"/>
  <c r="G70"/>
  <c r="F70"/>
  <c r="E70"/>
  <c r="D70"/>
  <c r="C70"/>
  <c r="N69"/>
  <c r="M69"/>
  <c r="L69"/>
  <c r="K69"/>
  <c r="J69"/>
  <c r="I69"/>
  <c r="H69"/>
  <c r="G69"/>
  <c r="F69"/>
  <c r="E69"/>
  <c r="D69"/>
  <c r="C69"/>
  <c r="O68"/>
  <c r="P68" s="1"/>
  <c r="J67"/>
  <c r="H67"/>
  <c r="N66"/>
  <c r="N67" s="1"/>
  <c r="M66"/>
  <c r="M67" s="1"/>
  <c r="L66"/>
  <c r="L67" s="1"/>
  <c r="K66"/>
  <c r="K67" s="1"/>
  <c r="J66"/>
  <c r="I66"/>
  <c r="I67" s="1"/>
  <c r="H66"/>
  <c r="G66"/>
  <c r="G67" s="1"/>
  <c r="F66"/>
  <c r="F67" s="1"/>
  <c r="E66"/>
  <c r="E67" s="1"/>
  <c r="D66"/>
  <c r="D67" s="1"/>
  <c r="C66"/>
  <c r="C67" s="1"/>
  <c r="O65"/>
  <c r="P65" s="1"/>
  <c r="O64"/>
  <c r="P64" s="1"/>
  <c r="O63"/>
  <c r="P63" s="1"/>
  <c r="O62"/>
  <c r="O61"/>
  <c r="P61" s="1"/>
  <c r="O60"/>
  <c r="Q60" s="1"/>
  <c r="M59"/>
  <c r="K59"/>
  <c r="E59"/>
  <c r="N58"/>
  <c r="N59" s="1"/>
  <c r="M58"/>
  <c r="L58"/>
  <c r="L59" s="1"/>
  <c r="K58"/>
  <c r="J58"/>
  <c r="J59" s="1"/>
  <c r="I58"/>
  <c r="I59" s="1"/>
  <c r="H58"/>
  <c r="H59" s="1"/>
  <c r="G58"/>
  <c r="G59" s="1"/>
  <c r="F58"/>
  <c r="F59" s="1"/>
  <c r="E58"/>
  <c r="D58"/>
  <c r="D59" s="1"/>
  <c r="C58"/>
  <c r="C59" s="1"/>
  <c r="O57"/>
  <c r="P57" s="1"/>
  <c r="P56"/>
  <c r="O56"/>
  <c r="O55"/>
  <c r="P55" s="1"/>
  <c r="O54"/>
  <c r="O53"/>
  <c r="P53" s="1"/>
  <c r="D52"/>
  <c r="N51"/>
  <c r="N52" s="1"/>
  <c r="N45" s="1"/>
  <c r="N301" s="1"/>
  <c r="M51"/>
  <c r="M52" s="1"/>
  <c r="L51"/>
  <c r="L52" s="1"/>
  <c r="K51"/>
  <c r="K52" s="1"/>
  <c r="K45" s="1"/>
  <c r="J51"/>
  <c r="J52" s="1"/>
  <c r="J45" s="1"/>
  <c r="J301" s="1"/>
  <c r="I51"/>
  <c r="I52" s="1"/>
  <c r="H51"/>
  <c r="H52" s="1"/>
  <c r="G51"/>
  <c r="G52" s="1"/>
  <c r="G45" s="1"/>
  <c r="G301" s="1"/>
  <c r="F51"/>
  <c r="F52" s="1"/>
  <c r="F45" s="1"/>
  <c r="F301" s="1"/>
  <c r="E51"/>
  <c r="E52" s="1"/>
  <c r="E45" s="1"/>
  <c r="D51"/>
  <c r="C51"/>
  <c r="C52" s="1"/>
  <c r="O50"/>
  <c r="P50" s="1"/>
  <c r="O49"/>
  <c r="P49" s="1"/>
  <c r="O48"/>
  <c r="Q48" s="1"/>
  <c r="O47"/>
  <c r="P47" s="1"/>
  <c r="P46"/>
  <c r="O46"/>
  <c r="Q46" s="1"/>
  <c r="N44"/>
  <c r="N300" s="1"/>
  <c r="L44"/>
  <c r="L300" s="1"/>
  <c r="F44"/>
  <c r="F300" s="1"/>
  <c r="D44"/>
  <c r="D300" s="1"/>
  <c r="N43"/>
  <c r="M43"/>
  <c r="L43"/>
  <c r="K43"/>
  <c r="J43"/>
  <c r="I43"/>
  <c r="H43"/>
  <c r="G43"/>
  <c r="F43"/>
  <c r="E43"/>
  <c r="D43"/>
  <c r="C43"/>
  <c r="N42"/>
  <c r="M42"/>
  <c r="L42"/>
  <c r="K42"/>
  <c r="J42"/>
  <c r="I42"/>
  <c r="H42"/>
  <c r="G42"/>
  <c r="F42"/>
  <c r="E42"/>
  <c r="D42"/>
  <c r="C42"/>
  <c r="O41"/>
  <c r="P41" s="1"/>
  <c r="L40"/>
  <c r="H40"/>
  <c r="D40"/>
  <c r="N39"/>
  <c r="N40" s="1"/>
  <c r="M39"/>
  <c r="M40" s="1"/>
  <c r="L39"/>
  <c r="K39"/>
  <c r="K40" s="1"/>
  <c r="J39"/>
  <c r="J40" s="1"/>
  <c r="I39"/>
  <c r="I40" s="1"/>
  <c r="H39"/>
  <c r="G39"/>
  <c r="G40" s="1"/>
  <c r="F39"/>
  <c r="F40" s="1"/>
  <c r="E39"/>
  <c r="E40" s="1"/>
  <c r="D39"/>
  <c r="C39"/>
  <c r="C40" s="1"/>
  <c r="P38"/>
  <c r="O38"/>
  <c r="Q38" s="1"/>
  <c r="O37"/>
  <c r="P37" s="1"/>
  <c r="P36"/>
  <c r="O36"/>
  <c r="Q36" s="1"/>
  <c r="O35"/>
  <c r="P35" s="1"/>
  <c r="O34"/>
  <c r="Q34" s="1"/>
  <c r="O33"/>
  <c r="P33" s="1"/>
  <c r="H32"/>
  <c r="N31"/>
  <c r="N32" s="1"/>
  <c r="M31"/>
  <c r="M32" s="1"/>
  <c r="L31"/>
  <c r="L32" s="1"/>
  <c r="K31"/>
  <c r="K32" s="1"/>
  <c r="J31"/>
  <c r="J32" s="1"/>
  <c r="I31"/>
  <c r="I32" s="1"/>
  <c r="H31"/>
  <c r="G31"/>
  <c r="G32" s="1"/>
  <c r="F31"/>
  <c r="F32" s="1"/>
  <c r="E31"/>
  <c r="E32" s="1"/>
  <c r="D31"/>
  <c r="D32" s="1"/>
  <c r="C31"/>
  <c r="C32" s="1"/>
  <c r="P30"/>
  <c r="O30"/>
  <c r="Q30" s="1"/>
  <c r="O29"/>
  <c r="P29" s="1"/>
  <c r="O28"/>
  <c r="Q28" s="1"/>
  <c r="O27"/>
  <c r="P27" s="1"/>
  <c r="P26"/>
  <c r="O26"/>
  <c r="Q26" s="1"/>
  <c r="M25"/>
  <c r="I25"/>
  <c r="E25"/>
  <c r="N24"/>
  <c r="N25" s="1"/>
  <c r="M24"/>
  <c r="L24"/>
  <c r="L25" s="1"/>
  <c r="K24"/>
  <c r="K25" s="1"/>
  <c r="J24"/>
  <c r="J25" s="1"/>
  <c r="I24"/>
  <c r="H24"/>
  <c r="H25" s="1"/>
  <c r="G24"/>
  <c r="G25" s="1"/>
  <c r="F24"/>
  <c r="F25" s="1"/>
  <c r="E24"/>
  <c r="D24"/>
  <c r="D25" s="1"/>
  <c r="C24"/>
  <c r="C25" s="1"/>
  <c r="P23"/>
  <c r="O23"/>
  <c r="P22"/>
  <c r="O22"/>
  <c r="O21"/>
  <c r="P21" s="1"/>
  <c r="O20"/>
  <c r="Q20" s="1"/>
  <c r="O19"/>
  <c r="P19" s="1"/>
  <c r="H18"/>
  <c r="N17"/>
  <c r="N18" s="1"/>
  <c r="M17"/>
  <c r="L17"/>
  <c r="L18" s="1"/>
  <c r="K17"/>
  <c r="J17"/>
  <c r="J18" s="1"/>
  <c r="I17"/>
  <c r="H17"/>
  <c r="G17"/>
  <c r="F17"/>
  <c r="F18" s="1"/>
  <c r="E17"/>
  <c r="D17"/>
  <c r="D18" s="1"/>
  <c r="C17"/>
  <c r="O16"/>
  <c r="P16" s="1"/>
  <c r="O15"/>
  <c r="P15" s="1"/>
  <c r="P14"/>
  <c r="O14"/>
  <c r="Q14" s="1"/>
  <c r="O13"/>
  <c r="P13" s="1"/>
  <c r="O12"/>
  <c r="P12" s="1"/>
  <c r="M303" i="30"/>
  <c r="N303" s="1"/>
  <c r="M302"/>
  <c r="N302" s="1"/>
  <c r="M297"/>
  <c r="N297" s="1"/>
  <c r="L294"/>
  <c r="K294"/>
  <c r="J294"/>
  <c r="I294"/>
  <c r="H294"/>
  <c r="G294"/>
  <c r="F294"/>
  <c r="E294"/>
  <c r="D294"/>
  <c r="C294"/>
  <c r="L293"/>
  <c r="K293"/>
  <c r="J293"/>
  <c r="I293"/>
  <c r="H293"/>
  <c r="G293"/>
  <c r="F293"/>
  <c r="E293"/>
  <c r="D293"/>
  <c r="M292"/>
  <c r="N292" s="1"/>
  <c r="M287"/>
  <c r="N287" s="1"/>
  <c r="L285"/>
  <c r="L286" s="1"/>
  <c r="K285"/>
  <c r="K286" s="1"/>
  <c r="J285"/>
  <c r="J286" s="1"/>
  <c r="I285"/>
  <c r="I286" s="1"/>
  <c r="H285"/>
  <c r="H286" s="1"/>
  <c r="G285"/>
  <c r="G286" s="1"/>
  <c r="F285"/>
  <c r="F286" s="1"/>
  <c r="E285"/>
  <c r="E286" s="1"/>
  <c r="D285"/>
  <c r="D286" s="1"/>
  <c r="C285"/>
  <c r="C286" s="1"/>
  <c r="M284"/>
  <c r="N284" s="1"/>
  <c r="M283"/>
  <c r="N283" s="1"/>
  <c r="M282"/>
  <c r="N282" s="1"/>
  <c r="M281"/>
  <c r="N281" s="1"/>
  <c r="L279"/>
  <c r="L280" s="1"/>
  <c r="K279"/>
  <c r="K280" s="1"/>
  <c r="J279"/>
  <c r="J280" s="1"/>
  <c r="I279"/>
  <c r="I280" s="1"/>
  <c r="H279"/>
  <c r="H280" s="1"/>
  <c r="G279"/>
  <c r="G280" s="1"/>
  <c r="F279"/>
  <c r="F280" s="1"/>
  <c r="E279"/>
  <c r="E280" s="1"/>
  <c r="D279"/>
  <c r="D280" s="1"/>
  <c r="C279"/>
  <c r="C280" s="1"/>
  <c r="M278"/>
  <c r="N278" s="1"/>
  <c r="M277"/>
  <c r="N277" s="1"/>
  <c r="M276"/>
  <c r="N276" s="1"/>
  <c r="M275"/>
  <c r="N275" s="1"/>
  <c r="L273"/>
  <c r="L274" s="1"/>
  <c r="K273"/>
  <c r="K274" s="1"/>
  <c r="J273"/>
  <c r="J274" s="1"/>
  <c r="I273"/>
  <c r="I274" s="1"/>
  <c r="H273"/>
  <c r="H274" s="1"/>
  <c r="G273"/>
  <c r="G274" s="1"/>
  <c r="F273"/>
  <c r="F274" s="1"/>
  <c r="E273"/>
  <c r="E274" s="1"/>
  <c r="D273"/>
  <c r="D274" s="1"/>
  <c r="C273"/>
  <c r="C274" s="1"/>
  <c r="M272"/>
  <c r="N272" s="1"/>
  <c r="M271"/>
  <c r="N271" s="1"/>
  <c r="M270"/>
  <c r="N270" s="1"/>
  <c r="M269"/>
  <c r="N269" s="1"/>
  <c r="L267"/>
  <c r="L268" s="1"/>
  <c r="K267"/>
  <c r="K268" s="1"/>
  <c r="J267"/>
  <c r="J268" s="1"/>
  <c r="I267"/>
  <c r="I268" s="1"/>
  <c r="H267"/>
  <c r="H268" s="1"/>
  <c r="G267"/>
  <c r="G268" s="1"/>
  <c r="F267"/>
  <c r="F268" s="1"/>
  <c r="E267"/>
  <c r="E268" s="1"/>
  <c r="D267"/>
  <c r="D268" s="1"/>
  <c r="C267"/>
  <c r="C268" s="1"/>
  <c r="M266"/>
  <c r="N266" s="1"/>
  <c r="M265"/>
  <c r="N265" s="1"/>
  <c r="M264"/>
  <c r="N264" s="1"/>
  <c r="M263"/>
  <c r="N263" s="1"/>
  <c r="L261"/>
  <c r="L262" s="1"/>
  <c r="K261"/>
  <c r="K262" s="1"/>
  <c r="J261"/>
  <c r="J262" s="1"/>
  <c r="I261"/>
  <c r="I262" s="1"/>
  <c r="H261"/>
  <c r="H262" s="1"/>
  <c r="G261"/>
  <c r="G262" s="1"/>
  <c r="F261"/>
  <c r="F262" s="1"/>
  <c r="E261"/>
  <c r="E262" s="1"/>
  <c r="D261"/>
  <c r="D262" s="1"/>
  <c r="C261"/>
  <c r="C262" s="1"/>
  <c r="M260"/>
  <c r="N260" s="1"/>
  <c r="M259"/>
  <c r="N259" s="1"/>
  <c r="M258"/>
  <c r="N258" s="1"/>
  <c r="M257"/>
  <c r="N257" s="1"/>
  <c r="L255"/>
  <c r="L256" s="1"/>
  <c r="K255"/>
  <c r="K256" s="1"/>
  <c r="J255"/>
  <c r="J256" s="1"/>
  <c r="I255"/>
  <c r="I256" s="1"/>
  <c r="H255"/>
  <c r="H256" s="1"/>
  <c r="G255"/>
  <c r="G256" s="1"/>
  <c r="F255"/>
  <c r="F256" s="1"/>
  <c r="E255"/>
  <c r="E256" s="1"/>
  <c r="D255"/>
  <c r="D256" s="1"/>
  <c r="C255"/>
  <c r="C256" s="1"/>
  <c r="M254"/>
  <c r="N254" s="1"/>
  <c r="M253"/>
  <c r="N253" s="1"/>
  <c r="M252"/>
  <c r="N252" s="1"/>
  <c r="M251"/>
  <c r="N251" s="1"/>
  <c r="M250"/>
  <c r="N250" s="1"/>
  <c r="L248"/>
  <c r="L249" s="1"/>
  <c r="K248"/>
  <c r="K249" s="1"/>
  <c r="J248"/>
  <c r="J249" s="1"/>
  <c r="I248"/>
  <c r="I249" s="1"/>
  <c r="H248"/>
  <c r="H249" s="1"/>
  <c r="G248"/>
  <c r="G249" s="1"/>
  <c r="F248"/>
  <c r="F249" s="1"/>
  <c r="E248"/>
  <c r="E249" s="1"/>
  <c r="D248"/>
  <c r="D249" s="1"/>
  <c r="C248"/>
  <c r="C249" s="1"/>
  <c r="M247"/>
  <c r="N247" s="1"/>
  <c r="M246"/>
  <c r="N246" s="1"/>
  <c r="M245"/>
  <c r="N245" s="1"/>
  <c r="M244"/>
  <c r="N244" s="1"/>
  <c r="M243"/>
  <c r="N243" s="1"/>
  <c r="L241"/>
  <c r="L242" s="1"/>
  <c r="K241"/>
  <c r="K242" s="1"/>
  <c r="J241"/>
  <c r="J242" s="1"/>
  <c r="I241"/>
  <c r="I242" s="1"/>
  <c r="H241"/>
  <c r="H242" s="1"/>
  <c r="G241"/>
  <c r="G242" s="1"/>
  <c r="F241"/>
  <c r="F242" s="1"/>
  <c r="E241"/>
  <c r="E242" s="1"/>
  <c r="D241"/>
  <c r="D242" s="1"/>
  <c r="C241"/>
  <c r="C242" s="1"/>
  <c r="M240"/>
  <c r="N240" s="1"/>
  <c r="M239"/>
  <c r="N239" s="1"/>
  <c r="M238"/>
  <c r="N238" s="1"/>
  <c r="M237"/>
  <c r="N237" s="1"/>
  <c r="M236"/>
  <c r="N236" s="1"/>
  <c r="G235"/>
  <c r="L234"/>
  <c r="L235" s="1"/>
  <c r="K234"/>
  <c r="K235" s="1"/>
  <c r="J234"/>
  <c r="J235" s="1"/>
  <c r="I234"/>
  <c r="I235" s="1"/>
  <c r="H234"/>
  <c r="H235" s="1"/>
  <c r="G234"/>
  <c r="F234"/>
  <c r="F235" s="1"/>
  <c r="E234"/>
  <c r="E235" s="1"/>
  <c r="D234"/>
  <c r="D235" s="1"/>
  <c r="C234"/>
  <c r="C235" s="1"/>
  <c r="M233"/>
  <c r="N233" s="1"/>
  <c r="M232"/>
  <c r="N232" s="1"/>
  <c r="M231"/>
  <c r="N231" s="1"/>
  <c r="M230"/>
  <c r="N230" s="1"/>
  <c r="M229"/>
  <c r="N229" s="1"/>
  <c r="G228"/>
  <c r="L227"/>
  <c r="L228" s="1"/>
  <c r="K227"/>
  <c r="K228" s="1"/>
  <c r="J227"/>
  <c r="J228" s="1"/>
  <c r="I227"/>
  <c r="I228" s="1"/>
  <c r="H227"/>
  <c r="H228" s="1"/>
  <c r="G227"/>
  <c r="F227"/>
  <c r="F228" s="1"/>
  <c r="E227"/>
  <c r="E228" s="1"/>
  <c r="D227"/>
  <c r="D228" s="1"/>
  <c r="C227"/>
  <c r="C228" s="1"/>
  <c r="M226"/>
  <c r="N226" s="1"/>
  <c r="M225"/>
  <c r="N225" s="1"/>
  <c r="M224"/>
  <c r="N224" s="1"/>
  <c r="M223"/>
  <c r="N223" s="1"/>
  <c r="L221"/>
  <c r="L222" s="1"/>
  <c r="K221"/>
  <c r="K222" s="1"/>
  <c r="J221"/>
  <c r="J222" s="1"/>
  <c r="I221"/>
  <c r="I222" s="1"/>
  <c r="H221"/>
  <c r="H222" s="1"/>
  <c r="G221"/>
  <c r="G222" s="1"/>
  <c r="F221"/>
  <c r="F222" s="1"/>
  <c r="E221"/>
  <c r="E222" s="1"/>
  <c r="D221"/>
  <c r="D222" s="1"/>
  <c r="C221"/>
  <c r="C222" s="1"/>
  <c r="M220"/>
  <c r="N220" s="1"/>
  <c r="M219"/>
  <c r="N219" s="1"/>
  <c r="M218"/>
  <c r="N218" s="1"/>
  <c r="M217"/>
  <c r="N217" s="1"/>
  <c r="M216"/>
  <c r="N216" s="1"/>
  <c r="M215"/>
  <c r="N215" s="1"/>
  <c r="L213"/>
  <c r="L214" s="1"/>
  <c r="K213"/>
  <c r="K140" s="1"/>
  <c r="J213"/>
  <c r="J214" s="1"/>
  <c r="I213"/>
  <c r="I214" s="1"/>
  <c r="H213"/>
  <c r="H214" s="1"/>
  <c r="G213"/>
  <c r="G214" s="1"/>
  <c r="F213"/>
  <c r="F214" s="1"/>
  <c r="E213"/>
  <c r="E214" s="1"/>
  <c r="D213"/>
  <c r="D214" s="1"/>
  <c r="C213"/>
  <c r="C140" s="1"/>
  <c r="M212"/>
  <c r="N212" s="1"/>
  <c r="M211"/>
  <c r="N211" s="1"/>
  <c r="M210"/>
  <c r="N210" s="1"/>
  <c r="M209"/>
  <c r="N209" s="1"/>
  <c r="L207"/>
  <c r="L208" s="1"/>
  <c r="K207"/>
  <c r="K208" s="1"/>
  <c r="J207"/>
  <c r="J208" s="1"/>
  <c r="I207"/>
  <c r="I208" s="1"/>
  <c r="H207"/>
  <c r="H208" s="1"/>
  <c r="G207"/>
  <c r="G208" s="1"/>
  <c r="F207"/>
  <c r="F208" s="1"/>
  <c r="E207"/>
  <c r="E208" s="1"/>
  <c r="D207"/>
  <c r="D208" s="1"/>
  <c r="C207"/>
  <c r="C208" s="1"/>
  <c r="N206"/>
  <c r="M206"/>
  <c r="N205"/>
  <c r="M205"/>
  <c r="N204"/>
  <c r="M204"/>
  <c r="N203"/>
  <c r="M203"/>
  <c r="L201"/>
  <c r="L202" s="1"/>
  <c r="K201"/>
  <c r="K202" s="1"/>
  <c r="J201"/>
  <c r="J202" s="1"/>
  <c r="I201"/>
  <c r="I202" s="1"/>
  <c r="H201"/>
  <c r="H202" s="1"/>
  <c r="G201"/>
  <c r="G202" s="1"/>
  <c r="F201"/>
  <c r="F202" s="1"/>
  <c r="E201"/>
  <c r="E202" s="1"/>
  <c r="D201"/>
  <c r="D202" s="1"/>
  <c r="C201"/>
  <c r="C202" s="1"/>
  <c r="N200"/>
  <c r="M200"/>
  <c r="N199"/>
  <c r="M199"/>
  <c r="N198"/>
  <c r="M198"/>
  <c r="N197"/>
  <c r="M197"/>
  <c r="L195"/>
  <c r="L196" s="1"/>
  <c r="K195"/>
  <c r="K196" s="1"/>
  <c r="J195"/>
  <c r="J196" s="1"/>
  <c r="I195"/>
  <c r="I196" s="1"/>
  <c r="H195"/>
  <c r="H196" s="1"/>
  <c r="G195"/>
  <c r="G196" s="1"/>
  <c r="F195"/>
  <c r="F196" s="1"/>
  <c r="E195"/>
  <c r="E196" s="1"/>
  <c r="D195"/>
  <c r="D196" s="1"/>
  <c r="C195"/>
  <c r="C196" s="1"/>
  <c r="N194"/>
  <c r="M194"/>
  <c r="N193"/>
  <c r="M193"/>
  <c r="N192"/>
  <c r="M192"/>
  <c r="N191"/>
  <c r="M191"/>
  <c r="N190"/>
  <c r="M190"/>
  <c r="L188"/>
  <c r="L189" s="1"/>
  <c r="K188"/>
  <c r="K189" s="1"/>
  <c r="J188"/>
  <c r="J189" s="1"/>
  <c r="I188"/>
  <c r="I189" s="1"/>
  <c r="H188"/>
  <c r="H189" s="1"/>
  <c r="G188"/>
  <c r="G189" s="1"/>
  <c r="F188"/>
  <c r="F189" s="1"/>
  <c r="E188"/>
  <c r="E189" s="1"/>
  <c r="D188"/>
  <c r="D189" s="1"/>
  <c r="C188"/>
  <c r="C189" s="1"/>
  <c r="N187"/>
  <c r="M187"/>
  <c r="N186"/>
  <c r="M186"/>
  <c r="N185"/>
  <c r="M185"/>
  <c r="N184"/>
  <c r="M184"/>
  <c r="L182"/>
  <c r="L183" s="1"/>
  <c r="K182"/>
  <c r="K183" s="1"/>
  <c r="J182"/>
  <c r="J183" s="1"/>
  <c r="I182"/>
  <c r="I183" s="1"/>
  <c r="H182"/>
  <c r="H183" s="1"/>
  <c r="G182"/>
  <c r="G183" s="1"/>
  <c r="F182"/>
  <c r="F183" s="1"/>
  <c r="E182"/>
  <c r="E183" s="1"/>
  <c r="D182"/>
  <c r="D183" s="1"/>
  <c r="C182"/>
  <c r="C183" s="1"/>
  <c r="N181"/>
  <c r="M181"/>
  <c r="N180"/>
  <c r="M180"/>
  <c r="N179"/>
  <c r="M179"/>
  <c r="N178"/>
  <c r="M178"/>
  <c r="N177"/>
  <c r="M177"/>
  <c r="L175"/>
  <c r="L176" s="1"/>
  <c r="K175"/>
  <c r="K176" s="1"/>
  <c r="J175"/>
  <c r="J176" s="1"/>
  <c r="I175"/>
  <c r="I176" s="1"/>
  <c r="H175"/>
  <c r="H176" s="1"/>
  <c r="G175"/>
  <c r="G176" s="1"/>
  <c r="F175"/>
  <c r="F176" s="1"/>
  <c r="E175"/>
  <c r="E176" s="1"/>
  <c r="D175"/>
  <c r="D176" s="1"/>
  <c r="C175"/>
  <c r="C176" s="1"/>
  <c r="N174"/>
  <c r="M174"/>
  <c r="N173"/>
  <c r="M173"/>
  <c r="N172"/>
  <c r="M172"/>
  <c r="N171"/>
  <c r="M171"/>
  <c r="N170"/>
  <c r="M170"/>
  <c r="L168"/>
  <c r="L169" s="1"/>
  <c r="K168"/>
  <c r="K169" s="1"/>
  <c r="J168"/>
  <c r="J169" s="1"/>
  <c r="I168"/>
  <c r="I169" s="1"/>
  <c r="H168"/>
  <c r="H169" s="1"/>
  <c r="G168"/>
  <c r="G169" s="1"/>
  <c r="F168"/>
  <c r="F169" s="1"/>
  <c r="E168"/>
  <c r="E169" s="1"/>
  <c r="D168"/>
  <c r="D169" s="1"/>
  <c r="C168"/>
  <c r="C169" s="1"/>
  <c r="N167"/>
  <c r="M167"/>
  <c r="N166"/>
  <c r="M166"/>
  <c r="N165"/>
  <c r="M165"/>
  <c r="N164"/>
  <c r="M164"/>
  <c r="N163"/>
  <c r="M163"/>
  <c r="L161"/>
  <c r="L162" s="1"/>
  <c r="K161"/>
  <c r="K162" s="1"/>
  <c r="J161"/>
  <c r="J162" s="1"/>
  <c r="I161"/>
  <c r="I162" s="1"/>
  <c r="H161"/>
  <c r="H162" s="1"/>
  <c r="G161"/>
  <c r="G162" s="1"/>
  <c r="F161"/>
  <c r="F162" s="1"/>
  <c r="E161"/>
  <c r="E162" s="1"/>
  <c r="D161"/>
  <c r="D162" s="1"/>
  <c r="C161"/>
  <c r="C162" s="1"/>
  <c r="N160"/>
  <c r="M160"/>
  <c r="N159"/>
  <c r="M159"/>
  <c r="N158"/>
  <c r="M158"/>
  <c r="N157"/>
  <c r="M157"/>
  <c r="L155"/>
  <c r="L156" s="1"/>
  <c r="K155"/>
  <c r="K156" s="1"/>
  <c r="J155"/>
  <c r="J156" s="1"/>
  <c r="I155"/>
  <c r="I156" s="1"/>
  <c r="H155"/>
  <c r="H156" s="1"/>
  <c r="G155"/>
  <c r="G156" s="1"/>
  <c r="F155"/>
  <c r="F156" s="1"/>
  <c r="E155"/>
  <c r="E156" s="1"/>
  <c r="D155"/>
  <c r="D156" s="1"/>
  <c r="C155"/>
  <c r="C156" s="1"/>
  <c r="N154"/>
  <c r="M154"/>
  <c r="N153"/>
  <c r="M153"/>
  <c r="N152"/>
  <c r="M152"/>
  <c r="N151"/>
  <c r="M151"/>
  <c r="N150"/>
  <c r="M150"/>
  <c r="L148"/>
  <c r="L149" s="1"/>
  <c r="K148"/>
  <c r="K149" s="1"/>
  <c r="J148"/>
  <c r="J149" s="1"/>
  <c r="J141" s="1"/>
  <c r="I148"/>
  <c r="I149" s="1"/>
  <c r="H148"/>
  <c r="H149" s="1"/>
  <c r="G148"/>
  <c r="G149" s="1"/>
  <c r="F148"/>
  <c r="F149" s="1"/>
  <c r="F141" s="1"/>
  <c r="E148"/>
  <c r="E149" s="1"/>
  <c r="E141" s="1"/>
  <c r="D148"/>
  <c r="D149" s="1"/>
  <c r="C148"/>
  <c r="C149" s="1"/>
  <c r="N147"/>
  <c r="M147"/>
  <c r="M146"/>
  <c r="N146" s="1"/>
  <c r="N145"/>
  <c r="M145"/>
  <c r="M144"/>
  <c r="N144" s="1"/>
  <c r="N143"/>
  <c r="M143"/>
  <c r="M142"/>
  <c r="N142" s="1"/>
  <c r="L140"/>
  <c r="I140"/>
  <c r="H140"/>
  <c r="E140"/>
  <c r="D140"/>
  <c r="L139"/>
  <c r="L119" s="1"/>
  <c r="K139"/>
  <c r="J139"/>
  <c r="J119" s="1"/>
  <c r="I139"/>
  <c r="H139"/>
  <c r="H119" s="1"/>
  <c r="G139"/>
  <c r="F139"/>
  <c r="F119" s="1"/>
  <c r="E139"/>
  <c r="D139"/>
  <c r="C139"/>
  <c r="L138"/>
  <c r="L118" s="1"/>
  <c r="K138"/>
  <c r="J138"/>
  <c r="J118" s="1"/>
  <c r="I138"/>
  <c r="H138"/>
  <c r="H118" s="1"/>
  <c r="G138"/>
  <c r="F138"/>
  <c r="F118" s="1"/>
  <c r="E138"/>
  <c r="D138"/>
  <c r="M138" s="1"/>
  <c r="N138" s="1"/>
  <c r="C138"/>
  <c r="M137"/>
  <c r="N137" s="1"/>
  <c r="L135"/>
  <c r="L136" s="1"/>
  <c r="K135"/>
  <c r="K136" s="1"/>
  <c r="J135"/>
  <c r="J136" s="1"/>
  <c r="I135"/>
  <c r="I136" s="1"/>
  <c r="H135"/>
  <c r="H136" s="1"/>
  <c r="G135"/>
  <c r="G136" s="1"/>
  <c r="F135"/>
  <c r="F136" s="1"/>
  <c r="E135"/>
  <c r="E136" s="1"/>
  <c r="D135"/>
  <c r="D136" s="1"/>
  <c r="C135"/>
  <c r="C136" s="1"/>
  <c r="M134"/>
  <c r="N134" s="1"/>
  <c r="N133"/>
  <c r="M133"/>
  <c r="M132"/>
  <c r="N132" s="1"/>
  <c r="Q131"/>
  <c r="M131"/>
  <c r="N131" s="1"/>
  <c r="M130"/>
  <c r="N130" s="1"/>
  <c r="L128"/>
  <c r="L129" s="1"/>
  <c r="K128"/>
  <c r="K129" s="1"/>
  <c r="J128"/>
  <c r="J129" s="1"/>
  <c r="I128"/>
  <c r="I129" s="1"/>
  <c r="H128"/>
  <c r="H129" s="1"/>
  <c r="G128"/>
  <c r="G129" s="1"/>
  <c r="F128"/>
  <c r="F129" s="1"/>
  <c r="E128"/>
  <c r="E129" s="1"/>
  <c r="D128"/>
  <c r="D129" s="1"/>
  <c r="C128"/>
  <c r="C129" s="1"/>
  <c r="M127"/>
  <c r="N127" s="1"/>
  <c r="M126"/>
  <c r="N126" s="1"/>
  <c r="M125"/>
  <c r="N125" s="1"/>
  <c r="M124"/>
  <c r="N124" s="1"/>
  <c r="M123"/>
  <c r="N123" s="1"/>
  <c r="M122"/>
  <c r="N122" s="1"/>
  <c r="I120"/>
  <c r="E120"/>
  <c r="K119"/>
  <c r="I119"/>
  <c r="G119"/>
  <c r="E119"/>
  <c r="C119"/>
  <c r="K118"/>
  <c r="I118"/>
  <c r="G118"/>
  <c r="E118"/>
  <c r="C118"/>
  <c r="M117"/>
  <c r="N117" s="1"/>
  <c r="L115"/>
  <c r="L116" s="1"/>
  <c r="K115"/>
  <c r="K116" s="1"/>
  <c r="J115"/>
  <c r="J116" s="1"/>
  <c r="I115"/>
  <c r="I116" s="1"/>
  <c r="H115"/>
  <c r="H116" s="1"/>
  <c r="G115"/>
  <c r="G116" s="1"/>
  <c r="F115"/>
  <c r="F116" s="1"/>
  <c r="E115"/>
  <c r="E116" s="1"/>
  <c r="D115"/>
  <c r="D116" s="1"/>
  <c r="C115"/>
  <c r="C116" s="1"/>
  <c r="M114"/>
  <c r="N114" s="1"/>
  <c r="M113"/>
  <c r="N113" s="1"/>
  <c r="M112"/>
  <c r="N112" s="1"/>
  <c r="M111"/>
  <c r="N111" s="1"/>
  <c r="M110"/>
  <c r="N110" s="1"/>
  <c r="L108"/>
  <c r="L109" s="1"/>
  <c r="K108"/>
  <c r="K109" s="1"/>
  <c r="J108"/>
  <c r="J109" s="1"/>
  <c r="I108"/>
  <c r="I109" s="1"/>
  <c r="H108"/>
  <c r="H109" s="1"/>
  <c r="G108"/>
  <c r="G109" s="1"/>
  <c r="F108"/>
  <c r="F109" s="1"/>
  <c r="E108"/>
  <c r="E109" s="1"/>
  <c r="D108"/>
  <c r="D109" s="1"/>
  <c r="C108"/>
  <c r="C109" s="1"/>
  <c r="M107"/>
  <c r="N107" s="1"/>
  <c r="M106"/>
  <c r="N106" s="1"/>
  <c r="M105"/>
  <c r="N105" s="1"/>
  <c r="M104"/>
  <c r="N104" s="1"/>
  <c r="M103"/>
  <c r="N103" s="1"/>
  <c r="L101"/>
  <c r="L102" s="1"/>
  <c r="K101"/>
  <c r="K102" s="1"/>
  <c r="J101"/>
  <c r="J102" s="1"/>
  <c r="I101"/>
  <c r="I102" s="1"/>
  <c r="H101"/>
  <c r="H102" s="1"/>
  <c r="G101"/>
  <c r="G102" s="1"/>
  <c r="F101"/>
  <c r="F102" s="1"/>
  <c r="E101"/>
  <c r="E102" s="1"/>
  <c r="D101"/>
  <c r="D102" s="1"/>
  <c r="C101"/>
  <c r="C102" s="1"/>
  <c r="M100"/>
  <c r="N100" s="1"/>
  <c r="M99"/>
  <c r="N99" s="1"/>
  <c r="M98"/>
  <c r="N98" s="1"/>
  <c r="M97"/>
  <c r="N97" s="1"/>
  <c r="M96"/>
  <c r="N96" s="1"/>
  <c r="M95"/>
  <c r="N95" s="1"/>
  <c r="L93"/>
  <c r="L94" s="1"/>
  <c r="K93"/>
  <c r="K94" s="1"/>
  <c r="J93"/>
  <c r="J94" s="1"/>
  <c r="I93"/>
  <c r="I94" s="1"/>
  <c r="H93"/>
  <c r="H94" s="1"/>
  <c r="G93"/>
  <c r="G94" s="1"/>
  <c r="F93"/>
  <c r="F94" s="1"/>
  <c r="E93"/>
  <c r="E94" s="1"/>
  <c r="D93"/>
  <c r="D94" s="1"/>
  <c r="C93"/>
  <c r="C94" s="1"/>
  <c r="M92"/>
  <c r="N92" s="1"/>
  <c r="M91"/>
  <c r="N91" s="1"/>
  <c r="M90"/>
  <c r="N90" s="1"/>
  <c r="M89"/>
  <c r="N89" s="1"/>
  <c r="M88"/>
  <c r="N88" s="1"/>
  <c r="M87"/>
  <c r="N87" s="1"/>
  <c r="L85"/>
  <c r="L86" s="1"/>
  <c r="K85"/>
  <c r="K86" s="1"/>
  <c r="J85"/>
  <c r="J86" s="1"/>
  <c r="I85"/>
  <c r="I86" s="1"/>
  <c r="H85"/>
  <c r="H86" s="1"/>
  <c r="G85"/>
  <c r="G86" s="1"/>
  <c r="F85"/>
  <c r="F86" s="1"/>
  <c r="E85"/>
  <c r="E86" s="1"/>
  <c r="D85"/>
  <c r="D86" s="1"/>
  <c r="C85"/>
  <c r="C86" s="1"/>
  <c r="M84"/>
  <c r="N84" s="1"/>
  <c r="M83"/>
  <c r="N83" s="1"/>
  <c r="M82"/>
  <c r="N82" s="1"/>
  <c r="M81"/>
  <c r="N81" s="1"/>
  <c r="M80"/>
  <c r="N80" s="1"/>
  <c r="L78"/>
  <c r="L71" s="1"/>
  <c r="K78"/>
  <c r="J78"/>
  <c r="I78"/>
  <c r="H78"/>
  <c r="H71" s="1"/>
  <c r="G78"/>
  <c r="F78"/>
  <c r="E78"/>
  <c r="D78"/>
  <c r="D71" s="1"/>
  <c r="C78"/>
  <c r="M77"/>
  <c r="N77" s="1"/>
  <c r="M76"/>
  <c r="N76" s="1"/>
  <c r="M75"/>
  <c r="N75" s="1"/>
  <c r="M74"/>
  <c r="N74" s="1"/>
  <c r="M73"/>
  <c r="N73" s="1"/>
  <c r="K71"/>
  <c r="G71"/>
  <c r="C71"/>
  <c r="L70"/>
  <c r="K70"/>
  <c r="J70"/>
  <c r="I70"/>
  <c r="H70"/>
  <c r="G70"/>
  <c r="F70"/>
  <c r="E70"/>
  <c r="M70" s="1"/>
  <c r="D70"/>
  <c r="C70"/>
  <c r="L69"/>
  <c r="K69"/>
  <c r="J69"/>
  <c r="I69"/>
  <c r="H69"/>
  <c r="G69"/>
  <c r="F69"/>
  <c r="E69"/>
  <c r="D69"/>
  <c r="C69"/>
  <c r="M68"/>
  <c r="N68" s="1"/>
  <c r="L66"/>
  <c r="L67" s="1"/>
  <c r="K66"/>
  <c r="K67" s="1"/>
  <c r="J66"/>
  <c r="J67" s="1"/>
  <c r="I66"/>
  <c r="I67" s="1"/>
  <c r="H66"/>
  <c r="H67" s="1"/>
  <c r="G66"/>
  <c r="G67" s="1"/>
  <c r="F66"/>
  <c r="F67" s="1"/>
  <c r="E66"/>
  <c r="E67" s="1"/>
  <c r="D66"/>
  <c r="D67" s="1"/>
  <c r="C66"/>
  <c r="M65"/>
  <c r="N65" s="1"/>
  <c r="M64"/>
  <c r="N64" s="1"/>
  <c r="M63"/>
  <c r="N63" s="1"/>
  <c r="M62"/>
  <c r="N62" s="1"/>
  <c r="M61"/>
  <c r="N61" s="1"/>
  <c r="M60"/>
  <c r="N60" s="1"/>
  <c r="L58"/>
  <c r="L59" s="1"/>
  <c r="K58"/>
  <c r="K59" s="1"/>
  <c r="J58"/>
  <c r="J59" s="1"/>
  <c r="I58"/>
  <c r="I59" s="1"/>
  <c r="H58"/>
  <c r="H59" s="1"/>
  <c r="G58"/>
  <c r="G59" s="1"/>
  <c r="F58"/>
  <c r="F59" s="1"/>
  <c r="E58"/>
  <c r="E59" s="1"/>
  <c r="D58"/>
  <c r="D59" s="1"/>
  <c r="C58"/>
  <c r="M57"/>
  <c r="N57" s="1"/>
  <c r="M56"/>
  <c r="N56" s="1"/>
  <c r="M55"/>
  <c r="N55" s="1"/>
  <c r="M54"/>
  <c r="N54" s="1"/>
  <c r="M53"/>
  <c r="N53" s="1"/>
  <c r="L51"/>
  <c r="L52" s="1"/>
  <c r="L45" s="1"/>
  <c r="K51"/>
  <c r="K52" s="1"/>
  <c r="J51"/>
  <c r="J52" s="1"/>
  <c r="I51"/>
  <c r="I52" s="1"/>
  <c r="H51"/>
  <c r="H52" s="1"/>
  <c r="H45" s="1"/>
  <c r="G51"/>
  <c r="G52" s="1"/>
  <c r="F51"/>
  <c r="F52" s="1"/>
  <c r="E51"/>
  <c r="E52" s="1"/>
  <c r="D51"/>
  <c r="D52" s="1"/>
  <c r="C51"/>
  <c r="C52" s="1"/>
  <c r="M50"/>
  <c r="N50" s="1"/>
  <c r="M49"/>
  <c r="N49" s="1"/>
  <c r="M48"/>
  <c r="N48" s="1"/>
  <c r="M47"/>
  <c r="N47" s="1"/>
  <c r="M46"/>
  <c r="N46" s="1"/>
  <c r="L44"/>
  <c r="K44"/>
  <c r="H44"/>
  <c r="G44"/>
  <c r="D44"/>
  <c r="C44"/>
  <c r="L43"/>
  <c r="K43"/>
  <c r="J43"/>
  <c r="I43"/>
  <c r="H43"/>
  <c r="G43"/>
  <c r="F43"/>
  <c r="E43"/>
  <c r="D43"/>
  <c r="C43"/>
  <c r="L42"/>
  <c r="K42"/>
  <c r="J42"/>
  <c r="I42"/>
  <c r="H42"/>
  <c r="G42"/>
  <c r="F42"/>
  <c r="E42"/>
  <c r="D42"/>
  <c r="C42"/>
  <c r="C298" s="1"/>
  <c r="M41"/>
  <c r="N41" s="1"/>
  <c r="L39"/>
  <c r="L40" s="1"/>
  <c r="K39"/>
  <c r="K40" s="1"/>
  <c r="J39"/>
  <c r="J40" s="1"/>
  <c r="I39"/>
  <c r="I40" s="1"/>
  <c r="H39"/>
  <c r="H40" s="1"/>
  <c r="G39"/>
  <c r="G40" s="1"/>
  <c r="F39"/>
  <c r="F40" s="1"/>
  <c r="E39"/>
  <c r="E40" s="1"/>
  <c r="D39"/>
  <c r="D40" s="1"/>
  <c r="C39"/>
  <c r="M38"/>
  <c r="N38" s="1"/>
  <c r="M37"/>
  <c r="N37" s="1"/>
  <c r="M36"/>
  <c r="N36" s="1"/>
  <c r="M35"/>
  <c r="N35" s="1"/>
  <c r="M34"/>
  <c r="N34" s="1"/>
  <c r="M33"/>
  <c r="N33" s="1"/>
  <c r="L31"/>
  <c r="L32" s="1"/>
  <c r="K31"/>
  <c r="K32" s="1"/>
  <c r="J31"/>
  <c r="J32" s="1"/>
  <c r="I31"/>
  <c r="I32" s="1"/>
  <c r="H31"/>
  <c r="H32" s="1"/>
  <c r="G31"/>
  <c r="G32" s="1"/>
  <c r="F31"/>
  <c r="F32" s="1"/>
  <c r="E31"/>
  <c r="D31"/>
  <c r="D32" s="1"/>
  <c r="C31"/>
  <c r="M30"/>
  <c r="N30" s="1"/>
  <c r="M29"/>
  <c r="N29" s="1"/>
  <c r="M28"/>
  <c r="N28" s="1"/>
  <c r="M27"/>
  <c r="N27" s="1"/>
  <c r="M26"/>
  <c r="N26" s="1"/>
  <c r="L24"/>
  <c r="L25" s="1"/>
  <c r="K24"/>
  <c r="K25" s="1"/>
  <c r="J24"/>
  <c r="J25" s="1"/>
  <c r="I24"/>
  <c r="I25" s="1"/>
  <c r="H24"/>
  <c r="H25" s="1"/>
  <c r="G24"/>
  <c r="G25" s="1"/>
  <c r="F24"/>
  <c r="F25" s="1"/>
  <c r="E24"/>
  <c r="E25" s="1"/>
  <c r="D24"/>
  <c r="D25" s="1"/>
  <c r="C24"/>
  <c r="M23"/>
  <c r="N23" s="1"/>
  <c r="M22"/>
  <c r="N22" s="1"/>
  <c r="M21"/>
  <c r="N21" s="1"/>
  <c r="M20"/>
  <c r="C20"/>
  <c r="N20" s="1"/>
  <c r="N19"/>
  <c r="M19"/>
  <c r="K18"/>
  <c r="C18"/>
  <c r="O17"/>
  <c r="O18" s="1"/>
  <c r="L17"/>
  <c r="K17"/>
  <c r="J17"/>
  <c r="J18" s="1"/>
  <c r="I17"/>
  <c r="I18" s="1"/>
  <c r="H17"/>
  <c r="G17"/>
  <c r="G18" s="1"/>
  <c r="F17"/>
  <c r="F18" s="1"/>
  <c r="E17"/>
  <c r="E18" s="1"/>
  <c r="D17"/>
  <c r="C17"/>
  <c r="N16"/>
  <c r="M16"/>
  <c r="M15"/>
  <c r="N15" s="1"/>
  <c r="N14"/>
  <c r="M14"/>
  <c r="M13"/>
  <c r="C13"/>
  <c r="M12"/>
  <c r="N12" s="1"/>
  <c r="D332" i="7" l="1"/>
  <c r="D335" s="1"/>
  <c r="K214" i="30"/>
  <c r="Q83" i="31"/>
  <c r="P83"/>
  <c r="E129"/>
  <c r="I129"/>
  <c r="N140"/>
  <c r="N120" s="1"/>
  <c r="N290" s="1"/>
  <c r="N149"/>
  <c r="D183"/>
  <c r="D140"/>
  <c r="L183"/>
  <c r="O183" s="1"/>
  <c r="L140"/>
  <c r="C202"/>
  <c r="Q219"/>
  <c r="P219"/>
  <c r="Q225"/>
  <c r="P225"/>
  <c r="Q245"/>
  <c r="P245"/>
  <c r="I265"/>
  <c r="I139" s="1"/>
  <c r="I119" s="1"/>
  <c r="I262"/>
  <c r="M40" i="30"/>
  <c r="E44"/>
  <c r="I44"/>
  <c r="F45"/>
  <c r="J45"/>
  <c r="M116"/>
  <c r="C120"/>
  <c r="K120"/>
  <c r="L121"/>
  <c r="G141"/>
  <c r="K141"/>
  <c r="M214"/>
  <c r="M222"/>
  <c r="M249"/>
  <c r="P20" i="31"/>
  <c r="P28"/>
  <c r="P34"/>
  <c r="H44"/>
  <c r="H300" s="1"/>
  <c r="P48"/>
  <c r="Q77"/>
  <c r="P77"/>
  <c r="Q124"/>
  <c r="P124"/>
  <c r="K140"/>
  <c r="K120" s="1"/>
  <c r="Q145"/>
  <c r="P145"/>
  <c r="Q229"/>
  <c r="P229"/>
  <c r="O242"/>
  <c r="Q257"/>
  <c r="P257"/>
  <c r="Q276"/>
  <c r="P276"/>
  <c r="K301"/>
  <c r="M129"/>
  <c r="Q231"/>
  <c r="P231"/>
  <c r="E265"/>
  <c r="E139" s="1"/>
  <c r="E119" s="1"/>
  <c r="E262"/>
  <c r="M31" i="30"/>
  <c r="N31" s="1"/>
  <c r="F44"/>
  <c r="F290" s="1"/>
  <c r="J44"/>
  <c r="M69"/>
  <c r="N70"/>
  <c r="E71"/>
  <c r="M71" s="1"/>
  <c r="N71" s="1"/>
  <c r="I71"/>
  <c r="M139"/>
  <c r="N139" s="1"/>
  <c r="F140"/>
  <c r="J140"/>
  <c r="J120" s="1"/>
  <c r="J290" s="1"/>
  <c r="H141"/>
  <c r="H121" s="1"/>
  <c r="L141"/>
  <c r="C214"/>
  <c r="J44" i="31"/>
  <c r="J300" s="1"/>
  <c r="I45"/>
  <c r="I301" s="1"/>
  <c r="M45"/>
  <c r="M301" s="1"/>
  <c r="O59"/>
  <c r="D71"/>
  <c r="Q89"/>
  <c r="P89"/>
  <c r="O138"/>
  <c r="D118"/>
  <c r="O118" s="1"/>
  <c r="P118" s="1"/>
  <c r="Q151"/>
  <c r="P151"/>
  <c r="Q163"/>
  <c r="P163"/>
  <c r="Q239"/>
  <c r="P239"/>
  <c r="Q270"/>
  <c r="P270"/>
  <c r="N69" i="30"/>
  <c r="O25" i="31"/>
  <c r="C45"/>
  <c r="C301" s="1"/>
  <c r="Q54"/>
  <c r="P54"/>
  <c r="Q95"/>
  <c r="P95"/>
  <c r="Q106"/>
  <c r="P106"/>
  <c r="F140"/>
  <c r="F120" s="1"/>
  <c r="F149"/>
  <c r="O149" s="1"/>
  <c r="Q157"/>
  <c r="P157"/>
  <c r="H183"/>
  <c r="H140"/>
  <c r="H120" s="1"/>
  <c r="H290" s="1"/>
  <c r="M265"/>
  <c r="M139" s="1"/>
  <c r="M119" s="1"/>
  <c r="M262"/>
  <c r="Q287"/>
  <c r="P287"/>
  <c r="M43" i="30"/>
  <c r="F71"/>
  <c r="J71"/>
  <c r="M86"/>
  <c r="M94"/>
  <c r="M102"/>
  <c r="G120"/>
  <c r="F121"/>
  <c r="J121"/>
  <c r="G140"/>
  <c r="M140" s="1"/>
  <c r="N140" s="1"/>
  <c r="I141"/>
  <c r="N222"/>
  <c r="Q62" i="31"/>
  <c r="P62"/>
  <c r="O86"/>
  <c r="F102"/>
  <c r="O102" s="1"/>
  <c r="F71"/>
  <c r="J102"/>
  <c r="J72" s="1"/>
  <c r="J71"/>
  <c r="N102"/>
  <c r="N72" s="1"/>
  <c r="N71"/>
  <c r="Q134"/>
  <c r="P134"/>
  <c r="J149"/>
  <c r="O222"/>
  <c r="Q233"/>
  <c r="P233"/>
  <c r="Q251"/>
  <c r="P251"/>
  <c r="Q263"/>
  <c r="P263"/>
  <c r="M297" i="7"/>
  <c r="M279"/>
  <c r="O69" i="31"/>
  <c r="C141"/>
  <c r="O196"/>
  <c r="P196" s="1"/>
  <c r="O202"/>
  <c r="O208"/>
  <c r="O214"/>
  <c r="K286"/>
  <c r="P60"/>
  <c r="O70"/>
  <c r="P75"/>
  <c r="C72"/>
  <c r="G72"/>
  <c r="K72"/>
  <c r="P81"/>
  <c r="P87"/>
  <c r="P104"/>
  <c r="P114"/>
  <c r="D120"/>
  <c r="L120"/>
  <c r="P122"/>
  <c r="P132"/>
  <c r="E140"/>
  <c r="E120" s="1"/>
  <c r="I140"/>
  <c r="I120" s="1"/>
  <c r="M140"/>
  <c r="M120" s="1"/>
  <c r="P143"/>
  <c r="O176"/>
  <c r="P181"/>
  <c r="P187"/>
  <c r="P193"/>
  <c r="P199"/>
  <c r="P205"/>
  <c r="P237"/>
  <c r="P243"/>
  <c r="K262"/>
  <c r="O94"/>
  <c r="Q94" s="1"/>
  <c r="O136"/>
  <c r="O162"/>
  <c r="O248"/>
  <c r="O256"/>
  <c r="Q256" s="1"/>
  <c r="O273"/>
  <c r="H298" i="7"/>
  <c r="M298" s="1"/>
  <c r="P25" i="31"/>
  <c r="Q25"/>
  <c r="Q69"/>
  <c r="P69"/>
  <c r="P94"/>
  <c r="O40"/>
  <c r="O52"/>
  <c r="H45"/>
  <c r="H301" s="1"/>
  <c r="L45"/>
  <c r="L301" s="1"/>
  <c r="O67"/>
  <c r="P59"/>
  <c r="Q59"/>
  <c r="P70"/>
  <c r="Q70"/>
  <c r="P86"/>
  <c r="Q86"/>
  <c r="O32"/>
  <c r="O79"/>
  <c r="C295"/>
  <c r="E295"/>
  <c r="G295"/>
  <c r="I295"/>
  <c r="K295"/>
  <c r="M295"/>
  <c r="D296"/>
  <c r="D298"/>
  <c r="F298"/>
  <c r="F288"/>
  <c r="H298"/>
  <c r="H304" s="1"/>
  <c r="H288"/>
  <c r="J298"/>
  <c r="J288"/>
  <c r="L298"/>
  <c r="L304" s="1"/>
  <c r="L288"/>
  <c r="N298"/>
  <c r="N288"/>
  <c r="C299"/>
  <c r="C305" s="1"/>
  <c r="C289"/>
  <c r="E299"/>
  <c r="E289"/>
  <c r="G299"/>
  <c r="G289"/>
  <c r="I299"/>
  <c r="I289"/>
  <c r="K299"/>
  <c r="K289"/>
  <c r="M299"/>
  <c r="M289"/>
  <c r="Q105"/>
  <c r="P105"/>
  <c r="O129"/>
  <c r="P136"/>
  <c r="Q136"/>
  <c r="O156"/>
  <c r="D141"/>
  <c r="P162"/>
  <c r="Q162"/>
  <c r="P202"/>
  <c r="Q202"/>
  <c r="P208"/>
  <c r="Q208"/>
  <c r="P214"/>
  <c r="Q214"/>
  <c r="Q13"/>
  <c r="O17"/>
  <c r="Q19"/>
  <c r="Q21"/>
  <c r="Q27"/>
  <c r="Q29"/>
  <c r="O31"/>
  <c r="Q33"/>
  <c r="Q35"/>
  <c r="Q37"/>
  <c r="O39"/>
  <c r="Q41"/>
  <c r="O43"/>
  <c r="Q47"/>
  <c r="O51"/>
  <c r="Q53"/>
  <c r="Q55"/>
  <c r="Q61"/>
  <c r="O66"/>
  <c r="Q68"/>
  <c r="Q74"/>
  <c r="Q76"/>
  <c r="O78"/>
  <c r="Q80"/>
  <c r="Q82"/>
  <c r="Q84"/>
  <c r="Q88"/>
  <c r="Q90"/>
  <c r="Q92"/>
  <c r="Q96"/>
  <c r="Q98"/>
  <c r="Q100"/>
  <c r="O189"/>
  <c r="D290"/>
  <c r="D295"/>
  <c r="F290"/>
  <c r="F295"/>
  <c r="F306" s="1"/>
  <c r="H295"/>
  <c r="H306" s="1"/>
  <c r="J295"/>
  <c r="L290"/>
  <c r="L295"/>
  <c r="L306" s="1"/>
  <c r="N295"/>
  <c r="N306" s="1"/>
  <c r="C298"/>
  <c r="C304" s="1"/>
  <c r="C288"/>
  <c r="E298"/>
  <c r="E288"/>
  <c r="G298"/>
  <c r="G304" s="1"/>
  <c r="G288"/>
  <c r="I298"/>
  <c r="I288"/>
  <c r="K298"/>
  <c r="K304" s="1"/>
  <c r="K288"/>
  <c r="M298"/>
  <c r="M288"/>
  <c r="D299"/>
  <c r="D305" s="1"/>
  <c r="D289"/>
  <c r="F299"/>
  <c r="F289"/>
  <c r="H299"/>
  <c r="H289"/>
  <c r="J299"/>
  <c r="L299"/>
  <c r="N299"/>
  <c r="P138"/>
  <c r="Q138"/>
  <c r="P176"/>
  <c r="Q176"/>
  <c r="P222"/>
  <c r="Q222"/>
  <c r="P228"/>
  <c r="Q228"/>
  <c r="C18"/>
  <c r="E18"/>
  <c r="G18"/>
  <c r="I18"/>
  <c r="K18"/>
  <c r="M18"/>
  <c r="O24"/>
  <c r="O42"/>
  <c r="C44"/>
  <c r="C300" s="1"/>
  <c r="E44"/>
  <c r="E300" s="1"/>
  <c r="G44"/>
  <c r="G300" s="1"/>
  <c r="I44"/>
  <c r="I300" s="1"/>
  <c r="K44"/>
  <c r="K300" s="1"/>
  <c r="M44"/>
  <c r="M300" s="1"/>
  <c r="D45"/>
  <c r="O58"/>
  <c r="C71"/>
  <c r="E71"/>
  <c r="G71"/>
  <c r="I71"/>
  <c r="K71"/>
  <c r="M71"/>
  <c r="D72"/>
  <c r="O85"/>
  <c r="O93"/>
  <c r="O101"/>
  <c r="Q103"/>
  <c r="O109"/>
  <c r="O116"/>
  <c r="C121"/>
  <c r="O169"/>
  <c r="Q248"/>
  <c r="P248"/>
  <c r="F294"/>
  <c r="F305" s="1"/>
  <c r="F268"/>
  <c r="H294"/>
  <c r="H268"/>
  <c r="J268"/>
  <c r="L268"/>
  <c r="N268"/>
  <c r="Q273"/>
  <c r="P273"/>
  <c r="I286"/>
  <c r="P107"/>
  <c r="O108"/>
  <c r="P111"/>
  <c r="P113"/>
  <c r="P117"/>
  <c r="P123"/>
  <c r="P125"/>
  <c r="P127"/>
  <c r="O128"/>
  <c r="P131"/>
  <c r="P133"/>
  <c r="P137"/>
  <c r="Q142"/>
  <c r="Q144"/>
  <c r="Q146"/>
  <c r="O148"/>
  <c r="Q150"/>
  <c r="Q152"/>
  <c r="Q154"/>
  <c r="Q158"/>
  <c r="Q160"/>
  <c r="Q164"/>
  <c r="Q166"/>
  <c r="O168"/>
  <c r="Q170"/>
  <c r="Q172"/>
  <c r="Q174"/>
  <c r="Q178"/>
  <c r="Q180"/>
  <c r="O182"/>
  <c r="Q184"/>
  <c r="Q186"/>
  <c r="O188"/>
  <c r="Q190"/>
  <c r="Q192"/>
  <c r="Q194"/>
  <c r="Q198"/>
  <c r="Q200"/>
  <c r="Q204"/>
  <c r="Q206"/>
  <c r="Q210"/>
  <c r="Q212"/>
  <c r="Q216"/>
  <c r="Q218"/>
  <c r="Q220"/>
  <c r="Q224"/>
  <c r="Q226"/>
  <c r="O274"/>
  <c r="E304"/>
  <c r="I304"/>
  <c r="M304"/>
  <c r="Q242"/>
  <c r="P242"/>
  <c r="E294"/>
  <c r="E305" s="1"/>
  <c r="E268"/>
  <c r="O265"/>
  <c r="G294"/>
  <c r="G268"/>
  <c r="G141" s="1"/>
  <c r="G121" s="1"/>
  <c r="I294"/>
  <c r="I305" s="1"/>
  <c r="I268"/>
  <c r="K294"/>
  <c r="K268"/>
  <c r="M294"/>
  <c r="M305" s="1"/>
  <c r="M268"/>
  <c r="M141" s="1"/>
  <c r="M121" s="1"/>
  <c r="Q293"/>
  <c r="P293"/>
  <c r="O115"/>
  <c r="O135"/>
  <c r="O155"/>
  <c r="O161"/>
  <c r="O175"/>
  <c r="O195"/>
  <c r="O201"/>
  <c r="O207"/>
  <c r="O213"/>
  <c r="O221"/>
  <c r="O227"/>
  <c r="O234"/>
  <c r="O235"/>
  <c r="F304"/>
  <c r="J304"/>
  <c r="N304"/>
  <c r="P236"/>
  <c r="P238"/>
  <c r="P240"/>
  <c r="O241"/>
  <c r="P244"/>
  <c r="P246"/>
  <c r="E249"/>
  <c r="E301" s="1"/>
  <c r="P250"/>
  <c r="P252"/>
  <c r="P254"/>
  <c r="O255"/>
  <c r="P258"/>
  <c r="P260"/>
  <c r="O261"/>
  <c r="F262"/>
  <c r="F296" s="1"/>
  <c r="F307" s="1"/>
  <c r="H262"/>
  <c r="H296" s="1"/>
  <c r="J262"/>
  <c r="L262"/>
  <c r="N262"/>
  <c r="P264"/>
  <c r="P266"/>
  <c r="P269"/>
  <c r="P271"/>
  <c r="E274"/>
  <c r="P275"/>
  <c r="P277"/>
  <c r="I280"/>
  <c r="O280" s="1"/>
  <c r="K280"/>
  <c r="M280"/>
  <c r="P281"/>
  <c r="Q282"/>
  <c r="J283"/>
  <c r="J294" s="1"/>
  <c r="L283"/>
  <c r="L294" s="1"/>
  <c r="L305" s="1"/>
  <c r="N283"/>
  <c r="N294" s="1"/>
  <c r="Q284"/>
  <c r="Q292"/>
  <c r="P297"/>
  <c r="Q302"/>
  <c r="D304"/>
  <c r="O267"/>
  <c r="O279"/>
  <c r="O285"/>
  <c r="C141" i="30"/>
  <c r="N141" s="1"/>
  <c r="F296"/>
  <c r="J296"/>
  <c r="N129"/>
  <c r="D141"/>
  <c r="M141" s="1"/>
  <c r="M149"/>
  <c r="N149" s="1"/>
  <c r="N109"/>
  <c r="M25"/>
  <c r="E45"/>
  <c r="G45"/>
  <c r="I45"/>
  <c r="K45"/>
  <c r="M59"/>
  <c r="M67"/>
  <c r="N86"/>
  <c r="N94"/>
  <c r="N102"/>
  <c r="M109"/>
  <c r="N116"/>
  <c r="E121"/>
  <c r="G121"/>
  <c r="I121"/>
  <c r="K121"/>
  <c r="M136"/>
  <c r="M156"/>
  <c r="N156" s="1"/>
  <c r="M162"/>
  <c r="N162" s="1"/>
  <c r="M169"/>
  <c r="N169" s="1"/>
  <c r="M176"/>
  <c r="N176" s="1"/>
  <c r="M183"/>
  <c r="N183" s="1"/>
  <c r="M189"/>
  <c r="N189" s="1"/>
  <c r="M196"/>
  <c r="N196" s="1"/>
  <c r="M202"/>
  <c r="N202" s="1"/>
  <c r="M208"/>
  <c r="M228"/>
  <c r="M52"/>
  <c r="N52" s="1"/>
  <c r="D45"/>
  <c r="M129"/>
  <c r="N136"/>
  <c r="N208"/>
  <c r="C293"/>
  <c r="C288"/>
  <c r="D295"/>
  <c r="D290"/>
  <c r="H295"/>
  <c r="L295"/>
  <c r="L290"/>
  <c r="I296"/>
  <c r="E298"/>
  <c r="E288"/>
  <c r="I298"/>
  <c r="I304" s="1"/>
  <c r="I311" s="1"/>
  <c r="I288"/>
  <c r="C299"/>
  <c r="C289"/>
  <c r="G299"/>
  <c r="G305" s="1"/>
  <c r="G309" s="1"/>
  <c r="G289"/>
  <c r="I299"/>
  <c r="I289"/>
  <c r="C295"/>
  <c r="C290"/>
  <c r="E295"/>
  <c r="G295"/>
  <c r="G290"/>
  <c r="I295"/>
  <c r="I290"/>
  <c r="K295"/>
  <c r="K290"/>
  <c r="D298"/>
  <c r="F298"/>
  <c r="F304" s="1"/>
  <c r="F288"/>
  <c r="H298"/>
  <c r="H288"/>
  <c r="J298"/>
  <c r="J304" s="1"/>
  <c r="J288"/>
  <c r="L298"/>
  <c r="L288"/>
  <c r="D299"/>
  <c r="D305" s="1"/>
  <c r="F299"/>
  <c r="F289"/>
  <c r="H299"/>
  <c r="H289"/>
  <c r="J299"/>
  <c r="J289"/>
  <c r="L299"/>
  <c r="L289"/>
  <c r="C25"/>
  <c r="C32"/>
  <c r="E32"/>
  <c r="M32" s="1"/>
  <c r="C40"/>
  <c r="N40" s="1"/>
  <c r="M42"/>
  <c r="N42" s="1"/>
  <c r="M51"/>
  <c r="C59"/>
  <c r="N59" s="1"/>
  <c r="C67"/>
  <c r="N67" s="1"/>
  <c r="M17"/>
  <c r="N17" s="1"/>
  <c r="D18"/>
  <c r="H18"/>
  <c r="L18"/>
  <c r="N43"/>
  <c r="N51"/>
  <c r="D300"/>
  <c r="F300"/>
  <c r="H300"/>
  <c r="J300"/>
  <c r="L300"/>
  <c r="D79"/>
  <c r="F79"/>
  <c r="H79"/>
  <c r="J79"/>
  <c r="L79"/>
  <c r="D118"/>
  <c r="M118" s="1"/>
  <c r="N118" s="1"/>
  <c r="D119"/>
  <c r="M119" s="1"/>
  <c r="N119" s="1"/>
  <c r="D120"/>
  <c r="F120"/>
  <c r="H120"/>
  <c r="H290" s="1"/>
  <c r="L120"/>
  <c r="M135"/>
  <c r="N135" s="1"/>
  <c r="M148"/>
  <c r="N148" s="1"/>
  <c r="M155"/>
  <c r="N155" s="1"/>
  <c r="M161"/>
  <c r="N161" s="1"/>
  <c r="M168"/>
  <c r="N168" s="1"/>
  <c r="M175"/>
  <c r="N175" s="1"/>
  <c r="M182"/>
  <c r="N182" s="1"/>
  <c r="M188"/>
  <c r="N188" s="1"/>
  <c r="M195"/>
  <c r="N195" s="1"/>
  <c r="M201"/>
  <c r="N201" s="1"/>
  <c r="M207"/>
  <c r="N207" s="1"/>
  <c r="N213"/>
  <c r="M213"/>
  <c r="N227"/>
  <c r="M227"/>
  <c r="N234"/>
  <c r="M234"/>
  <c r="M242"/>
  <c r="N242" s="1"/>
  <c r="N249"/>
  <c r="M256"/>
  <c r="M262"/>
  <c r="M268"/>
  <c r="N268" s="1"/>
  <c r="M274"/>
  <c r="N274" s="1"/>
  <c r="M280"/>
  <c r="M286"/>
  <c r="E304"/>
  <c r="E311" s="1"/>
  <c r="C305"/>
  <c r="I305"/>
  <c r="K305"/>
  <c r="F295"/>
  <c r="J295"/>
  <c r="J306" s="1"/>
  <c r="G296"/>
  <c r="K296"/>
  <c r="G298"/>
  <c r="G304" s="1"/>
  <c r="G311" s="1"/>
  <c r="G288"/>
  <c r="K298"/>
  <c r="K304" s="1"/>
  <c r="K311" s="1"/>
  <c r="K288"/>
  <c r="E299"/>
  <c r="E305" s="1"/>
  <c r="E309" s="1"/>
  <c r="E289"/>
  <c r="K299"/>
  <c r="K289"/>
  <c r="N13"/>
  <c r="M24"/>
  <c r="N24" s="1"/>
  <c r="M39"/>
  <c r="N39" s="1"/>
  <c r="M58"/>
  <c r="N58" s="1"/>
  <c r="M66"/>
  <c r="N66" s="1"/>
  <c r="C300"/>
  <c r="G300"/>
  <c r="I300"/>
  <c r="K300"/>
  <c r="M78"/>
  <c r="N78" s="1"/>
  <c r="C79"/>
  <c r="E79"/>
  <c r="G79"/>
  <c r="I79"/>
  <c r="K79"/>
  <c r="M85"/>
  <c r="N85" s="1"/>
  <c r="M93"/>
  <c r="N93" s="1"/>
  <c r="M101"/>
  <c r="N101" s="1"/>
  <c r="M108"/>
  <c r="N108" s="1"/>
  <c r="M115"/>
  <c r="N115" s="1"/>
  <c r="M128"/>
  <c r="N128" s="1"/>
  <c r="N214"/>
  <c r="M221"/>
  <c r="N221" s="1"/>
  <c r="N228"/>
  <c r="M235"/>
  <c r="N235" s="1"/>
  <c r="N256"/>
  <c r="N262"/>
  <c r="N280"/>
  <c r="N286"/>
  <c r="D304"/>
  <c r="H304"/>
  <c r="H311" s="1"/>
  <c r="L304"/>
  <c r="L311" s="1"/>
  <c r="F305"/>
  <c r="F309" s="1"/>
  <c r="H305"/>
  <c r="J305"/>
  <c r="J309" s="1"/>
  <c r="L305"/>
  <c r="N255"/>
  <c r="M241"/>
  <c r="N241" s="1"/>
  <c r="M248"/>
  <c r="N248" s="1"/>
  <c r="M255"/>
  <c r="M261"/>
  <c r="N261" s="1"/>
  <c r="M267"/>
  <c r="N267" s="1"/>
  <c r="M273"/>
  <c r="N273" s="1"/>
  <c r="M279"/>
  <c r="N279" s="1"/>
  <c r="M285"/>
  <c r="N285" s="1"/>
  <c r="M293"/>
  <c r="M294"/>
  <c r="N294" s="1"/>
  <c r="Q102" i="31" l="1"/>
  <c r="P102"/>
  <c r="M44" i="30"/>
  <c r="N44" s="1"/>
  <c r="D288"/>
  <c r="M288" s="1"/>
  <c r="N288" s="1"/>
  <c r="E290"/>
  <c r="D121"/>
  <c r="M121" s="1"/>
  <c r="N305" i="31"/>
  <c r="O268"/>
  <c r="P268" s="1"/>
  <c r="J306"/>
  <c r="Q118"/>
  <c r="O140"/>
  <c r="I141"/>
  <c r="I121" s="1"/>
  <c r="I291" s="1"/>
  <c r="O120"/>
  <c r="E300" i="30"/>
  <c r="F306"/>
  <c r="K141" i="31"/>
  <c r="K121" s="1"/>
  <c r="K291" s="1"/>
  <c r="P256"/>
  <c r="J290"/>
  <c r="Q196"/>
  <c r="F72"/>
  <c r="O72" s="1"/>
  <c r="O300"/>
  <c r="M45" i="30"/>
  <c r="H307" i="31"/>
  <c r="K305"/>
  <c r="G305"/>
  <c r="H305"/>
  <c r="O71"/>
  <c r="Q71" s="1"/>
  <c r="O44"/>
  <c r="D288"/>
  <c r="P280"/>
  <c r="Q280"/>
  <c r="P300"/>
  <c r="Q300"/>
  <c r="J305"/>
  <c r="O294"/>
  <c r="P71"/>
  <c r="Q285"/>
  <c r="P285"/>
  <c r="P255"/>
  <c r="Q255"/>
  <c r="P235"/>
  <c r="Q235"/>
  <c r="Q227"/>
  <c r="P227"/>
  <c r="Q213"/>
  <c r="P213"/>
  <c r="Q201"/>
  <c r="P201"/>
  <c r="Q175"/>
  <c r="P175"/>
  <c r="Q155"/>
  <c r="P155"/>
  <c r="Q115"/>
  <c r="P115"/>
  <c r="P274"/>
  <c r="Q274"/>
  <c r="P188"/>
  <c r="Q188"/>
  <c r="P128"/>
  <c r="Q128"/>
  <c r="Q109"/>
  <c r="P109"/>
  <c r="Q101"/>
  <c r="P101"/>
  <c r="Q85"/>
  <c r="P85"/>
  <c r="Q58"/>
  <c r="P58"/>
  <c r="Q44"/>
  <c r="P44"/>
  <c r="Q24"/>
  <c r="P24"/>
  <c r="M291"/>
  <c r="M296"/>
  <c r="M307" s="1"/>
  <c r="I296"/>
  <c r="I307" s="1"/>
  <c r="E296"/>
  <c r="E307" s="1"/>
  <c r="O295"/>
  <c r="D306"/>
  <c r="Q189"/>
  <c r="P189"/>
  <c r="P78"/>
  <c r="Q78"/>
  <c r="P66"/>
  <c r="Q66"/>
  <c r="P51"/>
  <c r="Q51"/>
  <c r="P17"/>
  <c r="Q17"/>
  <c r="Q79"/>
  <c r="P79"/>
  <c r="Q32"/>
  <c r="P32"/>
  <c r="Q52"/>
  <c r="P52"/>
  <c r="Q40"/>
  <c r="P40"/>
  <c r="O262"/>
  <c r="O283"/>
  <c r="F141"/>
  <c r="F121" s="1"/>
  <c r="F291" s="1"/>
  <c r="F308" s="1"/>
  <c r="E141"/>
  <c r="E121" s="1"/>
  <c r="E291" s="1"/>
  <c r="E308" s="1"/>
  <c r="D121"/>
  <c r="O288"/>
  <c r="M290"/>
  <c r="K290"/>
  <c r="I290"/>
  <c r="G290"/>
  <c r="E290"/>
  <c r="O290" s="1"/>
  <c r="C290"/>
  <c r="Q267"/>
  <c r="P267"/>
  <c r="L286"/>
  <c r="L296" s="1"/>
  <c r="L307" s="1"/>
  <c r="L139"/>
  <c r="L119" s="1"/>
  <c r="L289" s="1"/>
  <c r="Q279"/>
  <c r="P279"/>
  <c r="N286"/>
  <c r="N141" s="1"/>
  <c r="N121" s="1"/>
  <c r="N291" s="1"/>
  <c r="N139"/>
  <c r="N119" s="1"/>
  <c r="N289" s="1"/>
  <c r="J286"/>
  <c r="J139"/>
  <c r="P261"/>
  <c r="Q261"/>
  <c r="P241"/>
  <c r="Q241"/>
  <c r="P234"/>
  <c r="Q234"/>
  <c r="Q221"/>
  <c r="P221"/>
  <c r="Q207"/>
  <c r="P207"/>
  <c r="Q195"/>
  <c r="P195"/>
  <c r="Q161"/>
  <c r="P161"/>
  <c r="Q135"/>
  <c r="P135"/>
  <c r="P265"/>
  <c r="Q265"/>
  <c r="P182"/>
  <c r="Q182"/>
  <c r="P168"/>
  <c r="Q168"/>
  <c r="P148"/>
  <c r="Q148"/>
  <c r="P108"/>
  <c r="Q108"/>
  <c r="Q169"/>
  <c r="P169"/>
  <c r="P116"/>
  <c r="Q116"/>
  <c r="Q93"/>
  <c r="P93"/>
  <c r="D301"/>
  <c r="O301" s="1"/>
  <c r="O45"/>
  <c r="Q42"/>
  <c r="P42"/>
  <c r="K296"/>
  <c r="K307" s="1"/>
  <c r="G291"/>
  <c r="G296"/>
  <c r="G307" s="1"/>
  <c r="C291"/>
  <c r="C296"/>
  <c r="C307" s="1"/>
  <c r="Q183"/>
  <c r="P183"/>
  <c r="Q149"/>
  <c r="P149"/>
  <c r="P43"/>
  <c r="Q43"/>
  <c r="P39"/>
  <c r="Q39"/>
  <c r="P31"/>
  <c r="Q31"/>
  <c r="P156"/>
  <c r="Q156"/>
  <c r="Q129"/>
  <c r="P129"/>
  <c r="D307"/>
  <c r="Q67"/>
  <c r="P67"/>
  <c r="O304"/>
  <c r="P304" s="1"/>
  <c r="O305"/>
  <c r="P305" s="1"/>
  <c r="O249"/>
  <c r="O18"/>
  <c r="O299"/>
  <c r="H141"/>
  <c r="H121" s="1"/>
  <c r="H291" s="1"/>
  <c r="H308" s="1"/>
  <c r="O298"/>
  <c r="M306"/>
  <c r="K306"/>
  <c r="I306"/>
  <c r="G306"/>
  <c r="E306"/>
  <c r="C306"/>
  <c r="G301" i="30"/>
  <c r="G307" s="1"/>
  <c r="G72"/>
  <c r="G291" s="1"/>
  <c r="C72"/>
  <c r="F301"/>
  <c r="F72"/>
  <c r="F291" s="1"/>
  <c r="H296"/>
  <c r="M305"/>
  <c r="I301"/>
  <c r="I72"/>
  <c r="I291" s="1"/>
  <c r="E301"/>
  <c r="E72"/>
  <c r="E291" s="1"/>
  <c r="L301"/>
  <c r="L72"/>
  <c r="L291" s="1"/>
  <c r="H301"/>
  <c r="H72"/>
  <c r="H291" s="1"/>
  <c r="D301"/>
  <c r="M79"/>
  <c r="N79" s="1"/>
  <c r="D72"/>
  <c r="L296"/>
  <c r="D296"/>
  <c r="D291"/>
  <c r="M18"/>
  <c r="N18" s="1"/>
  <c r="C306"/>
  <c r="M295"/>
  <c r="N295" s="1"/>
  <c r="D306"/>
  <c r="C304"/>
  <c r="N293"/>
  <c r="N300"/>
  <c r="M300"/>
  <c r="L309"/>
  <c r="H309"/>
  <c r="J311"/>
  <c r="F311"/>
  <c r="J310"/>
  <c r="F310"/>
  <c r="I309"/>
  <c r="M120"/>
  <c r="N120" s="1"/>
  <c r="N25"/>
  <c r="M299"/>
  <c r="N299" s="1"/>
  <c r="M298"/>
  <c r="N298" s="1"/>
  <c r="K306"/>
  <c r="K310" s="1"/>
  <c r="I306"/>
  <c r="I310" s="1"/>
  <c r="G306"/>
  <c r="G310" s="1"/>
  <c r="E306"/>
  <c r="E310" s="1"/>
  <c r="I307"/>
  <c r="I308" s="1"/>
  <c r="E296"/>
  <c r="C296"/>
  <c r="L306"/>
  <c r="L310" s="1"/>
  <c r="H306"/>
  <c r="H310" s="1"/>
  <c r="C121"/>
  <c r="N121" s="1"/>
  <c r="C45"/>
  <c r="N45" s="1"/>
  <c r="F307"/>
  <c r="M304"/>
  <c r="D311"/>
  <c r="K301"/>
  <c r="K307" s="1"/>
  <c r="K72"/>
  <c r="K291" s="1"/>
  <c r="C309"/>
  <c r="N305"/>
  <c r="J301"/>
  <c r="J307" s="1"/>
  <c r="J308" s="1"/>
  <c r="J72"/>
  <c r="J291" s="1"/>
  <c r="K309"/>
  <c r="N32"/>
  <c r="D289"/>
  <c r="M289" s="1"/>
  <c r="N289"/>
  <c r="M290"/>
  <c r="N290" s="1"/>
  <c r="Q72" i="31" l="1"/>
  <c r="P72"/>
  <c r="F308" i="30"/>
  <c r="L141" i="31"/>
  <c r="L121" s="1"/>
  <c r="L291" s="1"/>
  <c r="L308" s="1"/>
  <c r="P140"/>
  <c r="Q140"/>
  <c r="O286"/>
  <c r="Q268"/>
  <c r="P120"/>
  <c r="Q120"/>
  <c r="P298"/>
  <c r="Q298"/>
  <c r="Q299"/>
  <c r="P299"/>
  <c r="P249"/>
  <c r="Q249"/>
  <c r="Q301"/>
  <c r="P301"/>
  <c r="P286"/>
  <c r="Q286"/>
  <c r="Q262"/>
  <c r="P262"/>
  <c r="Q295"/>
  <c r="P295"/>
  <c r="P294"/>
  <c r="Q294"/>
  <c r="C308"/>
  <c r="G308"/>
  <c r="K308"/>
  <c r="J141"/>
  <c r="J121" s="1"/>
  <c r="J291" s="1"/>
  <c r="I308"/>
  <c r="M308"/>
  <c r="D291"/>
  <c r="N296"/>
  <c r="N307" s="1"/>
  <c r="N308" s="1"/>
  <c r="P290"/>
  <c r="Q290"/>
  <c r="Q18"/>
  <c r="P18"/>
  <c r="P45"/>
  <c r="Q45"/>
  <c r="J119"/>
  <c r="O139"/>
  <c r="P288"/>
  <c r="Q288"/>
  <c r="Q283"/>
  <c r="P283"/>
  <c r="O141"/>
  <c r="O306"/>
  <c r="P306" s="1"/>
  <c r="J296"/>
  <c r="N296" i="30"/>
  <c r="C311"/>
  <c r="N304"/>
  <c r="C310"/>
  <c r="M306"/>
  <c r="N306" s="1"/>
  <c r="D310"/>
  <c r="M310" s="1"/>
  <c r="M296"/>
  <c r="D307"/>
  <c r="K308"/>
  <c r="M291"/>
  <c r="M301"/>
  <c r="H307"/>
  <c r="H308" s="1"/>
  <c r="C291"/>
  <c r="E307"/>
  <c r="E308" s="1"/>
  <c r="G308"/>
  <c r="L307"/>
  <c r="L308" s="1"/>
  <c r="D309"/>
  <c r="M309" s="1"/>
  <c r="N309" s="1"/>
  <c r="C301"/>
  <c r="N301" s="1"/>
  <c r="M72"/>
  <c r="N72" s="1"/>
  <c r="J307" i="31" l="1"/>
  <c r="O307" s="1"/>
  <c r="P307" s="1"/>
  <c r="O296"/>
  <c r="Q141"/>
  <c r="P141"/>
  <c r="O119"/>
  <c r="J289"/>
  <c r="O289" s="1"/>
  <c r="O291"/>
  <c r="D308"/>
  <c r="O121"/>
  <c r="Q139"/>
  <c r="P139"/>
  <c r="J308"/>
  <c r="N291" i="30"/>
  <c r="N310"/>
  <c r="C307"/>
  <c r="M307"/>
  <c r="D308"/>
  <c r="M308" s="1"/>
  <c r="Q121" i="31" l="1"/>
  <c r="P121"/>
  <c r="Q291"/>
  <c r="P291"/>
  <c r="Q119"/>
  <c r="P119"/>
  <c r="Q289"/>
  <c r="P289"/>
  <c r="P296"/>
  <c r="Q296"/>
  <c r="O308"/>
  <c r="P308" s="1"/>
  <c r="C308" i="30"/>
  <c r="N308" s="1"/>
  <c r="N307"/>
  <c r="E18" i="29" l="1"/>
  <c r="O240" i="6" l="1"/>
  <c r="O241"/>
  <c r="O242"/>
  <c r="O245"/>
  <c r="D243"/>
  <c r="O243" s="1"/>
  <c r="E243"/>
  <c r="E244" s="1"/>
  <c r="F243"/>
  <c r="F244" s="1"/>
  <c r="G243"/>
  <c r="G244" s="1"/>
  <c r="H243"/>
  <c r="I243"/>
  <c r="I244" s="1"/>
  <c r="J243"/>
  <c r="K243"/>
  <c r="K244" s="1"/>
  <c r="L243"/>
  <c r="M243"/>
  <c r="M244" s="1"/>
  <c r="N243"/>
  <c r="N244" s="1"/>
  <c r="D244"/>
  <c r="O244" s="1"/>
  <c r="H244"/>
  <c r="J244"/>
  <c r="L244"/>
  <c r="C241"/>
  <c r="C243" s="1"/>
  <c r="C242"/>
  <c r="C235"/>
  <c r="D236"/>
  <c r="E236"/>
  <c r="E237" s="1"/>
  <c r="F236"/>
  <c r="F237" s="1"/>
  <c r="G236"/>
  <c r="G237" s="1"/>
  <c r="H236"/>
  <c r="H237" s="1"/>
  <c r="I236"/>
  <c r="I237" s="1"/>
  <c r="J236"/>
  <c r="J237" s="1"/>
  <c r="K236"/>
  <c r="L236"/>
  <c r="L237" s="1"/>
  <c r="M236"/>
  <c r="M237" s="1"/>
  <c r="N236"/>
  <c r="N237" s="1"/>
  <c r="K237"/>
  <c r="O221"/>
  <c r="D222"/>
  <c r="D223" s="1"/>
  <c r="E222"/>
  <c r="F222"/>
  <c r="F223" s="1"/>
  <c r="G222"/>
  <c r="G223" s="1"/>
  <c r="H222"/>
  <c r="H223" s="1"/>
  <c r="I222"/>
  <c r="J222"/>
  <c r="J223" s="1"/>
  <c r="K222"/>
  <c r="K223" s="1"/>
  <c r="L222"/>
  <c r="L223" s="1"/>
  <c r="M222"/>
  <c r="N222"/>
  <c r="N223" s="1"/>
  <c r="E223"/>
  <c r="I223"/>
  <c r="M223"/>
  <c r="C221"/>
  <c r="C222" s="1"/>
  <c r="O207"/>
  <c r="D208"/>
  <c r="E208"/>
  <c r="E209" s="1"/>
  <c r="F208"/>
  <c r="G208"/>
  <c r="G209" s="1"/>
  <c r="H208"/>
  <c r="H209" s="1"/>
  <c r="I208"/>
  <c r="I209" s="1"/>
  <c r="J208"/>
  <c r="J209" s="1"/>
  <c r="K208"/>
  <c r="K209" s="1"/>
  <c r="L208"/>
  <c r="L209" s="1"/>
  <c r="M208"/>
  <c r="M209" s="1"/>
  <c r="N208"/>
  <c r="N209" s="1"/>
  <c r="F209"/>
  <c r="C207"/>
  <c r="C208" s="1"/>
  <c r="C201"/>
  <c r="C202" s="1"/>
  <c r="O201"/>
  <c r="D202"/>
  <c r="E202"/>
  <c r="E203" s="1"/>
  <c r="F202"/>
  <c r="F203" s="1"/>
  <c r="G202"/>
  <c r="G203" s="1"/>
  <c r="H202"/>
  <c r="H203" s="1"/>
  <c r="I202"/>
  <c r="I203" s="1"/>
  <c r="J202"/>
  <c r="J203" s="1"/>
  <c r="K202"/>
  <c r="K203" s="1"/>
  <c r="L202"/>
  <c r="L203" s="1"/>
  <c r="M202"/>
  <c r="M203" s="1"/>
  <c r="N202"/>
  <c r="N203" s="1"/>
  <c r="O140"/>
  <c r="O141"/>
  <c r="O142"/>
  <c r="O143"/>
  <c r="D144"/>
  <c r="D145" s="1"/>
  <c r="E144"/>
  <c r="E145" s="1"/>
  <c r="F144"/>
  <c r="F145" s="1"/>
  <c r="G144"/>
  <c r="G145" s="1"/>
  <c r="H144"/>
  <c r="H145" s="1"/>
  <c r="I144"/>
  <c r="I145" s="1"/>
  <c r="J144"/>
  <c r="K144"/>
  <c r="K145" s="1"/>
  <c r="L144"/>
  <c r="L145" s="1"/>
  <c r="M144"/>
  <c r="M145" s="1"/>
  <c r="N144"/>
  <c r="N145" s="1"/>
  <c r="J145"/>
  <c r="C143"/>
  <c r="C144" s="1"/>
  <c r="C142"/>
  <c r="C141"/>
  <c r="O137"/>
  <c r="O146"/>
  <c r="O147"/>
  <c r="O148"/>
  <c r="O149"/>
  <c r="O150"/>
  <c r="O151"/>
  <c r="O152"/>
  <c r="O153"/>
  <c r="O154"/>
  <c r="O155"/>
  <c r="O156"/>
  <c r="O157"/>
  <c r="O158"/>
  <c r="O159"/>
  <c r="O160"/>
  <c r="O161"/>
  <c r="O162"/>
  <c r="O163"/>
  <c r="O164"/>
  <c r="O165"/>
  <c r="D138"/>
  <c r="D139" s="1"/>
  <c r="E138"/>
  <c r="E139" s="1"/>
  <c r="F138"/>
  <c r="G138"/>
  <c r="G139" s="1"/>
  <c r="H138"/>
  <c r="H139" s="1"/>
  <c r="I138"/>
  <c r="I139" s="1"/>
  <c r="J138"/>
  <c r="K138"/>
  <c r="K139" s="1"/>
  <c r="L138"/>
  <c r="L139" s="1"/>
  <c r="M138"/>
  <c r="M139" s="1"/>
  <c r="N138"/>
  <c r="F139"/>
  <c r="J139"/>
  <c r="N139"/>
  <c r="C137"/>
  <c r="C138" s="1"/>
  <c r="O118"/>
  <c r="O113"/>
  <c r="D114"/>
  <c r="D115" s="1"/>
  <c r="E114"/>
  <c r="E115" s="1"/>
  <c r="F114"/>
  <c r="F115" s="1"/>
  <c r="G114"/>
  <c r="G115" s="1"/>
  <c r="H114"/>
  <c r="H115" s="1"/>
  <c r="I114"/>
  <c r="I115" s="1"/>
  <c r="J114"/>
  <c r="J115" s="1"/>
  <c r="K114"/>
  <c r="K115" s="1"/>
  <c r="L114"/>
  <c r="L115" s="1"/>
  <c r="M114"/>
  <c r="M115" s="1"/>
  <c r="N114"/>
  <c r="N115" s="1"/>
  <c r="C113"/>
  <c r="C114" s="1"/>
  <c r="O102"/>
  <c r="O103"/>
  <c r="O104"/>
  <c r="O105"/>
  <c r="O106"/>
  <c r="O107"/>
  <c r="O208" l="1"/>
  <c r="O223"/>
  <c r="O202"/>
  <c r="O236"/>
  <c r="D203"/>
  <c r="O203" s="1"/>
  <c r="D209"/>
  <c r="O209" s="1"/>
  <c r="D237"/>
  <c r="O237" s="1"/>
  <c r="O222"/>
  <c r="O138"/>
  <c r="O139"/>
  <c r="C145"/>
  <c r="O145"/>
  <c r="O144"/>
  <c r="O115"/>
  <c r="O114"/>
  <c r="D108"/>
  <c r="D109" s="1"/>
  <c r="E108"/>
  <c r="E109" s="1"/>
  <c r="F108"/>
  <c r="F109" s="1"/>
  <c r="G108"/>
  <c r="G109" s="1"/>
  <c r="H108"/>
  <c r="H109" s="1"/>
  <c r="I108"/>
  <c r="I109" s="1"/>
  <c r="J108"/>
  <c r="J109" s="1"/>
  <c r="K108"/>
  <c r="K109" s="1"/>
  <c r="L108"/>
  <c r="L109" s="1"/>
  <c r="M108"/>
  <c r="M109" s="1"/>
  <c r="N108"/>
  <c r="N109" s="1"/>
  <c r="C103"/>
  <c r="C104"/>
  <c r="C105"/>
  <c r="C106"/>
  <c r="C107"/>
  <c r="O60"/>
  <c r="O61"/>
  <c r="O64"/>
  <c r="O65"/>
  <c r="O66"/>
  <c r="O67"/>
  <c r="O68"/>
  <c r="O69"/>
  <c r="O70"/>
  <c r="O71"/>
  <c r="O72"/>
  <c r="O73"/>
  <c r="D62"/>
  <c r="E62"/>
  <c r="E63" s="1"/>
  <c r="F62"/>
  <c r="F63" s="1"/>
  <c r="G62"/>
  <c r="G63" s="1"/>
  <c r="H62"/>
  <c r="H63" s="1"/>
  <c r="I62"/>
  <c r="I63" s="1"/>
  <c r="J62"/>
  <c r="J63" s="1"/>
  <c r="K62"/>
  <c r="K63" s="1"/>
  <c r="L62"/>
  <c r="L63" s="1"/>
  <c r="M62"/>
  <c r="M63" s="1"/>
  <c r="N62"/>
  <c r="N63" s="1"/>
  <c r="C60"/>
  <c r="C61"/>
  <c r="O44"/>
  <c r="O45"/>
  <c r="O46"/>
  <c r="O49"/>
  <c r="O50"/>
  <c r="O51"/>
  <c r="O52"/>
  <c r="O53"/>
  <c r="O54"/>
  <c r="O55"/>
  <c r="O56"/>
  <c r="O57"/>
  <c r="O58"/>
  <c r="O59"/>
  <c r="O13"/>
  <c r="O14"/>
  <c r="O17"/>
  <c r="O18"/>
  <c r="O19"/>
  <c r="O20"/>
  <c r="O21"/>
  <c r="O22"/>
  <c r="O23"/>
  <c r="O24"/>
  <c r="O27"/>
  <c r="O28"/>
  <c r="O29"/>
  <c r="O30"/>
  <c r="O31"/>
  <c r="O32"/>
  <c r="O33"/>
  <c r="O34"/>
  <c r="O35"/>
  <c r="D36"/>
  <c r="E36"/>
  <c r="E37" s="1"/>
  <c r="F36"/>
  <c r="F37" s="1"/>
  <c r="G36"/>
  <c r="G37" s="1"/>
  <c r="H36"/>
  <c r="H37" s="1"/>
  <c r="I36"/>
  <c r="I37" s="1"/>
  <c r="J36"/>
  <c r="J37" s="1"/>
  <c r="K36"/>
  <c r="K37" s="1"/>
  <c r="L36"/>
  <c r="L37" s="1"/>
  <c r="M36"/>
  <c r="M37" s="1"/>
  <c r="N36"/>
  <c r="N37" s="1"/>
  <c r="C35"/>
  <c r="D25"/>
  <c r="E25"/>
  <c r="E26" s="1"/>
  <c r="F25"/>
  <c r="F26" s="1"/>
  <c r="G25"/>
  <c r="G26" s="1"/>
  <c r="H25"/>
  <c r="H26" s="1"/>
  <c r="I25"/>
  <c r="I26" s="1"/>
  <c r="J25"/>
  <c r="J26" s="1"/>
  <c r="K25"/>
  <c r="K26" s="1"/>
  <c r="L25"/>
  <c r="L26" s="1"/>
  <c r="M25"/>
  <c r="M26" s="1"/>
  <c r="N25"/>
  <c r="N26" s="1"/>
  <c r="C24"/>
  <c r="C25" s="1"/>
  <c r="D15"/>
  <c r="E15"/>
  <c r="E16" s="1"/>
  <c r="F15"/>
  <c r="G15"/>
  <c r="H15"/>
  <c r="I15"/>
  <c r="J15"/>
  <c r="K15"/>
  <c r="L15"/>
  <c r="M15"/>
  <c r="N15"/>
  <c r="C14"/>
  <c r="M299" i="7"/>
  <c r="M300"/>
  <c r="M301"/>
  <c r="M302"/>
  <c r="M303"/>
  <c r="M304"/>
  <c r="M305"/>
  <c r="M306"/>
  <c r="M307"/>
  <c r="D308"/>
  <c r="D309" s="1"/>
  <c r="E308"/>
  <c r="F308"/>
  <c r="F309" s="1"/>
  <c r="G308"/>
  <c r="H308"/>
  <c r="H309" s="1"/>
  <c r="I308"/>
  <c r="I309" s="1"/>
  <c r="J308"/>
  <c r="J309" s="1"/>
  <c r="K308"/>
  <c r="L308"/>
  <c r="L309" s="1"/>
  <c r="E309"/>
  <c r="G309"/>
  <c r="K309"/>
  <c r="C306"/>
  <c r="C307"/>
  <c r="M290"/>
  <c r="D291"/>
  <c r="D292" s="1"/>
  <c r="E291"/>
  <c r="E292" s="1"/>
  <c r="F291"/>
  <c r="F292" s="1"/>
  <c r="G291"/>
  <c r="G292" s="1"/>
  <c r="H291"/>
  <c r="I291"/>
  <c r="I292" s="1"/>
  <c r="J291"/>
  <c r="K291"/>
  <c r="K292" s="1"/>
  <c r="L291"/>
  <c r="L292" s="1"/>
  <c r="H292"/>
  <c r="J292"/>
  <c r="C290"/>
  <c r="C291" s="1"/>
  <c r="M284"/>
  <c r="M280"/>
  <c r="D285"/>
  <c r="E285"/>
  <c r="E286" s="1"/>
  <c r="F285"/>
  <c r="F286" s="1"/>
  <c r="G285"/>
  <c r="G286" s="1"/>
  <c r="H285"/>
  <c r="H286" s="1"/>
  <c r="I285"/>
  <c r="I286" s="1"/>
  <c r="J285"/>
  <c r="K285"/>
  <c r="K286" s="1"/>
  <c r="L285"/>
  <c r="L286" s="1"/>
  <c r="J286"/>
  <c r="C284"/>
  <c r="C285" s="1"/>
  <c r="M272"/>
  <c r="D273"/>
  <c r="D274" s="1"/>
  <c r="E273"/>
  <c r="E274" s="1"/>
  <c r="F273"/>
  <c r="G273"/>
  <c r="G274" s="1"/>
  <c r="H273"/>
  <c r="H274" s="1"/>
  <c r="I273"/>
  <c r="I274" s="1"/>
  <c r="J273"/>
  <c r="K273"/>
  <c r="K274" s="1"/>
  <c r="L273"/>
  <c r="L274" s="1"/>
  <c r="F274"/>
  <c r="J274"/>
  <c r="C272"/>
  <c r="C273" s="1"/>
  <c r="M266"/>
  <c r="D267"/>
  <c r="D268" s="1"/>
  <c r="E267"/>
  <c r="E268" s="1"/>
  <c r="F267"/>
  <c r="G267"/>
  <c r="G268" s="1"/>
  <c r="H267"/>
  <c r="H268" s="1"/>
  <c r="I267"/>
  <c r="I268" s="1"/>
  <c r="J267"/>
  <c r="K267"/>
  <c r="K268" s="1"/>
  <c r="L267"/>
  <c r="L268" s="1"/>
  <c r="F268"/>
  <c r="J268"/>
  <c r="C266"/>
  <c r="C267" s="1"/>
  <c r="M252"/>
  <c r="D253"/>
  <c r="D254" s="1"/>
  <c r="E253"/>
  <c r="E254" s="1"/>
  <c r="F253"/>
  <c r="F254" s="1"/>
  <c r="G253"/>
  <c r="G254" s="1"/>
  <c r="H253"/>
  <c r="H254" s="1"/>
  <c r="I253"/>
  <c r="I254" s="1"/>
  <c r="J253"/>
  <c r="K253"/>
  <c r="K254" s="1"/>
  <c r="L253"/>
  <c r="L254" s="1"/>
  <c r="J254"/>
  <c r="C252"/>
  <c r="C253" s="1"/>
  <c r="D241"/>
  <c r="E241"/>
  <c r="F241"/>
  <c r="G241"/>
  <c r="G242" s="1"/>
  <c r="H241"/>
  <c r="I241"/>
  <c r="I242" s="1"/>
  <c r="J241"/>
  <c r="J242" s="1"/>
  <c r="K241"/>
  <c r="K242" s="1"/>
  <c r="L241"/>
  <c r="D242"/>
  <c r="F242"/>
  <c r="H242"/>
  <c r="L242"/>
  <c r="M240"/>
  <c r="M246"/>
  <c r="D247"/>
  <c r="E247"/>
  <c r="E248" s="1"/>
  <c r="F247"/>
  <c r="G247"/>
  <c r="G248" s="1"/>
  <c r="H247"/>
  <c r="I247"/>
  <c r="I248" s="1"/>
  <c r="J247"/>
  <c r="J248" s="1"/>
  <c r="K247"/>
  <c r="K248" s="1"/>
  <c r="L247"/>
  <c r="D248"/>
  <c r="F248"/>
  <c r="H248"/>
  <c r="L248"/>
  <c r="C246"/>
  <c r="C247" s="1"/>
  <c r="C240"/>
  <c r="C241" s="1"/>
  <c r="M223"/>
  <c r="M215"/>
  <c r="M216"/>
  <c r="D217"/>
  <c r="E217"/>
  <c r="E218" s="1"/>
  <c r="F217"/>
  <c r="F218" s="1"/>
  <c r="G217"/>
  <c r="G218" s="1"/>
  <c r="H217"/>
  <c r="H218" s="1"/>
  <c r="I217"/>
  <c r="I218" s="1"/>
  <c r="J217"/>
  <c r="J218" s="1"/>
  <c r="K217"/>
  <c r="K218" s="1"/>
  <c r="L217"/>
  <c r="L218" s="1"/>
  <c r="C215"/>
  <c r="C216"/>
  <c r="M200"/>
  <c r="M201"/>
  <c r="M202"/>
  <c r="M203"/>
  <c r="D204"/>
  <c r="D205" s="1"/>
  <c r="E204"/>
  <c r="E205" s="1"/>
  <c r="F204"/>
  <c r="G204"/>
  <c r="G205" s="1"/>
  <c r="H204"/>
  <c r="H205" s="1"/>
  <c r="I204"/>
  <c r="I205" s="1"/>
  <c r="J204"/>
  <c r="K204"/>
  <c r="K205" s="1"/>
  <c r="L204"/>
  <c r="L205" s="1"/>
  <c r="F205"/>
  <c r="J205"/>
  <c r="C203"/>
  <c r="C204" s="1"/>
  <c r="C205" s="1"/>
  <c r="C202"/>
  <c r="C201"/>
  <c r="M197"/>
  <c r="D198"/>
  <c r="D199" s="1"/>
  <c r="E198"/>
  <c r="E199" s="1"/>
  <c r="F198"/>
  <c r="F199" s="1"/>
  <c r="G198"/>
  <c r="G199" s="1"/>
  <c r="H198"/>
  <c r="H199" s="1"/>
  <c r="I198"/>
  <c r="I199" s="1"/>
  <c r="J198"/>
  <c r="J199" s="1"/>
  <c r="K198"/>
  <c r="K199" s="1"/>
  <c r="L198"/>
  <c r="L199" s="1"/>
  <c r="C197"/>
  <c r="M186"/>
  <c r="D187"/>
  <c r="D188" s="1"/>
  <c r="E187"/>
  <c r="E188" s="1"/>
  <c r="F187"/>
  <c r="F188" s="1"/>
  <c r="G187"/>
  <c r="G188" s="1"/>
  <c r="H187"/>
  <c r="H188" s="1"/>
  <c r="I187"/>
  <c r="I188" s="1"/>
  <c r="J187"/>
  <c r="K187"/>
  <c r="K188" s="1"/>
  <c r="L187"/>
  <c r="L188" s="1"/>
  <c r="J188"/>
  <c r="C186"/>
  <c r="C187" s="1"/>
  <c r="M177"/>
  <c r="M178"/>
  <c r="M179"/>
  <c r="M180"/>
  <c r="D181"/>
  <c r="E181"/>
  <c r="E182" s="1"/>
  <c r="F181"/>
  <c r="G181"/>
  <c r="G182" s="1"/>
  <c r="H181"/>
  <c r="I181"/>
  <c r="I182" s="1"/>
  <c r="J181"/>
  <c r="J182" s="1"/>
  <c r="K181"/>
  <c r="K182" s="1"/>
  <c r="L181"/>
  <c r="D182"/>
  <c r="F182"/>
  <c r="H182"/>
  <c r="L182"/>
  <c r="C179"/>
  <c r="C180"/>
  <c r="C177"/>
  <c r="C178"/>
  <c r="M167"/>
  <c r="M168"/>
  <c r="M169"/>
  <c r="M170"/>
  <c r="D171"/>
  <c r="E171"/>
  <c r="E172" s="1"/>
  <c r="F171"/>
  <c r="G171"/>
  <c r="G172" s="1"/>
  <c r="H171"/>
  <c r="H172" s="1"/>
  <c r="I171"/>
  <c r="I172" s="1"/>
  <c r="J171"/>
  <c r="K171"/>
  <c r="K172" s="1"/>
  <c r="L171"/>
  <c r="D172"/>
  <c r="F172"/>
  <c r="J172"/>
  <c r="L172"/>
  <c r="C170"/>
  <c r="M157"/>
  <c r="M158"/>
  <c r="M159"/>
  <c r="M160"/>
  <c r="D161"/>
  <c r="D162" s="1"/>
  <c r="E161"/>
  <c r="E162" s="1"/>
  <c r="F161"/>
  <c r="F162" s="1"/>
  <c r="G161"/>
  <c r="G162" s="1"/>
  <c r="H161"/>
  <c r="H162" s="1"/>
  <c r="I161"/>
  <c r="I162" s="1"/>
  <c r="J161"/>
  <c r="J162" s="1"/>
  <c r="K161"/>
  <c r="K162" s="1"/>
  <c r="L161"/>
  <c r="L162" s="1"/>
  <c r="C160"/>
  <c r="C159"/>
  <c r="C157"/>
  <c r="C158"/>
  <c r="D141"/>
  <c r="D142" s="1"/>
  <c r="E141"/>
  <c r="E142" s="1"/>
  <c r="F141"/>
  <c r="F142" s="1"/>
  <c r="G141"/>
  <c r="G142" s="1"/>
  <c r="H141"/>
  <c r="H142" s="1"/>
  <c r="I141"/>
  <c r="I142" s="1"/>
  <c r="J141"/>
  <c r="J142" s="1"/>
  <c r="K141"/>
  <c r="K142" s="1"/>
  <c r="L141"/>
  <c r="L142" s="1"/>
  <c r="M132"/>
  <c r="M133"/>
  <c r="D134"/>
  <c r="D135" s="1"/>
  <c r="E134"/>
  <c r="E135" s="1"/>
  <c r="F134"/>
  <c r="F135" s="1"/>
  <c r="G134"/>
  <c r="G135" s="1"/>
  <c r="H134"/>
  <c r="H135" s="1"/>
  <c r="I134"/>
  <c r="I135" s="1"/>
  <c r="J134"/>
  <c r="J135" s="1"/>
  <c r="K134"/>
  <c r="K135" s="1"/>
  <c r="L134"/>
  <c r="L135" s="1"/>
  <c r="C132"/>
  <c r="C133"/>
  <c r="M121"/>
  <c r="D122"/>
  <c r="D123" s="1"/>
  <c r="E122"/>
  <c r="E123" s="1"/>
  <c r="F122"/>
  <c r="F123" s="1"/>
  <c r="G122"/>
  <c r="G123" s="1"/>
  <c r="H122"/>
  <c r="H123" s="1"/>
  <c r="I122"/>
  <c r="I123" s="1"/>
  <c r="J122"/>
  <c r="J123" s="1"/>
  <c r="K122"/>
  <c r="K123" s="1"/>
  <c r="L122"/>
  <c r="L123" s="1"/>
  <c r="C121"/>
  <c r="C122" s="1"/>
  <c r="M115"/>
  <c r="D116"/>
  <c r="E116"/>
  <c r="E117" s="1"/>
  <c r="F116"/>
  <c r="F117" s="1"/>
  <c r="G116"/>
  <c r="G117" s="1"/>
  <c r="H116"/>
  <c r="H117" s="1"/>
  <c r="I116"/>
  <c r="I117" s="1"/>
  <c r="J116"/>
  <c r="J117" s="1"/>
  <c r="K116"/>
  <c r="K117" s="1"/>
  <c r="L116"/>
  <c r="L117" s="1"/>
  <c r="C115"/>
  <c r="C116" s="1"/>
  <c r="M109"/>
  <c r="D110"/>
  <c r="D111" s="1"/>
  <c r="E110"/>
  <c r="E111" s="1"/>
  <c r="F110"/>
  <c r="F111" s="1"/>
  <c r="G110"/>
  <c r="G111" s="1"/>
  <c r="H110"/>
  <c r="H111" s="1"/>
  <c r="I110"/>
  <c r="I111" s="1"/>
  <c r="J110"/>
  <c r="J111" s="1"/>
  <c r="K110"/>
  <c r="K111" s="1"/>
  <c r="L110"/>
  <c r="L111" s="1"/>
  <c r="C109"/>
  <c r="M101"/>
  <c r="M102"/>
  <c r="D103"/>
  <c r="D104" s="1"/>
  <c r="E103"/>
  <c r="F103"/>
  <c r="F104" s="1"/>
  <c r="G103"/>
  <c r="G104" s="1"/>
  <c r="H103"/>
  <c r="H104" s="1"/>
  <c r="I103"/>
  <c r="I104" s="1"/>
  <c r="J103"/>
  <c r="J104" s="1"/>
  <c r="K103"/>
  <c r="K104" s="1"/>
  <c r="L103"/>
  <c r="L104" s="1"/>
  <c r="E104"/>
  <c r="C101"/>
  <c r="C102"/>
  <c r="M94"/>
  <c r="D95"/>
  <c r="E95"/>
  <c r="E96" s="1"/>
  <c r="F95"/>
  <c r="F96" s="1"/>
  <c r="G95"/>
  <c r="G96" s="1"/>
  <c r="H95"/>
  <c r="H96" s="1"/>
  <c r="I95"/>
  <c r="I96" s="1"/>
  <c r="J95"/>
  <c r="J96" s="1"/>
  <c r="K95"/>
  <c r="K96" s="1"/>
  <c r="L95"/>
  <c r="L96" s="1"/>
  <c r="C94"/>
  <c r="M86"/>
  <c r="D87"/>
  <c r="D88" s="1"/>
  <c r="E87"/>
  <c r="F87"/>
  <c r="F88" s="1"/>
  <c r="G87"/>
  <c r="G88" s="1"/>
  <c r="H87"/>
  <c r="H88" s="1"/>
  <c r="I87"/>
  <c r="I88" s="1"/>
  <c r="J87"/>
  <c r="J88" s="1"/>
  <c r="K87"/>
  <c r="K88" s="1"/>
  <c r="L87"/>
  <c r="L88" s="1"/>
  <c r="C86"/>
  <c r="C87" s="1"/>
  <c r="M78"/>
  <c r="M79"/>
  <c r="M80"/>
  <c r="C79"/>
  <c r="D81"/>
  <c r="E81"/>
  <c r="E82" s="1"/>
  <c r="F81"/>
  <c r="F82" s="1"/>
  <c r="G81"/>
  <c r="G82" s="1"/>
  <c r="H81"/>
  <c r="H82" s="1"/>
  <c r="I81"/>
  <c r="I82" s="1"/>
  <c r="J81"/>
  <c r="J82" s="1"/>
  <c r="K81"/>
  <c r="K82" s="1"/>
  <c r="L81"/>
  <c r="L82" s="1"/>
  <c r="C78"/>
  <c r="C80"/>
  <c r="M66"/>
  <c r="D67"/>
  <c r="D68" s="1"/>
  <c r="E67"/>
  <c r="E68" s="1"/>
  <c r="F67"/>
  <c r="F68" s="1"/>
  <c r="G67"/>
  <c r="G68" s="1"/>
  <c r="H67"/>
  <c r="H68" s="1"/>
  <c r="I67"/>
  <c r="I68" s="1"/>
  <c r="J67"/>
  <c r="K67"/>
  <c r="K68" s="1"/>
  <c r="L67"/>
  <c r="L68" s="1"/>
  <c r="J68"/>
  <c r="C66"/>
  <c r="C67" s="1"/>
  <c r="M60"/>
  <c r="D61"/>
  <c r="E61"/>
  <c r="E62" s="1"/>
  <c r="F61"/>
  <c r="F62" s="1"/>
  <c r="G61"/>
  <c r="G62" s="1"/>
  <c r="H61"/>
  <c r="H62" s="1"/>
  <c r="I61"/>
  <c r="I62" s="1"/>
  <c r="J61"/>
  <c r="J62" s="1"/>
  <c r="K61"/>
  <c r="K62" s="1"/>
  <c r="L61"/>
  <c r="L62" s="1"/>
  <c r="C60"/>
  <c r="C61" s="1"/>
  <c r="M53"/>
  <c r="M54"/>
  <c r="D55"/>
  <c r="E55"/>
  <c r="E56" s="1"/>
  <c r="F55"/>
  <c r="F56" s="1"/>
  <c r="G55"/>
  <c r="G56" s="1"/>
  <c r="H55"/>
  <c r="H56" s="1"/>
  <c r="I55"/>
  <c r="I56" s="1"/>
  <c r="J55"/>
  <c r="K55"/>
  <c r="K56" s="1"/>
  <c r="L55"/>
  <c r="L56" s="1"/>
  <c r="J56"/>
  <c r="C53"/>
  <c r="C54"/>
  <c r="M45"/>
  <c r="C45"/>
  <c r="D48"/>
  <c r="D49" s="1"/>
  <c r="E48"/>
  <c r="E49" s="1"/>
  <c r="F48"/>
  <c r="F49" s="1"/>
  <c r="G48"/>
  <c r="G49" s="1"/>
  <c r="H48"/>
  <c r="H49" s="1"/>
  <c r="I48"/>
  <c r="I49" s="1"/>
  <c r="J48"/>
  <c r="J49" s="1"/>
  <c r="K48"/>
  <c r="K49" s="1"/>
  <c r="L48"/>
  <c r="L49" s="1"/>
  <c r="M46"/>
  <c r="M47"/>
  <c r="C46"/>
  <c r="C47"/>
  <c r="M30"/>
  <c r="M31"/>
  <c r="D32"/>
  <c r="D33" s="1"/>
  <c r="E32"/>
  <c r="E33" s="1"/>
  <c r="F32"/>
  <c r="F33" s="1"/>
  <c r="G32"/>
  <c r="G33" s="1"/>
  <c r="H32"/>
  <c r="H33" s="1"/>
  <c r="I32"/>
  <c r="I33" s="1"/>
  <c r="J32"/>
  <c r="J33" s="1"/>
  <c r="K32"/>
  <c r="K33" s="1"/>
  <c r="L32"/>
  <c r="L33" s="1"/>
  <c r="C30"/>
  <c r="C31"/>
  <c r="M23"/>
  <c r="D24"/>
  <c r="D25" s="1"/>
  <c r="E24"/>
  <c r="E25" s="1"/>
  <c r="F24"/>
  <c r="G24"/>
  <c r="G25" s="1"/>
  <c r="H24"/>
  <c r="H25" s="1"/>
  <c r="I24"/>
  <c r="I25" s="1"/>
  <c r="J24"/>
  <c r="K24"/>
  <c r="K25" s="1"/>
  <c r="L24"/>
  <c r="L25" s="1"/>
  <c r="F25"/>
  <c r="J25"/>
  <c r="C23"/>
  <c r="C24" s="1"/>
  <c r="M15"/>
  <c r="M16"/>
  <c r="M17"/>
  <c r="D18"/>
  <c r="E18"/>
  <c r="E19" s="1"/>
  <c r="F18"/>
  <c r="F19" s="1"/>
  <c r="G18"/>
  <c r="G19" s="1"/>
  <c r="H18"/>
  <c r="H19" s="1"/>
  <c r="I18"/>
  <c r="I19" s="1"/>
  <c r="J18"/>
  <c r="J19" s="1"/>
  <c r="K18"/>
  <c r="K19" s="1"/>
  <c r="L18"/>
  <c r="L19" s="1"/>
  <c r="C15"/>
  <c r="C16"/>
  <c r="C17"/>
  <c r="D64" i="2"/>
  <c r="K64"/>
  <c r="C24"/>
  <c r="D24"/>
  <c r="E24"/>
  <c r="F24"/>
  <c r="N24" s="1"/>
  <c r="G24"/>
  <c r="H24"/>
  <c r="H64" s="1"/>
  <c r="I24"/>
  <c r="I64" s="1"/>
  <c r="J24"/>
  <c r="K24"/>
  <c r="L24"/>
  <c r="M24"/>
  <c r="F19" i="26"/>
  <c r="D19"/>
  <c r="J16" i="6" l="1"/>
  <c r="M16"/>
  <c r="O16" s="1"/>
  <c r="I16"/>
  <c r="F64" i="2"/>
  <c r="F16" i="6"/>
  <c r="L16"/>
  <c r="H16"/>
  <c r="D16"/>
  <c r="N16"/>
  <c r="C15"/>
  <c r="C270"/>
  <c r="K16"/>
  <c r="G16"/>
  <c r="C62"/>
  <c r="O62"/>
  <c r="O109"/>
  <c r="O15"/>
  <c r="O25"/>
  <c r="D63"/>
  <c r="O63" s="1"/>
  <c r="O36"/>
  <c r="C108"/>
  <c r="O108"/>
  <c r="D26"/>
  <c r="O26" s="1"/>
  <c r="D37"/>
  <c r="O37" s="1"/>
  <c r="M285" i="7"/>
  <c r="M291"/>
  <c r="M292"/>
  <c r="C308"/>
  <c r="M309"/>
  <c r="M308"/>
  <c r="D286"/>
  <c r="M286" s="1"/>
  <c r="M241"/>
  <c r="M254"/>
  <c r="M267"/>
  <c r="M253"/>
  <c r="M268"/>
  <c r="C217"/>
  <c r="E242"/>
  <c r="M217"/>
  <c r="M273"/>
  <c r="M247"/>
  <c r="M205"/>
  <c r="D218"/>
  <c r="M204"/>
  <c r="M171"/>
  <c r="M188"/>
  <c r="M199"/>
  <c r="M172"/>
  <c r="M187"/>
  <c r="M198"/>
  <c r="C161"/>
  <c r="M161"/>
  <c r="M162"/>
  <c r="M116"/>
  <c r="M95"/>
  <c r="M18"/>
  <c r="M25"/>
  <c r="M61"/>
  <c r="M81"/>
  <c r="M122"/>
  <c r="M134"/>
  <c r="M24"/>
  <c r="M55"/>
  <c r="C81"/>
  <c r="D82"/>
  <c r="M87"/>
  <c r="D96"/>
  <c r="D117"/>
  <c r="D19"/>
  <c r="D56"/>
  <c r="D62"/>
  <c r="E88"/>
  <c r="M88" s="1"/>
  <c r="M67"/>
  <c r="C55"/>
  <c r="C18"/>
  <c r="D25" i="26"/>
  <c r="D26" s="1"/>
  <c r="E25"/>
  <c r="E26" s="1"/>
  <c r="F25"/>
  <c r="G25"/>
  <c r="G26" s="1"/>
  <c r="H25"/>
  <c r="H26" s="1"/>
  <c r="I25"/>
  <c r="I26" s="1"/>
  <c r="J25"/>
  <c r="K25"/>
  <c r="K26" s="1"/>
  <c r="L25"/>
  <c r="L26" s="1"/>
  <c r="F26"/>
  <c r="J26"/>
  <c r="C24"/>
  <c r="C25"/>
  <c r="D18" i="29"/>
  <c r="D18" i="11"/>
  <c r="D16"/>
  <c r="D12"/>
  <c r="D20" s="1"/>
  <c r="H123" i="10"/>
  <c r="H122" s="1"/>
  <c r="G122"/>
  <c r="F122"/>
  <c r="H121"/>
  <c r="H120"/>
  <c r="H119" s="1"/>
  <c r="G119"/>
  <c r="F119"/>
  <c r="H118"/>
  <c r="H117"/>
  <c r="G117"/>
  <c r="F117"/>
  <c r="H116"/>
  <c r="H115"/>
  <c r="H114"/>
  <c r="H113"/>
  <c r="H112"/>
  <c r="H111"/>
  <c r="H110"/>
  <c r="H109" s="1"/>
  <c r="G109"/>
  <c r="F109"/>
  <c r="H108"/>
  <c r="H106"/>
  <c r="H105" s="1"/>
  <c r="G105"/>
  <c r="F105"/>
  <c r="H102"/>
  <c r="H101"/>
  <c r="H100"/>
  <c r="H99"/>
  <c r="H96" s="1"/>
  <c r="H98"/>
  <c r="H97"/>
  <c r="G96"/>
  <c r="F96"/>
  <c r="H95"/>
  <c r="H94"/>
  <c r="G94"/>
  <c r="F94"/>
  <c r="H93"/>
  <c r="H92"/>
  <c r="H91" s="1"/>
  <c r="G91"/>
  <c r="F91"/>
  <c r="H76"/>
  <c r="H75"/>
  <c r="H77" s="1"/>
  <c r="G75"/>
  <c r="G77" s="1"/>
  <c r="F75"/>
  <c r="F77" s="1"/>
  <c r="H73"/>
  <c r="H72"/>
  <c r="H71"/>
  <c r="H74" s="1"/>
  <c r="G71"/>
  <c r="G74" s="1"/>
  <c r="F71"/>
  <c r="F74" s="1"/>
  <c r="H69"/>
  <c r="H68"/>
  <c r="H67" s="1"/>
  <c r="G67"/>
  <c r="F67"/>
  <c r="H66"/>
  <c r="H63" s="1"/>
  <c r="G63"/>
  <c r="F63"/>
  <c r="H62"/>
  <c r="H60" s="1"/>
  <c r="G60"/>
  <c r="F60"/>
  <c r="H59"/>
  <c r="H58"/>
  <c r="H57"/>
  <c r="H55"/>
  <c r="H53"/>
  <c r="H52"/>
  <c r="H51"/>
  <c r="H50"/>
  <c r="G49"/>
  <c r="F49"/>
  <c r="H46"/>
  <c r="H45"/>
  <c r="H44"/>
  <c r="H38"/>
  <c r="H36"/>
  <c r="G35"/>
  <c r="F35"/>
  <c r="H34"/>
  <c r="H33"/>
  <c r="H31"/>
  <c r="G30"/>
  <c r="F30"/>
  <c r="H29"/>
  <c r="H27"/>
  <c r="H26" s="1"/>
  <c r="G26"/>
  <c r="F26"/>
  <c r="H25"/>
  <c r="H24" s="1"/>
  <c r="G24"/>
  <c r="F24"/>
  <c r="H21"/>
  <c r="H20" s="1"/>
  <c r="G20"/>
  <c r="F20"/>
  <c r="H19"/>
  <c r="H18" s="1"/>
  <c r="G18"/>
  <c r="F18"/>
  <c r="H17"/>
  <c r="H15" s="1"/>
  <c r="G15"/>
  <c r="F15"/>
  <c r="H14"/>
  <c r="H13" s="1"/>
  <c r="G13"/>
  <c r="F13"/>
  <c r="H12"/>
  <c r="H11" s="1"/>
  <c r="G11"/>
  <c r="F11"/>
  <c r="D67" i="9"/>
  <c r="D73" s="1"/>
  <c r="D76" s="1"/>
  <c r="D48"/>
  <c r="D46"/>
  <c r="D33"/>
  <c r="D31"/>
  <c r="D29"/>
  <c r="D26"/>
  <c r="D21"/>
  <c r="D19"/>
  <c r="D13"/>
  <c r="D11"/>
  <c r="D44" i="1"/>
  <c r="D51"/>
  <c r="D25"/>
  <c r="D22"/>
  <c r="D12"/>
  <c r="D29" s="1"/>
  <c r="C52" i="26"/>
  <c r="C46"/>
  <c r="E341" i="7"/>
  <c r="F341"/>
  <c r="G341"/>
  <c r="H341"/>
  <c r="I341"/>
  <c r="J341"/>
  <c r="K341"/>
  <c r="L341"/>
  <c r="D341"/>
  <c r="C253" i="6"/>
  <c r="C43" i="25"/>
  <c r="C40"/>
  <c r="C46"/>
  <c r="K73" i="10"/>
  <c r="J71"/>
  <c r="I71"/>
  <c r="K72"/>
  <c r="E210" i="7"/>
  <c r="C168"/>
  <c r="M196"/>
  <c r="C196"/>
  <c r="C198" s="1"/>
  <c r="D61" i="3"/>
  <c r="E61"/>
  <c r="F61"/>
  <c r="G61"/>
  <c r="H61"/>
  <c r="I61"/>
  <c r="J61"/>
  <c r="K61"/>
  <c r="C61"/>
  <c r="C167" i="7"/>
  <c r="M151"/>
  <c r="M91"/>
  <c r="M92"/>
  <c r="M93"/>
  <c r="M59"/>
  <c r="M62"/>
  <c r="M63"/>
  <c r="M64"/>
  <c r="M65"/>
  <c r="M68"/>
  <c r="M69"/>
  <c r="M70"/>
  <c r="M71"/>
  <c r="M72"/>
  <c r="M75"/>
  <c r="M76"/>
  <c r="M77"/>
  <c r="M82"/>
  <c r="M83"/>
  <c r="M84"/>
  <c r="M85"/>
  <c r="M89"/>
  <c r="M37"/>
  <c r="B21" i="2"/>
  <c r="O35" i="25"/>
  <c r="E16" i="2"/>
  <c r="E64" s="1"/>
  <c r="G16"/>
  <c r="G64" s="1"/>
  <c r="J16"/>
  <c r="J64" s="1"/>
  <c r="L16"/>
  <c r="L64" s="1"/>
  <c r="M16"/>
  <c r="B61"/>
  <c r="B57"/>
  <c r="B53"/>
  <c r="B49"/>
  <c r="B45"/>
  <c r="B41"/>
  <c r="B37"/>
  <c r="B33"/>
  <c r="B29"/>
  <c r="K71" i="10" l="1"/>
  <c r="H35"/>
  <c r="D42" i="26"/>
  <c r="D50" i="9"/>
  <c r="D54" s="1"/>
  <c r="H30" i="10"/>
  <c r="H49"/>
  <c r="H70"/>
  <c r="H78" s="1"/>
  <c r="G70"/>
  <c r="G78" s="1"/>
  <c r="F124"/>
  <c r="G124"/>
  <c r="F70"/>
  <c r="F78" s="1"/>
  <c r="C236" i="6"/>
  <c r="C341" i="7"/>
  <c r="H124" i="10"/>
  <c r="C257" i="6" l="1"/>
  <c r="D120"/>
  <c r="D121" s="1"/>
  <c r="E120"/>
  <c r="E121" s="1"/>
  <c r="F120"/>
  <c r="F121" s="1"/>
  <c r="G120"/>
  <c r="H120"/>
  <c r="H121" s="1"/>
  <c r="I120"/>
  <c r="I121" s="1"/>
  <c r="J120"/>
  <c r="J121" s="1"/>
  <c r="K120"/>
  <c r="L120"/>
  <c r="L121" s="1"/>
  <c r="M120"/>
  <c r="M121" s="1"/>
  <c r="N120"/>
  <c r="N121" s="1"/>
  <c r="G121"/>
  <c r="K121"/>
  <c r="D47"/>
  <c r="D248" s="1"/>
  <c r="D249" s="1"/>
  <c r="D264" s="1"/>
  <c r="E47"/>
  <c r="F47"/>
  <c r="G47"/>
  <c r="H47"/>
  <c r="I47"/>
  <c r="J47"/>
  <c r="K47"/>
  <c r="L47"/>
  <c r="M47"/>
  <c r="N47"/>
  <c r="C56"/>
  <c r="L48" l="1"/>
  <c r="L248"/>
  <c r="L249" s="1"/>
  <c r="H48"/>
  <c r="H248"/>
  <c r="H249" s="1"/>
  <c r="G48"/>
  <c r="G248"/>
  <c r="G249" s="1"/>
  <c r="K48"/>
  <c r="K248"/>
  <c r="K249" s="1"/>
  <c r="N48"/>
  <c r="N248"/>
  <c r="N249" s="1"/>
  <c r="J48"/>
  <c r="J248"/>
  <c r="J249" s="1"/>
  <c r="F48"/>
  <c r="F248"/>
  <c r="F249" s="1"/>
  <c r="M48"/>
  <c r="M248"/>
  <c r="M249" s="1"/>
  <c r="I48"/>
  <c r="I248"/>
  <c r="I249" s="1"/>
  <c r="E48"/>
  <c r="E248"/>
  <c r="E249" s="1"/>
  <c r="D48"/>
  <c r="O47"/>
  <c r="E31" i="9"/>
  <c r="H264" i="6" l="1"/>
  <c r="G17" i="2"/>
  <c r="J264" i="6"/>
  <c r="I17" i="2"/>
  <c r="K264" i="6"/>
  <c r="J17" i="2"/>
  <c r="E264" i="6"/>
  <c r="D17" i="2"/>
  <c r="I264" i="6"/>
  <c r="H17" i="2"/>
  <c r="M17"/>
  <c r="G264" i="6"/>
  <c r="F17" i="2"/>
  <c r="L264" i="6"/>
  <c r="K17" i="2"/>
  <c r="M264" i="6"/>
  <c r="L17" i="2"/>
  <c r="F264" i="6"/>
  <c r="E17" i="2"/>
  <c r="O48" i="6"/>
  <c r="C150" i="7"/>
  <c r="M150"/>
  <c r="C149"/>
  <c r="M149"/>
  <c r="J91" i="10"/>
  <c r="I91"/>
  <c r="K92"/>
  <c r="K57"/>
  <c r="J20"/>
  <c r="I20"/>
  <c r="K21"/>
  <c r="K20" s="1"/>
  <c r="D38" i="7"/>
  <c r="E38"/>
  <c r="F38"/>
  <c r="G38"/>
  <c r="H38"/>
  <c r="H39" s="1"/>
  <c r="I38"/>
  <c r="J38"/>
  <c r="K38"/>
  <c r="L38"/>
  <c r="C37"/>
  <c r="C38" s="1"/>
  <c r="M324"/>
  <c r="M325"/>
  <c r="D326"/>
  <c r="D327" s="1"/>
  <c r="E326"/>
  <c r="E327" s="1"/>
  <c r="F326"/>
  <c r="F327" s="1"/>
  <c r="G326"/>
  <c r="G327" s="1"/>
  <c r="H326"/>
  <c r="H327" s="1"/>
  <c r="I326"/>
  <c r="I327" s="1"/>
  <c r="J326"/>
  <c r="J327" s="1"/>
  <c r="K326"/>
  <c r="K327" s="1"/>
  <c r="L326"/>
  <c r="L327" s="1"/>
  <c r="C325"/>
  <c r="D235"/>
  <c r="D236" s="1"/>
  <c r="E235"/>
  <c r="E236" s="1"/>
  <c r="F235"/>
  <c r="F236" s="1"/>
  <c r="G235"/>
  <c r="G236" s="1"/>
  <c r="H235"/>
  <c r="H236" s="1"/>
  <c r="I235"/>
  <c r="I236" s="1"/>
  <c r="J235"/>
  <c r="J236" s="1"/>
  <c r="K235"/>
  <c r="K236" s="1"/>
  <c r="L235"/>
  <c r="L236" s="1"/>
  <c r="C230"/>
  <c r="D225"/>
  <c r="D226" s="1"/>
  <c r="E225"/>
  <c r="E226" s="1"/>
  <c r="F225"/>
  <c r="F226" s="1"/>
  <c r="G225"/>
  <c r="G226" s="1"/>
  <c r="H225"/>
  <c r="H226" s="1"/>
  <c r="I225"/>
  <c r="I226" s="1"/>
  <c r="J225"/>
  <c r="J226" s="1"/>
  <c r="K225"/>
  <c r="K226" s="1"/>
  <c r="L225"/>
  <c r="L226" s="1"/>
  <c r="D210"/>
  <c r="D211" s="1"/>
  <c r="E211"/>
  <c r="F210"/>
  <c r="F211" s="1"/>
  <c r="G210"/>
  <c r="G211" s="1"/>
  <c r="H210"/>
  <c r="H211" s="1"/>
  <c r="I210"/>
  <c r="I211" s="1"/>
  <c r="J210"/>
  <c r="K210"/>
  <c r="K211" s="1"/>
  <c r="L210"/>
  <c r="L211" s="1"/>
  <c r="J211"/>
  <c r="D152"/>
  <c r="D153" s="1"/>
  <c r="E152"/>
  <c r="E153" s="1"/>
  <c r="F152"/>
  <c r="F153" s="1"/>
  <c r="G152"/>
  <c r="G153" s="1"/>
  <c r="H152"/>
  <c r="I152"/>
  <c r="I153" s="1"/>
  <c r="J152"/>
  <c r="J153" s="1"/>
  <c r="K152"/>
  <c r="K153" s="1"/>
  <c r="L152"/>
  <c r="L153" s="1"/>
  <c r="M100"/>
  <c r="D73"/>
  <c r="E73"/>
  <c r="E74" s="1"/>
  <c r="F73"/>
  <c r="F74" s="1"/>
  <c r="G73"/>
  <c r="G74" s="1"/>
  <c r="H73"/>
  <c r="H74" s="1"/>
  <c r="I73"/>
  <c r="I74" s="1"/>
  <c r="J73"/>
  <c r="J74" s="1"/>
  <c r="K73"/>
  <c r="K74" s="1"/>
  <c r="L73"/>
  <c r="L74" s="1"/>
  <c r="M29"/>
  <c r="C29"/>
  <c r="C32" s="1"/>
  <c r="C223"/>
  <c r="C34" i="6"/>
  <c r="C36" s="1"/>
  <c r="D27" i="25"/>
  <c r="E27"/>
  <c r="F27"/>
  <c r="F36" s="1"/>
  <c r="F37" s="1"/>
  <c r="E25" i="2" s="1"/>
  <c r="G27" i="25"/>
  <c r="H27"/>
  <c r="H36" s="1"/>
  <c r="H37" s="1"/>
  <c r="G25" i="2" s="1"/>
  <c r="I27" i="25"/>
  <c r="I36" s="1"/>
  <c r="I37" s="1"/>
  <c r="H25" i="2" s="1"/>
  <c r="J27" i="25"/>
  <c r="J36" s="1"/>
  <c r="J37" s="1"/>
  <c r="I25" i="2" s="1"/>
  <c r="K27" i="25"/>
  <c r="L27"/>
  <c r="M27"/>
  <c r="N27"/>
  <c r="N36" s="1"/>
  <c r="N37" s="1"/>
  <c r="M25" i="2" s="1"/>
  <c r="H28" i="25"/>
  <c r="N28"/>
  <c r="C22"/>
  <c r="C126" i="7"/>
  <c r="M131"/>
  <c r="C131"/>
  <c r="C134" s="1"/>
  <c r="C100"/>
  <c r="C103" s="1"/>
  <c r="C140"/>
  <c r="M140"/>
  <c r="M176"/>
  <c r="C176"/>
  <c r="C181" s="1"/>
  <c r="L61" i="3"/>
  <c r="B49"/>
  <c r="B57"/>
  <c r="B53"/>
  <c r="B45"/>
  <c r="B41"/>
  <c r="B37"/>
  <c r="B33"/>
  <c r="B29"/>
  <c r="B25"/>
  <c r="B21"/>
  <c r="B17"/>
  <c r="E18" i="11"/>
  <c r="E16"/>
  <c r="E12"/>
  <c r="E20" s="1"/>
  <c r="K123" i="10"/>
  <c r="K122" s="1"/>
  <c r="J122"/>
  <c r="I122"/>
  <c r="K121"/>
  <c r="K120"/>
  <c r="J119"/>
  <c r="I119"/>
  <c r="K118"/>
  <c r="K117" s="1"/>
  <c r="J117"/>
  <c r="I117"/>
  <c r="K116"/>
  <c r="K115"/>
  <c r="K114"/>
  <c r="K113"/>
  <c r="K112"/>
  <c r="K111"/>
  <c r="K110"/>
  <c r="J109"/>
  <c r="I109"/>
  <c r="K108"/>
  <c r="K106"/>
  <c r="J105"/>
  <c r="I105"/>
  <c r="K102"/>
  <c r="K101"/>
  <c r="K100"/>
  <c r="K99"/>
  <c r="K98"/>
  <c r="K97"/>
  <c r="J96"/>
  <c r="I96"/>
  <c r="K95"/>
  <c r="K94" s="1"/>
  <c r="J94"/>
  <c r="I94"/>
  <c r="K93"/>
  <c r="K91" s="1"/>
  <c r="K76"/>
  <c r="K75" s="1"/>
  <c r="K77" s="1"/>
  <c r="J75"/>
  <c r="J77" s="1"/>
  <c r="I75"/>
  <c r="I77" s="1"/>
  <c r="K74"/>
  <c r="J74"/>
  <c r="I74"/>
  <c r="K69"/>
  <c r="K68"/>
  <c r="J67"/>
  <c r="I67"/>
  <c r="K66"/>
  <c r="K63" s="1"/>
  <c r="K62"/>
  <c r="K60" s="1"/>
  <c r="K59"/>
  <c r="K58"/>
  <c r="K55"/>
  <c r="K53"/>
  <c r="K52"/>
  <c r="K51"/>
  <c r="K50"/>
  <c r="J49"/>
  <c r="I49"/>
  <c r="K46"/>
  <c r="K45"/>
  <c r="K44"/>
  <c r="K38"/>
  <c r="K36"/>
  <c r="J35"/>
  <c r="I35"/>
  <c r="K34"/>
  <c r="K33"/>
  <c r="K31"/>
  <c r="J30"/>
  <c r="I30"/>
  <c r="K29"/>
  <c r="K27"/>
  <c r="J26"/>
  <c r="I26"/>
  <c r="K25"/>
  <c r="K24" s="1"/>
  <c r="J24"/>
  <c r="I24"/>
  <c r="K19"/>
  <c r="K18" s="1"/>
  <c r="J18"/>
  <c r="I18"/>
  <c r="K17"/>
  <c r="K14"/>
  <c r="K13" s="1"/>
  <c r="J13"/>
  <c r="I13"/>
  <c r="K12"/>
  <c r="K11" s="1"/>
  <c r="J11"/>
  <c r="J70" s="1"/>
  <c r="I11"/>
  <c r="E67" i="9"/>
  <c r="E73" s="1"/>
  <c r="E76" s="1"/>
  <c r="E48"/>
  <c r="E46"/>
  <c r="E33"/>
  <c r="E29"/>
  <c r="E26"/>
  <c r="E21"/>
  <c r="E19"/>
  <c r="E13"/>
  <c r="E11"/>
  <c r="C18" i="26"/>
  <c r="C234" i="7"/>
  <c r="C235" s="1"/>
  <c r="M108"/>
  <c r="C108"/>
  <c r="C110" s="1"/>
  <c r="M330"/>
  <c r="C330"/>
  <c r="C321"/>
  <c r="C317"/>
  <c r="C313"/>
  <c r="C302"/>
  <c r="M274"/>
  <c r="C261"/>
  <c r="C262"/>
  <c r="C257"/>
  <c r="C258"/>
  <c r="C233"/>
  <c r="C192"/>
  <c r="M117"/>
  <c r="C91"/>
  <c r="C71"/>
  <c r="C59"/>
  <c r="C62" s="1"/>
  <c r="E19" i="26"/>
  <c r="E42" s="1"/>
  <c r="F42"/>
  <c r="G19"/>
  <c r="G42" s="1"/>
  <c r="H19"/>
  <c r="H42" s="1"/>
  <c r="I19"/>
  <c r="I42" s="1"/>
  <c r="J19"/>
  <c r="J42" s="1"/>
  <c r="K19"/>
  <c r="K42" s="1"/>
  <c r="L19"/>
  <c r="L42" s="1"/>
  <c r="J20"/>
  <c r="C17"/>
  <c r="C41"/>
  <c r="C38"/>
  <c r="C14"/>
  <c r="C35" i="25"/>
  <c r="B24" i="2" s="1"/>
  <c r="C25" i="25"/>
  <c r="C17"/>
  <c r="C247" i="6"/>
  <c r="O247"/>
  <c r="C240"/>
  <c r="C244" s="1"/>
  <c r="C217"/>
  <c r="C213"/>
  <c r="C197"/>
  <c r="C193"/>
  <c r="C185"/>
  <c r="C181"/>
  <c r="C177"/>
  <c r="C173"/>
  <c r="C169"/>
  <c r="C165"/>
  <c r="C161"/>
  <c r="C157"/>
  <c r="C102"/>
  <c r="C109" s="1"/>
  <c r="C99"/>
  <c r="C52"/>
  <c r="C41"/>
  <c r="C30"/>
  <c r="C118"/>
  <c r="C55"/>
  <c r="C44"/>
  <c r="E25" i="1"/>
  <c r="E22"/>
  <c r="F13" i="13"/>
  <c r="F14"/>
  <c r="F15"/>
  <c r="F16"/>
  <c r="F17"/>
  <c r="F18"/>
  <c r="F19"/>
  <c r="F20"/>
  <c r="F21"/>
  <c r="F22"/>
  <c r="F12"/>
  <c r="K67" i="10" l="1"/>
  <c r="I124"/>
  <c r="J28" i="25"/>
  <c r="M28"/>
  <c r="M36"/>
  <c r="M37" s="1"/>
  <c r="L25" i="2" s="1"/>
  <c r="E28" i="25"/>
  <c r="E36"/>
  <c r="E37" s="1"/>
  <c r="D25" i="2" s="1"/>
  <c r="J124" i="10"/>
  <c r="L28" i="25"/>
  <c r="L36"/>
  <c r="L37" s="1"/>
  <c r="K25" i="2" s="1"/>
  <c r="H20" i="26"/>
  <c r="I70" i="10"/>
  <c r="F28" i="25"/>
  <c r="K28"/>
  <c r="K36"/>
  <c r="K37" s="1"/>
  <c r="J25" i="2" s="1"/>
  <c r="G28" i="25"/>
  <c r="G36"/>
  <c r="G37" s="1"/>
  <c r="F25" i="2" s="1"/>
  <c r="K105" i="10"/>
  <c r="K35"/>
  <c r="K30"/>
  <c r="J78"/>
  <c r="K39" i="7"/>
  <c r="K347"/>
  <c r="I39"/>
  <c r="I347"/>
  <c r="G39"/>
  <c r="E39"/>
  <c r="E347"/>
  <c r="H347"/>
  <c r="L39"/>
  <c r="L347"/>
  <c r="J39"/>
  <c r="J347"/>
  <c r="F39"/>
  <c r="F347"/>
  <c r="D39"/>
  <c r="E20" i="26"/>
  <c r="D22" i="3"/>
  <c r="K20" i="26"/>
  <c r="K43"/>
  <c r="I20"/>
  <c r="I43"/>
  <c r="H22" i="3" s="1"/>
  <c r="G20" i="26"/>
  <c r="G43"/>
  <c r="F22" i="3" s="1"/>
  <c r="L43" i="26"/>
  <c r="K22" i="3" s="1"/>
  <c r="J43" i="26"/>
  <c r="I22" i="3" s="1"/>
  <c r="H43" i="26"/>
  <c r="G22" i="3" s="1"/>
  <c r="F20" i="26"/>
  <c r="F43"/>
  <c r="D20"/>
  <c r="D43"/>
  <c r="C22" i="3" s="1"/>
  <c r="D28" i="25"/>
  <c r="D36"/>
  <c r="D37" s="1"/>
  <c r="C25" i="2" s="1"/>
  <c r="I28" i="25"/>
  <c r="L20" i="26"/>
  <c r="M261" i="6"/>
  <c r="I261"/>
  <c r="E261"/>
  <c r="J22" i="3"/>
  <c r="I78" i="10"/>
  <c r="K96"/>
  <c r="K109"/>
  <c r="E22" i="3"/>
  <c r="K261" i="6"/>
  <c r="G261"/>
  <c r="E50" i="9"/>
  <c r="E54" s="1"/>
  <c r="H153" i="7"/>
  <c r="E29" i="1"/>
  <c r="C55" s="1"/>
  <c r="K49" i="10"/>
  <c r="D74" i="7"/>
  <c r="M74" s="1"/>
  <c r="M73"/>
  <c r="M96"/>
  <c r="M38"/>
  <c r="C326"/>
  <c r="B61" i="3"/>
  <c r="M327" i="7"/>
  <c r="M326"/>
  <c r="C236"/>
  <c r="K119" i="10"/>
  <c r="K26"/>
  <c r="M39" i="7"/>
  <c r="M32"/>
  <c r="M103"/>
  <c r="M110"/>
  <c r="M182"/>
  <c r="M181"/>
  <c r="M135"/>
  <c r="C42" i="25"/>
  <c r="C266" i="6"/>
  <c r="P32" i="17"/>
  <c r="P27"/>
  <c r="P18"/>
  <c r="P15"/>
  <c r="P19" s="1"/>
  <c r="O15"/>
  <c r="O18"/>
  <c r="O19" s="1"/>
  <c r="O27"/>
  <c r="O32"/>
  <c r="C324" i="7"/>
  <c r="O38" i="6"/>
  <c r="O39"/>
  <c r="O40"/>
  <c r="O42"/>
  <c r="O43"/>
  <c r="O74"/>
  <c r="O76"/>
  <c r="O77"/>
  <c r="O78"/>
  <c r="O80"/>
  <c r="O81"/>
  <c r="O82"/>
  <c r="O84"/>
  <c r="O85"/>
  <c r="O86"/>
  <c r="O88"/>
  <c r="O89"/>
  <c r="O90"/>
  <c r="O92"/>
  <c r="O93"/>
  <c r="O94"/>
  <c r="O96"/>
  <c r="O97"/>
  <c r="O98"/>
  <c r="O100"/>
  <c r="O101"/>
  <c r="O110"/>
  <c r="O111"/>
  <c r="O112"/>
  <c r="O116"/>
  <c r="O117"/>
  <c r="O119"/>
  <c r="O122"/>
  <c r="O123"/>
  <c r="O124"/>
  <c r="O126"/>
  <c r="O127"/>
  <c r="O128"/>
  <c r="O130"/>
  <c r="O131"/>
  <c r="O132"/>
  <c r="O134"/>
  <c r="O135"/>
  <c r="O136"/>
  <c r="O166"/>
  <c r="O167"/>
  <c r="O168"/>
  <c r="O170"/>
  <c r="O171"/>
  <c r="O172"/>
  <c r="O174"/>
  <c r="O175"/>
  <c r="O176"/>
  <c r="O178"/>
  <c r="O179"/>
  <c r="O180"/>
  <c r="O182"/>
  <c r="O183"/>
  <c r="O184"/>
  <c r="O186"/>
  <c r="O187"/>
  <c r="O188"/>
  <c r="O190"/>
  <c r="O191"/>
  <c r="O192"/>
  <c r="O194"/>
  <c r="O195"/>
  <c r="O196"/>
  <c r="O198"/>
  <c r="O199"/>
  <c r="O200"/>
  <c r="O204"/>
  <c r="O205"/>
  <c r="O206"/>
  <c r="O210"/>
  <c r="O211"/>
  <c r="O212"/>
  <c r="O214"/>
  <c r="O215"/>
  <c r="O216"/>
  <c r="O218"/>
  <c r="O219"/>
  <c r="O220"/>
  <c r="O224"/>
  <c r="O225"/>
  <c r="O226"/>
  <c r="O228"/>
  <c r="O229"/>
  <c r="O230"/>
  <c r="O232"/>
  <c r="O233"/>
  <c r="O234"/>
  <c r="O238"/>
  <c r="O239"/>
  <c r="B20" i="2"/>
  <c r="C252" i="6"/>
  <c r="B38" i="3"/>
  <c r="F332" i="7" l="1"/>
  <c r="L332"/>
  <c r="G332"/>
  <c r="K332"/>
  <c r="O33" i="17"/>
  <c r="E332" i="7"/>
  <c r="E335" s="1"/>
  <c r="I332"/>
  <c r="H18" i="3" s="1"/>
  <c r="H62" s="1"/>
  <c r="E47" i="1" s="1"/>
  <c r="H332" i="7"/>
  <c r="K124" i="10"/>
  <c r="J332" i="7"/>
  <c r="K70" i="10"/>
  <c r="K78" s="1"/>
  <c r="C327" i="7"/>
  <c r="M338"/>
  <c r="M33"/>
  <c r="J65" i="2"/>
  <c r="F65"/>
  <c r="M65"/>
  <c r="N261" i="6"/>
  <c r="C264" s="1"/>
  <c r="L261"/>
  <c r="K65" i="2"/>
  <c r="D65"/>
  <c r="L65"/>
  <c r="C65"/>
  <c r="P33" i="17"/>
  <c r="J261" i="6"/>
  <c r="I65" i="2"/>
  <c r="E65"/>
  <c r="F261" i="6"/>
  <c r="H261"/>
  <c r="G65" i="2"/>
  <c r="H65"/>
  <c r="B40"/>
  <c r="B36"/>
  <c r="B34" i="3"/>
  <c r="B54"/>
  <c r="B56" i="2"/>
  <c r="B30" i="3"/>
  <c r="B28" i="2"/>
  <c r="I335" i="7" l="1"/>
  <c r="D18" i="3"/>
  <c r="D62" s="1"/>
  <c r="E41" i="1" s="1"/>
  <c r="F18" i="3"/>
  <c r="F62" s="1"/>
  <c r="G335" i="7"/>
  <c r="J18" i="3"/>
  <c r="J62" s="1"/>
  <c r="E49" i="1" s="1"/>
  <c r="K335" i="7"/>
  <c r="K18" i="3"/>
  <c r="K62" s="1"/>
  <c r="E50" i="1" s="1"/>
  <c r="L335" i="7"/>
  <c r="C18" i="3"/>
  <c r="C62" s="1"/>
  <c r="E40" i="1" s="1"/>
  <c r="E18" i="3"/>
  <c r="E62" s="1"/>
  <c r="E42" i="1" s="1"/>
  <c r="F335" i="7"/>
  <c r="M331"/>
  <c r="H335"/>
  <c r="G18" i="3"/>
  <c r="G62" s="1"/>
  <c r="I18"/>
  <c r="I62" s="1"/>
  <c r="E48" i="1" s="1"/>
  <c r="J335" i="7"/>
  <c r="M332"/>
  <c r="O261" i="6"/>
  <c r="B65" i="2"/>
  <c r="B17"/>
  <c r="B32"/>
  <c r="B42" i="3"/>
  <c r="B46"/>
  <c r="B44" i="2"/>
  <c r="M335" i="7" l="1"/>
  <c r="B48" i="2"/>
  <c r="B52"/>
  <c r="B58" i="3"/>
  <c r="B50" l="1"/>
  <c r="B60" i="2"/>
  <c r="C33" i="9" l="1"/>
  <c r="C29"/>
  <c r="E123" i="10"/>
  <c r="E122" s="1"/>
  <c r="D122"/>
  <c r="C122"/>
  <c r="C156" i="6" l="1"/>
  <c r="C99" i="7"/>
  <c r="C104" s="1"/>
  <c r="M99"/>
  <c r="E93" i="10"/>
  <c r="E91" s="1"/>
  <c r="D91"/>
  <c r="C91"/>
  <c r="D67"/>
  <c r="C67"/>
  <c r="E68"/>
  <c r="E63"/>
  <c r="D63"/>
  <c r="C63"/>
  <c r="M245" i="7"/>
  <c r="C229"/>
  <c r="M165"/>
  <c r="M166"/>
  <c r="C93"/>
  <c r="C45" i="26"/>
  <c r="C51"/>
  <c r="C39" i="25"/>
  <c r="C256" i="6"/>
  <c r="C260" s="1"/>
  <c r="C33" i="26"/>
  <c r="C29"/>
  <c r="C37"/>
  <c r="C15"/>
  <c r="C16"/>
  <c r="C92" i="7"/>
  <c r="C95" s="1"/>
  <c r="C96" s="1"/>
  <c r="C72"/>
  <c r="M195"/>
  <c r="M221"/>
  <c r="M222"/>
  <c r="M224"/>
  <c r="C224"/>
  <c r="M214"/>
  <c r="C219"/>
  <c r="C221"/>
  <c r="C222"/>
  <c r="C245"/>
  <c r="C248" s="1"/>
  <c r="C214"/>
  <c r="C218" s="1"/>
  <c r="C45" i="25"/>
  <c r="C31"/>
  <c r="C21"/>
  <c r="C13"/>
  <c r="C230" i="6"/>
  <c r="C226"/>
  <c r="C216"/>
  <c r="C212"/>
  <c r="C152"/>
  <c r="C148"/>
  <c r="C132"/>
  <c r="C128"/>
  <c r="C124"/>
  <c r="C94"/>
  <c r="C90"/>
  <c r="C86"/>
  <c r="C82"/>
  <c r="C78"/>
  <c r="C74"/>
  <c r="C70"/>
  <c r="C66"/>
  <c r="C51"/>
  <c r="C40"/>
  <c r="C29"/>
  <c r="C19"/>
  <c r="C13"/>
  <c r="C234"/>
  <c r="C237" s="1"/>
  <c r="C220"/>
  <c r="C223" s="1"/>
  <c r="C206"/>
  <c r="C209" s="1"/>
  <c r="C196"/>
  <c r="C192"/>
  <c r="C188"/>
  <c r="C184"/>
  <c r="C180"/>
  <c r="C176"/>
  <c r="C172"/>
  <c r="C168"/>
  <c r="C164"/>
  <c r="C160"/>
  <c r="C200"/>
  <c r="C203" s="1"/>
  <c r="C136"/>
  <c r="C139" s="1"/>
  <c r="C119"/>
  <c r="C112"/>
  <c r="C115" s="1"/>
  <c r="C98"/>
  <c r="C59"/>
  <c r="C63" s="1"/>
  <c r="C33"/>
  <c r="C37" s="1"/>
  <c r="C23"/>
  <c r="C26" s="1"/>
  <c r="C16" l="1"/>
  <c r="C269"/>
  <c r="C225" i="7"/>
  <c r="C73"/>
  <c r="C74" s="1"/>
  <c r="C226"/>
  <c r="C120" i="6"/>
  <c r="C121" s="1"/>
  <c r="C19" i="26"/>
  <c r="C42" s="1"/>
  <c r="M20"/>
  <c r="M153" i="7"/>
  <c r="M104"/>
  <c r="M152"/>
  <c r="M225"/>
  <c r="M226"/>
  <c r="C139"/>
  <c r="C141" s="1"/>
  <c r="M139"/>
  <c r="C46" i="6"/>
  <c r="M107" i="7"/>
  <c r="M120"/>
  <c r="C120"/>
  <c r="C123" s="1"/>
  <c r="M234"/>
  <c r="C107"/>
  <c r="C111" s="1"/>
  <c r="C151"/>
  <c r="C320"/>
  <c r="C316"/>
  <c r="C312"/>
  <c r="C305"/>
  <c r="C309" s="1"/>
  <c r="C301"/>
  <c r="C289"/>
  <c r="C292" s="1"/>
  <c r="C295"/>
  <c r="C298" s="1"/>
  <c r="C283"/>
  <c r="C286" s="1"/>
  <c r="C277"/>
  <c r="C280" s="1"/>
  <c r="C271"/>
  <c r="C274" s="1"/>
  <c r="C265"/>
  <c r="C268" s="1"/>
  <c r="C251"/>
  <c r="C254" s="1"/>
  <c r="C239"/>
  <c r="M173"/>
  <c r="M174"/>
  <c r="M175"/>
  <c r="M183"/>
  <c r="M184"/>
  <c r="M185"/>
  <c r="M189"/>
  <c r="M190"/>
  <c r="M191"/>
  <c r="M193"/>
  <c r="M194"/>
  <c r="M206"/>
  <c r="M207"/>
  <c r="M208"/>
  <c r="M209"/>
  <c r="M212"/>
  <c r="M213"/>
  <c r="M218"/>
  <c r="M219"/>
  <c r="M220"/>
  <c r="M227"/>
  <c r="M228"/>
  <c r="M229"/>
  <c r="M231"/>
  <c r="M232"/>
  <c r="M237"/>
  <c r="M238"/>
  <c r="M239"/>
  <c r="M243"/>
  <c r="M244"/>
  <c r="M248"/>
  <c r="M249"/>
  <c r="M250"/>
  <c r="M251"/>
  <c r="M255"/>
  <c r="M256"/>
  <c r="M257"/>
  <c r="M259"/>
  <c r="M260"/>
  <c r="M261"/>
  <c r="M263"/>
  <c r="M264"/>
  <c r="M265"/>
  <c r="M269"/>
  <c r="M270"/>
  <c r="M271"/>
  <c r="M275"/>
  <c r="M276"/>
  <c r="M277"/>
  <c r="M281"/>
  <c r="M282"/>
  <c r="M283"/>
  <c r="M287"/>
  <c r="M288"/>
  <c r="M289"/>
  <c r="M293"/>
  <c r="M294"/>
  <c r="M295"/>
  <c r="M310"/>
  <c r="M311"/>
  <c r="M312"/>
  <c r="M314"/>
  <c r="M315"/>
  <c r="M316"/>
  <c r="M318"/>
  <c r="M319"/>
  <c r="M320"/>
  <c r="M322"/>
  <c r="M323"/>
  <c r="C208"/>
  <c r="C209"/>
  <c r="C210" s="1"/>
  <c r="C195"/>
  <c r="C199" s="1"/>
  <c r="C191"/>
  <c r="C185"/>
  <c r="C188" s="1"/>
  <c r="C175"/>
  <c r="C182" s="1"/>
  <c r="C165"/>
  <c r="C166"/>
  <c r="C169"/>
  <c r="C156"/>
  <c r="C162" s="1"/>
  <c r="M112"/>
  <c r="M113"/>
  <c r="M114"/>
  <c r="M118"/>
  <c r="M119"/>
  <c r="M124"/>
  <c r="M125"/>
  <c r="M127"/>
  <c r="M128"/>
  <c r="M129"/>
  <c r="M130"/>
  <c r="M136"/>
  <c r="M137"/>
  <c r="M138"/>
  <c r="M143"/>
  <c r="M144"/>
  <c r="M145"/>
  <c r="M146"/>
  <c r="M147"/>
  <c r="M154"/>
  <c r="M155"/>
  <c r="M156"/>
  <c r="M163"/>
  <c r="M164"/>
  <c r="C138"/>
  <c r="C130"/>
  <c r="C135" s="1"/>
  <c r="C127"/>
  <c r="C114"/>
  <c r="C117" s="1"/>
  <c r="M90"/>
  <c r="M97"/>
  <c r="M98"/>
  <c r="M105"/>
  <c r="M106"/>
  <c r="C85"/>
  <c r="C88" s="1"/>
  <c r="C77"/>
  <c r="C82" s="1"/>
  <c r="C65"/>
  <c r="C68" s="1"/>
  <c r="M42"/>
  <c r="M43"/>
  <c r="M44"/>
  <c r="C42"/>
  <c r="C43"/>
  <c r="C44"/>
  <c r="M36"/>
  <c r="C36"/>
  <c r="C39" s="1"/>
  <c r="M28"/>
  <c r="C28"/>
  <c r="C33" s="1"/>
  <c r="C22"/>
  <c r="C25" s="1"/>
  <c r="M14"/>
  <c r="M20"/>
  <c r="M21"/>
  <c r="M22"/>
  <c r="C14"/>
  <c r="C19" s="1"/>
  <c r="C45" i="6"/>
  <c r="O120"/>
  <c r="C145" i="7"/>
  <c r="C146"/>
  <c r="C147"/>
  <c r="C26" i="25"/>
  <c r="C27" s="1"/>
  <c r="C36" s="1"/>
  <c r="M52" i="7"/>
  <c r="C52"/>
  <c r="C56" s="1"/>
  <c r="B24" i="3"/>
  <c r="C23" i="26"/>
  <c r="C26" s="1"/>
  <c r="D336" i="7"/>
  <c r="E336"/>
  <c r="F336"/>
  <c r="G336"/>
  <c r="H336"/>
  <c r="I336"/>
  <c r="J336"/>
  <c r="K336"/>
  <c r="L336"/>
  <c r="D265" i="6"/>
  <c r="E265"/>
  <c r="F265"/>
  <c r="I265"/>
  <c r="J265"/>
  <c r="K265"/>
  <c r="L265"/>
  <c r="M265"/>
  <c r="N265"/>
  <c r="E62" i="10"/>
  <c r="E60" s="1"/>
  <c r="D60"/>
  <c r="C60"/>
  <c r="F34" i="13"/>
  <c r="F35"/>
  <c r="F36"/>
  <c r="F37"/>
  <c r="F38"/>
  <c r="F39"/>
  <c r="F33"/>
  <c r="D40"/>
  <c r="E40"/>
  <c r="C16" i="11"/>
  <c r="E110" i="10"/>
  <c r="C12" i="11"/>
  <c r="C12" i="1"/>
  <c r="D105" i="10"/>
  <c r="C105"/>
  <c r="B283" i="6"/>
  <c r="B285" s="1"/>
  <c r="C11" i="9"/>
  <c r="C46"/>
  <c r="E120" i="10"/>
  <c r="D109"/>
  <c r="C109"/>
  <c r="E111"/>
  <c r="E112"/>
  <c r="E108"/>
  <c r="E105" s="1"/>
  <c r="E69"/>
  <c r="E67" s="1"/>
  <c r="E58"/>
  <c r="E34"/>
  <c r="E30" s="1"/>
  <c r="D30"/>
  <c r="C30"/>
  <c r="D24"/>
  <c r="C24"/>
  <c r="E25"/>
  <c r="E24" s="1"/>
  <c r="E19"/>
  <c r="E18" s="1"/>
  <c r="D18"/>
  <c r="C18"/>
  <c r="C171" i="7" l="1"/>
  <c r="C48"/>
  <c r="C49" s="1"/>
  <c r="C37" i="25"/>
  <c r="B25" i="2" s="1"/>
  <c r="C20" i="26"/>
  <c r="C43"/>
  <c r="C142" i="7"/>
  <c r="C211"/>
  <c r="C338" s="1"/>
  <c r="C152"/>
  <c r="M111"/>
  <c r="J340"/>
  <c r="L340"/>
  <c r="H340"/>
  <c r="M49"/>
  <c r="K340"/>
  <c r="I340"/>
  <c r="G340"/>
  <c r="E340"/>
  <c r="F340"/>
  <c r="D340"/>
  <c r="O121" i="6"/>
  <c r="C47"/>
  <c r="M48" i="7"/>
  <c r="M211"/>
  <c r="M123"/>
  <c r="M210"/>
  <c r="C28" i="25"/>
  <c r="M142" i="7"/>
  <c r="M56"/>
  <c r="M141"/>
  <c r="B36" i="3"/>
  <c r="C18" i="25"/>
  <c r="E109" i="10"/>
  <c r="C347" i="7" l="1"/>
  <c r="C331" s="1"/>
  <c r="C248" i="6"/>
  <c r="C249" s="1"/>
  <c r="C261" s="1"/>
  <c r="C153" i="7"/>
  <c r="C48" i="6"/>
  <c r="C172" i="7"/>
  <c r="M19"/>
  <c r="C340"/>
  <c r="O248" i="6"/>
  <c r="M26" i="26"/>
  <c r="C337" i="7"/>
  <c r="C332" l="1"/>
  <c r="C335" s="1"/>
  <c r="C57" i="13"/>
  <c r="D57"/>
  <c r="E57"/>
  <c r="B57"/>
  <c r="F62"/>
  <c r="F61"/>
  <c r="E40" i="26"/>
  <c r="F40"/>
  <c r="G40"/>
  <c r="H40"/>
  <c r="I40"/>
  <c r="J40"/>
  <c r="K40"/>
  <c r="L40"/>
  <c r="C36"/>
  <c r="M34" i="7"/>
  <c r="M35"/>
  <c r="M50"/>
  <c r="M51"/>
  <c r="D343"/>
  <c r="D329" s="1"/>
  <c r="E343"/>
  <c r="E329" s="1"/>
  <c r="F343"/>
  <c r="F329" s="1"/>
  <c r="G343"/>
  <c r="G329" s="1"/>
  <c r="H343"/>
  <c r="H329" s="1"/>
  <c r="I343"/>
  <c r="I329" s="1"/>
  <c r="J343"/>
  <c r="J329" s="1"/>
  <c r="K343"/>
  <c r="K329" s="1"/>
  <c r="L343"/>
  <c r="L329" s="1"/>
  <c r="C319"/>
  <c r="C315"/>
  <c r="C64"/>
  <c r="C51"/>
  <c r="E273" i="6"/>
  <c r="E246" s="1"/>
  <c r="F273"/>
  <c r="F246" s="1"/>
  <c r="E15" i="2" s="1"/>
  <c r="G273" i="6"/>
  <c r="G246" s="1"/>
  <c r="F15" i="2" s="1"/>
  <c r="H273" i="6"/>
  <c r="H246" s="1"/>
  <c r="G15" i="2" s="1"/>
  <c r="I273" i="6"/>
  <c r="I246" s="1"/>
  <c r="H15" i="2" s="1"/>
  <c r="J273" i="6"/>
  <c r="J246" s="1"/>
  <c r="I15" i="2" s="1"/>
  <c r="K273" i="6"/>
  <c r="K246" s="1"/>
  <c r="J15" i="2" s="1"/>
  <c r="L273" i="6"/>
  <c r="L246" s="1"/>
  <c r="K15" i="2" s="1"/>
  <c r="M273" i="6"/>
  <c r="M246" s="1"/>
  <c r="L15" i="2" s="1"/>
  <c r="N273" i="6"/>
  <c r="N246" s="1"/>
  <c r="M15" i="2" s="1"/>
  <c r="C229" i="6"/>
  <c r="C191"/>
  <c r="C163"/>
  <c r="C123"/>
  <c r="C77"/>
  <c r="C50"/>
  <c r="C39"/>
  <c r="C28"/>
  <c r="C18"/>
  <c r="C232" i="7"/>
  <c r="C228"/>
  <c r="C220"/>
  <c r="C174"/>
  <c r="C184"/>
  <c r="C35"/>
  <c r="C183" i="6"/>
  <c r="C179"/>
  <c r="C159"/>
  <c r="C155"/>
  <c r="D49" i="10"/>
  <c r="D339" i="7"/>
  <c r="E339"/>
  <c r="F339"/>
  <c r="G339"/>
  <c r="H339"/>
  <c r="I339"/>
  <c r="J339"/>
  <c r="K339"/>
  <c r="L339"/>
  <c r="C48" i="9"/>
  <c r="C18" i="11"/>
  <c r="C20" s="1"/>
  <c r="C19" i="9"/>
  <c r="C13"/>
  <c r="D117" i="10"/>
  <c r="C117"/>
  <c r="E118"/>
  <c r="E117" s="1"/>
  <c r="E53"/>
  <c r="E51"/>
  <c r="D35"/>
  <c r="C35"/>
  <c r="E46"/>
  <c r="E45"/>
  <c r="E44"/>
  <c r="E98"/>
  <c r="E102"/>
  <c r="E14"/>
  <c r="E13" s="1"/>
  <c r="D13"/>
  <c r="C13"/>
  <c r="D11"/>
  <c r="C11"/>
  <c r="E12"/>
  <c r="E11" s="1"/>
  <c r="M26" i="7"/>
  <c r="M27"/>
  <c r="M40"/>
  <c r="M41"/>
  <c r="M57"/>
  <c r="M58"/>
  <c r="M13"/>
  <c r="C239" i="6"/>
  <c r="M263" l="1"/>
  <c r="M260"/>
  <c r="E51" i="1"/>
  <c r="C56" s="1"/>
  <c r="K263" i="6"/>
  <c r="K260"/>
  <c r="E259"/>
  <c r="N259"/>
  <c r="L259"/>
  <c r="J259"/>
  <c r="H259"/>
  <c r="F259"/>
  <c r="M329" i="7"/>
  <c r="C344"/>
  <c r="M333"/>
  <c r="M339" s="1"/>
  <c r="K333"/>
  <c r="I333"/>
  <c r="G333"/>
  <c r="E333"/>
  <c r="L333"/>
  <c r="J333"/>
  <c r="H333"/>
  <c r="D333"/>
  <c r="F333"/>
  <c r="G259" i="6"/>
  <c r="M259"/>
  <c r="K259"/>
  <c r="I259"/>
  <c r="M336" i="7"/>
  <c r="E35" i="10"/>
  <c r="L18" i="3" l="1"/>
  <c r="B18"/>
  <c r="H263" i="6"/>
  <c r="H260"/>
  <c r="C334" i="7"/>
  <c r="F263" i="6"/>
  <c r="F260"/>
  <c r="N260"/>
  <c r="C323" i="7"/>
  <c r="C304"/>
  <c r="C106"/>
  <c r="C21"/>
  <c r="O260" i="6" l="1"/>
  <c r="E268"/>
  <c r="E262" s="1"/>
  <c r="F268"/>
  <c r="F262" s="1"/>
  <c r="G268"/>
  <c r="G262" s="1"/>
  <c r="H268"/>
  <c r="H262" s="1"/>
  <c r="I268"/>
  <c r="I262" s="1"/>
  <c r="J268"/>
  <c r="J262" s="1"/>
  <c r="K268"/>
  <c r="K262" s="1"/>
  <c r="L268"/>
  <c r="L262" s="1"/>
  <c r="M268"/>
  <c r="M262" s="1"/>
  <c r="N268"/>
  <c r="N262" s="1"/>
  <c r="B30" i="17"/>
  <c r="D26" i="10" l="1"/>
  <c r="C26"/>
  <c r="E27"/>
  <c r="C18" i="29"/>
  <c r="B27" i="2"/>
  <c r="B23" i="13"/>
  <c r="C23"/>
  <c r="D75" i="10"/>
  <c r="D77" s="1"/>
  <c r="C75"/>
  <c r="C77" s="1"/>
  <c r="E76"/>
  <c r="E75" l="1"/>
  <c r="E77" s="1"/>
  <c r="D119"/>
  <c r="C119"/>
  <c r="D96"/>
  <c r="C96"/>
  <c r="E97"/>
  <c r="C49"/>
  <c r="E50"/>
  <c r="C250" i="7"/>
  <c r="C260"/>
  <c r="C119"/>
  <c r="C85" i="6"/>
  <c r="E20" i="3" l="1"/>
  <c r="C44" i="25"/>
  <c r="C20"/>
  <c r="D20" i="3"/>
  <c r="F20"/>
  <c r="H20"/>
  <c r="C28" i="26"/>
  <c r="J20" i="3"/>
  <c r="C238" i="7"/>
  <c r="E34" i="25"/>
  <c r="D23" i="2" s="1"/>
  <c r="F34" i="25"/>
  <c r="G34"/>
  <c r="F23" i="2" s="1"/>
  <c r="F63" s="1"/>
  <c r="H34" i="25"/>
  <c r="G23" i="2" s="1"/>
  <c r="G63" s="1"/>
  <c r="I34" i="25"/>
  <c r="H23" i="2" s="1"/>
  <c r="H63" s="1"/>
  <c r="J34" i="25"/>
  <c r="I23" i="2" s="1"/>
  <c r="I63" s="1"/>
  <c r="K34" i="25"/>
  <c r="J23" i="2" s="1"/>
  <c r="J63" s="1"/>
  <c r="L34" i="25"/>
  <c r="K23" i="2" s="1"/>
  <c r="K63" s="1"/>
  <c r="M34" i="25"/>
  <c r="L23" i="2" s="1"/>
  <c r="L63" s="1"/>
  <c r="N34" i="25"/>
  <c r="M23" i="2" s="1"/>
  <c r="M63" s="1"/>
  <c r="C187" i="6"/>
  <c r="C167"/>
  <c r="C175"/>
  <c r="D25" i="17"/>
  <c r="E25"/>
  <c r="J25"/>
  <c r="K25"/>
  <c r="L25"/>
  <c r="M25"/>
  <c r="C25"/>
  <c r="F27"/>
  <c r="B26"/>
  <c r="N27"/>
  <c r="D18"/>
  <c r="E18"/>
  <c r="F18"/>
  <c r="G18"/>
  <c r="H18"/>
  <c r="I18"/>
  <c r="J18"/>
  <c r="K18"/>
  <c r="L18"/>
  <c r="N18"/>
  <c r="C18"/>
  <c r="J15"/>
  <c r="J19" s="1"/>
  <c r="N15"/>
  <c r="N19" s="1"/>
  <c r="D15"/>
  <c r="D19" s="1"/>
  <c r="E15"/>
  <c r="E19" s="1"/>
  <c r="F15"/>
  <c r="F19" s="1"/>
  <c r="H15"/>
  <c r="H19" s="1"/>
  <c r="I15"/>
  <c r="L15"/>
  <c r="L19" s="1"/>
  <c r="M15"/>
  <c r="B10"/>
  <c r="B13"/>
  <c r="B14"/>
  <c r="B17"/>
  <c r="B28"/>
  <c r="B29"/>
  <c r="B31"/>
  <c r="D32"/>
  <c r="E32"/>
  <c r="F32"/>
  <c r="G32"/>
  <c r="H32"/>
  <c r="I32"/>
  <c r="J32"/>
  <c r="K32"/>
  <c r="L32"/>
  <c r="M32"/>
  <c r="N32"/>
  <c r="D23" i="13"/>
  <c r="B40"/>
  <c r="C40"/>
  <c r="F49"/>
  <c r="F50"/>
  <c r="F51"/>
  <c r="F52"/>
  <c r="B53"/>
  <c r="C53"/>
  <c r="D53"/>
  <c r="E53"/>
  <c r="F54"/>
  <c r="F55"/>
  <c r="F56"/>
  <c r="F58"/>
  <c r="F59"/>
  <c r="F60"/>
  <c r="F63"/>
  <c r="D64"/>
  <c r="E64"/>
  <c r="F65"/>
  <c r="F66"/>
  <c r="F67"/>
  <c r="C15" i="10"/>
  <c r="C70" s="1"/>
  <c r="D15"/>
  <c r="D70" s="1"/>
  <c r="E17"/>
  <c r="E29"/>
  <c r="E26" s="1"/>
  <c r="E59"/>
  <c r="E49" s="1"/>
  <c r="C71"/>
  <c r="D71"/>
  <c r="E73"/>
  <c r="C94"/>
  <c r="C124" s="1"/>
  <c r="D94"/>
  <c r="D124" s="1"/>
  <c r="E95"/>
  <c r="E96"/>
  <c r="E121"/>
  <c r="E119" s="1"/>
  <c r="C21" i="9"/>
  <c r="C50" s="1"/>
  <c r="C67"/>
  <c r="C73" s="1"/>
  <c r="C76" s="1"/>
  <c r="C13" i="26"/>
  <c r="C22"/>
  <c r="D32"/>
  <c r="C47"/>
  <c r="D50"/>
  <c r="E50"/>
  <c r="F50"/>
  <c r="G50"/>
  <c r="H50"/>
  <c r="I50"/>
  <c r="J50"/>
  <c r="K50"/>
  <c r="L50"/>
  <c r="C13" i="7"/>
  <c r="C27"/>
  <c r="C41"/>
  <c r="C58"/>
  <c r="C70"/>
  <c r="C76"/>
  <c r="C84"/>
  <c r="C90"/>
  <c r="C98"/>
  <c r="C113"/>
  <c r="C125"/>
  <c r="C129"/>
  <c r="C137"/>
  <c r="C144"/>
  <c r="C155"/>
  <c r="C164"/>
  <c r="C190"/>
  <c r="C194"/>
  <c r="C207"/>
  <c r="C213"/>
  <c r="C244"/>
  <c r="C256"/>
  <c r="C264"/>
  <c r="C270"/>
  <c r="C276"/>
  <c r="C282"/>
  <c r="C288"/>
  <c r="C294"/>
  <c r="C300"/>
  <c r="C311"/>
  <c r="D16" i="3"/>
  <c r="H16"/>
  <c r="H60" s="1"/>
  <c r="J16"/>
  <c r="F16"/>
  <c r="F60" s="1"/>
  <c r="G20"/>
  <c r="I20"/>
  <c r="K20"/>
  <c r="B26"/>
  <c r="B65" s="1"/>
  <c r="B52"/>
  <c r="C12" i="25"/>
  <c r="C16"/>
  <c r="C24"/>
  <c r="D30"/>
  <c r="D38"/>
  <c r="C38" s="1"/>
  <c r="C41"/>
  <c r="D12" i="6"/>
  <c r="D273" s="1"/>
  <c r="C22"/>
  <c r="C32"/>
  <c r="C43"/>
  <c r="C54"/>
  <c r="C58"/>
  <c r="C65"/>
  <c r="C69"/>
  <c r="C73"/>
  <c r="C81"/>
  <c r="C89"/>
  <c r="C93"/>
  <c r="C97"/>
  <c r="C101"/>
  <c r="C111"/>
  <c r="C117"/>
  <c r="C127"/>
  <c r="C131"/>
  <c r="C135"/>
  <c r="C147"/>
  <c r="C151"/>
  <c r="C171"/>
  <c r="C195"/>
  <c r="C199"/>
  <c r="C205"/>
  <c r="C211"/>
  <c r="C215"/>
  <c r="C219"/>
  <c r="C225"/>
  <c r="C233"/>
  <c r="C251"/>
  <c r="C255"/>
  <c r="B19" i="2"/>
  <c r="C22" i="1"/>
  <c r="C25"/>
  <c r="C44"/>
  <c r="B44" i="3"/>
  <c r="B40"/>
  <c r="B32"/>
  <c r="B48"/>
  <c r="B28"/>
  <c r="K27" i="17"/>
  <c r="G27"/>
  <c r="E63" i="2" l="1"/>
  <c r="E23"/>
  <c r="J60" i="3"/>
  <c r="G33" i="17"/>
  <c r="E68" i="13"/>
  <c r="K33" i="17"/>
  <c r="D60" i="3"/>
  <c r="J27" i="17"/>
  <c r="F23" i="13"/>
  <c r="B16" i="17"/>
  <c r="C336" i="7"/>
  <c r="I27" i="17"/>
  <c r="I33" s="1"/>
  <c r="C265" i="6"/>
  <c r="C29" i="1"/>
  <c r="B12" i="17"/>
  <c r="L27"/>
  <c r="L33" s="1"/>
  <c r="M27"/>
  <c r="M33" s="1"/>
  <c r="E27"/>
  <c r="E33" s="1"/>
  <c r="O255" i="6"/>
  <c r="D27" i="17"/>
  <c r="D246" i="6"/>
  <c r="O246" s="1"/>
  <c r="C277"/>
  <c r="B11" i="17"/>
  <c r="B21"/>
  <c r="H27"/>
  <c r="H33" s="1"/>
  <c r="C32" i="26"/>
  <c r="D40"/>
  <c r="B23" i="17"/>
  <c r="B24"/>
  <c r="B25"/>
  <c r="C339" i="7"/>
  <c r="C343"/>
  <c r="C329" s="1"/>
  <c r="F57" i="13"/>
  <c r="O12" i="6"/>
  <c r="O273" s="1"/>
  <c r="B32" i="17"/>
  <c r="J33"/>
  <c r="F33"/>
  <c r="B22"/>
  <c r="C68" i="13"/>
  <c r="C54" i="9"/>
  <c r="C12" i="6"/>
  <c r="D268"/>
  <c r="C30" i="25"/>
  <c r="N33" i="17"/>
  <c r="D33"/>
  <c r="B18"/>
  <c r="B9"/>
  <c r="C27"/>
  <c r="C33" s="1"/>
  <c r="E23" i="13"/>
  <c r="F53"/>
  <c r="F64"/>
  <c r="D68"/>
  <c r="B68"/>
  <c r="D74" i="10"/>
  <c r="C74"/>
  <c r="C78" s="1"/>
  <c r="E94"/>
  <c r="E124" s="1"/>
  <c r="E71"/>
  <c r="E15"/>
  <c r="E70" s="1"/>
  <c r="C50" i="26"/>
  <c r="I16" i="3"/>
  <c r="I60" s="1"/>
  <c r="D15" i="2"/>
  <c r="D63" s="1"/>
  <c r="C47" i="1"/>
  <c r="B59" i="2"/>
  <c r="K16" i="3"/>
  <c r="K60" s="1"/>
  <c r="G16"/>
  <c r="G60" s="1"/>
  <c r="E16"/>
  <c r="E60" s="1"/>
  <c r="C16"/>
  <c r="B55" i="2"/>
  <c r="B51"/>
  <c r="B43"/>
  <c r="B35"/>
  <c r="M19" i="17"/>
  <c r="I19"/>
  <c r="C15"/>
  <c r="K15"/>
  <c r="K19" s="1"/>
  <c r="G15"/>
  <c r="G19" s="1"/>
  <c r="B47" i="2"/>
  <c r="B39"/>
  <c r="B31"/>
  <c r="C44" i="26"/>
  <c r="B22" i="3" l="1"/>
  <c r="P246" i="6"/>
  <c r="D263"/>
  <c r="C263" s="1"/>
  <c r="C49" i="1"/>
  <c r="C50"/>
  <c r="C43"/>
  <c r="C41"/>
  <c r="B27" i="17"/>
  <c r="B33" s="1"/>
  <c r="C333" i="7"/>
  <c r="C268" i="6"/>
  <c r="C273"/>
  <c r="C246" s="1"/>
  <c r="D78" i="10"/>
  <c r="F68" i="13"/>
  <c r="E74" i="10"/>
  <c r="E78" s="1"/>
  <c r="C40" i="26"/>
  <c r="C20" i="3"/>
  <c r="B20" s="1"/>
  <c r="C23" i="2"/>
  <c r="B16" i="3"/>
  <c r="B15" i="17"/>
  <c r="B19" s="1"/>
  <c r="C19"/>
  <c r="B56" i="3"/>
  <c r="C60" l="1"/>
  <c r="B23" i="2"/>
  <c r="B62" i="3"/>
  <c r="O249" i="6"/>
  <c r="C16" i="2"/>
  <c r="N16" s="1"/>
  <c r="C48" i="1"/>
  <c r="C42"/>
  <c r="D262" i="6"/>
  <c r="C15" i="2"/>
  <c r="B15" l="1"/>
  <c r="C63"/>
  <c r="B63" s="1"/>
  <c r="B16"/>
  <c r="B67" s="1"/>
  <c r="B64"/>
  <c r="C259" i="6"/>
  <c r="C262"/>
  <c r="B60" i="3"/>
  <c r="C40" i="1"/>
  <c r="C51" s="1"/>
  <c r="C57" s="1"/>
  <c r="F40" i="13"/>
  <c r="M235" i="7"/>
  <c r="M236"/>
  <c r="C242" l="1"/>
  <c r="M242"/>
</calcChain>
</file>

<file path=xl/sharedStrings.xml><?xml version="1.0" encoding="utf-8"?>
<sst xmlns="http://schemas.openxmlformats.org/spreadsheetml/2006/main" count="2324" uniqueCount="779">
  <si>
    <t xml:space="preserve">                                    Dorog Város Önkormányzat</t>
  </si>
  <si>
    <t xml:space="preserve">                                             pénzügyi mérleg</t>
  </si>
  <si>
    <t>BEVÉTELEK</t>
  </si>
  <si>
    <t xml:space="preserve">Adatok: ezer forintban </t>
  </si>
  <si>
    <t>Sor-</t>
  </si>
  <si>
    <t>Megnevezés</t>
  </si>
  <si>
    <t>Összesen</t>
  </si>
  <si>
    <t>szám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</si>
  <si>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</si>
  <si>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</si>
  <si>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</si>
  <si>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</si>
  <si>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</si>
  <si>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</si>
  <si>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</si>
  <si>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</si>
  <si>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</si>
  <si>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</si>
  <si>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</si>
  <si>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14.</t>
  </si>
  <si>
    <t>KIADÁSOK</t>
  </si>
  <si>
    <t xml:space="preserve">    Adatok: ezer forintban </t>
  </si>
  <si>
    <t>KIADÁSOK FŐÖSSZEGE</t>
  </si>
  <si>
    <t>BEVÉTEL</t>
  </si>
  <si>
    <t>KIADÁS</t>
  </si>
  <si>
    <t>Egyenleg</t>
  </si>
  <si>
    <t>Dorog Város Önkormányzat</t>
  </si>
  <si>
    <t>Bevételi összesítő</t>
  </si>
  <si>
    <t>Adatok: ezer forintban</t>
  </si>
  <si>
    <t xml:space="preserve">Költségvetési cím </t>
  </si>
  <si>
    <t>Költségv.</t>
  </si>
  <si>
    <t>és megnevezés</t>
  </si>
  <si>
    <t>bevételi</t>
  </si>
  <si>
    <t>főösszeg</t>
  </si>
  <si>
    <t xml:space="preserve">     Eredeti előirányzat</t>
  </si>
  <si>
    <t xml:space="preserve">          Eredeti előirányzat</t>
  </si>
  <si>
    <t>Polgármesteri Hivatal</t>
  </si>
  <si>
    <t xml:space="preserve">       Eredeti előirányzat</t>
  </si>
  <si>
    <t>Kiadási összesítő</t>
  </si>
  <si>
    <t>Költségvetési cím és</t>
  </si>
  <si>
    <t>Működési kiadás</t>
  </si>
  <si>
    <t>Felhalmozási kiadás</t>
  </si>
  <si>
    <t>alcím megnevezés</t>
  </si>
  <si>
    <t>Felújítás</t>
  </si>
  <si>
    <t>Beruházás</t>
  </si>
  <si>
    <t xml:space="preserve">         Eredeti előirányzat</t>
  </si>
  <si>
    <t xml:space="preserve">        Eredeti előirányzat</t>
  </si>
  <si>
    <t>1. cím költségvetési főösszege</t>
  </si>
  <si>
    <t>Eredeti előirányzat</t>
  </si>
  <si>
    <t>Intézményfinanszírozás</t>
  </si>
  <si>
    <t>2. cím költségvetési főösszege</t>
  </si>
  <si>
    <t xml:space="preserve">                                                            Adatok: ezer forintban</t>
  </si>
  <si>
    <t>Cím és</t>
  </si>
  <si>
    <t>alcím</t>
  </si>
  <si>
    <t>Működésre átadott pénzeszk. és támogatás össz.</t>
  </si>
  <si>
    <t xml:space="preserve">                                                               Adatok: ezer forintban</t>
  </si>
  <si>
    <t>I.</t>
  </si>
  <si>
    <t>II.</t>
  </si>
  <si>
    <t>III.</t>
  </si>
  <si>
    <t>Alap</t>
  </si>
  <si>
    <t>ÁFA</t>
  </si>
  <si>
    <t xml:space="preserve">                                                      Adatok: ezer forintban</t>
  </si>
  <si>
    <t>Felhalmozási célú pénzeszköz átadás össz.</t>
  </si>
  <si>
    <t>Rendszeres sze-</t>
  </si>
  <si>
    <t>Részfoglalko-</t>
  </si>
  <si>
    <t>mélyi juttatásban</t>
  </si>
  <si>
    <t>zásúak</t>
  </si>
  <si>
    <t>részesülők</t>
  </si>
  <si>
    <t>2. Polgármesteri Hivatal</t>
  </si>
  <si>
    <t>Jegyző, aljegyző</t>
  </si>
  <si>
    <t>Osztályvezető</t>
  </si>
  <si>
    <t>Szervezési Osztály</t>
  </si>
  <si>
    <t>Pénzügyi Osztály</t>
  </si>
  <si>
    <t>Műszaki Osztály</t>
  </si>
  <si>
    <t>Személyi juttatások</t>
  </si>
  <si>
    <t>Munkaadókat terhelő járulékok</t>
  </si>
  <si>
    <t>Családsegítés</t>
  </si>
  <si>
    <t>Előirányzat felhasználási terv</t>
  </si>
  <si>
    <t>Erdeti előirányzat</t>
  </si>
  <si>
    <t>01. hó</t>
  </si>
  <si>
    <t>02. hó</t>
  </si>
  <si>
    <t>03. hó</t>
  </si>
  <si>
    <t>04. hó</t>
  </si>
  <si>
    <t>05. hó</t>
  </si>
  <si>
    <t>06. hó</t>
  </si>
  <si>
    <t>07. hó</t>
  </si>
  <si>
    <t>08. hó</t>
  </si>
  <si>
    <t>09. hó</t>
  </si>
  <si>
    <t>10. hó</t>
  </si>
  <si>
    <t>11. hó</t>
  </si>
  <si>
    <t>12. hó</t>
  </si>
  <si>
    <t xml:space="preserve">Önkormányzati bevételek </t>
  </si>
  <si>
    <t>Önkormányzati kiadások</t>
  </si>
  <si>
    <t>IV.</t>
  </si>
  <si>
    <t>V.</t>
  </si>
  <si>
    <t>VI.</t>
  </si>
  <si>
    <t>VII.</t>
  </si>
  <si>
    <t>Dologi kiadások</t>
  </si>
  <si>
    <t>Felújítások</t>
  </si>
  <si>
    <t>Beruházások</t>
  </si>
  <si>
    <t>Összesen:</t>
  </si>
  <si>
    <t>Intézmények</t>
  </si>
  <si>
    <t xml:space="preserve">   Adatok: ezer forintban</t>
  </si>
  <si>
    <t>Lízingelt lakások adómegtérítése</t>
  </si>
  <si>
    <t>12. Személyi juttatás</t>
  </si>
  <si>
    <t>13. Munkaadói járulék</t>
  </si>
  <si>
    <t>14. Dologi kiadás</t>
  </si>
  <si>
    <t>19. Beruházás</t>
  </si>
  <si>
    <t>20. Felújítás</t>
  </si>
  <si>
    <t>21. Felhalmozási pénzeszköz átadás</t>
  </si>
  <si>
    <t>Köztemetés</t>
  </si>
  <si>
    <t>Város, községgazdálkodási szolgáltatás</t>
  </si>
  <si>
    <t>EU-s forr.</t>
  </si>
  <si>
    <t xml:space="preserve">  - Idősek Otthona "A"</t>
  </si>
  <si>
    <t xml:space="preserve">  - Idősek Otthona "B"</t>
  </si>
  <si>
    <t>Közhasznú</t>
  </si>
  <si>
    <t>foglalkoztatottak</t>
  </si>
  <si>
    <t>Civil szervezetek támogatása</t>
  </si>
  <si>
    <t>Bérlakás felújítás</t>
  </si>
  <si>
    <t>Segédképletek</t>
  </si>
  <si>
    <t>Helyi önkormányzat</t>
  </si>
  <si>
    <t>Helyi Önkormányzat</t>
  </si>
  <si>
    <t>2. cím költségvetési főösszeg</t>
  </si>
  <si>
    <t>1. Önkormányzat</t>
  </si>
  <si>
    <t>Önkormányzat összesen</t>
  </si>
  <si>
    <t>Önkormányzati Hivatal finanszírozás</t>
  </si>
  <si>
    <t xml:space="preserve">     Intézményfinanszírozás</t>
  </si>
  <si>
    <t>1-7. cím összesen</t>
  </si>
  <si>
    <t xml:space="preserve">    -Védőnői Szolgálat</t>
  </si>
  <si>
    <t>VIII.</t>
  </si>
  <si>
    <t>ellenőrzés</t>
  </si>
  <si>
    <t>Út, autópálya építése</t>
  </si>
  <si>
    <t>Dorog Város Egyesített Sportintézménye</t>
  </si>
  <si>
    <t xml:space="preserve"> - Uszoda</t>
  </si>
  <si>
    <t xml:space="preserve"> - Sportcsarnok</t>
  </si>
  <si>
    <t xml:space="preserve"> - Stadion</t>
  </si>
  <si>
    <t xml:space="preserve">  - Kincstári Szervezet</t>
  </si>
  <si>
    <t>Emberi Erőforrás Osztály</t>
  </si>
  <si>
    <t>Munkaszerződés</t>
  </si>
  <si>
    <t>Ell.</t>
  </si>
  <si>
    <t>Kincstár öszz.</t>
  </si>
  <si>
    <t>Közhatalmi bevételek</t>
  </si>
  <si>
    <t>Egyéb szociális pénzbeli ellátások</t>
  </si>
  <si>
    <t>Homlokzatfelújítási pályázat</t>
  </si>
  <si>
    <t>Sportlétesítmények működtetése és fejlesztése</t>
  </si>
  <si>
    <t>hazai for</t>
  </si>
  <si>
    <t>KÖT</t>
  </si>
  <si>
    <t>ÖNK</t>
  </si>
  <si>
    <t>ÁLLIG</t>
  </si>
  <si>
    <t>Működési célú támogatások államháztartáson belülről</t>
  </si>
  <si>
    <t xml:space="preserve">II. </t>
  </si>
  <si>
    <t>Felhalmozási célú támogatások államháztartáson belülről</t>
  </si>
  <si>
    <t>ebből - gépjárműadó</t>
  </si>
  <si>
    <t xml:space="preserve">         - építményadó</t>
  </si>
  <si>
    <t xml:space="preserve">         - iparűzési adó</t>
  </si>
  <si>
    <t xml:space="preserve">         - egyéb közhatalmi bevételek</t>
  </si>
  <si>
    <t>Működési bevételek</t>
  </si>
  <si>
    <t xml:space="preserve">V. </t>
  </si>
  <si>
    <t>Felhalmozási bevételek</t>
  </si>
  <si>
    <t>VI</t>
  </si>
  <si>
    <t>Működési célú átvett pénzeszközök</t>
  </si>
  <si>
    <t>Felhalmozási célú átvett pénzeszközök</t>
  </si>
  <si>
    <t>VIII</t>
  </si>
  <si>
    <t>Finanszírozási  bevételek</t>
  </si>
  <si>
    <t>Ellátottak pénzbeli juttatásai</t>
  </si>
  <si>
    <t>Egyéb működési célú kiadások</t>
  </si>
  <si>
    <t xml:space="preserve">           - tartalékok</t>
  </si>
  <si>
    <t xml:space="preserve">VII. </t>
  </si>
  <si>
    <t>Felhalmozási célú pénzeszköz átadás</t>
  </si>
  <si>
    <t>IX.</t>
  </si>
  <si>
    <t>Finanszírozási kiadások</t>
  </si>
  <si>
    <t xml:space="preserve">                           MÉRLEG</t>
  </si>
  <si>
    <t>ebből - hazai forrás</t>
  </si>
  <si>
    <t>BEVÉTELEK FŐÖSSZEGE</t>
  </si>
  <si>
    <t xml:space="preserve">         - Európai Uniós forrás</t>
  </si>
  <si>
    <t>3. Hétszínvirág Óvoda</t>
  </si>
  <si>
    <t>4. Petőfi Sándor Óvoda</t>
  </si>
  <si>
    <t>5. Zrínyi Ilona Óvoda</t>
  </si>
  <si>
    <t>7. Dr. Mosonyi A. Gondoz. Közp.</t>
  </si>
  <si>
    <t>8. Dr. Magyar K. Városi Bölcsőde</t>
  </si>
  <si>
    <t>9. Dorog Város Egyesített Sportin.</t>
  </si>
  <si>
    <t>10. Dorogi József Attila Művelődési Ház</t>
  </si>
  <si>
    <t>11. Kincstári Szervezet</t>
  </si>
  <si>
    <t>Műk.c.támog.áht-n belülről</t>
  </si>
  <si>
    <t>Felhalmozási célú támog.áht-n belülről</t>
  </si>
  <si>
    <t>Műk.c.átvett pénzeszköz</t>
  </si>
  <si>
    <t>Felhalm.c.átvett pénzeszköz</t>
  </si>
  <si>
    <t>Finanszírozási bevételek</t>
  </si>
  <si>
    <t>Önkormányzati támogatás</t>
  </si>
  <si>
    <t>Ellátottak pénzbeli jutttatásai</t>
  </si>
  <si>
    <t>6. Gáty Zoltán Városi Könyvtár és Helytörténeti Múzeium</t>
  </si>
  <si>
    <t>7. Dr. Mosonyi A. Gond. Közp.</t>
  </si>
  <si>
    <t>8. Dr. Magyar K. Városi Bölcs.</t>
  </si>
  <si>
    <t>9. Dorog Város Egyes.Sportint.</t>
  </si>
  <si>
    <t xml:space="preserve">6. Gáthy Z. Városi Könyvtár és Helytörténei Múzeum </t>
  </si>
  <si>
    <t>Műk.c.tám.áht-n belülről</t>
  </si>
  <si>
    <t>1-1. Önk.és önk.hivatalok jogalkotó és igazgatási feladatok</t>
  </si>
  <si>
    <t>Felhalm.c.pe.átadás</t>
  </si>
  <si>
    <t>Felhalm.c.pe. Átadás</t>
  </si>
  <si>
    <t>2-1. Önk.és önk.hiv.jogalkotó és igazgat.feladatok</t>
  </si>
  <si>
    <t>2-2. Orsz.gy.,önk.és európai parlamenti képviselőváll.</t>
  </si>
  <si>
    <t>3-4. Gáthy Z. Városi Könyvtár és Helytört.Múzeum</t>
  </si>
  <si>
    <t>3-8. Dorogi József Attila Művelődési Ház</t>
  </si>
  <si>
    <t xml:space="preserve"> 1-27</t>
  </si>
  <si>
    <t>3-1. Hétszínvirág Óvoda</t>
  </si>
  <si>
    <t>3-2. Petőfi Sándor Óvoda</t>
  </si>
  <si>
    <t>3-3. Zrínyi Ilona Óvoda</t>
  </si>
  <si>
    <t>3-5. Dr. Mosonyi Albert Gondozási központ</t>
  </si>
  <si>
    <t>3-6. Dr. Magyar Károly Városi Bölcsőde</t>
  </si>
  <si>
    <t>3-7. Dorog Város Egyesített Sportintézménye</t>
  </si>
  <si>
    <t>3-9. Kincstári Szervezet</t>
  </si>
  <si>
    <t xml:space="preserve">   - Intézmény működtetés</t>
  </si>
  <si>
    <t>Szociális étkeztetés</t>
  </si>
  <si>
    <t>Dorogi Többcélú Kistérségi Társulás tagsági támogatás</t>
  </si>
  <si>
    <t>Települési támogatás</t>
  </si>
  <si>
    <t>Idősek karácsonya természetbeni támogatás</t>
  </si>
  <si>
    <t>Önkormányzati vagyonnal való gazdálk.kapcs.fel.</t>
  </si>
  <si>
    <t>Közművelődés-közösségi és társadalmi részvétel fejl.</t>
  </si>
  <si>
    <t>Önkorm.és önk.hiv. jogalkotó és ált.igazg.feladatok</t>
  </si>
  <si>
    <t xml:space="preserve">Általános tartalék </t>
  </si>
  <si>
    <t>6. Gáthy Z. Városi Könyvtár és Helytört. Múzeum</t>
  </si>
  <si>
    <t>7. Dr. Mosonyi Albert Gondozási Központ</t>
  </si>
  <si>
    <t>8. Dr. Magyar Károly Városi Bölcsőde</t>
  </si>
  <si>
    <t>9. Dorog Város Egyesített Sportintézménye</t>
  </si>
  <si>
    <t>Felsőoktatási tanulók települési támogatása</t>
  </si>
  <si>
    <t xml:space="preserve">                        Dorog Város Önkormányzat</t>
  </si>
  <si>
    <t xml:space="preserve">                                          Tartalék</t>
  </si>
  <si>
    <t xml:space="preserve">                                                                    Adatok: ezer forintban</t>
  </si>
  <si>
    <t>Általános tartalék</t>
  </si>
  <si>
    <t>Tartalék összesen</t>
  </si>
  <si>
    <t>1-3</t>
  </si>
  <si>
    <t>1-14</t>
  </si>
  <si>
    <t>2-1</t>
  </si>
  <si>
    <t>l. Működési célú támogatások államháztarton belülről</t>
  </si>
  <si>
    <t>2. Közhatalmi bevételek</t>
  </si>
  <si>
    <t>3. Működési bevételek</t>
  </si>
  <si>
    <t>4. Működési célú átvett pénzeszközök</t>
  </si>
  <si>
    <t>8. Működési bevételek összesen</t>
  </si>
  <si>
    <t xml:space="preserve">10 Felhalmozási c. átvett pénzeszköz </t>
  </si>
  <si>
    <t>9. Felhalmozási bevételek</t>
  </si>
  <si>
    <t>11 Felhalmozási bevételek összsen</t>
  </si>
  <si>
    <t>15. Ellátottak pénzbeli juttatásai</t>
  </si>
  <si>
    <t>16. Egyéb működési célú kiadások</t>
  </si>
  <si>
    <t xml:space="preserve">17. Likviditási c. hitel törlesztés </t>
  </si>
  <si>
    <t>6. Likviditási c. hitel felvét</t>
  </si>
  <si>
    <t xml:space="preserve">BEVÉTELEK ÖSSZESEN </t>
  </si>
  <si>
    <t>24. KIADÁSOK ÖSSZESEN</t>
  </si>
  <si>
    <t>2-3. Országos és helyi népszavazással kapcsolatos tevékenységek</t>
  </si>
  <si>
    <t>2-4. Támogatási célú finanszírozási műveletek</t>
  </si>
  <si>
    <t>2-3. Országos és helyi népszavazással kapcs.tev.</t>
  </si>
  <si>
    <t xml:space="preserve"> </t>
  </si>
  <si>
    <t>Ebből: - egyéb működési célú támogatás</t>
  </si>
  <si>
    <t>Polgárőrség támogatása</t>
  </si>
  <si>
    <t>Dorog Város Kulturális Közalapítvány támog.</t>
  </si>
  <si>
    <t>Védőnői Szolgálat</t>
  </si>
  <si>
    <t>Gyermekvédelmi pénzbeli és természetbeni ellátások</t>
  </si>
  <si>
    <t>Önkormányzat álltal folyósított ellátások összesen</t>
  </si>
  <si>
    <t>Játszóterek fejlesztése</t>
  </si>
  <si>
    <t>Közvillágítás</t>
  </si>
  <si>
    <t>Díszkivilágítás bővítése</t>
  </si>
  <si>
    <t>Informatikai és egyéb tárgyi eszköz beszerzés</t>
  </si>
  <si>
    <t>Egyesületi támogatások</t>
  </si>
  <si>
    <t>Kincstári Szervezet összesen</t>
  </si>
  <si>
    <t>3</t>
  </si>
  <si>
    <t>Kincsátri Szervezet és intézmények</t>
  </si>
  <si>
    <t>Polgármesteri Hivatal összesen</t>
  </si>
  <si>
    <t>Kiskértékű tárgyi eszköz beszerzés (informatikai, egyéb)</t>
  </si>
  <si>
    <t>Beruházás 1-3 cím összesen</t>
  </si>
  <si>
    <t>Buzánszky Stadion vásárlási részlet</t>
  </si>
  <si>
    <t>Járdafelújítások</t>
  </si>
  <si>
    <t>3-7.</t>
  </si>
  <si>
    <t>1</t>
  </si>
  <si>
    <t>Felhalmozási  céltartalék</t>
  </si>
  <si>
    <t>Költségv.kiadási főösszeg</t>
  </si>
  <si>
    <t>1-2. Adó, vám és jövedéki igazgatás</t>
  </si>
  <si>
    <t>1-2. Adó, vám és jövedékigazgatás</t>
  </si>
  <si>
    <t xml:space="preserve">         - telekadó</t>
  </si>
  <si>
    <t xml:space="preserve">         - idegenforgalmi adó</t>
  </si>
  <si>
    <t xml:space="preserve">         - talajterhelési díj</t>
  </si>
  <si>
    <t>ell</t>
  </si>
  <si>
    <t>Önk. És Önk. Hivatalok jogalk. És ált.igazgatási tevékenység</t>
  </si>
  <si>
    <t>Köztemető fenntartás és működtetés</t>
  </si>
  <si>
    <t>Zöldfelület fejlesztés</t>
  </si>
  <si>
    <t>D. külterület 0294/24 ingatlan vásárlás</t>
  </si>
  <si>
    <t>Turizmus fejlesztési támogatások és tevékenységek</t>
  </si>
  <si>
    <t>Város és községgazdálkodási egyéb szolgáltatások</t>
  </si>
  <si>
    <t>Támogatási célú finanszírozási műveletek</t>
  </si>
  <si>
    <t>Normatív támogatás átadása DTKT-nak</t>
  </si>
  <si>
    <t>Bérkompenzáció</t>
  </si>
  <si>
    <t>Szoc.ágazati pótlék</t>
  </si>
  <si>
    <t>Bejegyzett polgári önszerveződések</t>
  </si>
  <si>
    <t>Német Nemzetiségi E. Bányász Fúvószenekar</t>
  </si>
  <si>
    <t>Cantilena Gyermekkórus</t>
  </si>
  <si>
    <t>Turizmusfejlesztési támogatások és tevékenységek</t>
  </si>
  <si>
    <t>TDM támogatása</t>
  </si>
  <si>
    <t xml:space="preserve">Szolidaritási hozzájárulás </t>
  </si>
  <si>
    <t>1-3. Köztemető-fenntartás és működtetés</t>
  </si>
  <si>
    <t>1-1</t>
  </si>
  <si>
    <t>1-22</t>
  </si>
  <si>
    <t>Bimbó u. felújítása</t>
  </si>
  <si>
    <t>22. Finanszírozási kiadások</t>
  </si>
  <si>
    <t>7. Finanszírozási bevételek</t>
  </si>
  <si>
    <t>1-4. Önkormányzati rendezvények</t>
  </si>
  <si>
    <t>1-5. Önkotm.vagyonnal való gazd.kapcs.feladatok</t>
  </si>
  <si>
    <t>1-6. Informatikai fejlesztése, szolgáltatások</t>
  </si>
  <si>
    <t>1-7. Önkorm.elszámolasai a központi költségvetéssel</t>
  </si>
  <si>
    <t>1-8. Központi költségvetési befizetések</t>
  </si>
  <si>
    <t>1-9. Támogatási célú fianszírozási műveletek</t>
  </si>
  <si>
    <t>1-10. Hosszabb időtartamú közfoglalkoztatás</t>
  </si>
  <si>
    <t>1-11. Állat egészségügy</t>
  </si>
  <si>
    <t>1-12. Út, autópálya építése</t>
  </si>
  <si>
    <t>1-13. Közutak, hidak,alagutak üzemeltet.fenntart.</t>
  </si>
  <si>
    <t>1-14. Turizmus fejlesztési támogatások és tevékenységek</t>
  </si>
  <si>
    <t>1-15. Nem veszélyes hulladék begyűjtsée</t>
  </si>
  <si>
    <t>1-16. Nem veszélyes hulladék kezelése és ártalmatlanítása</t>
  </si>
  <si>
    <t>1-17. Szennyvíz gyűjtése, tisztítása, elhelyezése</t>
  </si>
  <si>
    <t>1-18. Közvilágítás</t>
  </si>
  <si>
    <t>1-19. Zöldterület-kezelés</t>
  </si>
  <si>
    <t>1-20. Város és községgazd.egyéb szolgáltatások</t>
  </si>
  <si>
    <t>1-21. Járóbetegek gyógyító szakellátsa</t>
  </si>
  <si>
    <t>1-22. Sportlétesítmények működtetése és fejlesztése</t>
  </si>
  <si>
    <t>1-23. Versenysport tevékenység támogatása</t>
  </si>
  <si>
    <t>1-24. Iskolai, diáksport-tevéeknység és támogatása</t>
  </si>
  <si>
    <t>1-25. Szabadidősport tevékenység támogatása</t>
  </si>
  <si>
    <t>1-26. Közművelődés-közösségi részvétel fejl.</t>
  </si>
  <si>
    <t>1-6. Informatikai fejlesztések, szolgáltatások</t>
  </si>
  <si>
    <t>1-9 Támogatási célú fianszírozási műveletek</t>
  </si>
  <si>
    <t>1-10 Hosszabb időtartamú közfoglalkoztatás</t>
  </si>
  <si>
    <t>1-24. Iskolai, diáksport-tevékenység és támogatása</t>
  </si>
  <si>
    <t>1-45.  Szociális szolgáltatások igazgatása</t>
  </si>
  <si>
    <t>1-46.  Központi költségvetés funkcióra nem sorolható bevétele</t>
  </si>
  <si>
    <t xml:space="preserve">1-47. Önkormányzatok funkcióra nem sorolható bevételei </t>
  </si>
  <si>
    <t>1-48. Forgatási célú és befektetési célú finanszírozási műveletek</t>
  </si>
  <si>
    <t>2018. évi előirányzat</t>
  </si>
  <si>
    <t>2018. évi létszám összesítő</t>
  </si>
  <si>
    <t>2018. évi létszám alakulása</t>
  </si>
  <si>
    <t>2018.</t>
  </si>
  <si>
    <t>2-5. Nem veszélyes hulladék begyűjtése, szállítása</t>
  </si>
  <si>
    <t xml:space="preserve"> - Sportiroda</t>
  </si>
  <si>
    <t xml:space="preserve"> - Birkózócsarnok</t>
  </si>
  <si>
    <t>1-10</t>
  </si>
  <si>
    <t>Hosszabb időtartamú közfoglalkoztatás</t>
  </si>
  <si>
    <t>Tárgyi eszköz beszerzés</t>
  </si>
  <si>
    <t>1-12</t>
  </si>
  <si>
    <t>1-18</t>
  </si>
  <si>
    <t>1-19</t>
  </si>
  <si>
    <t>Zöldterület kezelés</t>
  </si>
  <si>
    <t>1-20</t>
  </si>
  <si>
    <t>1-5</t>
  </si>
  <si>
    <t>Közvilágítás fejlesztése Schnidt ltp</t>
  </si>
  <si>
    <t>zöldfelület fejelsztés</t>
  </si>
  <si>
    <t>Kamerarendszer bővítése</t>
  </si>
  <si>
    <t>Légópioncék bontása</t>
  </si>
  <si>
    <t>Futókör</t>
  </si>
  <si>
    <t>Birkózócsarnok</t>
  </si>
  <si>
    <t>Sportcsarnok külső közmű bekötés</t>
  </si>
  <si>
    <t>Uszoda bővítés</t>
  </si>
  <si>
    <t>1-26</t>
  </si>
  <si>
    <t>1-31</t>
  </si>
  <si>
    <t>Gimnázium és szakközépiskola működtetési feladatok</t>
  </si>
  <si>
    <t>Nyelvi labor szoftver beszerzés</t>
  </si>
  <si>
    <t>Város és községgazdálkodási szolgáltatások</t>
  </si>
  <si>
    <t>1848-as emlékmű rekonstrukciója</t>
  </si>
  <si>
    <t>Sportcsarnok felújítás MKSZ pályázat</t>
  </si>
  <si>
    <t>Buzánszky stadion felújítás</t>
  </si>
  <si>
    <t>Színházi öltozők felújítása</t>
  </si>
  <si>
    <t>1-29</t>
  </si>
  <si>
    <t>Köznevelési int. 1-4 évf. tanulók nev.okt.műk.feladatok</t>
  </si>
  <si>
    <t>Petőfi iskola energetikai felújítás</t>
  </si>
  <si>
    <t>Petőfi iskola tetőfelújítás</t>
  </si>
  <si>
    <t>1-8</t>
  </si>
  <si>
    <t>Központi költségvetési befizetések</t>
  </si>
  <si>
    <t>1-27.</t>
  </si>
  <si>
    <t>1-39</t>
  </si>
  <si>
    <t>1-42</t>
  </si>
  <si>
    <t>1-40.</t>
  </si>
  <si>
    <t>Egyéb pénzbeli és term.ellátás (Erzsébet Utalvány)</t>
  </si>
  <si>
    <t>1-44</t>
  </si>
  <si>
    <t>köznevelési normatíva</t>
  </si>
  <si>
    <t xml:space="preserve">szoc.normatíva </t>
  </si>
  <si>
    <t>szünidei normativa</t>
  </si>
  <si>
    <t>kulturális normatíva</t>
  </si>
  <si>
    <t>kincstáré</t>
  </si>
  <si>
    <t>Előző évi normatíva elszámolás DTKT-nak</t>
  </si>
  <si>
    <t>1-9.</t>
  </si>
  <si>
    <t>1-14.</t>
  </si>
  <si>
    <t>Önkormányzati vagyonnal való gazd.kapcs.feladatok</t>
  </si>
  <si>
    <t>Bérlakáslemondás térítése</t>
  </si>
  <si>
    <t>1-16</t>
  </si>
  <si>
    <t>Nem veszélyes huladék kezlési és ártalmatlanítása</t>
  </si>
  <si>
    <t>Rekultivációs felhalm.c.pe.átadás</t>
  </si>
  <si>
    <t>Passzív állomány</t>
  </si>
  <si>
    <t>Mosonyi Gondozási Központ</t>
  </si>
  <si>
    <t>1-28</t>
  </si>
  <si>
    <t>Óvodai nevelés, ellátás működtetési feladatok</t>
  </si>
  <si>
    <t>2018. évi</t>
  </si>
  <si>
    <t>előirányzat</t>
  </si>
  <si>
    <t xml:space="preserve">  Dorog Város Önkormányzat</t>
  </si>
  <si>
    <t xml:space="preserve">     Módosított előirányzat</t>
  </si>
  <si>
    <t xml:space="preserve">        Módosított előirányzat</t>
  </si>
  <si>
    <t>Módosított előirányzat</t>
  </si>
  <si>
    <t xml:space="preserve">         Módosított előirányzat</t>
  </si>
  <si>
    <t xml:space="preserve">Kötelező eredeti előirányzat </t>
  </si>
  <si>
    <t>Kötelező módosított előirányzat</t>
  </si>
  <si>
    <t>Önkéntes eredeti előirányzat</t>
  </si>
  <si>
    <t>Önkéntes módosított előirányzat</t>
  </si>
  <si>
    <t>Államigazgatási eredeti előirányzat</t>
  </si>
  <si>
    <t>Államigazgatási módosított előirányzat</t>
  </si>
  <si>
    <t xml:space="preserve">        Módosítás összesen</t>
  </si>
  <si>
    <t xml:space="preserve">          Módosított előirányzat</t>
  </si>
  <si>
    <t xml:space="preserve">         Módosítás összesen</t>
  </si>
  <si>
    <t xml:space="preserve">         Módosítás összesen:</t>
  </si>
  <si>
    <t xml:space="preserve">          Módosítás összesen</t>
  </si>
  <si>
    <t xml:space="preserve"> Dorog Város Önkormányzat</t>
  </si>
  <si>
    <t>Működésre átadott pénzeszközök és</t>
  </si>
  <si>
    <t xml:space="preserve"> egyéb támogatások</t>
  </si>
  <si>
    <t>Önkormányzat által folyósított ellátások</t>
  </si>
  <si>
    <t xml:space="preserve"> Felhalmozási kiadások</t>
  </si>
  <si>
    <t xml:space="preserve">  BERUHÁZÁS</t>
  </si>
  <si>
    <t>FELÚJÍTÁS</t>
  </si>
  <si>
    <t xml:space="preserve">     Felhalmozásra átadott pénzeszközök és egyéb támogatások</t>
  </si>
  <si>
    <t>Módósítás összesen</t>
  </si>
  <si>
    <t>Iskola u. páros oldal rekonstrukció</t>
  </si>
  <si>
    <t>Iskola u. páratlan oldal járdaburkolat, ivóvíz kiváltás</t>
  </si>
  <si>
    <t>Jubileum tér zöldfelület fejlesztés</t>
  </si>
  <si>
    <t>Iskola u. zöldfelület fejlesztés</t>
  </si>
  <si>
    <t>Buszváró szállítói állomány</t>
  </si>
  <si>
    <t>Zöld város porjekt előterv</t>
  </si>
  <si>
    <t>Birkózócsarnok hőközp. és primer vezeték kiép.</t>
  </si>
  <si>
    <t>Köznevelési int.1-4.évf.tanulók.nev.okt.műk.feladtok</t>
  </si>
  <si>
    <t>Hétszínvirág bőv.és energetiai felújítás</t>
  </si>
  <si>
    <t>Petőfi iskola kerítés bontás</t>
  </si>
  <si>
    <t>Nyelvi labor bútor beszerzés</t>
  </si>
  <si>
    <t>Ravatalozó épület felújítás tervktg</t>
  </si>
  <si>
    <t>Munkás u. 100 éves kapu járdaszakasz felújítás</t>
  </si>
  <si>
    <t>Jubileumi téri emlékmű felújítás</t>
  </si>
  <si>
    <t>Sportcsarnok hőközpont átalakítássa</t>
  </si>
  <si>
    <t>Sportcsarnok álmennyezet</t>
  </si>
  <si>
    <t>Sportcsarnok világítás</t>
  </si>
  <si>
    <t>Sportcsarnok festés, mázolás</t>
  </si>
  <si>
    <t>1-33</t>
  </si>
  <si>
    <t>Időskorúak tartós bentlakásos ellátása</t>
  </si>
  <si>
    <t>Balesetmentes terasz felújítása</t>
  </si>
  <si>
    <t>Céltartalék Reiman Miniverzum projekt</t>
  </si>
  <si>
    <t>Céltartalék Zrínyi iskola projekt</t>
  </si>
  <si>
    <t>Céltartalék Uszoda projekt</t>
  </si>
  <si>
    <t>Céltartalék Buzánszkiy Stadion projekt</t>
  </si>
  <si>
    <t>Céltartalék Zöld Város projekt</t>
  </si>
  <si>
    <t>Vaszary Kórház működési támogatása</t>
  </si>
  <si>
    <t>Háziorvosi ügyelet működési támogatása</t>
  </si>
  <si>
    <t>1-21</t>
  </si>
  <si>
    <t>Járóbetegek gyógyító szakellátása</t>
  </si>
  <si>
    <t>Dorogi FC támogatása</t>
  </si>
  <si>
    <t>Dorog Város Barátaninak Egyesülete támogatása</t>
  </si>
  <si>
    <t>Sportcsarnok tervköltség</t>
  </si>
  <si>
    <t xml:space="preserve">18. Működési kiadások összesen </t>
  </si>
  <si>
    <t xml:space="preserve">23. Felhalmozási kiadások összesen </t>
  </si>
  <si>
    <t>III. n. évi mód</t>
  </si>
  <si>
    <t xml:space="preserve">        III. n.évi módosított előirányzat</t>
  </si>
  <si>
    <t>Kommunális Közalapítvány támogatása</t>
  </si>
  <si>
    <t xml:space="preserve">        Módoított előirányat</t>
  </si>
  <si>
    <t xml:space="preserve">         Nyelvi labor informatikai eszk.beszerelése</t>
  </si>
  <si>
    <t>2018. évi III.n.évi mód.előirányzat</t>
  </si>
  <si>
    <t>2018. évi III.névi mód. előirányzat</t>
  </si>
  <si>
    <t>2018. évi  III.n.évi mód.előirányzat</t>
  </si>
  <si>
    <t>2018. évi III. n. évi mód.előirányzat</t>
  </si>
  <si>
    <t xml:space="preserve">        Út, járda karbantartás, felújítás</t>
  </si>
  <si>
    <t>Iskola u. útpálya koporéteg felújítása, útburkolati jelek fest.</t>
  </si>
  <si>
    <t xml:space="preserve">        Mósodítás összesen:</t>
  </si>
  <si>
    <t>Út autóüpálya építés</t>
  </si>
  <si>
    <t>Petőfi iskola parkoló kialakítás</t>
  </si>
  <si>
    <t>Birkózócsarnok bútorozás</t>
  </si>
  <si>
    <t>Birkózócsarnok eszköz beszerzés</t>
  </si>
  <si>
    <t>ford. áfa dologiban</t>
  </si>
  <si>
    <t>Temető kerítés és vízelvező áraok felújítás</t>
  </si>
  <si>
    <t>1-23</t>
  </si>
  <si>
    <t>Versenysport és utánpótlás tev.támogatása</t>
  </si>
  <si>
    <t>1-23. Versenysport és utánpótlás-nev. tevékenység támogatása</t>
  </si>
  <si>
    <t>Málta Szeretetszolg támogatása</t>
  </si>
  <si>
    <t>Bányász Szakszervezet támogatásáa</t>
  </si>
  <si>
    <t xml:space="preserve"> 1-14</t>
  </si>
  <si>
    <t>Határon átívelő bicikliút megval.támog</t>
  </si>
  <si>
    <t>Gépkocsi beszerzés</t>
  </si>
  <si>
    <t>2018. évi költségvetésének IV. n.évi módosítása</t>
  </si>
  <si>
    <t xml:space="preserve">                                       2018. évi költségvetésének IV. n.évi módosítása</t>
  </si>
  <si>
    <t>IV. n.évi mód</t>
  </si>
  <si>
    <t>2018. évi költségvetésének IV. n. évi módosítása</t>
  </si>
  <si>
    <t>2018. évi költségvetésének IV. negyedévi módosítása</t>
  </si>
  <si>
    <t>2018. évi költségvetésánek IV. n.évi módosítása</t>
  </si>
  <si>
    <t>2018. évi IV.n.évi mód.előirányzat</t>
  </si>
  <si>
    <t xml:space="preserve">                     2018. évi költségvetésének IV. n.évi módosítása</t>
  </si>
  <si>
    <t xml:space="preserve">                     2018. évi költségvetésének IV. negyedévi módosítása</t>
  </si>
  <si>
    <t>2018. évi IVn.évi mód.előirányzat</t>
  </si>
  <si>
    <t>2018. évi  IV.n.évi mód.előirányzat</t>
  </si>
  <si>
    <t>Költségvetésének IV. negyedévi  módosítása</t>
  </si>
  <si>
    <t xml:space="preserve"> 2018. évi költségvetésének IV. negyedévi módosítása</t>
  </si>
  <si>
    <t>2018. évi költségvetésének IV. negyedévi  módosítása</t>
  </si>
  <si>
    <t>2018. évi  IV.névi mód. előirányzat</t>
  </si>
  <si>
    <t>2018. évi IV. n. évi mód.előirányzat</t>
  </si>
  <si>
    <t>Költségvetésének IV. negyedévi módosítása</t>
  </si>
  <si>
    <t xml:space="preserve">        Ogy. Választás  elszámolás2018</t>
  </si>
  <si>
    <t xml:space="preserve">        IV. n. év módosított előirányzat</t>
  </si>
  <si>
    <t xml:space="preserve">        személyi juttatás</t>
  </si>
  <si>
    <t xml:space="preserve">        járulék</t>
  </si>
  <si>
    <t xml:space="preserve">        egyéb üzemeltetési szolg.és áfa</t>
  </si>
  <si>
    <t xml:space="preserve">        tárgyi eszköz beszerzés</t>
  </si>
  <si>
    <t xml:space="preserve">         Finanszírozás</t>
  </si>
  <si>
    <t xml:space="preserve">         módosított előirányzat</t>
  </si>
  <si>
    <t xml:space="preserve">        IV. n. évi módosított előirányzat</t>
  </si>
  <si>
    <t xml:space="preserve">        IV..n.évi módosított előirányzat</t>
  </si>
  <si>
    <t xml:space="preserve">       IV. n.évi módosított előirányzat</t>
  </si>
  <si>
    <t xml:space="preserve">          IV. n.évi módosított előirányzat</t>
  </si>
  <si>
    <t xml:space="preserve">        IV. n.évi módosított előirányzat</t>
  </si>
  <si>
    <t xml:space="preserve">     IV.n.évi mód előirányzat</t>
  </si>
  <si>
    <t xml:space="preserve">        IV.n.évi mód előirányzat</t>
  </si>
  <si>
    <t xml:space="preserve">        IV. n.évi mód.előirányzat</t>
  </si>
  <si>
    <t xml:space="preserve">        IV n.évi mód.előirányzat</t>
  </si>
  <si>
    <t>IV. n. évi módosított előirányzat összesen</t>
  </si>
  <si>
    <t xml:space="preserve">         IV. n.évi mód.előirányzat összesen</t>
  </si>
  <si>
    <t>Kötelező IV.n.évi mód.előirányzat</t>
  </si>
  <si>
    <t>Önkéntes IV.n.évi mód.előirányzat</t>
  </si>
  <si>
    <t>Államigazgatási IV.n.évi mód.előirányzat</t>
  </si>
  <si>
    <t xml:space="preserve">     IV. n.évi módosított előirányzat</t>
  </si>
  <si>
    <t>IV.n.évi kötelező mód. Előirányzat</t>
  </si>
  <si>
    <t>IV. n. évi önkéntes mód. Előirányzat</t>
  </si>
  <si>
    <t>IV.  n. évi államigazgatási mód. előirányzat</t>
  </si>
  <si>
    <t xml:space="preserve">        személyi juttatás, járulék</t>
  </si>
  <si>
    <t xml:space="preserve">        dologi kiadások </t>
  </si>
  <si>
    <t xml:space="preserve">        módosítás összesen:</t>
  </si>
  <si>
    <t xml:space="preserve">        kisértékű tárgyi eszköz</t>
  </si>
  <si>
    <t xml:space="preserve">        bankköltség</t>
  </si>
  <si>
    <t xml:space="preserve">        módosítás összesen</t>
  </si>
  <si>
    <t xml:space="preserve">        egyéb üzemeltetési szolgáltatás</t>
  </si>
  <si>
    <t xml:space="preserve">        temető beruházás</t>
  </si>
  <si>
    <t xml:space="preserve">        temető felújítás</t>
  </si>
  <si>
    <t xml:space="preserve">        szakértői díj</t>
  </si>
  <si>
    <t xml:space="preserve">         dologi kiadások</t>
  </si>
  <si>
    <t xml:space="preserve">         beruházás</t>
  </si>
  <si>
    <t xml:space="preserve">         felújítás</t>
  </si>
  <si>
    <t xml:space="preserve">         módosítás összesen</t>
  </si>
  <si>
    <t xml:space="preserve">         felhalm.c.pe.átadás</t>
  </si>
  <si>
    <t xml:space="preserve">        Megbízás díj, járulék</t>
  </si>
  <si>
    <t xml:space="preserve">        informatikai szolgáltatás</t>
  </si>
  <si>
    <t xml:space="preserve">        rendezvények</t>
  </si>
  <si>
    <t xml:space="preserve">         állami megelőlegezés</t>
  </si>
  <si>
    <t xml:space="preserve">        szolidaritási hj. Adó</t>
  </si>
  <si>
    <t xml:space="preserve">         Társulás támogatás</t>
  </si>
  <si>
    <t xml:space="preserve">        bér és járulék</t>
  </si>
  <si>
    <t xml:space="preserve">        karbantratás</t>
  </si>
  <si>
    <t xml:space="preserve">        rágcsáló irtás</t>
  </si>
  <si>
    <t xml:space="preserve">        beruházás</t>
  </si>
  <si>
    <t xml:space="preserve">        felújítás</t>
  </si>
  <si>
    <t xml:space="preserve">         szakértői díj</t>
  </si>
  <si>
    <t xml:space="preserve">         Miniverzum beruházás előlegszámla</t>
  </si>
  <si>
    <t xml:space="preserve">         hulladékszállítás</t>
  </si>
  <si>
    <t xml:space="preserve">        áramdíj</t>
  </si>
  <si>
    <t xml:space="preserve">         egyéb üzemeltetési szolg.</t>
  </si>
  <si>
    <t xml:space="preserve">         megbízási díj, járulék</t>
  </si>
  <si>
    <t xml:space="preserve">         fordított áfa befizetés</t>
  </si>
  <si>
    <t xml:space="preserve">         tartalék</t>
  </si>
  <si>
    <t xml:space="preserve">        karbantartás</t>
  </si>
  <si>
    <t xml:space="preserve">         műk.c.pe. Átadás</t>
  </si>
  <si>
    <t xml:space="preserve">         reprezentáció, fizetendő adó</t>
  </si>
  <si>
    <t xml:space="preserve">         egyéb üzemeltetési szolgáltatás</t>
  </si>
  <si>
    <t xml:space="preserve">         Futball szolg.Kft. Támog.</t>
  </si>
  <si>
    <t xml:space="preserve">         bérlet és lízingdíj</t>
  </si>
  <si>
    <t xml:space="preserve">         reklám, </t>
  </si>
  <si>
    <t xml:space="preserve">         dologi kiadások áfa</t>
  </si>
  <si>
    <t>1-27.Közművelődés - hagyományos közösségi kulturális értékek gondozása TOP</t>
  </si>
  <si>
    <t xml:space="preserve">        megbízási díj, járulék</t>
  </si>
  <si>
    <t>nincs benne a fő összesenbe!!!</t>
  </si>
  <si>
    <t>1-28. Civil szervezetek működési támogatása</t>
  </si>
  <si>
    <t xml:space="preserve">        civil szervezetek támogatása</t>
  </si>
  <si>
    <t>1-29. Óvodai nevelés, ellátás működtetési feladatok</t>
  </si>
  <si>
    <t>1-30. Köznevelési int. 1-4 évf.tanulók nev.okt.műk.feladatok</t>
  </si>
  <si>
    <t xml:space="preserve">        isk.felújítás</t>
  </si>
  <si>
    <t>1-31. Köznevelési int. 5-8 évf.tanulók nev.okt.műk.feladatok</t>
  </si>
  <si>
    <t>1-32. Gimnázium és szakközépiskola működtetési feladatok</t>
  </si>
  <si>
    <t>1-33. Gyermekétkezetetés köznevelési intézményben</t>
  </si>
  <si>
    <t xml:space="preserve">        közbeszerzési eljárás</t>
  </si>
  <si>
    <t>1-34. Időskorúak tartós bentlakásos ellátása</t>
  </si>
  <si>
    <t xml:space="preserve">        karbantartás, szakértő díj</t>
  </si>
  <si>
    <t>1-35. Demens betegek tartós bentlakásos ellátása</t>
  </si>
  <si>
    <t xml:space="preserve">        üzemeltetési anyag, karbantartás</t>
  </si>
  <si>
    <t>1-36. Idősek nappali ellátása</t>
  </si>
  <si>
    <t>1-37. Demens betegek nappali ellátása</t>
  </si>
  <si>
    <t>1-38. Gyermekek bölcsődei ellátása</t>
  </si>
  <si>
    <t>1-39. Intézményen kívüli gyermekétkeztetés</t>
  </si>
  <si>
    <t xml:space="preserve">        szünidei gyermekétkeztetés</t>
  </si>
  <si>
    <t>1-40. Család és gyermekjóléti szolgáltatások</t>
  </si>
  <si>
    <t>1-41. Gyermekvéd.pénzbeli és természetbeni ellátások</t>
  </si>
  <si>
    <t>1-42. Lakóingatlan szociális célú bérbeadása, üzemeltetése</t>
  </si>
  <si>
    <t xml:space="preserve">         Erzsébet utalvány</t>
  </si>
  <si>
    <t>1-43. Szociális étkeztetés</t>
  </si>
  <si>
    <t>1-44. Házi Segítségnyújtás</t>
  </si>
  <si>
    <t>1-45. Egyéb szoc.pénzbeli és termb.ellátosok támog.</t>
  </si>
  <si>
    <t xml:space="preserve">        üzemeltetési anyag</t>
  </si>
  <si>
    <t xml:space="preserve">        segélyek</t>
  </si>
  <si>
    <t xml:space="preserve">         értékpapír vásárlás</t>
  </si>
  <si>
    <t>segédképlet IV. n.év 1- 30ig</t>
  </si>
  <si>
    <t xml:space="preserve">        működési bevétel</t>
  </si>
  <si>
    <t xml:space="preserve">        módostás összesen</t>
  </si>
  <si>
    <t xml:space="preserve">        önk.vagyon üzemeltetéséből szárm.bev.</t>
  </si>
  <si>
    <t xml:space="preserve">        működési bevételek</t>
  </si>
  <si>
    <t xml:space="preserve">        ingatlanértékesítés</t>
  </si>
  <si>
    <t xml:space="preserve">        állami támogatások</t>
  </si>
  <si>
    <t xml:space="preserve">        állami megelőlegezések</t>
  </si>
  <si>
    <t xml:space="preserve">        közfoglalkoztatotti támgoatás</t>
  </si>
  <si>
    <t xml:space="preserve">        kamatbevétel</t>
  </si>
  <si>
    <t xml:space="preserve">        földalapú támogatás</t>
  </si>
  <si>
    <t xml:space="preserve">        Máriau. 2020 támogatás</t>
  </si>
  <si>
    <t xml:space="preserve">        ingatlan értékesítés</t>
  </si>
  <si>
    <t xml:space="preserve">        kölcsön visszatérülés háztartástól</t>
  </si>
  <si>
    <t xml:space="preserve">        TB támogatás gyermekorvos hely.díj</t>
  </si>
  <si>
    <t xml:space="preserve">        Sportberuh.támogatása</t>
  </si>
  <si>
    <t xml:space="preserve">        működéi bevétel</t>
  </si>
  <si>
    <t>1-30. Köznevelési int.1-4évf.tanulók nev.okt.műk.fel.</t>
  </si>
  <si>
    <t>1-31. Köznevelési int.5-8. évf.tanulók nev.okt.műk.fel.</t>
  </si>
  <si>
    <t>1-32. Gimnázium és szakközépiskola működtetési felad.</t>
  </si>
  <si>
    <t>1-33. Gyermekétkeztetés köznevelési intézményben</t>
  </si>
  <si>
    <t>1-27. Közművelődés-hagyományos közösségi kult.értkeke gond. TOP</t>
  </si>
  <si>
    <t xml:space="preserve">        Identitás támogatási előleg</t>
  </si>
  <si>
    <t>1-38. Gyermekek bölcsődei elltása</t>
  </si>
  <si>
    <t>1-39. Intézményen Kívüli gyermekétkeztetés</t>
  </si>
  <si>
    <t>1-41 Gyermekvéd. pénzbeli és természetbeni ellátások</t>
  </si>
  <si>
    <t>1-45. Egyéb szoc.pénzbeli és termb.ellátások, támog.</t>
  </si>
  <si>
    <t>1-46. Szociális szolgáltatások igazgatása</t>
  </si>
  <si>
    <t>1-47.  Központi költségvetés funkcióra nem sorolható bevétele</t>
  </si>
  <si>
    <t xml:space="preserve">1-48. Önkormányzatok funkcióra nem sorolható bevételei </t>
  </si>
  <si>
    <t>1-49. Forgatási célú és befektetési célú finanszírozási műveletek</t>
  </si>
  <si>
    <t xml:space="preserve">         Erzsébet utalvány támogatása</t>
  </si>
  <si>
    <t xml:space="preserve">         lakbér</t>
  </si>
  <si>
    <t xml:space="preserve">        ellátások visszafizetése</t>
  </si>
  <si>
    <t xml:space="preserve">        közhatalmi bevételek</t>
  </si>
  <si>
    <t xml:space="preserve">        értékpapír váltás</t>
  </si>
  <si>
    <t>IV.n.év segédképlet 1-30</t>
  </si>
  <si>
    <t>Petői iskola projekt visszafizetés</t>
  </si>
  <si>
    <t>Identitás projekt</t>
  </si>
  <si>
    <t>Kincstári Szervezet</t>
  </si>
  <si>
    <t>2018. évi költségvetésének IV. negyedéves módosítása</t>
  </si>
  <si>
    <t>Önk. feladat jellege</t>
  </si>
  <si>
    <t>Költségv. kiad. főösszeg</t>
  </si>
  <si>
    <t>Finanszí-rozási kiadások</t>
  </si>
  <si>
    <t>12.</t>
  </si>
  <si>
    <t>3-1.   Hétszínvirág Óvoda</t>
  </si>
  <si>
    <t>KÖT.</t>
  </si>
  <si>
    <t>Műk. bevétel növ. (áfa visszaig. előir.)</t>
  </si>
  <si>
    <t>Finanszírozás korrekció</t>
  </si>
  <si>
    <t>Módosítások összesen</t>
  </si>
  <si>
    <t>3-2.   Petőfi Sándor Óvoda</t>
  </si>
  <si>
    <t>3-3.   Zrínyi Ilona Óvoda</t>
  </si>
  <si>
    <t>Műk. bevétel csökk.</t>
  </si>
  <si>
    <t>3-4. Gáthy Z. Városi Könyvtár és Helytörténeti Múzeum</t>
  </si>
  <si>
    <t>Műk. bev.növ.</t>
  </si>
  <si>
    <t>Műk.c.tám.egyéb civil szervezettől</t>
  </si>
  <si>
    <t>3-5. Idősek gondozási Központja</t>
  </si>
  <si>
    <t>ÖNK.</t>
  </si>
  <si>
    <t xml:space="preserve">   Idősek Otthona "A" épület</t>
  </si>
  <si>
    <t>Műk. bev.többlet</t>
  </si>
  <si>
    <t xml:space="preserve">   Idősek Otthona "B" épület</t>
  </si>
  <si>
    <t>3-6. Magyar Károly Városi Bölcsőde</t>
  </si>
  <si>
    <t>Műk.c.tám.fejezettől foglalkoztatásra</t>
  </si>
  <si>
    <t>3-7. Dorog Város Egyesített Sportintézm.</t>
  </si>
  <si>
    <t xml:space="preserve">        - Uszoda</t>
  </si>
  <si>
    <t>Műk. bev.csökk</t>
  </si>
  <si>
    <t xml:space="preserve">        - Sportcsarnok</t>
  </si>
  <si>
    <t>Műk. bev.csökk.</t>
  </si>
  <si>
    <t xml:space="preserve">        - Stadion</t>
  </si>
  <si>
    <t>Műk.c.tám.civil szervezettől</t>
  </si>
  <si>
    <t xml:space="preserve">        - Sportiroda</t>
  </si>
  <si>
    <t xml:space="preserve">        - Bírkózócsarnok</t>
  </si>
  <si>
    <t>3-8. Dorogi József A. Művelődési Ház</t>
  </si>
  <si>
    <t>3-9. Kincstári Szervezet összesen</t>
  </si>
  <si>
    <r>
      <t xml:space="preserve">       -  </t>
    </r>
    <r>
      <rPr>
        <b/>
        <sz val="10"/>
        <rFont val="Arial CE"/>
        <charset val="238"/>
      </rPr>
      <t>Kincstári Szervezet</t>
    </r>
  </si>
  <si>
    <t xml:space="preserve">fogl. Eü. Exp. </t>
  </si>
  <si>
    <t>Műk.c.pénzeszk.átv. Áh-n belül</t>
  </si>
  <si>
    <t xml:space="preserve">      -  Védőnői Szolgálat</t>
  </si>
  <si>
    <t>Exp</t>
  </si>
  <si>
    <r>
      <t xml:space="preserve">     </t>
    </r>
    <r>
      <rPr>
        <b/>
        <u/>
        <sz val="10"/>
        <rFont val="Arial CE"/>
        <charset val="238"/>
      </rPr>
      <t xml:space="preserve"> -   Intézmény működtetés </t>
    </r>
  </si>
  <si>
    <t>fogl.eü.</t>
  </si>
  <si>
    <t>forg.k.díj</t>
  </si>
  <si>
    <t xml:space="preserve">           Polgármesteri Hivatal</t>
  </si>
  <si>
    <t xml:space="preserve">           Intézmények Háza</t>
  </si>
  <si>
    <t xml:space="preserve">           Petőfi Óvoda</t>
  </si>
  <si>
    <t xml:space="preserve">          Zrínyi Óvoda</t>
  </si>
  <si>
    <t xml:space="preserve">           Hétszínvirág Óvoda</t>
  </si>
  <si>
    <t xml:space="preserve">           Petőfi Iskola</t>
  </si>
  <si>
    <t xml:space="preserve">           Zrínyi Iskola</t>
  </si>
  <si>
    <t xml:space="preserve">           Eötvös Iskola</t>
  </si>
  <si>
    <t xml:space="preserve">             Gáthy Z. Városi Könyvtár és Helyt. Múzeum</t>
  </si>
  <si>
    <t xml:space="preserve">           Dr. Magyar K. Városi Bölcsőde</t>
  </si>
  <si>
    <t xml:space="preserve">           Dr. Mosony A. Id. Gkp. "A" ép.</t>
  </si>
  <si>
    <t xml:space="preserve">           Dr. Mosony A. Id. Gkp. "B" ép.</t>
  </si>
  <si>
    <t xml:space="preserve">           Dorogi József A. Művelődési Ház</t>
  </si>
  <si>
    <t xml:space="preserve">           Nyári napközi</t>
  </si>
  <si>
    <t xml:space="preserve">           Zsigmondy V. Gimnázium</t>
  </si>
  <si>
    <t xml:space="preserve">           Uszoda</t>
  </si>
  <si>
    <t>Műk.bev.növ.</t>
  </si>
  <si>
    <t xml:space="preserve">           Sportcsarnok</t>
  </si>
  <si>
    <t xml:space="preserve">           Stadion</t>
  </si>
  <si>
    <t xml:space="preserve">           Sportiroda</t>
  </si>
  <si>
    <t xml:space="preserve">           Teniszpályák</t>
  </si>
  <si>
    <t xml:space="preserve">           Dózsa Gy. Isk. tornacsarnok</t>
  </si>
  <si>
    <t xml:space="preserve">           Egyéb üzemeltetés </t>
  </si>
  <si>
    <t>3. cím költségvetési főösszege</t>
  </si>
  <si>
    <t>Kötelező összesen</t>
  </si>
  <si>
    <t>Önkéntes összesen</t>
  </si>
  <si>
    <t>Államigazgatási összesen</t>
  </si>
  <si>
    <t>2018. éves költségvetés IV. negyedéves módosítása</t>
  </si>
  <si>
    <t>Költségvetési bevételi főösszeg</t>
  </si>
  <si>
    <t>Felhalmo-zási bevételek</t>
  </si>
  <si>
    <t>Finanszí-rozási bevételek</t>
  </si>
  <si>
    <t>3-1   Hétszínvirág Óvoda</t>
  </si>
  <si>
    <t>3-2   Petőfi Sándor Óvoda</t>
  </si>
  <si>
    <t>3-3   Zrínyi Ilona Óvoda</t>
  </si>
  <si>
    <t>3-6 Magyar Károly Városi Bölcsőde</t>
  </si>
  <si>
    <t xml:space="preserve">       - Kincstári Szervezet</t>
  </si>
  <si>
    <t xml:space="preserve">       -  Védőnői Szolgálat</t>
  </si>
  <si>
    <t xml:space="preserve">       -  Intézmény működtetés</t>
  </si>
  <si>
    <t xml:space="preserve">           Gáthy Z. Városi Könyvtár és Helyt. Múzeum</t>
  </si>
  <si>
    <t xml:space="preserve">           Dorogi József Attila Művelődési Ház</t>
  </si>
  <si>
    <t xml:space="preserve">            Uszoda</t>
  </si>
  <si>
    <t xml:space="preserve">           Dózsa Gy. Iskola tornacsarnok</t>
  </si>
  <si>
    <t>Rákóczi u. 16 lépcsőházi bejáró</t>
  </si>
  <si>
    <t>1-13</t>
  </si>
  <si>
    <t>Közutak, hidak, alagutak  üzemeltetése, fenntartása</t>
  </si>
  <si>
    <t>új</t>
  </si>
  <si>
    <t>Hulladékgyűjtó edényzet</t>
  </si>
  <si>
    <t>Reiman miniverzum előlegszámla</t>
  </si>
  <si>
    <t>Szent Borbála templom díszkivilágítása</t>
  </si>
  <si>
    <t>zöldterület Radnóti</t>
  </si>
  <si>
    <t>Utcabútorok</t>
  </si>
  <si>
    <t>Iskola u. kerítés bontása</t>
  </si>
  <si>
    <t>Hőközpont</t>
  </si>
  <si>
    <t xml:space="preserve">Tárgyi eszközök </t>
  </si>
  <si>
    <t>Településarculati kézikönyv</t>
  </si>
  <si>
    <t>Rendelő udvar térkövezés</t>
  </si>
  <si>
    <t>Birkózócsarnok új fűtési távvezeték építés</t>
  </si>
  <si>
    <t>ingatlan vásárlás Dorogi Szénmedence Alapítv.884/1 hrsz.</t>
  </si>
  <si>
    <t>Petőfi Óvoda hőközpont</t>
  </si>
  <si>
    <t>Kerítés és kapu</t>
  </si>
  <si>
    <t>Közvilágítás</t>
  </si>
  <si>
    <t>Jubileumi téri közvilágítás</t>
  </si>
  <si>
    <t>Hám K. játszótér felújítása</t>
  </si>
  <si>
    <t xml:space="preserve">        tagsági díj</t>
  </si>
  <si>
    <t>ÚJ</t>
  </si>
  <si>
    <t>Térségi támogatás hulladéklerakó</t>
  </si>
  <si>
    <t>Dorogi Egyetértés Sportegyesület támog.</t>
  </si>
  <si>
    <t>Ifju muzsikusok</t>
  </si>
  <si>
    <t>OTP adomány</t>
  </si>
  <si>
    <t xml:space="preserve">         Karc Tibor támogatása</t>
  </si>
  <si>
    <t>Karcz Tibor támogatása</t>
  </si>
  <si>
    <t>IV. n. évi mód</t>
  </si>
  <si>
    <t>Kötelező IV. n.évi módosított előirányzat</t>
  </si>
  <si>
    <t>Önkéntes IV. n.évi módosított előirányzat</t>
  </si>
  <si>
    <t>Államig.IV. n.évi módosított előirányzat</t>
  </si>
  <si>
    <t>IV.n.évi kötelező mód. előirányzat</t>
  </si>
  <si>
    <t>IV. n. évi kötelező mód. Előirányzat</t>
  </si>
  <si>
    <t>IV. n. évi államigazgatási módosított előirányzat</t>
  </si>
  <si>
    <t>2. melléklet az 5/2019. (II.22.)  önkormányzati rendelethez</t>
  </si>
  <si>
    <t>3. melléklet az 5/2019. (II.22.) önkormányzati rendelethez</t>
  </si>
  <si>
    <t>4. melléklet az 5/2019. (II.22.) önkormányzati rendelethez</t>
  </si>
  <si>
    <t xml:space="preserve"> 4/1. melléklet a 1-43. Helyi önkormányzatok bevételei az 5/2019. (II.22.) önkormányzati rendelethez</t>
  </si>
  <si>
    <t>4/2. melléklet a 2-5. Polgármesteri Hivatal bevételeiaz 5/2019. (II.22.) önkormányzati rendelethez</t>
  </si>
  <si>
    <t>4/3. melléklet 3-9 Kincstári Szervezet bevételei az 5/2019. (II.22.)  önkormányzati rendelethez</t>
  </si>
  <si>
    <t>5. melléklet az 5/2019. (II.22.) önkormányzati rendelethez</t>
  </si>
  <si>
    <t>5/1. melléklet 1-43. Helyi önkormányzatok kiadásai az 5/2019.(II.22.)  önkormányzati rendelethez</t>
  </si>
  <si>
    <t>5/2. melléklet 1-5. Polgármesteri Hivatal kiadásai az 5/2019. (II.22.)  önkormányzati rendelethez</t>
  </si>
  <si>
    <t xml:space="preserve"> 5/3. melléklet a 3-9 Kincstári Szervezet kiadásai az 5/2019. (II.22.) önkormányzati rendelethez</t>
  </si>
  <si>
    <t>8. melléklet az 5/2019. (II.22.) számú önkormányzati rendelethez</t>
  </si>
  <si>
    <t>7. melléklet az 5/2019. (II.22.) önkormányzati rendelethez</t>
  </si>
  <si>
    <t>9/1. melléklet az 5/2019. (II.22.) önkormányzati rendelethez</t>
  </si>
  <si>
    <t>9/2.  melléklet az 5/2019. (II.22.) számú önkormányzati rendelethez</t>
  </si>
  <si>
    <t>9/3. melléklet az 5/2019. (II.22.) önkormmányzati rendelethez</t>
  </si>
  <si>
    <t>10. melléklet a az 5/2019. (II.22.) önkormányzati rendelethez</t>
  </si>
  <si>
    <t>11. melléklet az 5./2019. (II.22.) számú önkormányzati  rendelethez</t>
  </si>
  <si>
    <t>11/1. melléklet az 5/2019. (II.22.) önkormányzati rendelethez</t>
  </si>
  <si>
    <t>11/2. melléklet az 5/2019. (II.22.) számú önkormányzati rendelethez</t>
  </si>
  <si>
    <t xml:space="preserve">12. melléklet az5/2019. (II.22.) önkormányzati rendelethez </t>
  </si>
</sst>
</file>

<file path=xl/styles.xml><?xml version="1.0" encoding="utf-8"?>
<styleSheet xmlns="http://schemas.openxmlformats.org/spreadsheetml/2006/main">
  <fonts count="42">
    <font>
      <sz val="10"/>
      <name val="MS Sans Serif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name val="MS Sans Serif"/>
      <family val="2"/>
      <charset val="238"/>
    </font>
    <font>
      <sz val="10"/>
      <name val="MS Sans Serif"/>
      <family val="2"/>
      <charset val="238"/>
    </font>
    <font>
      <sz val="10"/>
      <name val="Times New Roman CE"/>
      <family val="1"/>
      <charset val="238"/>
    </font>
    <font>
      <sz val="12"/>
      <name val="Times New Roman CE"/>
      <family val="1"/>
      <charset val="238"/>
    </font>
    <font>
      <sz val="12"/>
      <name val="MS Sans Serif"/>
      <family val="2"/>
      <charset val="238"/>
    </font>
    <font>
      <b/>
      <sz val="12"/>
      <name val="Arial CE"/>
      <family val="2"/>
      <charset val="238"/>
    </font>
    <font>
      <sz val="10"/>
      <name val="Arial CE"/>
      <family val="2"/>
      <charset val="238"/>
    </font>
    <font>
      <b/>
      <sz val="10"/>
      <name val="Arial CE"/>
      <family val="2"/>
      <charset val="238"/>
    </font>
    <font>
      <b/>
      <u/>
      <sz val="10"/>
      <name val="Arial CE"/>
      <family val="2"/>
      <charset val="238"/>
    </font>
    <font>
      <sz val="12"/>
      <name val="Arial CE"/>
      <family val="2"/>
      <charset val="238"/>
    </font>
    <font>
      <sz val="10"/>
      <name val="Arial CE"/>
      <charset val="238"/>
    </font>
    <font>
      <b/>
      <sz val="12"/>
      <name val="Arial CE"/>
      <charset val="238"/>
    </font>
    <font>
      <b/>
      <sz val="10"/>
      <name val="Arial CE"/>
      <charset val="238"/>
    </font>
    <font>
      <b/>
      <u/>
      <sz val="12"/>
      <name val="Arial CE"/>
      <family val="2"/>
      <charset val="238"/>
    </font>
    <font>
      <b/>
      <sz val="10"/>
      <name val="Arial CE"/>
      <charset val="238"/>
    </font>
    <font>
      <b/>
      <sz val="16"/>
      <name val="Arial CE"/>
      <family val="2"/>
      <charset val="238"/>
    </font>
    <font>
      <b/>
      <u/>
      <sz val="10"/>
      <name val="Arial CE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indexed="10"/>
      <name val="Arial CE"/>
      <family val="2"/>
      <charset val="238"/>
    </font>
    <font>
      <sz val="10"/>
      <name val="MS Sans Serif"/>
      <family val="2"/>
      <charset val="238"/>
    </font>
    <font>
      <b/>
      <u/>
      <sz val="10"/>
      <name val="Arial"/>
      <family val="2"/>
      <charset val="238"/>
    </font>
    <font>
      <b/>
      <sz val="10"/>
      <name val="MS Sans Serif"/>
      <family val="2"/>
      <charset val="238"/>
    </font>
    <font>
      <sz val="10"/>
      <name val="MS Sans Serif"/>
      <family val="2"/>
      <charset val="238"/>
    </font>
    <font>
      <b/>
      <sz val="10"/>
      <color indexed="10"/>
      <name val="Arial CE"/>
      <family val="2"/>
      <charset val="238"/>
    </font>
    <font>
      <b/>
      <sz val="10"/>
      <name val="Times New Roman CE"/>
      <family val="1"/>
      <charset val="238"/>
    </font>
    <font>
      <b/>
      <sz val="10"/>
      <name val="Times New Roman CE"/>
      <charset val="238"/>
    </font>
    <font>
      <b/>
      <sz val="12"/>
      <name val="MS Sans Serif"/>
      <family val="2"/>
      <charset val="238"/>
    </font>
    <font>
      <b/>
      <u/>
      <sz val="10"/>
      <name val="MS Sans Serif"/>
      <family val="2"/>
      <charset val="238"/>
    </font>
    <font>
      <u/>
      <sz val="10"/>
      <name val="Arial CE"/>
      <family val="2"/>
      <charset val="238"/>
    </font>
    <font>
      <sz val="10"/>
      <color rgb="FFFF0000"/>
      <name val="Arial CE"/>
      <family val="2"/>
      <charset val="238"/>
    </font>
    <font>
      <u/>
      <sz val="10"/>
      <name val="Arial CE"/>
      <charset val="238"/>
    </font>
    <font>
      <u/>
      <sz val="10"/>
      <name val="MS Sans Serif"/>
      <family val="2"/>
      <charset val="238"/>
    </font>
    <font>
      <i/>
      <sz val="1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9" fontId="9" fillId="0" borderId="0" applyFont="0" applyFill="0" applyBorder="0" applyAlignment="0" applyProtection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9" fillId="0" borderId="0"/>
    <xf numFmtId="0" fontId="9" fillId="0" borderId="0"/>
  </cellStyleXfs>
  <cellXfs count="587">
    <xf numFmtId="0" fontId="0" fillId="0" borderId="0" xfId="0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3" fillId="0" borderId="0" xfId="0" applyFont="1"/>
    <xf numFmtId="0" fontId="14" fillId="0" borderId="0" xfId="0" applyFont="1"/>
    <xf numFmtId="0" fontId="13" fillId="0" borderId="0" xfId="0" applyFont="1" applyAlignment="1">
      <alignment horizontal="center"/>
    </xf>
    <xf numFmtId="0" fontId="15" fillId="0" borderId="1" xfId="0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15" fillId="0" borderId="3" xfId="0" applyFont="1" applyBorder="1" applyAlignment="1">
      <alignment horizontal="center"/>
    </xf>
    <xf numFmtId="0" fontId="14" fillId="0" borderId="1" xfId="0" applyFont="1" applyBorder="1"/>
    <xf numFmtId="0" fontId="14" fillId="0" borderId="4" xfId="0" applyFont="1" applyBorder="1"/>
    <xf numFmtId="0" fontId="15" fillId="0" borderId="3" xfId="0" applyFont="1" applyBorder="1"/>
    <xf numFmtId="0" fontId="15" fillId="0" borderId="1" xfId="0" applyFont="1" applyBorder="1"/>
    <xf numFmtId="0" fontId="15" fillId="0" borderId="2" xfId="0" applyFont="1" applyBorder="1"/>
    <xf numFmtId="0" fontId="14" fillId="0" borderId="2" xfId="0" applyFont="1" applyBorder="1"/>
    <xf numFmtId="0" fontId="15" fillId="0" borderId="5" xfId="0" applyFont="1" applyBorder="1" applyAlignment="1">
      <alignment horizontal="center"/>
    </xf>
    <xf numFmtId="0" fontId="15" fillId="0" borderId="6" xfId="0" applyFont="1" applyBorder="1" applyAlignment="1">
      <alignment horizontal="center"/>
    </xf>
    <xf numFmtId="0" fontId="15" fillId="0" borderId="7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14" fillId="0" borderId="5" xfId="0" applyFont="1" applyBorder="1"/>
    <xf numFmtId="0" fontId="15" fillId="0" borderId="4" xfId="0" applyFont="1" applyBorder="1"/>
    <xf numFmtId="0" fontId="15" fillId="0" borderId="9" xfId="0" applyFont="1" applyBorder="1" applyAlignment="1">
      <alignment horizontal="center"/>
    </xf>
    <xf numFmtId="0" fontId="15" fillId="0" borderId="10" xfId="0" applyFont="1" applyBorder="1" applyAlignment="1">
      <alignment horizontal="center"/>
    </xf>
    <xf numFmtId="0" fontId="15" fillId="0" borderId="0" xfId="0" applyFont="1" applyBorder="1"/>
    <xf numFmtId="0" fontId="14" fillId="0" borderId="0" xfId="0" applyFont="1" applyBorder="1"/>
    <xf numFmtId="0" fontId="13" fillId="0" borderId="0" xfId="0" applyFont="1" applyBorder="1"/>
    <xf numFmtId="0" fontId="15" fillId="0" borderId="9" xfId="0" applyFont="1" applyBorder="1"/>
    <xf numFmtId="0" fontId="14" fillId="0" borderId="10" xfId="0" applyFont="1" applyBorder="1"/>
    <xf numFmtId="0" fontId="14" fillId="0" borderId="0" xfId="0" applyFont="1" applyAlignment="1">
      <alignment horizontal="center"/>
    </xf>
    <xf numFmtId="0" fontId="14" fillId="0" borderId="9" xfId="0" applyFont="1" applyBorder="1"/>
    <xf numFmtId="0" fontId="14" fillId="0" borderId="11" xfId="0" applyFont="1" applyBorder="1"/>
    <xf numFmtId="0" fontId="15" fillId="0" borderId="10" xfId="0" applyFont="1" applyBorder="1"/>
    <xf numFmtId="0" fontId="17" fillId="0" borderId="0" xfId="0" applyFont="1" applyBorder="1"/>
    <xf numFmtId="0" fontId="14" fillId="0" borderId="0" xfId="0" applyFont="1" applyBorder="1" applyAlignment="1">
      <alignment horizontal="center"/>
    </xf>
    <xf numFmtId="0" fontId="14" fillId="0" borderId="0" xfId="0" applyFont="1" applyBorder="1" applyAlignment="1">
      <alignment horizontal="left"/>
    </xf>
    <xf numFmtId="0" fontId="13" fillId="0" borderId="0" xfId="0" applyFont="1" applyBorder="1" applyAlignment="1">
      <alignment horizontal="center"/>
    </xf>
    <xf numFmtId="0" fontId="17" fillId="0" borderId="0" xfId="0" applyFont="1"/>
    <xf numFmtId="0" fontId="14" fillId="0" borderId="0" xfId="0" applyFont="1" applyBorder="1" applyAlignment="1">
      <alignment horizontal="right"/>
    </xf>
    <xf numFmtId="0" fontId="14" fillId="0" borderId="0" xfId="0" applyFont="1" applyAlignment="1">
      <alignment horizontal="left"/>
    </xf>
    <xf numFmtId="0" fontId="13" fillId="0" borderId="0" xfId="0" applyFont="1" applyBorder="1" applyAlignment="1">
      <alignment horizontal="left"/>
    </xf>
    <xf numFmtId="0" fontId="14" fillId="0" borderId="3" xfId="0" applyFont="1" applyBorder="1"/>
    <xf numFmtId="0" fontId="18" fillId="0" borderId="4" xfId="0" applyFont="1" applyBorder="1"/>
    <xf numFmtId="0" fontId="19" fillId="0" borderId="0" xfId="0" applyFont="1"/>
    <xf numFmtId="0" fontId="19" fillId="0" borderId="0" xfId="0" applyFont="1" applyAlignment="1">
      <alignment horizontal="center"/>
    </xf>
    <xf numFmtId="0" fontId="20" fillId="0" borderId="2" xfId="0" applyFont="1" applyBorder="1"/>
    <xf numFmtId="0" fontId="20" fillId="0" borderId="1" xfId="0" applyFont="1" applyBorder="1" applyAlignment="1">
      <alignment horizontal="center"/>
    </xf>
    <xf numFmtId="0" fontId="20" fillId="0" borderId="4" xfId="0" applyFont="1" applyBorder="1" applyAlignment="1">
      <alignment horizontal="center"/>
    </xf>
    <xf numFmtId="0" fontId="20" fillId="0" borderId="2" xfId="0" applyFont="1" applyBorder="1" applyAlignment="1">
      <alignment horizontal="center"/>
    </xf>
    <xf numFmtId="0" fontId="20" fillId="0" borderId="6" xfId="0" applyFont="1" applyBorder="1"/>
    <xf numFmtId="0" fontId="20" fillId="0" borderId="3" xfId="0" applyFont="1" applyBorder="1" applyAlignment="1">
      <alignment horizontal="center"/>
    </xf>
    <xf numFmtId="0" fontId="20" fillId="0" borderId="1" xfId="0" applyFont="1" applyBorder="1"/>
    <xf numFmtId="0" fontId="20" fillId="0" borderId="3" xfId="0" applyFont="1" applyBorder="1"/>
    <xf numFmtId="0" fontId="16" fillId="0" borderId="0" xfId="0" applyFont="1" applyBorder="1"/>
    <xf numFmtId="0" fontId="20" fillId="0" borderId="4" xfId="0" applyFont="1" applyBorder="1"/>
    <xf numFmtId="0" fontId="21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0" fontId="20" fillId="0" borderId="9" xfId="0" applyFont="1" applyBorder="1" applyAlignment="1">
      <alignment horizontal="center"/>
    </xf>
    <xf numFmtId="0" fontId="20" fillId="0" borderId="10" xfId="0" applyFont="1" applyBorder="1" applyAlignment="1">
      <alignment horizontal="center"/>
    </xf>
    <xf numFmtId="0" fontId="12" fillId="0" borderId="0" xfId="0" applyFont="1" applyBorder="1"/>
    <xf numFmtId="0" fontId="21" fillId="0" borderId="0" xfId="0" applyFont="1" applyBorder="1" applyAlignment="1">
      <alignment horizontal="center"/>
    </xf>
    <xf numFmtId="0" fontId="20" fillId="0" borderId="0" xfId="0" applyFont="1" applyBorder="1"/>
    <xf numFmtId="0" fontId="0" fillId="0" borderId="0" xfId="0" applyBorder="1"/>
    <xf numFmtId="0" fontId="18" fillId="0" borderId="0" xfId="0" applyFont="1" applyAlignment="1">
      <alignment horizontal="left"/>
    </xf>
    <xf numFmtId="0" fontId="20" fillId="0" borderId="0" xfId="0" applyFont="1"/>
    <xf numFmtId="0" fontId="16" fillId="0" borderId="9" xfId="0" applyFont="1" applyBorder="1"/>
    <xf numFmtId="0" fontId="20" fillId="0" borderId="13" xfId="0" applyFont="1" applyBorder="1" applyAlignment="1">
      <alignment horizontal="center"/>
    </xf>
    <xf numFmtId="0" fontId="20" fillId="0" borderId="3" xfId="0" applyFont="1" applyBorder="1" applyAlignment="1">
      <alignment vertical="center"/>
    </xf>
    <xf numFmtId="0" fontId="14" fillId="0" borderId="11" xfId="0" applyFont="1" applyBorder="1" applyAlignment="1">
      <alignment horizontal="center"/>
    </xf>
    <xf numFmtId="0" fontId="15" fillId="0" borderId="6" xfId="0" applyFont="1" applyBorder="1"/>
    <xf numFmtId="49" fontId="20" fillId="0" borderId="9" xfId="0" applyNumberFormat="1" applyFont="1" applyBorder="1" applyAlignment="1">
      <alignment horizontal="center"/>
    </xf>
    <xf numFmtId="49" fontId="20" fillId="0" borderId="11" xfId="0" applyNumberFormat="1" applyFont="1" applyBorder="1" applyAlignment="1">
      <alignment horizontal="center"/>
    </xf>
    <xf numFmtId="0" fontId="23" fillId="0" borderId="0" xfId="0" applyFont="1" applyAlignment="1">
      <alignment horizontal="center"/>
    </xf>
    <xf numFmtId="0" fontId="15" fillId="0" borderId="0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18" fillId="0" borderId="15" xfId="0" applyFont="1" applyBorder="1"/>
    <xf numFmtId="0" fontId="14" fillId="0" borderId="15" xfId="0" applyFont="1" applyBorder="1"/>
    <xf numFmtId="0" fontId="14" fillId="0" borderId="16" xfId="0" applyFont="1" applyBorder="1"/>
    <xf numFmtId="0" fontId="20" fillId="0" borderId="17" xfId="0" applyFont="1" applyBorder="1"/>
    <xf numFmtId="0" fontId="18" fillId="0" borderId="2" xfId="0" applyFont="1" applyBorder="1" applyAlignment="1">
      <alignment horizontal="right"/>
    </xf>
    <xf numFmtId="49" fontId="20" fillId="0" borderId="10" xfId="0" applyNumberFormat="1" applyFont="1" applyBorder="1" applyAlignment="1">
      <alignment horizontal="center"/>
    </xf>
    <xf numFmtId="49" fontId="20" fillId="0" borderId="6" xfId="0" applyNumberFormat="1" applyFont="1" applyBorder="1" applyAlignment="1">
      <alignment horizontal="center"/>
    </xf>
    <xf numFmtId="0" fontId="14" fillId="0" borderId="2" xfId="0" applyFont="1" applyBorder="1" applyAlignment="1">
      <alignment vertical="center"/>
    </xf>
    <xf numFmtId="49" fontId="20" fillId="0" borderId="1" xfId="0" applyNumberFormat="1" applyFont="1" applyBorder="1" applyAlignment="1">
      <alignment horizontal="center"/>
    </xf>
    <xf numFmtId="49" fontId="20" fillId="0" borderId="4" xfId="0" applyNumberFormat="1" applyFont="1" applyBorder="1" applyAlignment="1">
      <alignment horizontal="center"/>
    </xf>
    <xf numFmtId="49" fontId="20" fillId="0" borderId="2" xfId="0" applyNumberFormat="1" applyFont="1" applyBorder="1" applyAlignment="1">
      <alignment horizontal="center"/>
    </xf>
    <xf numFmtId="0" fontId="24" fillId="0" borderId="1" xfId="0" applyFont="1" applyBorder="1"/>
    <xf numFmtId="3" fontId="14" fillId="0" borderId="4" xfId="0" applyNumberFormat="1" applyFont="1" applyBorder="1"/>
    <xf numFmtId="3" fontId="15" fillId="0" borderId="3" xfId="0" applyNumberFormat="1" applyFont="1" applyBorder="1"/>
    <xf numFmtId="3" fontId="15" fillId="0" borderId="12" xfId="0" applyNumberFormat="1" applyFont="1" applyBorder="1"/>
    <xf numFmtId="3" fontId="20" fillId="0" borderId="3" xfId="0" applyNumberFormat="1" applyFont="1" applyBorder="1"/>
    <xf numFmtId="0" fontId="24" fillId="0" borderId="1" xfId="0" applyFont="1" applyBorder="1" applyAlignment="1">
      <alignment vertical="center"/>
    </xf>
    <xf numFmtId="0" fontId="24" fillId="0" borderId="11" xfId="0" applyFont="1" applyBorder="1"/>
    <xf numFmtId="0" fontId="18" fillId="0" borderId="11" xfId="0" applyFont="1" applyBorder="1"/>
    <xf numFmtId="0" fontId="15" fillId="0" borderId="0" xfId="0" applyFont="1"/>
    <xf numFmtId="0" fontId="22" fillId="0" borderId="0" xfId="0" applyFont="1" applyBorder="1" applyAlignment="1">
      <alignment horizontal="center" vertical="center"/>
    </xf>
    <xf numFmtId="0" fontId="22" fillId="0" borderId="0" xfId="0" applyFont="1" applyBorder="1" applyAlignment="1">
      <alignment vertical="center"/>
    </xf>
    <xf numFmtId="0" fontId="19" fillId="0" borderId="0" xfId="0" applyFont="1" applyBorder="1"/>
    <xf numFmtId="0" fontId="19" fillId="0" borderId="0" xfId="0" applyFont="1" applyBorder="1" applyAlignment="1">
      <alignment horizontal="left"/>
    </xf>
    <xf numFmtId="49" fontId="22" fillId="0" borderId="11" xfId="0" applyNumberFormat="1" applyFont="1" applyBorder="1" applyAlignment="1">
      <alignment horizontal="center" vertical="center"/>
    </xf>
    <xf numFmtId="3" fontId="16" fillId="0" borderId="1" xfId="0" applyNumberFormat="1" applyFont="1" applyBorder="1" applyAlignment="1">
      <alignment vertical="center"/>
    </xf>
    <xf numFmtId="3" fontId="14" fillId="0" borderId="4" xfId="0" applyNumberFormat="1" applyFont="1" applyBorder="1" applyAlignment="1">
      <alignment vertical="center"/>
    </xf>
    <xf numFmtId="3" fontId="14" fillId="0" borderId="4" xfId="0" applyNumberFormat="1" applyFont="1" applyBorder="1" applyAlignment="1">
      <alignment horizontal="right"/>
    </xf>
    <xf numFmtId="3" fontId="24" fillId="0" borderId="1" xfId="0" applyNumberFormat="1" applyFont="1" applyBorder="1" applyAlignment="1">
      <alignment vertical="center"/>
    </xf>
    <xf numFmtId="3" fontId="24" fillId="0" borderId="1" xfId="0" applyNumberFormat="1" applyFont="1" applyBorder="1" applyAlignment="1">
      <alignment horizontal="right"/>
    </xf>
    <xf numFmtId="3" fontId="14" fillId="0" borderId="2" xfId="0" applyNumberFormat="1" applyFont="1" applyBorder="1" applyAlignment="1">
      <alignment horizontal="right"/>
    </xf>
    <xf numFmtId="3" fontId="16" fillId="0" borderId="1" xfId="0" applyNumberFormat="1" applyFont="1" applyBorder="1"/>
    <xf numFmtId="3" fontId="16" fillId="0" borderId="18" xfId="0" applyNumberFormat="1" applyFont="1" applyBorder="1"/>
    <xf numFmtId="3" fontId="18" fillId="0" borderId="19" xfId="0" applyNumberFormat="1" applyFont="1" applyBorder="1"/>
    <xf numFmtId="3" fontId="14" fillId="0" borderId="13" xfId="0" applyNumberFormat="1" applyFont="1" applyBorder="1"/>
    <xf numFmtId="3" fontId="14" fillId="0" borderId="19" xfId="0" applyNumberFormat="1" applyFont="1" applyBorder="1"/>
    <xf numFmtId="3" fontId="18" fillId="0" borderId="2" xfId="0" applyNumberFormat="1" applyFont="1" applyBorder="1"/>
    <xf numFmtId="3" fontId="14" fillId="0" borderId="2" xfId="0" applyNumberFormat="1" applyFont="1" applyBorder="1"/>
    <xf numFmtId="3" fontId="14" fillId="0" borderId="1" xfId="0" applyNumberFormat="1" applyFont="1" applyBorder="1"/>
    <xf numFmtId="3" fontId="14" fillId="0" borderId="0" xfId="0" applyNumberFormat="1" applyFont="1"/>
    <xf numFmtId="3" fontId="14" fillId="0" borderId="18" xfId="0" applyNumberFormat="1" applyFont="1" applyBorder="1"/>
    <xf numFmtId="3" fontId="14" fillId="0" borderId="9" xfId="0" applyNumberFormat="1" applyFont="1" applyBorder="1"/>
    <xf numFmtId="3" fontId="14" fillId="0" borderId="5" xfId="0" applyNumberFormat="1" applyFont="1" applyBorder="1"/>
    <xf numFmtId="3" fontId="14" fillId="0" borderId="10" xfId="0" applyNumberFormat="1" applyFont="1" applyBorder="1"/>
    <xf numFmtId="3" fontId="14" fillId="0" borderId="8" xfId="0" applyNumberFormat="1" applyFont="1" applyBorder="1"/>
    <xf numFmtId="3" fontId="14" fillId="0" borderId="0" xfId="0" applyNumberFormat="1" applyFont="1" applyBorder="1"/>
    <xf numFmtId="3" fontId="14" fillId="0" borderId="5" xfId="0" applyNumberFormat="1" applyFont="1" applyBorder="1" applyAlignment="1">
      <alignment horizontal="right"/>
    </xf>
    <xf numFmtId="3" fontId="14" fillId="0" borderId="1" xfId="0" applyNumberFormat="1" applyFont="1" applyBorder="1" applyAlignment="1">
      <alignment horizontal="right"/>
    </xf>
    <xf numFmtId="3" fontId="15" fillId="0" borderId="4" xfId="0" applyNumberFormat="1" applyFont="1" applyBorder="1"/>
    <xf numFmtId="3" fontId="15" fillId="0" borderId="0" xfId="0" applyNumberFormat="1" applyFont="1" applyBorder="1"/>
    <xf numFmtId="3" fontId="15" fillId="0" borderId="11" xfId="0" applyNumberFormat="1" applyFont="1" applyBorder="1"/>
    <xf numFmtId="3" fontId="15" fillId="0" borderId="19" xfId="0" applyNumberFormat="1" applyFont="1" applyBorder="1"/>
    <xf numFmtId="3" fontId="15" fillId="0" borderId="13" xfId="0" applyNumberFormat="1" applyFont="1" applyBorder="1"/>
    <xf numFmtId="3" fontId="15" fillId="0" borderId="2" xfId="0" applyNumberFormat="1" applyFont="1" applyBorder="1"/>
    <xf numFmtId="3" fontId="15" fillId="0" borderId="1" xfId="0" applyNumberFormat="1" applyFont="1" applyBorder="1"/>
    <xf numFmtId="3" fontId="14" fillId="0" borderId="11" xfId="0" applyNumberFormat="1" applyFont="1" applyBorder="1"/>
    <xf numFmtId="3" fontId="15" fillId="0" borderId="5" xfId="0" applyNumberFormat="1" applyFont="1" applyBorder="1"/>
    <xf numFmtId="3" fontId="15" fillId="0" borderId="9" xfId="0" applyNumberFormat="1" applyFont="1" applyBorder="1"/>
    <xf numFmtId="3" fontId="15" fillId="0" borderId="18" xfId="0" applyNumberFormat="1" applyFont="1" applyBorder="1"/>
    <xf numFmtId="3" fontId="18" fillId="0" borderId="4" xfId="0" applyNumberFormat="1" applyFont="1" applyBorder="1"/>
    <xf numFmtId="3" fontId="22" fillId="0" borderId="3" xfId="0" applyNumberFormat="1" applyFont="1" applyBorder="1" applyAlignment="1">
      <alignment vertical="center"/>
    </xf>
    <xf numFmtId="0" fontId="16" fillId="0" borderId="9" xfId="0" applyFont="1" applyBorder="1" applyAlignment="1">
      <alignment vertical="center"/>
    </xf>
    <xf numFmtId="3" fontId="20" fillId="0" borderId="3" xfId="0" applyNumberFormat="1" applyFont="1" applyBorder="1" applyAlignment="1">
      <alignment vertical="center"/>
    </xf>
    <xf numFmtId="0" fontId="20" fillId="0" borderId="12" xfId="0" applyFont="1" applyBorder="1" applyAlignment="1">
      <alignment vertical="center"/>
    </xf>
    <xf numFmtId="49" fontId="20" fillId="0" borderId="1" xfId="0" applyNumberFormat="1" applyFont="1" applyBorder="1" applyAlignment="1">
      <alignment horizontal="center" vertical="center"/>
    </xf>
    <xf numFmtId="49" fontId="20" fillId="0" borderId="4" xfId="0" applyNumberFormat="1" applyFont="1" applyBorder="1" applyAlignment="1">
      <alignment horizontal="center" vertical="center"/>
    </xf>
    <xf numFmtId="49" fontId="20" fillId="0" borderId="3" xfId="0" applyNumberFormat="1" applyFont="1" applyBorder="1" applyAlignment="1">
      <alignment horizontal="center" vertical="center"/>
    </xf>
    <xf numFmtId="3" fontId="14" fillId="0" borderId="20" xfId="0" applyNumberFormat="1" applyFont="1" applyBorder="1"/>
    <xf numFmtId="3" fontId="14" fillId="0" borderId="15" xfId="0" applyNumberFormat="1" applyFont="1" applyBorder="1"/>
    <xf numFmtId="3" fontId="14" fillId="0" borderId="16" xfId="0" applyNumberFormat="1" applyFont="1" applyBorder="1"/>
    <xf numFmtId="3" fontId="14" fillId="0" borderId="21" xfId="0" applyNumberFormat="1" applyFont="1" applyBorder="1"/>
    <xf numFmtId="3" fontId="20" fillId="0" borderId="17" xfId="0" applyNumberFormat="1" applyFont="1" applyBorder="1"/>
    <xf numFmtId="0" fontId="18" fillId="0" borderId="3" xfId="0" applyFont="1" applyBorder="1"/>
    <xf numFmtId="3" fontId="0" fillId="0" borderId="0" xfId="0" applyNumberFormat="1"/>
    <xf numFmtId="49" fontId="22" fillId="0" borderId="3" xfId="0" applyNumberFormat="1" applyFont="1" applyBorder="1" applyAlignment="1">
      <alignment horizontal="center" vertical="center"/>
    </xf>
    <xf numFmtId="3" fontId="24" fillId="0" borderId="1" xfId="0" applyNumberFormat="1" applyFont="1" applyBorder="1"/>
    <xf numFmtId="3" fontId="18" fillId="0" borderId="2" xfId="0" applyNumberFormat="1" applyFont="1" applyBorder="1" applyAlignment="1">
      <alignment horizontal="right"/>
    </xf>
    <xf numFmtId="3" fontId="27" fillId="0" borderId="5" xfId="0" applyNumberFormat="1" applyFont="1" applyBorder="1"/>
    <xf numFmtId="3" fontId="10" fillId="0" borderId="0" xfId="0" applyNumberFormat="1" applyFont="1"/>
    <xf numFmtId="0" fontId="8" fillId="0" borderId="0" xfId="0" applyFont="1"/>
    <xf numFmtId="3" fontId="15" fillId="0" borderId="0" xfId="0" applyNumberFormat="1" applyFont="1"/>
    <xf numFmtId="0" fontId="28" fillId="0" borderId="0" xfId="0" applyFont="1"/>
    <xf numFmtId="0" fontId="24" fillId="0" borderId="5" xfId="0" applyFont="1" applyBorder="1"/>
    <xf numFmtId="0" fontId="18" fillId="0" borderId="4" xfId="0" applyFont="1" applyBorder="1" applyAlignment="1">
      <alignment vertical="center"/>
    </xf>
    <xf numFmtId="3" fontId="18" fillId="0" borderId="4" xfId="0" applyNumberFormat="1" applyFont="1" applyBorder="1" applyAlignment="1">
      <alignment vertical="center"/>
    </xf>
    <xf numFmtId="3" fontId="18" fillId="0" borderId="0" xfId="0" applyNumberFormat="1" applyFont="1" applyBorder="1" applyAlignment="1">
      <alignment vertical="center"/>
    </xf>
    <xf numFmtId="0" fontId="24" fillId="0" borderId="4" xfId="0" applyFont="1" applyBorder="1" applyAlignment="1">
      <alignment vertical="center"/>
    </xf>
    <xf numFmtId="3" fontId="24" fillId="0" borderId="4" xfId="0" applyNumberFormat="1" applyFont="1" applyBorder="1" applyAlignment="1">
      <alignment horizontal="right"/>
    </xf>
    <xf numFmtId="3" fontId="24" fillId="0" borderId="5" xfId="0" applyNumberFormat="1" applyFont="1" applyBorder="1" applyAlignment="1">
      <alignment horizontal="right"/>
    </xf>
    <xf numFmtId="0" fontId="20" fillId="0" borderId="11" xfId="0" applyFont="1" applyBorder="1" applyAlignment="1">
      <alignment horizontal="center"/>
    </xf>
    <xf numFmtId="0" fontId="29" fillId="0" borderId="1" xfId="0" applyFont="1" applyBorder="1" applyAlignment="1">
      <alignment horizontal="left"/>
    </xf>
    <xf numFmtId="49" fontId="22" fillId="0" borderId="2" xfId="0" applyNumberFormat="1" applyFont="1" applyBorder="1" applyAlignment="1">
      <alignment horizontal="center" vertical="center"/>
    </xf>
    <xf numFmtId="3" fontId="14" fillId="0" borderId="2" xfId="0" applyNumberFormat="1" applyFont="1" applyBorder="1" applyAlignment="1">
      <alignment vertical="center"/>
    </xf>
    <xf numFmtId="0" fontId="20" fillId="0" borderId="18" xfId="0" applyFont="1" applyBorder="1" applyAlignment="1">
      <alignment horizontal="center"/>
    </xf>
    <xf numFmtId="0" fontId="20" fillId="0" borderId="19" xfId="0" applyFont="1" applyBorder="1" applyAlignment="1">
      <alignment horizontal="center"/>
    </xf>
    <xf numFmtId="3" fontId="18" fillId="0" borderId="8" xfId="0" applyNumberFormat="1" applyFont="1" applyBorder="1" applyAlignment="1">
      <alignment vertical="center"/>
    </xf>
    <xf numFmtId="3" fontId="14" fillId="0" borderId="2" xfId="0" applyNumberFormat="1" applyFont="1" applyFill="1" applyBorder="1"/>
    <xf numFmtId="3" fontId="14" fillId="0" borderId="4" xfId="0" applyNumberFormat="1" applyFont="1" applyFill="1" applyBorder="1"/>
    <xf numFmtId="16" fontId="10" fillId="0" borderId="0" xfId="0" applyNumberFormat="1" applyFont="1"/>
    <xf numFmtId="3" fontId="18" fillId="0" borderId="19" xfId="0" applyNumberFormat="1" applyFont="1" applyBorder="1" applyAlignment="1">
      <alignment vertical="center"/>
    </xf>
    <xf numFmtId="0" fontId="18" fillId="0" borderId="2" xfId="0" applyFont="1" applyBorder="1" applyAlignment="1">
      <alignment vertical="center"/>
    </xf>
    <xf numFmtId="0" fontId="31" fillId="0" borderId="0" xfId="0" applyFont="1"/>
    <xf numFmtId="0" fontId="20" fillId="0" borderId="2" xfId="0" applyFont="1" applyBorder="1" applyAlignment="1">
      <alignment horizontal="right"/>
    </xf>
    <xf numFmtId="0" fontId="32" fillId="0" borderId="1" xfId="0" applyFont="1" applyBorder="1"/>
    <xf numFmtId="3" fontId="24" fillId="0" borderId="3" xfId="0" applyNumberFormat="1" applyFont="1" applyBorder="1"/>
    <xf numFmtId="3" fontId="14" fillId="0" borderId="1" xfId="0" applyNumberFormat="1" applyFont="1" applyFill="1" applyBorder="1"/>
    <xf numFmtId="0" fontId="18" fillId="0" borderId="0" xfId="0" applyFont="1" applyBorder="1" applyAlignment="1">
      <alignment vertical="center"/>
    </xf>
    <xf numFmtId="0" fontId="25" fillId="0" borderId="4" xfId="0" applyFont="1" applyBorder="1" applyAlignment="1">
      <alignment horizontal="left"/>
    </xf>
    <xf numFmtId="3" fontId="24" fillId="0" borderId="0" xfId="0" applyNumberFormat="1" applyFont="1" applyBorder="1" applyAlignment="1">
      <alignment horizontal="right"/>
    </xf>
    <xf numFmtId="49" fontId="18" fillId="0" borderId="4" xfId="0" applyNumberFormat="1" applyFont="1" applyBorder="1" applyAlignment="1">
      <alignment horizontal="center" vertical="center"/>
    </xf>
    <xf numFmtId="3" fontId="18" fillId="0" borderId="0" xfId="0" applyNumberFormat="1" applyFont="1" applyBorder="1" applyAlignment="1">
      <alignment horizontal="right"/>
    </xf>
    <xf numFmtId="3" fontId="18" fillId="0" borderId="4" xfId="0" applyNumberFormat="1" applyFont="1" applyBorder="1" applyAlignment="1">
      <alignment horizontal="right"/>
    </xf>
    <xf numFmtId="3" fontId="18" fillId="0" borderId="8" xfId="0" applyNumberFormat="1" applyFont="1" applyBorder="1" applyAlignment="1">
      <alignment horizontal="right"/>
    </xf>
    <xf numFmtId="3" fontId="15" fillId="0" borderId="3" xfId="0" applyNumberFormat="1" applyFont="1" applyBorder="1" applyAlignment="1">
      <alignment vertical="center"/>
    </xf>
    <xf numFmtId="0" fontId="0" fillId="0" borderId="0" xfId="0" applyFill="1"/>
    <xf numFmtId="0" fontId="20" fillId="0" borderId="9" xfId="0" applyFont="1" applyBorder="1"/>
    <xf numFmtId="16" fontId="10" fillId="0" borderId="0" xfId="0" applyNumberFormat="1" applyFont="1" applyAlignment="1">
      <alignment horizontal="left"/>
    </xf>
    <xf numFmtId="3" fontId="27" fillId="0" borderId="4" xfId="0" applyNumberFormat="1" applyFont="1" applyBorder="1"/>
    <xf numFmtId="0" fontId="15" fillId="0" borderId="0" xfId="0" applyFont="1" applyAlignment="1">
      <alignment horizontal="center"/>
    </xf>
    <xf numFmtId="0" fontId="33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32" fillId="0" borderId="4" xfId="0" applyFont="1" applyBorder="1"/>
    <xf numFmtId="0" fontId="24" fillId="0" borderId="18" xfId="0" applyFont="1" applyBorder="1" applyAlignment="1">
      <alignment horizontal="center"/>
    </xf>
    <xf numFmtId="49" fontId="14" fillId="0" borderId="11" xfId="0" applyNumberFormat="1" applyFont="1" applyBorder="1" applyAlignment="1">
      <alignment horizontal="center"/>
    </xf>
    <xf numFmtId="0" fontId="30" fillId="0" borderId="0" xfId="0" applyFont="1"/>
    <xf numFmtId="0" fontId="20" fillId="0" borderId="10" xfId="0" applyFont="1" applyBorder="1"/>
    <xf numFmtId="0" fontId="9" fillId="0" borderId="0" xfId="0" applyFont="1"/>
    <xf numFmtId="0" fontId="35" fillId="0" borderId="0" xfId="0" applyFont="1"/>
    <xf numFmtId="0" fontId="24" fillId="0" borderId="2" xfId="0" applyFont="1" applyBorder="1" applyAlignment="1">
      <alignment horizontal="center"/>
    </xf>
    <xf numFmtId="0" fontId="24" fillId="0" borderId="13" xfId="0" applyFont="1" applyBorder="1"/>
    <xf numFmtId="0" fontId="16" fillId="0" borderId="7" xfId="0" applyFont="1" applyBorder="1"/>
    <xf numFmtId="3" fontId="16" fillId="0" borderId="3" xfId="0" applyNumberFormat="1" applyFont="1" applyBorder="1"/>
    <xf numFmtId="49" fontId="14" fillId="0" borderId="10" xfId="0" applyNumberFormat="1" applyFont="1" applyBorder="1" applyAlignment="1">
      <alignment horizontal="center"/>
    </xf>
    <xf numFmtId="0" fontId="14" fillId="0" borderId="10" xfId="0" applyFont="1" applyBorder="1" applyAlignment="1">
      <alignment horizontal="center"/>
    </xf>
    <xf numFmtId="0" fontId="15" fillId="0" borderId="3" xfId="0" applyFont="1" applyBorder="1" applyAlignment="1"/>
    <xf numFmtId="0" fontId="26" fillId="0" borderId="3" xfId="0" applyFont="1" applyBorder="1" applyAlignment="1">
      <alignment horizontal="left"/>
    </xf>
    <xf numFmtId="3" fontId="15" fillId="0" borderId="2" xfId="0" applyNumberFormat="1" applyFont="1" applyBorder="1" applyAlignment="1">
      <alignment horizontal="right"/>
    </xf>
    <xf numFmtId="0" fontId="15" fillId="0" borderId="1" xfId="0" applyFont="1" applyBorder="1" applyAlignment="1">
      <alignment horizontal="right"/>
    </xf>
    <xf numFmtId="3" fontId="14" fillId="2" borderId="4" xfId="0" applyNumberFormat="1" applyFont="1" applyFill="1" applyBorder="1"/>
    <xf numFmtId="0" fontId="15" fillId="0" borderId="4" xfId="0" applyFont="1" applyBorder="1" applyAlignment="1">
      <alignment horizontal="right"/>
    </xf>
    <xf numFmtId="3" fontId="20" fillId="0" borderId="2" xfId="0" applyNumberFormat="1" applyFont="1" applyBorder="1" applyAlignment="1">
      <alignment horizontal="right"/>
    </xf>
    <xf numFmtId="0" fontId="24" fillId="0" borderId="9" xfId="0" applyFont="1" applyBorder="1"/>
    <xf numFmtId="3" fontId="16" fillId="0" borderId="18" xfId="0" applyNumberFormat="1" applyFont="1" applyBorder="1" applyAlignment="1">
      <alignment vertical="center"/>
    </xf>
    <xf numFmtId="49" fontId="18" fillId="0" borderId="11" xfId="0" applyNumberFormat="1" applyFont="1" applyBorder="1" applyAlignment="1">
      <alignment horizontal="center" vertical="center"/>
    </xf>
    <xf numFmtId="49" fontId="20" fillId="0" borderId="9" xfId="0" applyNumberFormat="1" applyFont="1" applyBorder="1" applyAlignment="1">
      <alignment horizontal="center" vertical="center"/>
    </xf>
    <xf numFmtId="49" fontId="18" fillId="0" borderId="11" xfId="0" applyNumberFormat="1" applyFont="1" applyBorder="1" applyAlignment="1">
      <alignment horizontal="center"/>
    </xf>
    <xf numFmtId="0" fontId="36" fillId="0" borderId="0" xfId="0" applyFont="1"/>
    <xf numFmtId="49" fontId="18" fillId="0" borderId="10" xfId="0" applyNumberFormat="1" applyFont="1" applyBorder="1" applyAlignment="1">
      <alignment horizontal="center"/>
    </xf>
    <xf numFmtId="0" fontId="18" fillId="0" borderId="10" xfId="0" applyFont="1" applyBorder="1"/>
    <xf numFmtId="0" fontId="13" fillId="0" borderId="0" xfId="0" applyFont="1" applyProtection="1">
      <protection locked="0"/>
    </xf>
    <xf numFmtId="3" fontId="24" fillId="0" borderId="12" xfId="0" applyNumberFormat="1" applyFont="1" applyBorder="1" applyAlignment="1">
      <alignment horizontal="right" vertical="center"/>
    </xf>
    <xf numFmtId="0" fontId="20" fillId="0" borderId="12" xfId="0" applyFont="1" applyBorder="1" applyAlignment="1">
      <alignment horizontal="left" vertical="center"/>
    </xf>
    <xf numFmtId="0" fontId="20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3" fontId="18" fillId="0" borderId="19" xfId="0" applyNumberFormat="1" applyFont="1" applyBorder="1" applyAlignment="1">
      <alignment horizontal="right"/>
    </xf>
    <xf numFmtId="3" fontId="20" fillId="0" borderId="3" xfId="0" applyNumberFormat="1" applyFont="1" applyBorder="1" applyAlignment="1">
      <alignment horizontal="right"/>
    </xf>
    <xf numFmtId="3" fontId="24" fillId="0" borderId="2" xfId="0" applyNumberFormat="1" applyFont="1" applyBorder="1"/>
    <xf numFmtId="0" fontId="20" fillId="2" borderId="9" xfId="0" applyFont="1" applyFill="1" applyBorder="1"/>
    <xf numFmtId="0" fontId="16" fillId="0" borderId="22" xfId="0" applyFont="1" applyBorder="1"/>
    <xf numFmtId="0" fontId="16" fillId="0" borderId="21" xfId="0" applyFont="1" applyBorder="1"/>
    <xf numFmtId="0" fontId="16" fillId="0" borderId="16" xfId="0" applyFont="1" applyBorder="1"/>
    <xf numFmtId="3" fontId="16" fillId="0" borderId="16" xfId="0" applyNumberFormat="1" applyFont="1" applyBorder="1"/>
    <xf numFmtId="3" fontId="16" fillId="0" borderId="0" xfId="0" applyNumberFormat="1" applyFont="1" applyBorder="1"/>
    <xf numFmtId="0" fontId="16" fillId="0" borderId="0" xfId="0" applyFont="1"/>
    <xf numFmtId="0" fontId="15" fillId="0" borderId="17" xfId="0" applyFont="1" applyBorder="1"/>
    <xf numFmtId="3" fontId="15" fillId="0" borderId="17" xfId="0" applyNumberFormat="1" applyFont="1" applyBorder="1"/>
    <xf numFmtId="0" fontId="16" fillId="0" borderId="15" xfId="0" applyFont="1" applyBorder="1"/>
    <xf numFmtId="3" fontId="24" fillId="0" borderId="16" xfId="0" applyNumberFormat="1" applyFont="1" applyBorder="1"/>
    <xf numFmtId="3" fontId="16" fillId="0" borderId="15" xfId="0" applyNumberFormat="1" applyFont="1" applyBorder="1"/>
    <xf numFmtId="3" fontId="16" fillId="0" borderId="8" xfId="0" applyNumberFormat="1" applyFont="1" applyBorder="1"/>
    <xf numFmtId="0" fontId="16" fillId="0" borderId="8" xfId="0" applyFont="1" applyBorder="1"/>
    <xf numFmtId="0" fontId="36" fillId="0" borderId="8" xfId="0" applyFont="1" applyBorder="1"/>
    <xf numFmtId="0" fontId="14" fillId="0" borderId="21" xfId="0" applyFont="1" applyBorder="1"/>
    <xf numFmtId="0" fontId="24" fillId="0" borderId="23" xfId="0" applyFont="1" applyBorder="1"/>
    <xf numFmtId="3" fontId="24" fillId="0" borderId="24" xfId="0" applyNumberFormat="1" applyFont="1" applyBorder="1"/>
    <xf numFmtId="0" fontId="14" fillId="0" borderId="1" xfId="0" applyFont="1" applyBorder="1" applyAlignment="1">
      <alignment horizontal="center"/>
    </xf>
    <xf numFmtId="3" fontId="15" fillId="0" borderId="4" xfId="0" applyNumberFormat="1" applyFont="1" applyBorder="1" applyAlignment="1">
      <alignment horizontal="right"/>
    </xf>
    <xf numFmtId="0" fontId="24" fillId="0" borderId="6" xfId="0" applyFont="1" applyBorder="1"/>
    <xf numFmtId="0" fontId="18" fillId="0" borderId="4" xfId="0" applyFont="1" applyBorder="1" applyAlignment="1">
      <alignment horizontal="left"/>
    </xf>
    <xf numFmtId="3" fontId="8" fillId="0" borderId="12" xfId="0" applyNumberFormat="1" applyFont="1" applyBorder="1"/>
    <xf numFmtId="0" fontId="20" fillId="0" borderId="3" xfId="0" applyFont="1" applyFill="1" applyBorder="1"/>
    <xf numFmtId="0" fontId="24" fillId="0" borderId="1" xfId="0" applyFont="1" applyBorder="1" applyAlignment="1">
      <alignment horizontal="right"/>
    </xf>
    <xf numFmtId="49" fontId="18" fillId="0" borderId="2" xfId="0" applyNumberFormat="1" applyFont="1" applyBorder="1" applyAlignment="1">
      <alignment horizontal="center" vertical="center"/>
    </xf>
    <xf numFmtId="49" fontId="20" fillId="0" borderId="6" xfId="0" applyNumberFormat="1" applyFont="1" applyBorder="1" applyAlignment="1">
      <alignment horizontal="center" vertical="center"/>
    </xf>
    <xf numFmtId="3" fontId="24" fillId="0" borderId="19" xfId="0" applyNumberFormat="1" applyFont="1" applyBorder="1" applyAlignment="1">
      <alignment horizontal="right"/>
    </xf>
    <xf numFmtId="49" fontId="24" fillId="0" borderId="11" xfId="0" applyNumberFormat="1" applyFont="1" applyBorder="1" applyAlignment="1">
      <alignment horizontal="center" vertical="center"/>
    </xf>
    <xf numFmtId="49" fontId="24" fillId="0" borderId="6" xfId="0" applyNumberFormat="1" applyFont="1" applyBorder="1" applyAlignment="1">
      <alignment horizontal="center" vertical="center"/>
    </xf>
    <xf numFmtId="3" fontId="24" fillId="0" borderId="3" xfId="0" applyNumberFormat="1" applyFont="1" applyBorder="1" applyAlignment="1">
      <alignment horizontal="right"/>
    </xf>
    <xf numFmtId="3" fontId="37" fillId="0" borderId="0" xfId="0" applyNumberFormat="1" applyFont="1"/>
    <xf numFmtId="0" fontId="20" fillId="2" borderId="1" xfId="0" applyFont="1" applyFill="1" applyBorder="1"/>
    <xf numFmtId="0" fontId="14" fillId="0" borderId="8" xfId="0" applyFont="1" applyBorder="1" applyAlignment="1">
      <alignment horizontal="right"/>
    </xf>
    <xf numFmtId="3" fontId="14" fillId="2" borderId="2" xfId="0" applyNumberFormat="1" applyFont="1" applyFill="1" applyBorder="1"/>
    <xf numFmtId="3" fontId="15" fillId="0" borderId="1" xfId="0" applyNumberFormat="1" applyFont="1" applyBorder="1" applyAlignment="1">
      <alignment horizontal="right"/>
    </xf>
    <xf numFmtId="0" fontId="24" fillId="0" borderId="4" xfId="0" applyFont="1" applyBorder="1" applyAlignment="1">
      <alignment horizontal="left"/>
    </xf>
    <xf numFmtId="0" fontId="18" fillId="0" borderId="4" xfId="0" applyFont="1" applyBorder="1" applyAlignment="1">
      <alignment horizontal="right"/>
    </xf>
    <xf numFmtId="49" fontId="22" fillId="0" borderId="10" xfId="0" applyNumberFormat="1" applyFont="1" applyBorder="1" applyAlignment="1">
      <alignment horizontal="center" vertical="center"/>
    </xf>
    <xf numFmtId="3" fontId="18" fillId="0" borderId="2" xfId="0" applyNumberFormat="1" applyFont="1" applyBorder="1" applyAlignment="1">
      <alignment vertical="center"/>
    </xf>
    <xf numFmtId="3" fontId="24" fillId="0" borderId="5" xfId="0" applyNumberFormat="1" applyFont="1" applyBorder="1" applyAlignment="1">
      <alignment vertical="center"/>
    </xf>
    <xf numFmtId="3" fontId="24" fillId="0" borderId="4" xfId="0" applyNumberFormat="1" applyFont="1" applyBorder="1" applyAlignment="1">
      <alignment vertical="center"/>
    </xf>
    <xf numFmtId="0" fontId="29" fillId="0" borderId="4" xfId="0" applyFont="1" applyBorder="1" applyAlignment="1">
      <alignment horizontal="left"/>
    </xf>
    <xf numFmtId="3" fontId="16" fillId="0" borderId="4" xfId="0" applyNumberFormat="1" applyFont="1" applyBorder="1" applyAlignment="1">
      <alignment vertical="center"/>
    </xf>
    <xf numFmtId="3" fontId="24" fillId="2" borderId="4" xfId="0" applyNumberFormat="1" applyFont="1" applyFill="1" applyBorder="1" applyAlignment="1">
      <alignment horizontal="right"/>
    </xf>
    <xf numFmtId="3" fontId="20" fillId="0" borderId="4" xfId="0" applyNumberFormat="1" applyFont="1" applyBorder="1" applyAlignment="1">
      <alignment horizontal="right"/>
    </xf>
    <xf numFmtId="0" fontId="18" fillId="0" borderId="2" xfId="0" applyFont="1" applyBorder="1"/>
    <xf numFmtId="49" fontId="24" fillId="0" borderId="1" xfId="0" applyNumberFormat="1" applyFont="1" applyBorder="1" applyAlignment="1">
      <alignment horizontal="center"/>
    </xf>
    <xf numFmtId="3" fontId="24" fillId="0" borderId="18" xfId="0" applyNumberFormat="1" applyFont="1" applyBorder="1"/>
    <xf numFmtId="49" fontId="20" fillId="0" borderId="3" xfId="0" applyNumberFormat="1" applyFont="1" applyBorder="1" applyAlignment="1">
      <alignment horizontal="center"/>
    </xf>
    <xf numFmtId="0" fontId="18" fillId="0" borderId="1" xfId="0" applyFont="1" applyBorder="1" applyAlignment="1">
      <alignment horizontal="left" vertical="center"/>
    </xf>
    <xf numFmtId="3" fontId="18" fillId="0" borderId="13" xfId="0" applyNumberFormat="1" applyFont="1" applyBorder="1" applyAlignment="1">
      <alignment horizontal="right" vertical="center"/>
    </xf>
    <xf numFmtId="3" fontId="18" fillId="0" borderId="1" xfId="0" applyNumberFormat="1" applyFont="1" applyBorder="1" applyAlignment="1">
      <alignment horizontal="right" vertical="center"/>
    </xf>
    <xf numFmtId="49" fontId="20" fillId="0" borderId="11" xfId="0" applyNumberFormat="1" applyFont="1" applyBorder="1" applyAlignment="1">
      <alignment horizontal="center" vertical="center"/>
    </xf>
    <xf numFmtId="0" fontId="24" fillId="0" borderId="1" xfId="0" applyFont="1" applyBorder="1" applyAlignment="1">
      <alignment horizontal="left"/>
    </xf>
    <xf numFmtId="0" fontId="18" fillId="0" borderId="2" xfId="0" applyFont="1" applyBorder="1" applyAlignment="1">
      <alignment horizontal="left"/>
    </xf>
    <xf numFmtId="3" fontId="24" fillId="0" borderId="18" xfId="0" applyNumberFormat="1" applyFont="1" applyBorder="1" applyAlignment="1">
      <alignment horizontal="right"/>
    </xf>
    <xf numFmtId="0" fontId="15" fillId="2" borderId="1" xfId="0" applyFont="1" applyFill="1" applyBorder="1"/>
    <xf numFmtId="0" fontId="14" fillId="2" borderId="2" xfId="0" applyFont="1" applyFill="1" applyBorder="1"/>
    <xf numFmtId="0" fontId="25" fillId="0" borderId="2" xfId="0" applyFont="1" applyBorder="1" applyAlignment="1">
      <alignment horizontal="left"/>
    </xf>
    <xf numFmtId="0" fontId="0" fillId="0" borderId="4" xfId="0" applyBorder="1"/>
    <xf numFmtId="0" fontId="0" fillId="0" borderId="2" xfId="0" applyBorder="1"/>
    <xf numFmtId="0" fontId="13" fillId="0" borderId="0" xfId="0" applyFont="1" applyAlignment="1">
      <alignment horizontal="center"/>
    </xf>
    <xf numFmtId="0" fontId="14" fillId="0" borderId="9" xfId="0" applyFont="1" applyBorder="1" applyAlignment="1">
      <alignment horizontal="center"/>
    </xf>
    <xf numFmtId="0" fontId="15" fillId="2" borderId="4" xfId="0" applyFont="1" applyFill="1" applyBorder="1"/>
    <xf numFmtId="0" fontId="13" fillId="0" borderId="0" xfId="0" applyFont="1" applyAlignment="1">
      <alignment horizontal="center"/>
    </xf>
    <xf numFmtId="3" fontId="33" fillId="0" borderId="0" xfId="0" applyNumberFormat="1" applyFont="1" applyAlignment="1">
      <alignment horizontal="center"/>
    </xf>
    <xf numFmtId="3" fontId="10" fillId="0" borderId="0" xfId="0" applyNumberFormat="1" applyFont="1" applyAlignment="1">
      <alignment horizontal="left"/>
    </xf>
    <xf numFmtId="0" fontId="15" fillId="2" borderId="4" xfId="0" applyFont="1" applyFill="1" applyBorder="1" applyAlignment="1">
      <alignment horizontal="center"/>
    </xf>
    <xf numFmtId="3" fontId="14" fillId="2" borderId="1" xfId="0" applyNumberFormat="1" applyFont="1" applyFill="1" applyBorder="1"/>
    <xf numFmtId="3" fontId="14" fillId="2" borderId="18" xfId="0" applyNumberFormat="1" applyFont="1" applyFill="1" applyBorder="1"/>
    <xf numFmtId="3" fontId="14" fillId="2" borderId="5" xfId="0" applyNumberFormat="1" applyFont="1" applyFill="1" applyBorder="1"/>
    <xf numFmtId="3" fontId="14" fillId="2" borderId="9" xfId="0" applyNumberFormat="1" applyFont="1" applyFill="1" applyBorder="1"/>
    <xf numFmtId="3" fontId="0" fillId="2" borderId="0" xfId="0" applyNumberFormat="1" applyFill="1"/>
    <xf numFmtId="0" fontId="0" fillId="2" borderId="0" xfId="0" applyFill="1"/>
    <xf numFmtId="0" fontId="14" fillId="2" borderId="2" xfId="0" applyFont="1" applyFill="1" applyBorder="1" applyAlignment="1">
      <alignment horizontal="center"/>
    </xf>
    <xf numFmtId="3" fontId="14" fillId="2" borderId="19" xfId="0" applyNumberFormat="1" applyFont="1" applyFill="1" applyBorder="1"/>
    <xf numFmtId="3" fontId="14" fillId="2" borderId="5" xfId="0" applyNumberFormat="1" applyFont="1" applyFill="1" applyBorder="1" applyAlignment="1">
      <alignment horizontal="right"/>
    </xf>
    <xf numFmtId="3" fontId="14" fillId="2" borderId="11" xfId="0" applyNumberFormat="1" applyFont="1" applyFill="1" applyBorder="1"/>
    <xf numFmtId="3" fontId="14" fillId="2" borderId="0" xfId="0" applyNumberFormat="1" applyFont="1" applyFill="1" applyBorder="1"/>
    <xf numFmtId="0" fontId="15" fillId="2" borderId="1" xfId="0" applyFont="1" applyFill="1" applyBorder="1" applyAlignment="1">
      <alignment horizontal="center"/>
    </xf>
    <xf numFmtId="3" fontId="14" fillId="2" borderId="0" xfId="0" applyNumberFormat="1" applyFont="1" applyFill="1"/>
    <xf numFmtId="3" fontId="8" fillId="0" borderId="0" xfId="0" applyNumberFormat="1" applyFont="1"/>
    <xf numFmtId="0" fontId="20" fillId="2" borderId="4" xfId="0" applyFont="1" applyFill="1" applyBorder="1"/>
    <xf numFmtId="0" fontId="18" fillId="0" borderId="11" xfId="0" applyFont="1" applyBorder="1" applyAlignment="1">
      <alignment horizontal="left"/>
    </xf>
    <xf numFmtId="0" fontId="0" fillId="0" borderId="4" xfId="0" applyBorder="1" applyAlignment="1">
      <alignment horizontal="right" vertical="center" wrapText="1"/>
    </xf>
    <xf numFmtId="0" fontId="24" fillId="0" borderId="11" xfId="0" applyFont="1" applyBorder="1" applyAlignment="1">
      <alignment horizontal="left"/>
    </xf>
    <xf numFmtId="0" fontId="36" fillId="0" borderId="4" xfId="0" applyFont="1" applyBorder="1" applyAlignment="1">
      <alignment horizontal="right" vertical="center" wrapText="1"/>
    </xf>
    <xf numFmtId="0" fontId="24" fillId="0" borderId="9" xfId="0" applyFont="1" applyBorder="1" applyAlignment="1">
      <alignment horizontal="left"/>
    </xf>
    <xf numFmtId="0" fontId="36" fillId="0" borderId="1" xfId="0" applyFont="1" applyBorder="1" applyAlignment="1">
      <alignment horizontal="right" vertical="center" wrapText="1"/>
    </xf>
    <xf numFmtId="0" fontId="18" fillId="0" borderId="10" xfId="0" applyFont="1" applyBorder="1" applyAlignment="1">
      <alignment horizontal="left"/>
    </xf>
    <xf numFmtId="0" fontId="0" fillId="0" borderId="2" xfId="0" applyBorder="1" applyAlignment="1">
      <alignment horizontal="right" vertical="center" wrapText="1"/>
    </xf>
    <xf numFmtId="0" fontId="8" fillId="0" borderId="10" xfId="0" applyFont="1" applyBorder="1"/>
    <xf numFmtId="0" fontId="39" fillId="0" borderId="10" xfId="0" applyFont="1" applyBorder="1"/>
    <xf numFmtId="0" fontId="9" fillId="0" borderId="0" xfId="0" applyFont="1" applyBorder="1"/>
    <xf numFmtId="49" fontId="18" fillId="0" borderId="2" xfId="0" applyNumberFormat="1" applyFont="1" applyBorder="1" applyAlignment="1">
      <alignment horizontal="center"/>
    </xf>
    <xf numFmtId="0" fontId="0" fillId="0" borderId="8" xfId="0" applyBorder="1"/>
    <xf numFmtId="3" fontId="15" fillId="2" borderId="4" xfId="0" applyNumberFormat="1" applyFont="1" applyFill="1" applyBorder="1" applyAlignment="1">
      <alignment horizontal="right"/>
    </xf>
    <xf numFmtId="3" fontId="27" fillId="0" borderId="0" xfId="0" applyNumberFormat="1" applyFont="1" applyBorder="1"/>
    <xf numFmtId="0" fontId="14" fillId="0" borderId="19" xfId="0" applyFont="1" applyBorder="1" applyAlignment="1">
      <alignment horizontal="center"/>
    </xf>
    <xf numFmtId="0" fontId="24" fillId="0" borderId="1" xfId="0" applyFont="1" applyBorder="1" applyAlignment="1">
      <alignment horizontal="center"/>
    </xf>
    <xf numFmtId="3" fontId="20" fillId="0" borderId="1" xfId="0" applyNumberFormat="1" applyFont="1" applyBorder="1" applyAlignment="1">
      <alignment horizontal="right"/>
    </xf>
    <xf numFmtId="0" fontId="14" fillId="0" borderId="18" xfId="0" applyFont="1" applyBorder="1"/>
    <xf numFmtId="0" fontId="14" fillId="0" borderId="19" xfId="0" applyFont="1" applyBorder="1"/>
    <xf numFmtId="0" fontId="20" fillId="0" borderId="11" xfId="0" applyFont="1" applyBorder="1"/>
    <xf numFmtId="0" fontId="14" fillId="0" borderId="8" xfId="0" applyFont="1" applyBorder="1"/>
    <xf numFmtId="3" fontId="10" fillId="0" borderId="2" xfId="0" applyNumberFormat="1" applyFont="1" applyBorder="1"/>
    <xf numFmtId="0" fontId="34" fillId="0" borderId="1" xfId="0" applyFont="1" applyBorder="1"/>
    <xf numFmtId="3" fontId="10" fillId="0" borderId="1" xfId="0" applyNumberFormat="1" applyFont="1" applyBorder="1"/>
    <xf numFmtId="0" fontId="10" fillId="0" borderId="1" xfId="0" applyFont="1" applyBorder="1"/>
    <xf numFmtId="0" fontId="10" fillId="0" borderId="0" xfId="0" applyFont="1" applyBorder="1"/>
    <xf numFmtId="0" fontId="10" fillId="0" borderId="10" xfId="0" applyFont="1" applyBorder="1"/>
    <xf numFmtId="3" fontId="10" fillId="0" borderId="8" xfId="0" applyNumberFormat="1" applyFont="1" applyBorder="1"/>
    <xf numFmtId="3" fontId="10" fillId="0" borderId="13" xfId="0" applyNumberFormat="1" applyFont="1" applyBorder="1"/>
    <xf numFmtId="0" fontId="34" fillId="0" borderId="9" xfId="0" applyFont="1" applyBorder="1"/>
    <xf numFmtId="3" fontId="10" fillId="0" borderId="18" xfId="0" applyNumberFormat="1" applyFont="1" applyBorder="1"/>
    <xf numFmtId="3" fontId="10" fillId="0" borderId="5" xfId="0" applyNumberFormat="1" applyFont="1" applyBorder="1"/>
    <xf numFmtId="3" fontId="18" fillId="0" borderId="0" xfId="0" applyNumberFormat="1" applyFont="1" applyBorder="1"/>
    <xf numFmtId="0" fontId="11" fillId="0" borderId="0" xfId="0" applyFont="1" applyBorder="1"/>
    <xf numFmtId="0" fontId="14" fillId="2" borderId="4" xfId="0" applyFont="1" applyFill="1" applyBorder="1" applyAlignment="1">
      <alignment horizontal="center"/>
    </xf>
    <xf numFmtId="3" fontId="38" fillId="0" borderId="0" xfId="0" applyNumberFormat="1" applyFont="1" applyBorder="1"/>
    <xf numFmtId="0" fontId="15" fillId="0" borderId="1" xfId="0" applyFont="1" applyFill="1" applyBorder="1"/>
    <xf numFmtId="3" fontId="26" fillId="0" borderId="1" xfId="0" applyNumberFormat="1" applyFont="1" applyBorder="1"/>
    <xf numFmtId="3" fontId="26" fillId="0" borderId="5" xfId="0" applyNumberFormat="1" applyFont="1" applyBorder="1"/>
    <xf numFmtId="0" fontId="14" fillId="0" borderId="0" xfId="0" applyFont="1" applyAlignment="1">
      <alignment wrapText="1"/>
    </xf>
    <xf numFmtId="3" fontId="9" fillId="2" borderId="0" xfId="0" applyNumberFormat="1" applyFont="1" applyFill="1"/>
    <xf numFmtId="3" fontId="20" fillId="0" borderId="11" xfId="0" applyNumberFormat="1" applyFont="1" applyBorder="1" applyAlignment="1">
      <alignment horizontal="right"/>
    </xf>
    <xf numFmtId="3" fontId="20" fillId="0" borderId="10" xfId="0" applyNumberFormat="1" applyFont="1" applyBorder="1" applyAlignment="1">
      <alignment horizontal="right"/>
    </xf>
    <xf numFmtId="3" fontId="20" fillId="0" borderId="1" xfId="0" applyNumberFormat="1" applyFont="1" applyBorder="1"/>
    <xf numFmtId="0" fontId="14" fillId="2" borderId="4" xfId="0" applyFont="1" applyFill="1" applyBorder="1"/>
    <xf numFmtId="3" fontId="24" fillId="0" borderId="0" xfId="0" applyNumberFormat="1" applyFont="1" applyBorder="1" applyAlignment="1">
      <alignment vertical="center"/>
    </xf>
    <xf numFmtId="0" fontId="18" fillId="0" borderId="4" xfId="0" applyFont="1" applyBorder="1" applyAlignment="1">
      <alignment horizontal="left" vertical="center"/>
    </xf>
    <xf numFmtId="3" fontId="18" fillId="0" borderId="19" xfId="0" applyNumberFormat="1" applyFont="1" applyBorder="1" applyAlignment="1">
      <alignment horizontal="right" vertical="center"/>
    </xf>
    <xf numFmtId="49" fontId="39" fillId="0" borderId="11" xfId="0" applyNumberFormat="1" applyFont="1" applyBorder="1" applyAlignment="1">
      <alignment horizontal="center"/>
    </xf>
    <xf numFmtId="0" fontId="40" fillId="0" borderId="0" xfId="0" applyFont="1"/>
    <xf numFmtId="3" fontId="26" fillId="0" borderId="4" xfId="0" applyNumberFormat="1" applyFont="1" applyBorder="1"/>
    <xf numFmtId="0" fontId="0" fillId="0" borderId="10" xfId="0" applyBorder="1"/>
    <xf numFmtId="0" fontId="0" fillId="0" borderId="5" xfId="0" applyBorder="1"/>
    <xf numFmtId="3" fontId="15" fillId="0" borderId="19" xfId="0" applyNumberFormat="1" applyFont="1" applyBorder="1" applyAlignment="1">
      <alignment horizontal="right"/>
    </xf>
    <xf numFmtId="0" fontId="20" fillId="0" borderId="8" xfId="0" applyFont="1" applyBorder="1"/>
    <xf numFmtId="3" fontId="15" fillId="0" borderId="10" xfId="0" applyNumberFormat="1" applyFont="1" applyBorder="1"/>
    <xf numFmtId="0" fontId="10" fillId="0" borderId="5" xfId="0" applyFont="1" applyBorder="1"/>
    <xf numFmtId="3" fontId="15" fillId="0" borderId="11" xfId="0" applyNumberFormat="1" applyFont="1" applyBorder="1" applyAlignment="1">
      <alignment horizontal="right"/>
    </xf>
    <xf numFmtId="0" fontId="14" fillId="0" borderId="13" xfId="0" applyFont="1" applyBorder="1"/>
    <xf numFmtId="0" fontId="0" fillId="0" borderId="19" xfId="0" applyBorder="1"/>
    <xf numFmtId="0" fontId="28" fillId="0" borderId="0" xfId="0" applyFont="1" applyBorder="1"/>
    <xf numFmtId="0" fontId="20" fillId="0" borderId="6" xfId="0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3" fontId="18" fillId="0" borderId="1" xfId="0" applyNumberFormat="1" applyFont="1" applyBorder="1" applyAlignment="1">
      <alignment vertical="center"/>
    </xf>
    <xf numFmtId="3" fontId="18" fillId="0" borderId="5" xfId="0" applyNumberFormat="1" applyFont="1" applyBorder="1" applyAlignment="1">
      <alignment vertical="center"/>
    </xf>
    <xf numFmtId="3" fontId="14" fillId="0" borderId="0" xfId="0" applyNumberFormat="1" applyFont="1" applyBorder="1" applyAlignment="1">
      <alignment vertical="center"/>
    </xf>
    <xf numFmtId="3" fontId="24" fillId="0" borderId="4" xfId="0" applyNumberFormat="1" applyFont="1" applyBorder="1"/>
    <xf numFmtId="16" fontId="20" fillId="0" borderId="9" xfId="0" applyNumberFormat="1" applyFont="1" applyBorder="1" applyAlignment="1">
      <alignment horizontal="center"/>
    </xf>
    <xf numFmtId="0" fontId="0" fillId="0" borderId="1" xfId="0" applyBorder="1" applyAlignment="1">
      <alignment horizontal="right" vertical="center" wrapText="1"/>
    </xf>
    <xf numFmtId="0" fontId="16" fillId="0" borderId="1" xfId="0" applyFont="1" applyBorder="1"/>
    <xf numFmtId="3" fontId="18" fillId="0" borderId="4" xfId="0" applyNumberFormat="1" applyFont="1" applyFill="1" applyBorder="1" applyAlignment="1">
      <alignment horizontal="right"/>
    </xf>
    <xf numFmtId="0" fontId="15" fillId="0" borderId="4" xfId="0" applyFont="1" applyFill="1" applyBorder="1"/>
    <xf numFmtId="3" fontId="26" fillId="0" borderId="9" xfId="0" applyNumberFormat="1" applyFont="1" applyBorder="1"/>
    <xf numFmtId="3" fontId="15" fillId="0" borderId="11" xfId="0" applyNumberFormat="1" applyFont="1" applyFill="1" applyBorder="1"/>
    <xf numFmtId="0" fontId="20" fillId="0" borderId="19" xfId="0" applyFont="1" applyBorder="1"/>
    <xf numFmtId="0" fontId="10" fillId="0" borderId="11" xfId="0" applyFont="1" applyBorder="1"/>
    <xf numFmtId="0" fontId="10" fillId="0" borderId="4" xfId="0" applyFont="1" applyBorder="1"/>
    <xf numFmtId="0" fontId="0" fillId="0" borderId="11" xfId="0" applyBorder="1"/>
    <xf numFmtId="3" fontId="34" fillId="0" borderId="11" xfId="0" applyNumberFormat="1" applyFont="1" applyBorder="1"/>
    <xf numFmtId="0" fontId="0" fillId="0" borderId="0" xfId="0" applyFill="1" applyBorder="1"/>
    <xf numFmtId="0" fontId="34" fillId="0" borderId="4" xfId="0" applyFont="1" applyBorder="1"/>
    <xf numFmtId="3" fontId="10" fillId="0" borderId="4" xfId="0" applyNumberFormat="1" applyFont="1" applyBorder="1"/>
    <xf numFmtId="0" fontId="34" fillId="0" borderId="11" xfId="0" applyFont="1" applyBorder="1"/>
    <xf numFmtId="0" fontId="10" fillId="0" borderId="19" xfId="0" applyFont="1" applyBorder="1"/>
    <xf numFmtId="3" fontId="10" fillId="0" borderId="0" xfId="0" applyNumberFormat="1" applyFont="1" applyBorder="1"/>
    <xf numFmtId="3" fontId="10" fillId="0" borderId="19" xfId="0" applyNumberFormat="1" applyFont="1" applyBorder="1"/>
    <xf numFmtId="3" fontId="10" fillId="0" borderId="10" xfId="0" applyNumberFormat="1" applyFont="1" applyBorder="1"/>
    <xf numFmtId="3" fontId="34" fillId="0" borderId="10" xfId="0" applyNumberFormat="1" applyFont="1" applyBorder="1"/>
    <xf numFmtId="0" fontId="13" fillId="0" borderId="0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4" fillId="0" borderId="8" xfId="0" applyFont="1" applyBorder="1" applyAlignment="1">
      <alignment horizontal="center"/>
    </xf>
    <xf numFmtId="3" fontId="14" fillId="0" borderId="19" xfId="0" applyNumberFormat="1" applyFont="1" applyBorder="1" applyAlignment="1">
      <alignment horizontal="right"/>
    </xf>
    <xf numFmtId="3" fontId="15" fillId="0" borderId="13" xfId="0" applyNumberFormat="1" applyFont="1" applyBorder="1" applyAlignment="1">
      <alignment horizontal="right"/>
    </xf>
    <xf numFmtId="0" fontId="18" fillId="0" borderId="13" xfId="0" applyFont="1" applyBorder="1" applyAlignment="1">
      <alignment horizontal="left" vertical="center"/>
    </xf>
    <xf numFmtId="3" fontId="18" fillId="0" borderId="4" xfId="0" applyNumberFormat="1" applyFont="1" applyBorder="1" applyAlignment="1">
      <alignment horizontal="right" vertical="center"/>
    </xf>
    <xf numFmtId="0" fontId="13" fillId="0" borderId="0" xfId="8" applyFont="1"/>
    <xf numFmtId="0" fontId="13" fillId="0" borderId="0" xfId="8" applyFont="1" applyFill="1" applyAlignment="1">
      <alignment horizontal="center"/>
    </xf>
    <xf numFmtId="0" fontId="14" fillId="0" borderId="0" xfId="8" applyFont="1"/>
    <xf numFmtId="0" fontId="14" fillId="0" borderId="0" xfId="9" applyFont="1" applyFill="1"/>
    <xf numFmtId="0" fontId="1" fillId="2" borderId="0" xfId="8" applyFill="1"/>
    <xf numFmtId="0" fontId="1" fillId="0" borderId="0" xfId="8" applyFill="1"/>
    <xf numFmtId="0" fontId="14" fillId="0" borderId="0" xfId="10" applyFont="1" applyFill="1"/>
    <xf numFmtId="3" fontId="14" fillId="0" borderId="0" xfId="10" applyNumberFormat="1" applyFont="1" applyFill="1"/>
    <xf numFmtId="0" fontId="15" fillId="0" borderId="1" xfId="8" applyFont="1" applyBorder="1" applyAlignment="1">
      <alignment horizontal="center"/>
    </xf>
    <xf numFmtId="0" fontId="1" fillId="0" borderId="0" xfId="8" applyFill="1" applyBorder="1"/>
    <xf numFmtId="0" fontId="15" fillId="0" borderId="4" xfId="8" applyFont="1" applyBorder="1" applyAlignment="1">
      <alignment horizontal="center"/>
    </xf>
    <xf numFmtId="0" fontId="15" fillId="0" borderId="2" xfId="8" applyFont="1" applyBorder="1" applyAlignment="1">
      <alignment horizontal="center"/>
    </xf>
    <xf numFmtId="0" fontId="15" fillId="0" borderId="3" xfId="8" applyFont="1" applyBorder="1" applyAlignment="1">
      <alignment horizontal="center"/>
    </xf>
    <xf numFmtId="0" fontId="24" fillId="0" borderId="1" xfId="10" applyFont="1" applyFill="1" applyBorder="1"/>
    <xf numFmtId="0" fontId="18" fillId="0" borderId="1" xfId="10" applyFont="1" applyFill="1" applyBorder="1"/>
    <xf numFmtId="0" fontId="20" fillId="0" borderId="1" xfId="10" applyFont="1" applyFill="1" applyBorder="1"/>
    <xf numFmtId="3" fontId="14" fillId="0" borderId="5" xfId="10" applyNumberFormat="1" applyFont="1" applyFill="1" applyBorder="1"/>
    <xf numFmtId="3" fontId="14" fillId="0" borderId="1" xfId="10" applyNumberFormat="1" applyFont="1" applyFill="1" applyBorder="1"/>
    <xf numFmtId="3" fontId="1" fillId="0" borderId="0" xfId="8" applyNumberFormat="1" applyFill="1"/>
    <xf numFmtId="0" fontId="14" fillId="0" borderId="4" xfId="10" applyFont="1" applyFill="1" applyBorder="1"/>
    <xf numFmtId="3" fontId="14" fillId="0" borderId="4" xfId="10" applyNumberFormat="1" applyFont="1" applyFill="1" applyBorder="1"/>
    <xf numFmtId="3" fontId="14" fillId="0" borderId="0" xfId="10" applyNumberFormat="1" applyFont="1" applyFill="1" applyBorder="1"/>
    <xf numFmtId="3" fontId="14" fillId="0" borderId="4" xfId="9" applyNumberFormat="1" applyFont="1" applyFill="1" applyBorder="1"/>
    <xf numFmtId="0" fontId="14" fillId="0" borderId="2" xfId="10" applyFont="1" applyFill="1" applyBorder="1"/>
    <xf numFmtId="3" fontId="14" fillId="0" borderId="2" xfId="9" applyNumberFormat="1" applyFont="1" applyFill="1" applyBorder="1"/>
    <xf numFmtId="3" fontId="1" fillId="0" borderId="8" xfId="8" applyNumberFormat="1" applyFill="1" applyBorder="1"/>
    <xf numFmtId="0" fontId="1" fillId="0" borderId="8" xfId="8" applyFill="1" applyBorder="1"/>
    <xf numFmtId="3" fontId="1" fillId="0" borderId="0" xfId="8" applyNumberFormat="1" applyFill="1" applyBorder="1"/>
    <xf numFmtId="3" fontId="14" fillId="0" borderId="2" xfId="10" applyNumberFormat="1" applyFont="1" applyFill="1" applyBorder="1"/>
    <xf numFmtId="0" fontId="24" fillId="0" borderId="4" xfId="10" applyFont="1" applyFill="1" applyBorder="1"/>
    <xf numFmtId="0" fontId="18" fillId="0" borderId="4" xfId="10" applyFont="1" applyFill="1" applyBorder="1"/>
    <xf numFmtId="0" fontId="18" fillId="0" borderId="2" xfId="10" applyFont="1" applyFill="1" applyBorder="1"/>
    <xf numFmtId="0" fontId="20" fillId="0" borderId="4" xfId="10" applyFont="1" applyFill="1" applyBorder="1"/>
    <xf numFmtId="0" fontId="14" fillId="0" borderId="11" xfId="10" applyFont="1" applyFill="1" applyBorder="1"/>
    <xf numFmtId="3" fontId="14" fillId="0" borderId="19" xfId="10" applyNumberFormat="1" applyFont="1" applyFill="1" applyBorder="1"/>
    <xf numFmtId="0" fontId="14" fillId="0" borderId="10" xfId="10" applyFont="1" applyFill="1" applyBorder="1"/>
    <xf numFmtId="0" fontId="16" fillId="0" borderId="4" xfId="8" applyFont="1" applyFill="1" applyBorder="1"/>
    <xf numFmtId="0" fontId="16" fillId="0" borderId="11" xfId="8" applyFont="1" applyFill="1" applyBorder="1"/>
    <xf numFmtId="3" fontId="14" fillId="0" borderId="4" xfId="8" applyNumberFormat="1" applyFont="1" applyFill="1" applyBorder="1"/>
    <xf numFmtId="3" fontId="18" fillId="0" borderId="4" xfId="8" applyNumberFormat="1" applyFont="1" applyFill="1" applyBorder="1"/>
    <xf numFmtId="3" fontId="18" fillId="0" borderId="0" xfId="8" applyNumberFormat="1" applyFont="1" applyFill="1" applyBorder="1"/>
    <xf numFmtId="3" fontId="18" fillId="0" borderId="19" xfId="8" applyNumberFormat="1" applyFont="1" applyFill="1" applyBorder="1"/>
    <xf numFmtId="0" fontId="25" fillId="0" borderId="4" xfId="8" applyFont="1" applyFill="1" applyBorder="1"/>
    <xf numFmtId="0" fontId="25" fillId="0" borderId="0" xfId="8" applyFont="1" applyFill="1"/>
    <xf numFmtId="0" fontId="18" fillId="0" borderId="11" xfId="8" applyFont="1" applyFill="1" applyBorder="1" applyAlignment="1">
      <alignment horizontal="left"/>
    </xf>
    <xf numFmtId="0" fontId="25" fillId="0" borderId="0" xfId="8" applyFont="1" applyFill="1" applyBorder="1"/>
    <xf numFmtId="0" fontId="15" fillId="0" borderId="4" xfId="8" applyFont="1" applyFill="1" applyBorder="1"/>
    <xf numFmtId="0" fontId="1" fillId="0" borderId="4" xfId="8" applyFill="1" applyBorder="1"/>
    <xf numFmtId="0" fontId="18" fillId="0" borderId="4" xfId="8" applyFont="1" applyFill="1" applyBorder="1" applyAlignment="1">
      <alignment horizontal="left"/>
    </xf>
    <xf numFmtId="3" fontId="14" fillId="0" borderId="0" xfId="8" applyNumberFormat="1" applyFont="1" applyFill="1" applyBorder="1"/>
    <xf numFmtId="0" fontId="18" fillId="0" borderId="2" xfId="8" applyFont="1" applyFill="1" applyBorder="1" applyAlignment="1">
      <alignment horizontal="left"/>
    </xf>
    <xf numFmtId="0" fontId="24" fillId="0" borderId="4" xfId="8" applyFont="1" applyFill="1" applyBorder="1" applyAlignment="1">
      <alignment horizontal="left"/>
    </xf>
    <xf numFmtId="0" fontId="18" fillId="2" borderId="4" xfId="8" applyFont="1" applyFill="1" applyBorder="1" applyAlignment="1">
      <alignment horizontal="left"/>
    </xf>
    <xf numFmtId="3" fontId="14" fillId="2" borderId="4" xfId="10" applyNumberFormat="1" applyFont="1" applyFill="1" applyBorder="1"/>
    <xf numFmtId="3" fontId="14" fillId="2" borderId="0" xfId="8" applyNumberFormat="1" applyFont="1" applyFill="1" applyBorder="1"/>
    <xf numFmtId="3" fontId="18" fillId="2" borderId="4" xfId="8" applyNumberFormat="1" applyFont="1" applyFill="1" applyBorder="1"/>
    <xf numFmtId="3" fontId="18" fillId="2" borderId="0" xfId="8" applyNumberFormat="1" applyFont="1" applyFill="1" applyBorder="1"/>
    <xf numFmtId="3" fontId="14" fillId="2" borderId="4" xfId="8" applyNumberFormat="1" applyFont="1" applyFill="1" applyBorder="1"/>
    <xf numFmtId="0" fontId="1" fillId="2" borderId="0" xfId="8" applyFill="1" applyBorder="1"/>
    <xf numFmtId="0" fontId="18" fillId="2" borderId="2" xfId="8" applyFont="1" applyFill="1" applyBorder="1" applyAlignment="1">
      <alignment horizontal="left"/>
    </xf>
    <xf numFmtId="3" fontId="14" fillId="2" borderId="2" xfId="10" applyNumberFormat="1" applyFont="1" applyFill="1" applyBorder="1"/>
    <xf numFmtId="3" fontId="20" fillId="0" borderId="0" xfId="10" applyNumberFormat="1" applyFont="1" applyFill="1" applyBorder="1"/>
    <xf numFmtId="3" fontId="20" fillId="0" borderId="4" xfId="10" applyNumberFormat="1" applyFont="1" applyFill="1" applyBorder="1"/>
    <xf numFmtId="0" fontId="26" fillId="0" borderId="0" xfId="8" applyFont="1" applyFill="1" applyBorder="1"/>
    <xf numFmtId="0" fontId="41" fillId="0" borderId="4" xfId="10" applyFont="1" applyFill="1" applyBorder="1"/>
    <xf numFmtId="0" fontId="20" fillId="0" borderId="4" xfId="10" applyFont="1" applyFill="1" applyBorder="1" applyAlignment="1"/>
    <xf numFmtId="0" fontId="24" fillId="0" borderId="4" xfId="10" applyFont="1" applyFill="1" applyBorder="1" applyAlignment="1"/>
    <xf numFmtId="0" fontId="1" fillId="0" borderId="5" xfId="8" applyFill="1" applyBorder="1"/>
    <xf numFmtId="0" fontId="14" fillId="0" borderId="4" xfId="9" applyFont="1" applyFill="1" applyBorder="1"/>
    <xf numFmtId="3" fontId="1" fillId="0" borderId="8" xfId="8" applyNumberFormat="1" applyFont="1" applyFill="1" applyBorder="1"/>
    <xf numFmtId="0" fontId="15" fillId="0" borderId="1" xfId="9" applyFont="1" applyFill="1" applyBorder="1"/>
    <xf numFmtId="0" fontId="1" fillId="0" borderId="1" xfId="8" applyFill="1" applyBorder="1"/>
    <xf numFmtId="3" fontId="25" fillId="0" borderId="1" xfId="8" applyNumberFormat="1" applyFont="1" applyFill="1" applyBorder="1"/>
    <xf numFmtId="3" fontId="25" fillId="0" borderId="18" xfId="8" applyNumberFormat="1" applyFont="1" applyFill="1" applyBorder="1"/>
    <xf numFmtId="3" fontId="25" fillId="0" borderId="4" xfId="8" applyNumberFormat="1" applyFont="1" applyFill="1" applyBorder="1"/>
    <xf numFmtId="0" fontId="1" fillId="0" borderId="2" xfId="8" applyFill="1" applyBorder="1"/>
    <xf numFmtId="0" fontId="15" fillId="0" borderId="3" xfId="9" applyFont="1" applyFill="1" applyBorder="1"/>
    <xf numFmtId="0" fontId="1" fillId="0" borderId="3" xfId="8" applyFill="1" applyBorder="1"/>
    <xf numFmtId="0" fontId="25" fillId="0" borderId="3" xfId="8" applyFont="1" applyFill="1" applyBorder="1"/>
    <xf numFmtId="0" fontId="25" fillId="0" borderId="12" xfId="8" applyFont="1" applyFill="1" applyBorder="1"/>
    <xf numFmtId="0" fontId="15" fillId="0" borderId="0" xfId="9" applyFont="1" applyFill="1" applyBorder="1"/>
    <xf numFmtId="3" fontId="25" fillId="0" borderId="0" xfId="8" applyNumberFormat="1" applyFont="1" applyFill="1"/>
    <xf numFmtId="0" fontId="14" fillId="0" borderId="0" xfId="10" applyFont="1" applyFill="1" applyBorder="1"/>
    <xf numFmtId="0" fontId="19" fillId="0" borderId="0" xfId="9" applyFont="1" applyFill="1"/>
    <xf numFmtId="0" fontId="19" fillId="0" borderId="0" xfId="9" applyFont="1" applyFill="1" applyAlignment="1">
      <alignment horizontal="center"/>
    </xf>
    <xf numFmtId="0" fontId="15" fillId="0" borderId="3" xfId="8" applyFont="1" applyBorder="1" applyAlignment="1"/>
    <xf numFmtId="0" fontId="24" fillId="0" borderId="1" xfId="9" applyFont="1" applyFill="1" applyBorder="1"/>
    <xf numFmtId="3" fontId="14" fillId="0" borderId="1" xfId="9" applyNumberFormat="1" applyFont="1" applyFill="1" applyBorder="1"/>
    <xf numFmtId="3" fontId="14" fillId="0" borderId="5" xfId="9" applyNumberFormat="1" applyFont="1" applyFill="1" applyBorder="1"/>
    <xf numFmtId="3" fontId="14" fillId="0" borderId="0" xfId="9" applyNumberFormat="1" applyFont="1" applyFill="1" applyBorder="1"/>
    <xf numFmtId="0" fontId="24" fillId="0" borderId="4" xfId="9" applyFont="1" applyFill="1" applyBorder="1"/>
    <xf numFmtId="0" fontId="20" fillId="0" borderId="4" xfId="9" applyFont="1" applyFill="1" applyBorder="1"/>
    <xf numFmtId="0" fontId="15" fillId="0" borderId="11" xfId="8" applyFont="1" applyFill="1" applyBorder="1"/>
    <xf numFmtId="0" fontId="20" fillId="0" borderId="4" xfId="8" applyFont="1" applyFill="1" applyBorder="1" applyAlignment="1">
      <alignment horizontal="left"/>
    </xf>
    <xf numFmtId="3" fontId="14" fillId="2" borderId="4" xfId="9" applyNumberFormat="1" applyFont="1" applyFill="1" applyBorder="1"/>
    <xf numFmtId="0" fontId="1" fillId="2" borderId="4" xfId="8" applyFill="1" applyBorder="1"/>
    <xf numFmtId="3" fontId="14" fillId="2" borderId="2" xfId="9" applyNumberFormat="1" applyFont="1" applyFill="1" applyBorder="1"/>
    <xf numFmtId="3" fontId="14" fillId="0" borderId="11" xfId="9" applyNumberFormat="1" applyFont="1" applyFill="1" applyBorder="1"/>
    <xf numFmtId="0" fontId="20" fillId="0" borderId="1" xfId="9" applyFont="1" applyFill="1" applyBorder="1"/>
    <xf numFmtId="3" fontId="20" fillId="0" borderId="18" xfId="9" applyNumberFormat="1" applyFont="1" applyFill="1" applyBorder="1"/>
    <xf numFmtId="3" fontId="20" fillId="0" borderId="5" xfId="9" applyNumberFormat="1" applyFont="1" applyFill="1" applyBorder="1"/>
    <xf numFmtId="3" fontId="20" fillId="0" borderId="1" xfId="9" applyNumberFormat="1" applyFont="1" applyFill="1" applyBorder="1"/>
    <xf numFmtId="3" fontId="18" fillId="0" borderId="19" xfId="9" applyNumberFormat="1" applyFont="1" applyFill="1" applyBorder="1"/>
    <xf numFmtId="3" fontId="25" fillId="0" borderId="19" xfId="8" applyNumberFormat="1" applyFont="1" applyFill="1" applyBorder="1"/>
    <xf numFmtId="3" fontId="20" fillId="0" borderId="4" xfId="0" applyNumberFormat="1" applyFont="1" applyFill="1" applyBorder="1"/>
    <xf numFmtId="3" fontId="24" fillId="0" borderId="18" xfId="0" applyNumberFormat="1" applyFont="1" applyBorder="1" applyAlignment="1">
      <alignment vertical="center"/>
    </xf>
    <xf numFmtId="3" fontId="18" fillId="0" borderId="13" xfId="0" applyNumberFormat="1" applyFont="1" applyBorder="1" applyAlignment="1">
      <alignment vertical="center"/>
    </xf>
    <xf numFmtId="3" fontId="18" fillId="0" borderId="4" xfId="0" applyNumberFormat="1" applyFont="1" applyFill="1" applyBorder="1" applyAlignment="1">
      <alignment vertical="center"/>
    </xf>
    <xf numFmtId="3" fontId="9" fillId="0" borderId="0" xfId="0" applyNumberFormat="1" applyFont="1"/>
    <xf numFmtId="0" fontId="14" fillId="0" borderId="4" xfId="0" applyFont="1" applyFill="1" applyBorder="1"/>
    <xf numFmtId="0" fontId="20" fillId="0" borderId="1" xfId="0" applyFont="1" applyFill="1" applyBorder="1"/>
    <xf numFmtId="3" fontId="14" fillId="0" borderId="0" xfId="0" applyNumberFormat="1" applyFont="1" applyFill="1" applyBorder="1"/>
    <xf numFmtId="0" fontId="13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13" fillId="0" borderId="0" xfId="0" applyFont="1" applyAlignment="1">
      <alignment horizontal="center"/>
    </xf>
    <xf numFmtId="0" fontId="13" fillId="0" borderId="0" xfId="0" applyFont="1" applyBorder="1" applyAlignment="1">
      <alignment horizontal="left"/>
    </xf>
    <xf numFmtId="0" fontId="0" fillId="0" borderId="0" xfId="0" applyAlignment="1"/>
    <xf numFmtId="0" fontId="15" fillId="0" borderId="1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5" fillId="0" borderId="6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15" fillId="0" borderId="9" xfId="0" applyFont="1" applyBorder="1" applyAlignment="1">
      <alignment horizontal="center" wrapText="1"/>
    </xf>
    <xf numFmtId="0" fontId="15" fillId="0" borderId="18" xfId="0" applyFont="1" applyBorder="1" applyAlignment="1">
      <alignment horizontal="center" wrapText="1"/>
    </xf>
    <xf numFmtId="0" fontId="15" fillId="0" borderId="11" xfId="0" applyFont="1" applyBorder="1" applyAlignment="1">
      <alignment horizontal="center" wrapText="1"/>
    </xf>
    <xf numFmtId="0" fontId="15" fillId="0" borderId="19" xfId="0" applyFont="1" applyBorder="1" applyAlignment="1">
      <alignment horizontal="center" wrapText="1"/>
    </xf>
    <xf numFmtId="0" fontId="15" fillId="0" borderId="6" xfId="8" applyFont="1" applyBorder="1" applyAlignment="1">
      <alignment horizontal="center"/>
    </xf>
    <xf numFmtId="0" fontId="1" fillId="0" borderId="12" xfId="8" applyBorder="1" applyAlignment="1">
      <alignment horizontal="center"/>
    </xf>
    <xf numFmtId="0" fontId="19" fillId="0" borderId="0" xfId="9" applyFont="1" applyFill="1" applyAlignment="1">
      <alignment horizontal="center"/>
    </xf>
    <xf numFmtId="0" fontId="13" fillId="0" borderId="0" xfId="10" applyFont="1" applyFill="1" applyAlignment="1">
      <alignment horizontal="center"/>
    </xf>
    <xf numFmtId="0" fontId="14" fillId="0" borderId="8" xfId="9" applyFont="1" applyFill="1" applyBorder="1" applyAlignment="1">
      <alignment horizontal="center"/>
    </xf>
    <xf numFmtId="0" fontId="15" fillId="0" borderId="1" xfId="8" applyFont="1" applyBorder="1" applyAlignment="1">
      <alignment horizontal="center" vertical="center" wrapText="1"/>
    </xf>
    <xf numFmtId="0" fontId="15" fillId="0" borderId="4" xfId="8" applyFont="1" applyBorder="1" applyAlignment="1">
      <alignment horizontal="center" vertical="center" wrapText="1"/>
    </xf>
    <xf numFmtId="0" fontId="15" fillId="0" borderId="2" xfId="8" applyFont="1" applyBorder="1" applyAlignment="1">
      <alignment horizontal="center" vertical="center" wrapText="1"/>
    </xf>
    <xf numFmtId="0" fontId="1" fillId="0" borderId="4" xfId="8" applyBorder="1" applyAlignment="1">
      <alignment horizontal="center" vertical="center" wrapText="1"/>
    </xf>
    <xf numFmtId="0" fontId="1" fillId="0" borderId="2" xfId="8" applyBorder="1" applyAlignment="1">
      <alignment horizontal="center" vertical="center" wrapText="1"/>
    </xf>
    <xf numFmtId="0" fontId="15" fillId="0" borderId="9" xfId="8" applyFont="1" applyBorder="1" applyAlignment="1">
      <alignment horizontal="center" wrapText="1"/>
    </xf>
    <xf numFmtId="0" fontId="15" fillId="0" borderId="18" xfId="8" applyFont="1" applyBorder="1" applyAlignment="1">
      <alignment horizontal="center" wrapText="1"/>
    </xf>
    <xf numFmtId="0" fontId="15" fillId="0" borderId="11" xfId="8" applyFont="1" applyBorder="1" applyAlignment="1">
      <alignment horizontal="center" wrapText="1"/>
    </xf>
    <xf numFmtId="0" fontId="15" fillId="0" borderId="19" xfId="8" applyFont="1" applyBorder="1" applyAlignment="1">
      <alignment horizontal="center" wrapText="1"/>
    </xf>
    <xf numFmtId="0" fontId="0" fillId="0" borderId="7" xfId="0" applyBorder="1" applyAlignment="1">
      <alignment horizontal="center"/>
    </xf>
    <xf numFmtId="0" fontId="0" fillId="0" borderId="7" xfId="0" applyBorder="1" applyAlignment="1"/>
    <xf numFmtId="0" fontId="0" fillId="0" borderId="12" xfId="0" applyBorder="1" applyAlignment="1"/>
    <xf numFmtId="0" fontId="15" fillId="0" borderId="1" xfId="0" applyFont="1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15" fillId="0" borderId="9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15" fillId="0" borderId="18" xfId="8" applyFont="1" applyBorder="1" applyAlignment="1">
      <alignment horizontal="center" vertical="center" wrapText="1"/>
    </xf>
    <xf numFmtId="0" fontId="1" fillId="0" borderId="19" xfId="8" applyBorder="1" applyAlignment="1">
      <alignment horizontal="center" vertical="center" wrapText="1"/>
    </xf>
    <xf numFmtId="0" fontId="1" fillId="0" borderId="13" xfId="8" applyBorder="1" applyAlignment="1">
      <alignment horizontal="center" vertical="center" wrapText="1"/>
    </xf>
    <xf numFmtId="0" fontId="14" fillId="0" borderId="8" xfId="10" applyFont="1" applyFill="1" applyBorder="1" applyAlignment="1">
      <alignment horizontal="right"/>
    </xf>
    <xf numFmtId="0" fontId="15" fillId="0" borderId="19" xfId="8" applyFont="1" applyBorder="1" applyAlignment="1">
      <alignment horizontal="center" vertical="center" wrapText="1"/>
    </xf>
    <xf numFmtId="0" fontId="15" fillId="0" borderId="13" xfId="8" applyFont="1" applyBorder="1" applyAlignment="1">
      <alignment horizontal="center" vertical="center" wrapText="1"/>
    </xf>
    <xf numFmtId="0" fontId="15" fillId="0" borderId="6" xfId="8" applyFont="1" applyBorder="1" applyAlignment="1">
      <alignment horizontal="center" vertical="center"/>
    </xf>
    <xf numFmtId="0" fontId="1" fillId="0" borderId="7" xfId="8" applyBorder="1" applyAlignment="1">
      <alignment horizontal="center" vertical="center"/>
    </xf>
    <xf numFmtId="0" fontId="1" fillId="0" borderId="12" xfId="8" applyBorder="1" applyAlignment="1">
      <alignment horizontal="center" vertical="center"/>
    </xf>
    <xf numFmtId="0" fontId="15" fillId="0" borderId="7" xfId="8" applyFont="1" applyBorder="1" applyAlignment="1">
      <alignment horizontal="center" vertical="center"/>
    </xf>
    <xf numFmtId="0" fontId="1" fillId="0" borderId="7" xfId="8" applyBorder="1" applyAlignment="1">
      <alignment vertical="center"/>
    </xf>
    <xf numFmtId="0" fontId="15" fillId="0" borderId="9" xfId="8" applyFont="1" applyBorder="1" applyAlignment="1">
      <alignment horizontal="center" vertical="center" wrapText="1"/>
    </xf>
    <xf numFmtId="0" fontId="1" fillId="0" borderId="11" xfId="8" applyBorder="1" applyAlignment="1">
      <alignment horizontal="center" vertical="center" wrapText="1"/>
    </xf>
    <xf numFmtId="0" fontId="1" fillId="0" borderId="10" xfId="8" applyBorder="1" applyAlignment="1">
      <alignment horizontal="center" vertical="center" wrapText="1"/>
    </xf>
    <xf numFmtId="0" fontId="19" fillId="0" borderId="0" xfId="0" applyFont="1" applyAlignment="1">
      <alignment horizontal="center"/>
    </xf>
    <xf numFmtId="0" fontId="20" fillId="0" borderId="1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wrapText="1"/>
    </xf>
    <xf numFmtId="0" fontId="0" fillId="0" borderId="7" xfId="0" applyBorder="1" applyAlignment="1">
      <alignment wrapText="1"/>
    </xf>
    <xf numFmtId="0" fontId="0" fillId="0" borderId="12" xfId="0" applyBorder="1" applyAlignment="1">
      <alignment wrapText="1"/>
    </xf>
    <xf numFmtId="0" fontId="20" fillId="0" borderId="4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</cellXfs>
  <cellStyles count="11">
    <cellStyle name="Normál" xfId="0" builtinId="0"/>
    <cellStyle name="Normál 2" xfId="2"/>
    <cellStyle name="Normál 3" xfId="3"/>
    <cellStyle name="Normál 4" xfId="4"/>
    <cellStyle name="Normál 4 2" xfId="5"/>
    <cellStyle name="Normál 4 2 2" xfId="6"/>
    <cellStyle name="Normál 4 2 2 2" xfId="7"/>
    <cellStyle name="Normál 4 2 2 3" xfId="8"/>
    <cellStyle name="Normál_Munka1" xfId="9"/>
    <cellStyle name="Normál_Munka2" xfId="10"/>
    <cellStyle name="Százalék 2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18.%20&#233;vi%20k&#246;lts&#233;gvet&#233;s%20m&#243;dos&#237;t&#225;sa.IV.n.&#233;v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4.3 "/>
      <sheetName val="5.3"/>
    </sheetNames>
    <sheetDataSet>
      <sheetData sheetId="0" refreshError="1"/>
      <sheetData sheetId="1">
        <row r="13">
          <cell r="M13">
            <v>150750</v>
          </cell>
        </row>
        <row r="14">
          <cell r="M14">
            <v>152385</v>
          </cell>
        </row>
        <row r="17">
          <cell r="M17">
            <v>-10145</v>
          </cell>
        </row>
        <row r="18">
          <cell r="M18">
            <v>142240</v>
          </cell>
        </row>
        <row r="19">
          <cell r="M19">
            <v>0</v>
          </cell>
        </row>
        <row r="20">
          <cell r="M20">
            <v>126000</v>
          </cell>
        </row>
        <row r="21">
          <cell r="M21">
            <v>126000</v>
          </cell>
        </row>
        <row r="24">
          <cell r="M24">
            <v>-7580</v>
          </cell>
        </row>
        <row r="25">
          <cell r="M25">
            <v>118420</v>
          </cell>
        </row>
        <row r="26">
          <cell r="M26">
            <v>0</v>
          </cell>
        </row>
        <row r="27">
          <cell r="M27">
            <v>66186</v>
          </cell>
        </row>
        <row r="28">
          <cell r="M28">
            <v>66186</v>
          </cell>
        </row>
        <row r="29">
          <cell r="M29">
            <v>-561</v>
          </cell>
        </row>
        <row r="30">
          <cell r="M30">
            <v>-3315</v>
          </cell>
        </row>
        <row r="31">
          <cell r="M31">
            <v>-3876</v>
          </cell>
        </row>
        <row r="32">
          <cell r="M32">
            <v>62310</v>
          </cell>
        </row>
        <row r="33">
          <cell r="M33">
            <v>0</v>
          </cell>
        </row>
        <row r="34">
          <cell r="M34">
            <v>34689</v>
          </cell>
        </row>
        <row r="35">
          <cell r="M35">
            <v>34850</v>
          </cell>
        </row>
        <row r="36">
          <cell r="M36">
            <v>96</v>
          </cell>
        </row>
        <row r="37">
          <cell r="M37">
            <v>10</v>
          </cell>
        </row>
        <row r="38">
          <cell r="M38">
            <v>-1631</v>
          </cell>
        </row>
        <row r="39">
          <cell r="M39">
            <v>-1525</v>
          </cell>
        </row>
        <row r="40">
          <cell r="M40">
            <v>33325</v>
          </cell>
        </row>
        <row r="41">
          <cell r="M41">
            <v>0</v>
          </cell>
        </row>
        <row r="42">
          <cell r="M42">
            <v>199859</v>
          </cell>
        </row>
        <row r="43">
          <cell r="M43">
            <v>201506</v>
          </cell>
        </row>
        <row r="44">
          <cell r="M44">
            <v>3727</v>
          </cell>
        </row>
        <row r="45">
          <cell r="M45">
            <v>205233</v>
          </cell>
        </row>
        <row r="46">
          <cell r="M46">
            <v>0</v>
          </cell>
        </row>
        <row r="47">
          <cell r="M47">
            <v>118625</v>
          </cell>
        </row>
        <row r="48">
          <cell r="M48">
            <v>119415</v>
          </cell>
        </row>
        <row r="51">
          <cell r="M51">
            <v>7520</v>
          </cell>
        </row>
        <row r="52">
          <cell r="M52">
            <v>126935</v>
          </cell>
        </row>
        <row r="53">
          <cell r="M53">
            <v>0</v>
          </cell>
        </row>
        <row r="54">
          <cell r="M54">
            <v>81234</v>
          </cell>
        </row>
        <row r="55">
          <cell r="M55">
            <v>82091</v>
          </cell>
        </row>
        <row r="58">
          <cell r="M58">
            <v>-3793</v>
          </cell>
        </row>
        <row r="59">
          <cell r="M59">
            <v>78298</v>
          </cell>
        </row>
        <row r="60">
          <cell r="M60">
            <v>0</v>
          </cell>
        </row>
        <row r="61">
          <cell r="M61">
            <v>57042</v>
          </cell>
        </row>
        <row r="62">
          <cell r="M62">
            <v>52623</v>
          </cell>
        </row>
        <row r="66">
          <cell r="M66">
            <v>2659</v>
          </cell>
        </row>
        <row r="67">
          <cell r="M67">
            <v>55282</v>
          </cell>
        </row>
        <row r="68">
          <cell r="M68">
            <v>0</v>
          </cell>
        </row>
        <row r="69">
          <cell r="M69">
            <v>172294</v>
          </cell>
        </row>
        <row r="70">
          <cell r="M70">
            <v>173885</v>
          </cell>
        </row>
        <row r="71">
          <cell r="M71">
            <v>-15210</v>
          </cell>
        </row>
        <row r="72">
          <cell r="M72">
            <v>158675</v>
          </cell>
        </row>
        <row r="73">
          <cell r="M73">
            <v>0</v>
          </cell>
        </row>
        <row r="74">
          <cell r="M74">
            <v>69659</v>
          </cell>
        </row>
        <row r="75">
          <cell r="M75">
            <v>70316</v>
          </cell>
        </row>
        <row r="76">
          <cell r="M76">
            <v>-6814</v>
          </cell>
        </row>
        <row r="77">
          <cell r="M77">
            <v>7220</v>
          </cell>
        </row>
        <row r="78">
          <cell r="M78">
            <v>406</v>
          </cell>
        </row>
        <row r="79">
          <cell r="M79">
            <v>70722</v>
          </cell>
        </row>
        <row r="80">
          <cell r="M80">
            <v>0</v>
          </cell>
        </row>
        <row r="81">
          <cell r="M81">
            <v>12939</v>
          </cell>
        </row>
        <row r="82">
          <cell r="M82">
            <v>13337</v>
          </cell>
        </row>
        <row r="83">
          <cell r="M83">
            <v>-3089</v>
          </cell>
        </row>
        <row r="84">
          <cell r="M84">
            <v>-1898</v>
          </cell>
        </row>
        <row r="85">
          <cell r="M85">
            <v>-4987</v>
          </cell>
        </row>
        <row r="86">
          <cell r="M86">
            <v>8350</v>
          </cell>
        </row>
        <row r="87">
          <cell r="M87">
            <v>0</v>
          </cell>
        </row>
        <row r="88">
          <cell r="M88">
            <v>12501</v>
          </cell>
        </row>
        <row r="89">
          <cell r="M89">
            <v>13037</v>
          </cell>
        </row>
        <row r="90">
          <cell r="M90">
            <v>-200</v>
          </cell>
        </row>
        <row r="91">
          <cell r="M91">
            <v>-5816</v>
          </cell>
        </row>
        <row r="92">
          <cell r="M92">
            <v>1384</v>
          </cell>
        </row>
        <row r="93">
          <cell r="M93">
            <v>-4632</v>
          </cell>
        </row>
        <row r="94">
          <cell r="M94">
            <v>8405</v>
          </cell>
        </row>
        <row r="95">
          <cell r="M95">
            <v>0</v>
          </cell>
        </row>
        <row r="96">
          <cell r="M96">
            <v>71034</v>
          </cell>
        </row>
        <row r="97">
          <cell r="M97">
            <v>71034</v>
          </cell>
        </row>
        <row r="98">
          <cell r="M98">
            <v>1950</v>
          </cell>
        </row>
        <row r="99">
          <cell r="M99">
            <v>-658</v>
          </cell>
        </row>
        <row r="100">
          <cell r="M100">
            <v>-1293</v>
          </cell>
        </row>
        <row r="101">
          <cell r="M101">
            <v>-1</v>
          </cell>
        </row>
        <row r="102">
          <cell r="M102">
            <v>71033</v>
          </cell>
        </row>
        <row r="103">
          <cell r="M103">
            <v>0</v>
          </cell>
        </row>
        <row r="104">
          <cell r="M104">
            <v>6161</v>
          </cell>
        </row>
        <row r="105">
          <cell r="M105">
            <v>6161</v>
          </cell>
        </row>
        <row r="106">
          <cell r="M106">
            <v>-200</v>
          </cell>
        </row>
        <row r="107">
          <cell r="M107">
            <v>-5796</v>
          </cell>
        </row>
        <row r="108">
          <cell r="M108">
            <v>-5996</v>
          </cell>
        </row>
        <row r="109">
          <cell r="M109">
            <v>165</v>
          </cell>
        </row>
        <row r="110">
          <cell r="M110">
            <v>0</v>
          </cell>
        </row>
        <row r="111">
          <cell r="M111">
            <v>54771</v>
          </cell>
        </row>
        <row r="112">
          <cell r="M112">
            <v>55592</v>
          </cell>
        </row>
        <row r="113">
          <cell r="M113">
            <v>420</v>
          </cell>
        </row>
        <row r="114">
          <cell r="M114">
            <v>1468</v>
          </cell>
        </row>
        <row r="115">
          <cell r="M115">
            <v>1888</v>
          </cell>
        </row>
        <row r="116">
          <cell r="M116">
            <v>57480</v>
          </cell>
        </row>
        <row r="117">
          <cell r="M117">
            <v>0</v>
          </cell>
        </row>
        <row r="118">
          <cell r="M118">
            <v>406002</v>
          </cell>
        </row>
        <row r="119">
          <cell r="M119">
            <v>412311</v>
          </cell>
        </row>
        <row r="120">
          <cell r="M120">
            <v>-39877</v>
          </cell>
        </row>
        <row r="121">
          <cell r="M121">
            <v>372434</v>
          </cell>
        </row>
        <row r="122">
          <cell r="M122">
            <v>0</v>
          </cell>
        </row>
        <row r="123">
          <cell r="M123">
            <v>42113</v>
          </cell>
        </row>
        <row r="124">
          <cell r="M124">
            <v>43481</v>
          </cell>
        </row>
        <row r="125">
          <cell r="M125">
            <v>131</v>
          </cell>
        </row>
        <row r="126">
          <cell r="M126">
            <v>2325</v>
          </cell>
        </row>
        <row r="127">
          <cell r="M127">
            <v>-2678</v>
          </cell>
        </row>
        <row r="128">
          <cell r="M128">
            <v>-222</v>
          </cell>
        </row>
        <row r="129">
          <cell r="M129">
            <v>43259</v>
          </cell>
        </row>
        <row r="130">
          <cell r="M130">
            <v>0</v>
          </cell>
        </row>
        <row r="131">
          <cell r="M131">
            <v>30429</v>
          </cell>
        </row>
        <row r="132">
          <cell r="M132">
            <v>32062</v>
          </cell>
        </row>
        <row r="133">
          <cell r="M133">
            <v>-382</v>
          </cell>
        </row>
        <row r="134">
          <cell r="M134">
            <v>235</v>
          </cell>
        </row>
        <row r="135">
          <cell r="M135">
            <v>-147</v>
          </cell>
        </row>
        <row r="136">
          <cell r="M136">
            <v>31915</v>
          </cell>
        </row>
        <row r="137">
          <cell r="M137">
            <v>0</v>
          </cell>
        </row>
        <row r="138">
          <cell r="M138">
            <v>333460</v>
          </cell>
        </row>
        <row r="139">
          <cell r="M139">
            <v>336768</v>
          </cell>
        </row>
        <row r="140">
          <cell r="M140">
            <v>-39508</v>
          </cell>
        </row>
        <row r="141">
          <cell r="M141">
            <v>297260</v>
          </cell>
        </row>
        <row r="142">
          <cell r="M142">
            <v>0</v>
          </cell>
        </row>
        <row r="143">
          <cell r="M143">
            <v>34335</v>
          </cell>
        </row>
        <row r="144">
          <cell r="M144">
            <v>34335</v>
          </cell>
        </row>
        <row r="145">
          <cell r="M145">
            <v>2290</v>
          </cell>
        </row>
        <row r="146">
          <cell r="M146">
            <v>27</v>
          </cell>
        </row>
        <row r="147">
          <cell r="M147">
            <v>-4515</v>
          </cell>
        </row>
        <row r="148">
          <cell r="M148">
            <v>-2198</v>
          </cell>
        </row>
        <row r="149">
          <cell r="M149">
            <v>32137</v>
          </cell>
        </row>
        <row r="150">
          <cell r="M150">
            <v>0</v>
          </cell>
        </row>
        <row r="151">
          <cell r="M151">
            <v>7162</v>
          </cell>
        </row>
        <row r="152">
          <cell r="M152">
            <v>7162</v>
          </cell>
        </row>
        <row r="153">
          <cell r="M153">
            <v>395</v>
          </cell>
        </row>
        <row r="154">
          <cell r="M154">
            <v>-1454</v>
          </cell>
        </row>
        <row r="155">
          <cell r="M155">
            <v>-1059</v>
          </cell>
        </row>
        <row r="156">
          <cell r="M156">
            <v>6103</v>
          </cell>
        </row>
        <row r="157">
          <cell r="M157">
            <v>0</v>
          </cell>
        </row>
        <row r="158">
          <cell r="M158">
            <v>11410</v>
          </cell>
        </row>
        <row r="159">
          <cell r="M159">
            <v>11410</v>
          </cell>
        </row>
        <row r="160">
          <cell r="M160">
            <v>-1600</v>
          </cell>
        </row>
        <row r="161">
          <cell r="M161">
            <v>-1600</v>
          </cell>
        </row>
        <row r="162">
          <cell r="M162">
            <v>9810</v>
          </cell>
        </row>
        <row r="163">
          <cell r="M163">
            <v>0</v>
          </cell>
        </row>
        <row r="164">
          <cell r="M164">
            <v>9678</v>
          </cell>
        </row>
        <row r="165">
          <cell r="M165">
            <v>9678</v>
          </cell>
        </row>
        <row r="166">
          <cell r="M166">
            <v>2</v>
          </cell>
        </row>
        <row r="167">
          <cell r="M167">
            <v>-1153</v>
          </cell>
        </row>
        <row r="168">
          <cell r="M168">
            <v>-1151</v>
          </cell>
        </row>
        <row r="169">
          <cell r="M169">
            <v>8527</v>
          </cell>
        </row>
        <row r="170">
          <cell r="M170">
            <v>0</v>
          </cell>
        </row>
        <row r="171">
          <cell r="M171">
            <v>11910</v>
          </cell>
        </row>
        <row r="172">
          <cell r="M172">
            <v>11910</v>
          </cell>
        </row>
        <row r="173">
          <cell r="M173">
            <v>773</v>
          </cell>
        </row>
        <row r="174">
          <cell r="M174">
            <v>-873</v>
          </cell>
        </row>
        <row r="175">
          <cell r="M175">
            <v>-100</v>
          </cell>
        </row>
        <row r="176">
          <cell r="M176">
            <v>11810</v>
          </cell>
        </row>
        <row r="177">
          <cell r="M177">
            <v>0</v>
          </cell>
        </row>
        <row r="178">
          <cell r="M178">
            <v>29946</v>
          </cell>
        </row>
        <row r="179">
          <cell r="M179">
            <v>29946</v>
          </cell>
        </row>
        <row r="180">
          <cell r="M180">
            <v>2210</v>
          </cell>
        </row>
        <row r="181">
          <cell r="M181">
            <v>-1704</v>
          </cell>
        </row>
        <row r="182">
          <cell r="M182">
            <v>506</v>
          </cell>
        </row>
        <row r="183">
          <cell r="M183">
            <v>30452</v>
          </cell>
        </row>
        <row r="184">
          <cell r="M184">
            <v>0</v>
          </cell>
        </row>
        <row r="185">
          <cell r="M185">
            <v>23730</v>
          </cell>
        </row>
        <row r="186">
          <cell r="M186">
            <v>23730</v>
          </cell>
        </row>
        <row r="187">
          <cell r="M187">
            <v>-838</v>
          </cell>
        </row>
        <row r="188">
          <cell r="M188">
            <v>-838</v>
          </cell>
        </row>
        <row r="189">
          <cell r="M189">
            <v>22892</v>
          </cell>
        </row>
        <row r="190">
          <cell r="M190">
            <v>0</v>
          </cell>
        </row>
        <row r="191">
          <cell r="M191">
            <v>35238</v>
          </cell>
        </row>
        <row r="192">
          <cell r="M192">
            <v>35238</v>
          </cell>
        </row>
        <row r="193">
          <cell r="M193">
            <v>-200</v>
          </cell>
        </row>
        <row r="194">
          <cell r="M194">
            <v>-3469</v>
          </cell>
        </row>
        <row r="195">
          <cell r="M195">
            <v>-3669</v>
          </cell>
        </row>
        <row r="196">
          <cell r="M196">
            <v>31569</v>
          </cell>
        </row>
        <row r="197">
          <cell r="M197">
            <v>0</v>
          </cell>
        </row>
        <row r="198">
          <cell r="M198">
            <v>6875</v>
          </cell>
        </row>
        <row r="199">
          <cell r="M199">
            <v>7005</v>
          </cell>
        </row>
        <row r="200">
          <cell r="M200">
            <v>-1195</v>
          </cell>
        </row>
        <row r="201">
          <cell r="M201">
            <v>-1195</v>
          </cell>
        </row>
        <row r="202">
          <cell r="M202">
            <v>5810</v>
          </cell>
        </row>
        <row r="203">
          <cell r="M203">
            <v>0</v>
          </cell>
        </row>
        <row r="204">
          <cell r="M204">
            <v>9764</v>
          </cell>
        </row>
        <row r="205">
          <cell r="M205">
            <v>10095</v>
          </cell>
        </row>
        <row r="206">
          <cell r="M206">
            <v>-2515</v>
          </cell>
        </row>
        <row r="207">
          <cell r="M207">
            <v>-2515</v>
          </cell>
        </row>
        <row r="208">
          <cell r="M208">
            <v>7580</v>
          </cell>
        </row>
        <row r="209">
          <cell r="M209">
            <v>0</v>
          </cell>
        </row>
        <row r="210">
          <cell r="M210">
            <v>34931</v>
          </cell>
        </row>
        <row r="211">
          <cell r="M211">
            <v>35262</v>
          </cell>
        </row>
        <row r="212">
          <cell r="M212">
            <v>-3712</v>
          </cell>
        </row>
        <row r="213">
          <cell r="M213">
            <v>-3712</v>
          </cell>
        </row>
        <row r="214">
          <cell r="M214">
            <v>31550</v>
          </cell>
        </row>
        <row r="215">
          <cell r="M215">
            <v>0</v>
          </cell>
        </row>
        <row r="216">
          <cell r="M216">
            <v>12184</v>
          </cell>
        </row>
        <row r="217">
          <cell r="M217">
            <v>12389</v>
          </cell>
        </row>
        <row r="218">
          <cell r="M218">
            <v>465</v>
          </cell>
        </row>
        <row r="219">
          <cell r="M219">
            <v>5</v>
          </cell>
        </row>
        <row r="220">
          <cell r="M220">
            <v>-559</v>
          </cell>
        </row>
        <row r="221">
          <cell r="M221">
            <v>-89</v>
          </cell>
        </row>
        <row r="222">
          <cell r="M222">
            <v>12300</v>
          </cell>
        </row>
        <row r="223">
          <cell r="M223">
            <v>0</v>
          </cell>
        </row>
        <row r="224">
          <cell r="M224">
            <v>16660</v>
          </cell>
        </row>
        <row r="225">
          <cell r="M225">
            <v>16943</v>
          </cell>
        </row>
        <row r="226">
          <cell r="M226">
            <v>-1903</v>
          </cell>
        </row>
        <row r="227">
          <cell r="M227">
            <v>-1903</v>
          </cell>
        </row>
        <row r="228">
          <cell r="M228">
            <v>15040</v>
          </cell>
        </row>
        <row r="229">
          <cell r="M229">
            <v>0</v>
          </cell>
        </row>
        <row r="230">
          <cell r="M230">
            <v>3003</v>
          </cell>
        </row>
        <row r="231">
          <cell r="M231">
            <v>3003</v>
          </cell>
        </row>
        <row r="232">
          <cell r="M232">
            <v>135</v>
          </cell>
        </row>
        <row r="233">
          <cell r="M233">
            <v>-166</v>
          </cell>
        </row>
        <row r="234">
          <cell r="M234">
            <v>-31</v>
          </cell>
        </row>
        <row r="235">
          <cell r="M235">
            <v>2972</v>
          </cell>
        </row>
        <row r="236">
          <cell r="M236">
            <v>0</v>
          </cell>
        </row>
        <row r="237">
          <cell r="M237">
            <v>2467</v>
          </cell>
        </row>
        <row r="238">
          <cell r="M238">
            <v>2970</v>
          </cell>
        </row>
        <row r="239">
          <cell r="M239">
            <v>-105</v>
          </cell>
        </row>
        <row r="240">
          <cell r="M240">
            <v>-671</v>
          </cell>
        </row>
        <row r="241">
          <cell r="M241">
            <v>-776</v>
          </cell>
        </row>
        <row r="242">
          <cell r="M242">
            <v>2194</v>
          </cell>
        </row>
        <row r="243">
          <cell r="M243">
            <v>0</v>
          </cell>
        </row>
        <row r="244">
          <cell r="M244">
            <v>54088</v>
          </cell>
        </row>
        <row r="245">
          <cell r="M245">
            <v>54088</v>
          </cell>
        </row>
        <row r="246">
          <cell r="M246">
            <v>37</v>
          </cell>
        </row>
        <row r="247">
          <cell r="M247">
            <v>-11325</v>
          </cell>
        </row>
        <row r="248">
          <cell r="M248">
            <v>-11288</v>
          </cell>
        </row>
        <row r="249">
          <cell r="M249">
            <v>42800</v>
          </cell>
        </row>
        <row r="250">
          <cell r="M250">
            <v>0</v>
          </cell>
        </row>
        <row r="251">
          <cell r="M251">
            <v>14089</v>
          </cell>
        </row>
        <row r="252">
          <cell r="M252">
            <v>14444</v>
          </cell>
        </row>
        <row r="253">
          <cell r="M253">
            <v>-45</v>
          </cell>
        </row>
        <row r="254">
          <cell r="M254">
            <v>-4844</v>
          </cell>
        </row>
        <row r="255">
          <cell r="M255">
            <v>-4889</v>
          </cell>
        </row>
        <row r="256">
          <cell r="M256">
            <v>9555</v>
          </cell>
        </row>
        <row r="257">
          <cell r="M257">
            <v>0</v>
          </cell>
        </row>
        <row r="258">
          <cell r="M258">
            <v>5693</v>
          </cell>
        </row>
        <row r="259">
          <cell r="M259">
            <v>6863</v>
          </cell>
        </row>
        <row r="260">
          <cell r="M260">
            <v>-1133</v>
          </cell>
        </row>
        <row r="261">
          <cell r="M261">
            <v>-1133</v>
          </cell>
        </row>
        <row r="262">
          <cell r="M262">
            <v>5730</v>
          </cell>
        </row>
        <row r="263">
          <cell r="M263">
            <v>0</v>
          </cell>
        </row>
        <row r="264">
          <cell r="M264">
            <v>1175</v>
          </cell>
        </row>
        <row r="265">
          <cell r="M265">
            <v>1175</v>
          </cell>
        </row>
        <row r="266">
          <cell r="M266">
            <v>480</v>
          </cell>
        </row>
        <row r="267">
          <cell r="M267">
            <v>480</v>
          </cell>
        </row>
        <row r="268">
          <cell r="M268">
            <v>1655</v>
          </cell>
        </row>
        <row r="269">
          <cell r="M269">
            <v>0</v>
          </cell>
        </row>
        <row r="270">
          <cell r="M270">
            <v>31</v>
          </cell>
        </row>
        <row r="271">
          <cell r="M271">
            <v>31</v>
          </cell>
        </row>
        <row r="272">
          <cell r="M272">
            <v>7</v>
          </cell>
        </row>
        <row r="273">
          <cell r="M273">
            <v>7</v>
          </cell>
        </row>
        <row r="274">
          <cell r="M274">
            <v>38</v>
          </cell>
        </row>
        <row r="275">
          <cell r="M275">
            <v>0</v>
          </cell>
        </row>
        <row r="276">
          <cell r="M276">
            <v>7350</v>
          </cell>
        </row>
        <row r="277">
          <cell r="M277">
            <v>7350</v>
          </cell>
        </row>
        <row r="278">
          <cell r="M278">
            <v>-2450</v>
          </cell>
        </row>
        <row r="279">
          <cell r="M279">
            <v>-2450</v>
          </cell>
        </row>
        <row r="280">
          <cell r="M280">
            <v>4900</v>
          </cell>
        </row>
        <row r="281">
          <cell r="M281">
            <v>0</v>
          </cell>
        </row>
        <row r="282">
          <cell r="M282">
            <v>1741</v>
          </cell>
        </row>
        <row r="283">
          <cell r="M283">
            <v>1741</v>
          </cell>
        </row>
        <row r="284">
          <cell r="M284">
            <v>95</v>
          </cell>
        </row>
        <row r="285">
          <cell r="M285">
            <v>95</v>
          </cell>
        </row>
        <row r="286">
          <cell r="M286">
            <v>1836</v>
          </cell>
        </row>
        <row r="287">
          <cell r="M287">
            <v>0</v>
          </cell>
        </row>
        <row r="288">
          <cell r="M288">
            <v>1267593</v>
          </cell>
        </row>
        <row r="289">
          <cell r="M289">
            <v>1275338</v>
          </cell>
        </row>
        <row r="290">
          <cell r="M290">
            <v>-69939</v>
          </cell>
        </row>
        <row r="291">
          <cell r="M291">
            <v>1205399</v>
          </cell>
        </row>
        <row r="292">
          <cell r="M292">
            <v>0</v>
          </cell>
        </row>
        <row r="293">
          <cell r="M293">
            <v>896872</v>
          </cell>
        </row>
        <row r="294">
          <cell r="M294">
            <v>901777</v>
          </cell>
        </row>
        <row r="295">
          <cell r="M295">
            <v>-58983</v>
          </cell>
        </row>
        <row r="296">
          <cell r="M296">
            <v>842794</v>
          </cell>
        </row>
        <row r="297">
          <cell r="M297">
            <v>0</v>
          </cell>
        </row>
        <row r="298">
          <cell r="M298">
            <v>370721</v>
          </cell>
        </row>
        <row r="299">
          <cell r="M299">
            <v>373561</v>
          </cell>
        </row>
        <row r="300">
          <cell r="M300">
            <v>-10956</v>
          </cell>
        </row>
        <row r="301">
          <cell r="M301">
            <v>362605</v>
          </cell>
        </row>
        <row r="302">
          <cell r="M30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86"/>
  <sheetViews>
    <sheetView view="pageBreakPreview" topLeftCell="A16" zoomScaleNormal="100" workbookViewId="0">
      <selection activeCell="A31" sqref="A31"/>
    </sheetView>
  </sheetViews>
  <sheetFormatPr defaultRowHeight="12.75"/>
  <cols>
    <col min="1" max="1" width="6.7109375" customWidth="1"/>
    <col min="2" max="2" width="53.5703125" customWidth="1"/>
    <col min="3" max="3" width="15.28515625" customWidth="1"/>
    <col min="4" max="4" width="13.42578125" customWidth="1"/>
    <col min="5" max="5" width="12.7109375" customWidth="1"/>
    <col min="6" max="6" width="11.5703125" bestFit="1" customWidth="1"/>
    <col min="7" max="7" width="31.7109375" customWidth="1"/>
    <col min="8" max="10" width="11.7109375" customWidth="1"/>
  </cols>
  <sheetData>
    <row r="1" spans="1:10" ht="15.75">
      <c r="A1" s="27" t="s">
        <v>759</v>
      </c>
      <c r="B1" s="27"/>
      <c r="C1" s="27"/>
      <c r="D1" s="25"/>
      <c r="E1" s="25"/>
      <c r="F1" s="27"/>
      <c r="G1" s="27"/>
      <c r="H1" s="27"/>
      <c r="I1" s="25"/>
      <c r="J1" s="25"/>
    </row>
    <row r="2" spans="1:10" ht="15.75">
      <c r="A2" s="27"/>
      <c r="B2" s="27"/>
      <c r="C2" s="27"/>
      <c r="D2" s="25"/>
      <c r="E2" s="25"/>
      <c r="F2" s="27"/>
      <c r="G2" s="27"/>
      <c r="H2" s="27"/>
      <c r="I2" s="25"/>
      <c r="J2" s="25"/>
    </row>
    <row r="3" spans="1:10" ht="15.75">
      <c r="A3" s="529" t="s">
        <v>397</v>
      </c>
      <c r="B3" s="528"/>
      <c r="C3" s="528"/>
      <c r="D3" s="528"/>
      <c r="E3" s="20"/>
      <c r="F3" s="41"/>
      <c r="G3" s="4"/>
      <c r="H3" s="41"/>
      <c r="I3" s="30"/>
      <c r="J3" s="20"/>
    </row>
    <row r="4" spans="1:10" ht="15.75">
      <c r="A4" s="527" t="s">
        <v>483</v>
      </c>
      <c r="B4" s="528"/>
      <c r="C4" s="528"/>
      <c r="D4" s="528"/>
      <c r="E4" s="26"/>
      <c r="F4" s="41"/>
      <c r="G4" s="41"/>
      <c r="H4" s="41"/>
      <c r="I4" s="20"/>
      <c r="J4" s="26"/>
    </row>
    <row r="5" spans="1:10" ht="15.75">
      <c r="A5" s="41"/>
      <c r="B5" s="41" t="s">
        <v>1</v>
      </c>
      <c r="C5" s="41"/>
      <c r="D5" s="37"/>
      <c r="E5" s="26"/>
      <c r="F5" s="41"/>
      <c r="G5" s="41"/>
      <c r="H5" s="41"/>
      <c r="I5" s="37"/>
      <c r="J5" s="26"/>
    </row>
    <row r="6" spans="1:10" ht="15.75">
      <c r="A6" s="41"/>
      <c r="B6" s="41"/>
      <c r="C6" s="41"/>
      <c r="D6" s="37"/>
      <c r="E6" s="26"/>
      <c r="F6" s="41"/>
      <c r="G6" s="41"/>
      <c r="H6" s="41"/>
      <c r="I6" s="37"/>
      <c r="J6" s="26"/>
    </row>
    <row r="7" spans="1:10" ht="14.1" customHeight="1">
      <c r="A7" s="4" t="s">
        <v>2</v>
      </c>
      <c r="B7" s="4"/>
      <c r="C7" s="5" t="s">
        <v>3</v>
      </c>
      <c r="D7" s="5"/>
      <c r="E7" s="5"/>
      <c r="F7" s="4"/>
      <c r="G7" s="4"/>
      <c r="H7" s="4"/>
      <c r="I7" s="5"/>
      <c r="J7" s="5"/>
    </row>
    <row r="8" spans="1:10" ht="14.1" customHeight="1">
      <c r="A8" s="7" t="s">
        <v>4</v>
      </c>
      <c r="B8" s="16" t="s">
        <v>5</v>
      </c>
      <c r="C8" s="7" t="s">
        <v>395</v>
      </c>
      <c r="D8" s="7" t="s">
        <v>457</v>
      </c>
      <c r="E8" s="7" t="s">
        <v>485</v>
      </c>
      <c r="F8" s="20"/>
      <c r="G8" s="20"/>
      <c r="H8" s="20"/>
    </row>
    <row r="9" spans="1:10" ht="14.1" customHeight="1">
      <c r="A9" s="19" t="s">
        <v>7</v>
      </c>
      <c r="B9" s="20"/>
      <c r="C9" s="19" t="s">
        <v>396</v>
      </c>
      <c r="D9" s="19" t="s">
        <v>396</v>
      </c>
      <c r="E9" s="19" t="s">
        <v>396</v>
      </c>
      <c r="F9" s="20"/>
      <c r="G9" s="20"/>
      <c r="H9" s="20"/>
    </row>
    <row r="10" spans="1:10" s="202" customFormat="1" ht="18" customHeight="1">
      <c r="A10" s="17" t="s">
        <v>56</v>
      </c>
      <c r="B10" s="70" t="s">
        <v>149</v>
      </c>
      <c r="C10" s="89">
        <v>660747</v>
      </c>
      <c r="D10" s="89">
        <v>729951</v>
      </c>
      <c r="E10" s="89">
        <v>717990</v>
      </c>
      <c r="F10" s="26"/>
      <c r="G10" s="26"/>
      <c r="H10" s="26"/>
    </row>
    <row r="11" spans="1:10" s="200" customFormat="1" ht="18" customHeight="1">
      <c r="A11" s="17" t="s">
        <v>150</v>
      </c>
      <c r="B11" s="70" t="s">
        <v>151</v>
      </c>
      <c r="C11" s="89">
        <v>0</v>
      </c>
      <c r="D11" s="89">
        <v>0</v>
      </c>
      <c r="E11" s="89">
        <v>0</v>
      </c>
      <c r="F11" s="25"/>
      <c r="G11" s="25"/>
      <c r="H11" s="25"/>
    </row>
    <row r="12" spans="1:10" s="200" customFormat="1" ht="18" customHeight="1">
      <c r="A12" s="23" t="s">
        <v>58</v>
      </c>
      <c r="B12" s="234" t="s">
        <v>141</v>
      </c>
      <c r="C12" s="107">
        <f>SUM(C13:C19)</f>
        <v>1739313</v>
      </c>
      <c r="D12" s="107">
        <f>SUM(D13:D19)</f>
        <v>1753565</v>
      </c>
      <c r="E12" s="107">
        <f>SUM(E13:E19)</f>
        <v>1870142</v>
      </c>
      <c r="F12" s="25">
        <v>1870142</v>
      </c>
      <c r="G12" s="25"/>
      <c r="H12" s="25"/>
    </row>
    <row r="13" spans="1:10" ht="18" customHeight="1">
      <c r="A13" s="199"/>
      <c r="B13" s="32" t="s">
        <v>152</v>
      </c>
      <c r="C13" s="88">
        <v>29000</v>
      </c>
      <c r="D13" s="88">
        <v>29000</v>
      </c>
      <c r="E13" s="88">
        <v>31936</v>
      </c>
      <c r="F13" s="26"/>
      <c r="G13" s="26"/>
      <c r="H13" s="26"/>
    </row>
    <row r="14" spans="1:10" ht="18" customHeight="1">
      <c r="A14" s="199"/>
      <c r="B14" s="32" t="s">
        <v>153</v>
      </c>
      <c r="C14" s="88">
        <v>271000</v>
      </c>
      <c r="D14" s="88">
        <v>271000</v>
      </c>
      <c r="E14" s="88">
        <v>283835</v>
      </c>
      <c r="F14" s="26"/>
      <c r="G14" s="26"/>
      <c r="H14" s="26"/>
    </row>
    <row r="15" spans="1:10" ht="18" customHeight="1">
      <c r="A15" s="199"/>
      <c r="B15" s="32" t="s">
        <v>154</v>
      </c>
      <c r="C15" s="88">
        <v>1185402</v>
      </c>
      <c r="D15" s="88">
        <v>1195402</v>
      </c>
      <c r="E15" s="88">
        <v>1288995</v>
      </c>
      <c r="F15" s="26"/>
      <c r="G15" s="26"/>
      <c r="H15" s="26"/>
    </row>
    <row r="16" spans="1:10" ht="18" customHeight="1">
      <c r="A16" s="199"/>
      <c r="B16" s="32" t="s">
        <v>276</v>
      </c>
      <c r="C16" s="88">
        <v>248500</v>
      </c>
      <c r="D16" s="88">
        <v>252752</v>
      </c>
      <c r="E16" s="88">
        <v>253158</v>
      </c>
      <c r="F16" s="26"/>
      <c r="G16" s="26"/>
      <c r="H16" s="26"/>
    </row>
    <row r="17" spans="1:10" ht="18" customHeight="1">
      <c r="A17" s="199"/>
      <c r="B17" s="32" t="s">
        <v>277</v>
      </c>
      <c r="C17" s="88">
        <v>315</v>
      </c>
      <c r="D17" s="88">
        <v>315</v>
      </c>
      <c r="E17" s="88">
        <v>500</v>
      </c>
      <c r="F17" s="26"/>
      <c r="G17" s="26"/>
      <c r="H17" s="26"/>
    </row>
    <row r="18" spans="1:10" ht="18" customHeight="1">
      <c r="A18" s="199"/>
      <c r="B18" s="32" t="s">
        <v>278</v>
      </c>
      <c r="C18" s="88">
        <v>3000</v>
      </c>
      <c r="D18" s="88">
        <v>3000</v>
      </c>
      <c r="E18" s="88">
        <v>2717</v>
      </c>
      <c r="F18" s="26"/>
      <c r="G18" s="26"/>
      <c r="H18" s="26"/>
    </row>
    <row r="19" spans="1:10" ht="18" customHeight="1">
      <c r="A19" s="208"/>
      <c r="B19" s="29" t="s">
        <v>155</v>
      </c>
      <c r="C19" s="113">
        <v>2096</v>
      </c>
      <c r="D19" s="113">
        <v>2096</v>
      </c>
      <c r="E19" s="113">
        <v>9001</v>
      </c>
      <c r="F19" s="26"/>
      <c r="G19" s="26"/>
      <c r="H19" s="26"/>
    </row>
    <row r="20" spans="1:10" s="202" customFormat="1" ht="18" customHeight="1">
      <c r="A20" s="17" t="s">
        <v>93</v>
      </c>
      <c r="B20" s="70" t="s">
        <v>156</v>
      </c>
      <c r="C20" s="89">
        <v>342324</v>
      </c>
      <c r="D20" s="89">
        <v>342324</v>
      </c>
      <c r="E20" s="89">
        <v>364127</v>
      </c>
      <c r="F20" s="26"/>
      <c r="G20" s="26"/>
      <c r="H20" s="26"/>
    </row>
    <row r="21" spans="1:10" s="200" customFormat="1" ht="18" customHeight="1">
      <c r="A21" s="17" t="s">
        <v>157</v>
      </c>
      <c r="B21" s="70" t="s">
        <v>158</v>
      </c>
      <c r="C21" s="180">
        <v>27487</v>
      </c>
      <c r="D21" s="180">
        <v>43687</v>
      </c>
      <c r="E21" s="180">
        <v>39967</v>
      </c>
      <c r="F21" s="25"/>
      <c r="G21" s="25"/>
      <c r="H21" s="25"/>
    </row>
    <row r="22" spans="1:10" ht="18" customHeight="1">
      <c r="A22" s="71" t="s">
        <v>159</v>
      </c>
      <c r="B22" s="191" t="s">
        <v>160</v>
      </c>
      <c r="C22" s="151">
        <f>SUM(C23:C24)</f>
        <v>90611</v>
      </c>
      <c r="D22" s="151">
        <f>SUM(D23:D24)</f>
        <v>27012</v>
      </c>
      <c r="E22" s="151">
        <f>SUM(E23:E24)</f>
        <v>30823</v>
      </c>
      <c r="F22" s="26"/>
      <c r="G22" s="26"/>
      <c r="H22" s="26"/>
    </row>
    <row r="23" spans="1:10" ht="18" customHeight="1">
      <c r="A23" s="199"/>
      <c r="B23" s="32" t="s">
        <v>172</v>
      </c>
      <c r="C23" s="88">
        <v>90611</v>
      </c>
      <c r="D23" s="88">
        <v>27012</v>
      </c>
      <c r="E23" s="88">
        <v>28310</v>
      </c>
      <c r="F23" s="26"/>
      <c r="G23" s="26"/>
      <c r="H23" s="26"/>
    </row>
    <row r="24" spans="1:10" ht="18" customHeight="1">
      <c r="A24" s="208"/>
      <c r="B24" s="29" t="s">
        <v>174</v>
      </c>
      <c r="C24" s="113">
        <v>0</v>
      </c>
      <c r="D24" s="113">
        <v>0</v>
      </c>
      <c r="E24" s="113">
        <v>2513</v>
      </c>
      <c r="F24" s="26"/>
      <c r="G24" s="26"/>
      <c r="H24" s="26"/>
    </row>
    <row r="25" spans="1:10" ht="18" customHeight="1">
      <c r="A25" s="71" t="s">
        <v>96</v>
      </c>
      <c r="B25" s="191" t="s">
        <v>161</v>
      </c>
      <c r="C25" s="151">
        <f>SUM(C26:C27)</f>
        <v>395957</v>
      </c>
      <c r="D25" s="151">
        <f>SUM(D26:D27)</f>
        <v>1276152</v>
      </c>
      <c r="E25" s="151">
        <f>SUM(E26:E27)</f>
        <v>1067100</v>
      </c>
      <c r="F25" s="26"/>
      <c r="G25" s="26"/>
      <c r="H25" s="26"/>
    </row>
    <row r="26" spans="1:10" ht="18" customHeight="1">
      <c r="A26" s="199"/>
      <c r="B26" s="32" t="s">
        <v>172</v>
      </c>
      <c r="C26" s="88">
        <v>211447</v>
      </c>
      <c r="D26" s="88">
        <v>1015638</v>
      </c>
      <c r="E26" s="88">
        <v>782590</v>
      </c>
      <c r="F26" s="26"/>
      <c r="G26" s="26"/>
      <c r="H26" s="26"/>
    </row>
    <row r="27" spans="1:10" ht="18" customHeight="1">
      <c r="A27" s="208"/>
      <c r="B27" s="29" t="s">
        <v>174</v>
      </c>
      <c r="C27" s="113">
        <v>184510</v>
      </c>
      <c r="D27" s="113">
        <v>260514</v>
      </c>
      <c r="E27" s="113">
        <v>284510</v>
      </c>
      <c r="F27" s="26"/>
      <c r="G27" s="26"/>
      <c r="H27" s="26"/>
    </row>
    <row r="28" spans="1:10" ht="18" customHeight="1">
      <c r="A28" s="82" t="s">
        <v>162</v>
      </c>
      <c r="B28" s="50" t="s">
        <v>163</v>
      </c>
      <c r="C28" s="91">
        <v>849081</v>
      </c>
      <c r="D28" s="91">
        <v>1051566</v>
      </c>
      <c r="E28" s="91">
        <v>815533</v>
      </c>
      <c r="F28" s="54"/>
      <c r="G28" s="54"/>
      <c r="H28" s="54"/>
    </row>
    <row r="29" spans="1:10" ht="21.75" customHeight="1">
      <c r="A29" s="9"/>
      <c r="B29" s="206" t="s">
        <v>173</v>
      </c>
      <c r="C29" s="207">
        <f>SUM(C10,C12,C11,C20:C22,C25,C28)</f>
        <v>4105520</v>
      </c>
      <c r="D29" s="207">
        <f>SUM(D10,D12,D11,D20:D22,D25,D28)</f>
        <v>5224257</v>
      </c>
      <c r="E29" s="207">
        <f>SUM(E10,E12,E11,E20:E22,E25,E28)</f>
        <v>4905682</v>
      </c>
      <c r="F29" s="38"/>
      <c r="G29" s="38"/>
      <c r="H29" s="38"/>
    </row>
    <row r="30" spans="1:10" ht="12.75" customHeight="1">
      <c r="A30" s="20"/>
      <c r="B30" s="25"/>
      <c r="C30" s="25"/>
      <c r="D30" s="25"/>
      <c r="E30" s="25"/>
      <c r="F30" s="38"/>
      <c r="G30" s="38"/>
      <c r="H30" s="38"/>
      <c r="I30" s="38"/>
      <c r="J30" s="38"/>
    </row>
    <row r="31" spans="1:10" ht="15.75">
      <c r="A31" s="27" t="s">
        <v>760</v>
      </c>
      <c r="B31" s="27"/>
      <c r="C31" s="27"/>
      <c r="D31" s="25"/>
      <c r="E31" s="25"/>
      <c r="F31" s="38"/>
      <c r="G31" s="38"/>
      <c r="H31" s="38"/>
      <c r="I31" s="38"/>
      <c r="J31" s="38"/>
    </row>
    <row r="32" spans="1:10" ht="15.75">
      <c r="A32" s="37"/>
      <c r="B32" s="20"/>
      <c r="C32" s="20"/>
      <c r="D32" s="20"/>
      <c r="E32" s="20"/>
      <c r="F32" s="38"/>
      <c r="G32" s="38"/>
      <c r="H32" s="38"/>
      <c r="I32" s="38"/>
      <c r="J32" s="38"/>
    </row>
    <row r="33" spans="1:10" ht="15.75">
      <c r="A33" s="41"/>
      <c r="B33" s="4" t="s">
        <v>0</v>
      </c>
      <c r="C33" s="41"/>
      <c r="D33" s="30"/>
      <c r="E33" s="20"/>
      <c r="F33" s="38"/>
      <c r="G33" s="38"/>
      <c r="H33" s="38"/>
      <c r="I33" s="38"/>
      <c r="J33" s="38"/>
    </row>
    <row r="34" spans="1:10" ht="15.75">
      <c r="A34" s="530" t="s">
        <v>484</v>
      </c>
      <c r="B34" s="531"/>
      <c r="C34" s="531"/>
      <c r="D34" s="531"/>
      <c r="E34" s="26"/>
      <c r="F34" s="38"/>
      <c r="G34" s="38"/>
      <c r="H34" s="38"/>
      <c r="I34" s="38"/>
      <c r="J34" s="38"/>
    </row>
    <row r="35" spans="1:10" ht="15.75">
      <c r="A35" s="41"/>
      <c r="B35" s="41" t="s">
        <v>1</v>
      </c>
      <c r="C35" s="41"/>
      <c r="D35" s="37"/>
      <c r="E35" s="26"/>
      <c r="F35" s="38"/>
      <c r="G35" s="38"/>
      <c r="H35" s="38"/>
      <c r="I35" s="38"/>
      <c r="J35" s="38"/>
    </row>
    <row r="36" spans="1:10" ht="15" customHeight="1">
      <c r="A36" s="20"/>
      <c r="B36" s="20"/>
      <c r="C36" s="20"/>
      <c r="D36" s="20"/>
      <c r="E36" s="20"/>
      <c r="F36" s="38"/>
      <c r="G36" s="38"/>
      <c r="H36" s="38"/>
      <c r="I36" s="38"/>
      <c r="J36" s="38"/>
    </row>
    <row r="37" spans="1:10" ht="15" customHeight="1">
      <c r="A37" s="4" t="s">
        <v>20</v>
      </c>
      <c r="B37" s="4"/>
      <c r="C37" s="5" t="s">
        <v>21</v>
      </c>
      <c r="D37" s="5"/>
      <c r="E37" s="5"/>
      <c r="F37" s="38"/>
      <c r="G37" s="38"/>
      <c r="H37" s="38"/>
      <c r="I37" s="38"/>
      <c r="J37" s="38"/>
    </row>
    <row r="38" spans="1:10" ht="18" customHeight="1">
      <c r="A38" s="7" t="s">
        <v>4</v>
      </c>
      <c r="B38" s="7" t="s">
        <v>5</v>
      </c>
      <c r="C38" s="7" t="s">
        <v>395</v>
      </c>
      <c r="D38" s="7" t="s">
        <v>457</v>
      </c>
      <c r="E38" s="7" t="s">
        <v>752</v>
      </c>
      <c r="F38" s="38"/>
      <c r="G38" s="38"/>
      <c r="H38" s="38"/>
    </row>
    <row r="39" spans="1:10" ht="18" customHeight="1">
      <c r="A39" s="19" t="s">
        <v>7</v>
      </c>
      <c r="B39" s="19"/>
      <c r="C39" s="19" t="s">
        <v>396</v>
      </c>
      <c r="D39" s="19" t="s">
        <v>396</v>
      </c>
      <c r="E39" s="19" t="s">
        <v>396</v>
      </c>
      <c r="F39" s="38"/>
      <c r="G39" s="38"/>
      <c r="H39" s="38"/>
    </row>
    <row r="40" spans="1:10" s="202" customFormat="1" ht="18" customHeight="1">
      <c r="A40" s="23" t="s">
        <v>56</v>
      </c>
      <c r="B40" s="28" t="s">
        <v>74</v>
      </c>
      <c r="C40" s="130">
        <f>SUM('5.mell'!C60)</f>
        <v>876828</v>
      </c>
      <c r="D40" s="130">
        <v>892426</v>
      </c>
      <c r="E40" s="130">
        <f>SUM('5.mell'!C62)</f>
        <v>859459</v>
      </c>
      <c r="F40" s="3"/>
      <c r="G40" s="3"/>
      <c r="H40" s="3"/>
    </row>
    <row r="41" spans="1:10" s="200" customFormat="1" ht="18" customHeight="1">
      <c r="A41" s="17" t="s">
        <v>57</v>
      </c>
      <c r="B41" s="70" t="s">
        <v>75</v>
      </c>
      <c r="C41" s="89">
        <f>SUM('5.mell'!D60)</f>
        <v>177607</v>
      </c>
      <c r="D41" s="130">
        <v>181152</v>
      </c>
      <c r="E41" s="130">
        <f>SUM('5.mell'!D62)</f>
        <v>173017</v>
      </c>
      <c r="F41" s="203"/>
      <c r="G41" s="203"/>
      <c r="H41" s="203"/>
    </row>
    <row r="42" spans="1:10" s="200" customFormat="1" ht="18" customHeight="1">
      <c r="A42" s="17" t="s">
        <v>58</v>
      </c>
      <c r="B42" s="70" t="s">
        <v>97</v>
      </c>
      <c r="C42" s="89">
        <f>SUM('5.mell'!E60)</f>
        <v>900400</v>
      </c>
      <c r="D42" s="130">
        <v>1016036</v>
      </c>
      <c r="E42" s="130">
        <f>SUM('5.mell'!E62)</f>
        <v>955431</v>
      </c>
      <c r="F42" s="203"/>
      <c r="G42" s="203"/>
      <c r="H42" s="203"/>
    </row>
    <row r="43" spans="1:10" s="200" customFormat="1" ht="18" customHeight="1">
      <c r="A43" s="17" t="s">
        <v>93</v>
      </c>
      <c r="B43" s="70" t="s">
        <v>164</v>
      </c>
      <c r="C43" s="89">
        <f>SUM('5.mell'!F60)</f>
        <v>11612</v>
      </c>
      <c r="D43" s="130">
        <v>11612</v>
      </c>
      <c r="E43" s="130">
        <v>10957</v>
      </c>
      <c r="F43" s="203"/>
      <c r="G43" s="203"/>
      <c r="H43" s="203"/>
    </row>
    <row r="44" spans="1:10" s="200" customFormat="1" ht="18" customHeight="1">
      <c r="A44" s="23" t="s">
        <v>94</v>
      </c>
      <c r="B44" s="28" t="s">
        <v>165</v>
      </c>
      <c r="C44" s="107">
        <f>SUM(C45:C46)</f>
        <v>266306</v>
      </c>
      <c r="D44" s="107">
        <f>SUM(D45:D46)</f>
        <v>1338594</v>
      </c>
      <c r="E44" s="107">
        <f>SUM(E45:E46)</f>
        <v>1649996</v>
      </c>
      <c r="F44" s="203">
        <v>1649996</v>
      </c>
      <c r="G44" s="203"/>
      <c r="H44" s="203"/>
    </row>
    <row r="45" spans="1:10" s="202" customFormat="1" ht="18" customHeight="1">
      <c r="A45" s="69"/>
      <c r="B45" s="32" t="s">
        <v>251</v>
      </c>
      <c r="C45" s="88">
        <v>263306</v>
      </c>
      <c r="D45" s="88">
        <v>274958</v>
      </c>
      <c r="E45" s="88">
        <v>271193</v>
      </c>
      <c r="F45" s="3"/>
      <c r="G45" s="3"/>
      <c r="H45" s="3"/>
    </row>
    <row r="46" spans="1:10" ht="18" customHeight="1">
      <c r="A46" s="209"/>
      <c r="B46" s="29" t="s">
        <v>166</v>
      </c>
      <c r="C46" s="113">
        <v>3000</v>
      </c>
      <c r="D46" s="113">
        <v>1063636</v>
      </c>
      <c r="E46" s="113">
        <v>1378803</v>
      </c>
      <c r="F46" s="3"/>
      <c r="G46" s="3"/>
      <c r="H46" s="3"/>
    </row>
    <row r="47" spans="1:10" s="200" customFormat="1" ht="18" customHeight="1">
      <c r="A47" s="17" t="s">
        <v>95</v>
      </c>
      <c r="B47" s="70" t="s">
        <v>99</v>
      </c>
      <c r="C47" s="89">
        <f>SUM('5.mell'!H60)</f>
        <v>791246</v>
      </c>
      <c r="D47" s="89">
        <v>729502</v>
      </c>
      <c r="E47" s="89">
        <f>SUM('5.mell'!H62)</f>
        <v>586799</v>
      </c>
      <c r="F47" s="203"/>
      <c r="G47" s="203"/>
      <c r="H47" s="203"/>
    </row>
    <row r="48" spans="1:10" s="202" customFormat="1" ht="18" customHeight="1">
      <c r="A48" s="17" t="s">
        <v>167</v>
      </c>
      <c r="B48" s="70" t="s">
        <v>98</v>
      </c>
      <c r="C48" s="89">
        <f>SUM('5.mell'!I60)</f>
        <v>504660</v>
      </c>
      <c r="D48" s="89">
        <v>795766</v>
      </c>
      <c r="E48" s="89">
        <f>SUM('5.mell'!I62)</f>
        <v>584041</v>
      </c>
      <c r="F48" s="3"/>
      <c r="G48" s="3"/>
      <c r="H48" s="3"/>
    </row>
    <row r="49" spans="1:10" s="200" customFormat="1" ht="18" customHeight="1">
      <c r="A49" s="17" t="s">
        <v>129</v>
      </c>
      <c r="B49" s="70" t="s">
        <v>168</v>
      </c>
      <c r="C49" s="89">
        <f>SUM('5.mell'!J60)</f>
        <v>3300</v>
      </c>
      <c r="D49" s="89">
        <v>3750</v>
      </c>
      <c r="E49" s="89">
        <f>SUM('5.mell'!J62)</f>
        <v>2250</v>
      </c>
      <c r="F49" s="203"/>
      <c r="G49" s="203"/>
      <c r="H49" s="203"/>
    </row>
    <row r="50" spans="1:10" s="200" customFormat="1" ht="18" customHeight="1">
      <c r="A50" s="24" t="s">
        <v>169</v>
      </c>
      <c r="B50" s="33" t="s">
        <v>170</v>
      </c>
      <c r="C50" s="129">
        <f>SUM('5.mell'!K60)</f>
        <v>573561</v>
      </c>
      <c r="D50" s="129">
        <v>255419</v>
      </c>
      <c r="E50" s="129">
        <f>SUM('5.mell'!K62)</f>
        <v>83732</v>
      </c>
      <c r="F50" s="203"/>
      <c r="G50" s="203"/>
      <c r="H50" s="203"/>
    </row>
    <row r="51" spans="1:10" ht="18" customHeight="1">
      <c r="A51" s="204"/>
      <c r="B51" s="205" t="s">
        <v>22</v>
      </c>
      <c r="C51" s="233">
        <f>SUM(C40,C41,C42,C43,C44,C47,C48,C49,C50)</f>
        <v>4105520</v>
      </c>
      <c r="D51" s="233">
        <f>SUM(D40,D41,D42,D43,D44,D47,D48,D49,D50)</f>
        <v>5224257</v>
      </c>
      <c r="E51" s="233">
        <f>SUM(E40,E41,E42,E43,E44,E47,E48,E49,E50)</f>
        <v>4905682</v>
      </c>
      <c r="F51" s="3"/>
      <c r="G51" s="3"/>
      <c r="H51" s="3"/>
    </row>
    <row r="52" spans="1:10" ht="20.100000000000001" customHeight="1">
      <c r="A52" s="3"/>
      <c r="B52" s="3"/>
      <c r="C52" s="3"/>
      <c r="D52" s="3"/>
      <c r="E52" s="3"/>
      <c r="G52" s="3"/>
      <c r="H52" s="3"/>
      <c r="I52" s="3"/>
      <c r="J52" s="3"/>
    </row>
    <row r="53" spans="1:10" ht="20.100000000000001" customHeight="1">
      <c r="A53" s="5"/>
      <c r="B53" s="5" t="s">
        <v>171</v>
      </c>
      <c r="C53" s="5"/>
      <c r="D53" s="5"/>
      <c r="E53" s="5"/>
      <c r="G53" s="3"/>
      <c r="H53" s="3"/>
      <c r="I53" s="3"/>
      <c r="J53" s="3"/>
    </row>
    <row r="54" spans="1:10" ht="20.100000000000001" customHeight="1">
      <c r="A54" s="5"/>
      <c r="B54" s="57"/>
      <c r="C54" s="56"/>
      <c r="D54" s="5"/>
      <c r="E54" s="5"/>
      <c r="G54" s="3"/>
      <c r="H54" s="3"/>
      <c r="I54" s="3"/>
      <c r="J54" s="3"/>
    </row>
    <row r="55" spans="1:10" ht="15" customHeight="1">
      <c r="A55" s="5"/>
      <c r="B55" s="5" t="s">
        <v>23</v>
      </c>
      <c r="C55" s="115">
        <f>E29</f>
        <v>4905682</v>
      </c>
      <c r="D55" s="5"/>
      <c r="E55" s="5"/>
      <c r="G55" s="3"/>
      <c r="H55" s="3"/>
      <c r="I55" s="3"/>
      <c r="J55" s="3"/>
    </row>
    <row r="56" spans="1:10" ht="15" customHeight="1">
      <c r="A56" s="5"/>
      <c r="B56" s="5" t="s">
        <v>24</v>
      </c>
      <c r="C56" s="265">
        <f>E51</f>
        <v>4905682</v>
      </c>
      <c r="D56" s="5"/>
      <c r="E56" s="125"/>
      <c r="G56" s="3"/>
      <c r="H56" s="3"/>
      <c r="I56" s="3"/>
      <c r="J56" s="3"/>
    </row>
    <row r="57" spans="1:10" ht="15" customHeight="1">
      <c r="A57" s="5"/>
      <c r="B57" s="5" t="s">
        <v>25</v>
      </c>
      <c r="C57" s="115">
        <f>C55-C56</f>
        <v>0</v>
      </c>
      <c r="D57" s="5"/>
      <c r="E57" s="115"/>
      <c r="G57" s="3"/>
      <c r="H57" s="3"/>
      <c r="I57" s="3"/>
      <c r="J57" s="3"/>
    </row>
    <row r="58" spans="1:10" ht="15" customHeight="1">
      <c r="A58" s="5"/>
      <c r="B58" s="26"/>
      <c r="C58" s="26"/>
      <c r="D58" s="5"/>
      <c r="E58" s="5"/>
      <c r="G58" s="3"/>
      <c r="H58" s="3"/>
      <c r="I58" s="3"/>
      <c r="J58" s="3"/>
    </row>
    <row r="59" spans="1:10" ht="15" customHeight="1">
      <c r="A59" s="20"/>
      <c r="B59" s="26"/>
      <c r="C59" s="26"/>
      <c r="D59" s="54"/>
      <c r="E59" s="54"/>
      <c r="G59" s="3"/>
      <c r="H59" s="3"/>
      <c r="I59" s="3"/>
      <c r="J59" s="3"/>
    </row>
    <row r="60" spans="1:10" ht="15" customHeight="1">
      <c r="A60" s="35"/>
      <c r="B60" s="26"/>
      <c r="C60" s="26"/>
      <c r="D60" s="26"/>
      <c r="E60" s="26"/>
      <c r="G60" s="3"/>
      <c r="H60" s="3"/>
      <c r="I60" s="3"/>
      <c r="J60" s="3"/>
    </row>
    <row r="61" spans="1:10" ht="15" customHeight="1">
      <c r="A61" s="35"/>
      <c r="B61" s="26"/>
      <c r="C61" s="26"/>
      <c r="D61" s="26"/>
      <c r="E61" s="26"/>
      <c r="F61" s="3"/>
      <c r="G61" s="3"/>
      <c r="H61" s="3"/>
      <c r="I61" s="3"/>
      <c r="J61" s="3"/>
    </row>
    <row r="62" spans="1:10" ht="15" customHeight="1">
      <c r="A62" s="20"/>
      <c r="B62" s="25"/>
      <c r="C62" s="25"/>
      <c r="D62" s="25"/>
      <c r="E62" s="25"/>
      <c r="F62" s="3"/>
      <c r="G62" s="3"/>
      <c r="H62" s="3"/>
      <c r="I62" s="3"/>
      <c r="J62" s="3"/>
    </row>
    <row r="63" spans="1:10" ht="15" customHeight="1">
      <c r="A63" s="20"/>
      <c r="B63" s="25"/>
      <c r="C63" s="25"/>
      <c r="D63" s="25"/>
      <c r="E63" s="25"/>
      <c r="F63" s="3"/>
      <c r="G63" s="3"/>
      <c r="H63" s="3"/>
      <c r="I63" s="3"/>
      <c r="J63" s="3"/>
    </row>
    <row r="64" spans="1:10" ht="15.75">
      <c r="A64" s="60"/>
      <c r="B64" s="60"/>
      <c r="C64" s="60"/>
      <c r="D64" s="60"/>
      <c r="E64" s="60"/>
      <c r="F64" s="3"/>
      <c r="G64" s="3"/>
      <c r="H64" s="3"/>
      <c r="I64" s="3"/>
      <c r="J64" s="3"/>
    </row>
    <row r="65" spans="1:10" ht="15.75">
      <c r="A65" s="26"/>
      <c r="B65" s="26"/>
      <c r="C65" s="26"/>
      <c r="D65" s="26"/>
      <c r="E65" s="26"/>
      <c r="F65" s="3"/>
      <c r="G65" s="3"/>
      <c r="H65" s="3"/>
      <c r="I65" s="3"/>
      <c r="J65" s="3"/>
    </row>
    <row r="66" spans="1:10" ht="15.75">
      <c r="A66" s="26"/>
      <c r="B66" s="41"/>
      <c r="C66" s="61"/>
      <c r="D66" s="26"/>
      <c r="E66" s="26"/>
      <c r="F66" s="3"/>
      <c r="G66" s="3"/>
      <c r="H66" s="3"/>
      <c r="I66" s="3"/>
      <c r="J66" s="3"/>
    </row>
    <row r="67" spans="1:10" ht="15.75">
      <c r="A67" s="26"/>
      <c r="B67" s="26"/>
      <c r="C67" s="26"/>
      <c r="D67" s="26"/>
      <c r="E67" s="26"/>
      <c r="F67" s="3"/>
      <c r="G67" s="3"/>
      <c r="H67" s="3"/>
      <c r="I67" s="3"/>
      <c r="J67" s="3"/>
    </row>
    <row r="68" spans="1:10" ht="15.75">
      <c r="A68" s="26"/>
      <c r="B68" s="26"/>
      <c r="C68" s="26"/>
      <c r="D68" s="26"/>
      <c r="E68" s="26"/>
      <c r="F68" s="3"/>
      <c r="G68" s="3"/>
      <c r="H68" s="3"/>
      <c r="I68" s="3"/>
      <c r="J68" s="3"/>
    </row>
    <row r="69" spans="1:10" ht="15.75">
      <c r="A69" s="26"/>
      <c r="B69" s="26"/>
      <c r="C69" s="26"/>
      <c r="D69" s="26"/>
      <c r="E69" s="26"/>
      <c r="F69" s="3"/>
      <c r="G69" s="3"/>
      <c r="H69" s="3"/>
      <c r="I69" s="3"/>
      <c r="J69" s="3"/>
    </row>
    <row r="70" spans="1:10" ht="15.75">
      <c r="A70" s="26"/>
      <c r="B70" s="26"/>
      <c r="C70" s="26"/>
      <c r="D70" s="26"/>
      <c r="E70" s="26"/>
      <c r="F70" s="3"/>
      <c r="G70" s="3"/>
      <c r="H70" s="3"/>
      <c r="I70" s="3"/>
      <c r="J70" s="3"/>
    </row>
    <row r="71" spans="1:10" ht="15.75">
      <c r="A71" s="5"/>
      <c r="B71" s="5"/>
      <c r="C71" s="5"/>
      <c r="D71" s="5"/>
      <c r="E71" s="5"/>
      <c r="F71" s="3"/>
      <c r="G71" s="3"/>
      <c r="H71" s="3"/>
      <c r="I71" s="3"/>
      <c r="J71" s="3"/>
    </row>
    <row r="72" spans="1:10" ht="15.75">
      <c r="A72" s="5"/>
      <c r="B72" s="5"/>
      <c r="C72" s="5"/>
      <c r="D72" s="5"/>
      <c r="E72" s="5"/>
      <c r="F72" s="3"/>
      <c r="G72" s="3"/>
      <c r="H72" s="3"/>
      <c r="I72" s="3"/>
      <c r="J72" s="3"/>
    </row>
    <row r="73" spans="1:10" ht="15.75">
      <c r="A73" s="5"/>
      <c r="B73" s="5"/>
      <c r="C73" s="5"/>
      <c r="D73" s="5"/>
      <c r="E73" s="5"/>
      <c r="F73" s="3"/>
      <c r="G73" s="3"/>
      <c r="H73" s="3"/>
      <c r="I73" s="3"/>
      <c r="J73" s="3"/>
    </row>
    <row r="74" spans="1:10" ht="15.75">
      <c r="A74" s="5"/>
      <c r="B74" s="5"/>
      <c r="C74" s="5"/>
      <c r="D74" s="5"/>
      <c r="E74" s="5"/>
      <c r="F74" s="3"/>
      <c r="G74" s="3"/>
      <c r="H74" s="3"/>
      <c r="I74" s="3"/>
      <c r="J74" s="3"/>
    </row>
    <row r="75" spans="1:10" ht="15.75">
      <c r="A75" s="5"/>
      <c r="B75" s="5"/>
      <c r="C75" s="5"/>
      <c r="D75" s="5"/>
      <c r="E75" s="5"/>
      <c r="F75" s="3"/>
      <c r="G75" s="3"/>
      <c r="H75" s="3"/>
      <c r="I75" s="3"/>
      <c r="J75" s="3"/>
    </row>
    <row r="76" spans="1:10" ht="15.75">
      <c r="A76" s="5"/>
      <c r="B76" s="5"/>
      <c r="C76" s="5"/>
      <c r="D76" s="5"/>
      <c r="E76" s="5"/>
      <c r="F76" s="3"/>
      <c r="G76" s="3"/>
      <c r="H76" s="3"/>
      <c r="I76" s="3"/>
      <c r="J76" s="3"/>
    </row>
    <row r="77" spans="1:10" ht="15.75">
      <c r="A77" s="5"/>
      <c r="B77" s="5"/>
      <c r="C77" s="5"/>
      <c r="D77" s="5"/>
      <c r="E77" s="5"/>
      <c r="F77" s="3"/>
      <c r="G77" s="3"/>
      <c r="H77" s="3"/>
      <c r="I77" s="3"/>
      <c r="J77" s="3"/>
    </row>
    <row r="78" spans="1:10" ht="15.75">
      <c r="A78" s="5"/>
      <c r="B78" s="5"/>
      <c r="C78" s="5"/>
      <c r="D78" s="5"/>
      <c r="E78" s="5"/>
      <c r="F78" s="3"/>
      <c r="G78" s="3"/>
      <c r="H78" s="3"/>
      <c r="I78" s="3"/>
      <c r="J78" s="3"/>
    </row>
    <row r="79" spans="1:10" ht="15.75">
      <c r="A79" s="5"/>
      <c r="B79" s="5"/>
      <c r="C79" s="5"/>
      <c r="D79" s="5"/>
      <c r="E79" s="5"/>
      <c r="F79" s="3"/>
      <c r="G79" s="3"/>
      <c r="H79" s="3"/>
      <c r="I79" s="3"/>
      <c r="J79" s="3"/>
    </row>
    <row r="80" spans="1:10" ht="15.75">
      <c r="A80" s="3"/>
      <c r="B80" s="3"/>
      <c r="C80" s="3"/>
      <c r="D80" s="3"/>
      <c r="E80" s="3"/>
      <c r="F80" s="3"/>
      <c r="G80" s="3"/>
      <c r="H80" s="3"/>
      <c r="I80" s="3"/>
      <c r="J80" s="3"/>
    </row>
    <row r="81" spans="1:10" ht="15.75">
      <c r="A81" s="3"/>
      <c r="B81" s="3"/>
      <c r="C81" s="3"/>
      <c r="D81" s="3"/>
      <c r="E81" s="3"/>
      <c r="F81" s="3"/>
      <c r="G81" s="3"/>
      <c r="H81" s="3"/>
      <c r="I81" s="3"/>
      <c r="J81" s="3"/>
    </row>
    <row r="82" spans="1:10" ht="15.75">
      <c r="A82" s="3"/>
      <c r="B82" s="3"/>
      <c r="C82" s="3"/>
      <c r="D82" s="3"/>
      <c r="E82" s="3"/>
      <c r="F82" s="3"/>
      <c r="G82" s="3"/>
      <c r="H82" s="3"/>
      <c r="I82" s="3"/>
      <c r="J82" s="3"/>
    </row>
    <row r="83" spans="1:10" ht="15.75">
      <c r="A83" s="3"/>
      <c r="B83" s="3"/>
      <c r="C83" s="3"/>
      <c r="D83" s="3"/>
      <c r="E83" s="3"/>
      <c r="F83" s="3"/>
      <c r="G83" s="3"/>
      <c r="H83" s="3"/>
      <c r="I83" s="3"/>
      <c r="J83" s="3"/>
    </row>
    <row r="84" spans="1:10" ht="15.75">
      <c r="A84" s="3"/>
      <c r="B84" s="3"/>
      <c r="C84" s="3"/>
      <c r="D84" s="3"/>
      <c r="E84" s="3"/>
      <c r="F84" s="3"/>
      <c r="G84" s="3"/>
      <c r="H84" s="3"/>
      <c r="I84" s="3"/>
      <c r="J84" s="3"/>
    </row>
    <row r="85" spans="1:10" ht="15.75">
      <c r="A85" s="3"/>
      <c r="B85" s="3"/>
      <c r="C85" s="3"/>
      <c r="D85" s="3"/>
      <c r="E85" s="3"/>
      <c r="F85" s="3"/>
      <c r="G85" s="3"/>
      <c r="H85" s="3"/>
      <c r="I85" s="3"/>
      <c r="J85" s="3"/>
    </row>
    <row r="86" spans="1:10" ht="15.75">
      <c r="A86" s="3"/>
      <c r="B86" s="3"/>
      <c r="C86" s="3"/>
      <c r="D86" s="3"/>
      <c r="E86" s="3"/>
      <c r="F86" s="3"/>
      <c r="G86" s="3"/>
      <c r="H86" s="3"/>
      <c r="I86" s="3"/>
      <c r="J86" s="3"/>
    </row>
  </sheetData>
  <mergeCells count="3">
    <mergeCell ref="A4:D4"/>
    <mergeCell ref="A3:D3"/>
    <mergeCell ref="A34:D34"/>
  </mergeCells>
  <phoneticPr fontId="0" type="noConversion"/>
  <printOptions horizontalCentered="1"/>
  <pageMargins left="0.59055118110236227" right="0.59055118110236227" top="0.39370078740157483" bottom="0.39370078740157483" header="0.51181102362204722" footer="0.31496062992125984"/>
  <pageSetup paperSize="9" scale="90" orientation="portrait" horizontalDpi="300" verticalDpi="300" r:id="rId1"/>
  <headerFooter alignWithMargins="0">
    <oddFooter>&amp;P. oldal</oddFooter>
  </headerFooter>
  <rowBreaks count="1" manualBreakCount="1">
    <brk id="29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>
  <dimension ref="A1:H76"/>
  <sheetViews>
    <sheetView view="pageBreakPreview" zoomScaleNormal="100" workbookViewId="0"/>
  </sheetViews>
  <sheetFormatPr defaultRowHeight="12.75"/>
  <cols>
    <col min="1" max="1" width="8.7109375" customWidth="1"/>
    <col min="2" max="2" width="49.140625" customWidth="1"/>
    <col min="3" max="3" width="12.7109375" customWidth="1"/>
    <col min="4" max="4" width="13.28515625" customWidth="1"/>
    <col min="5" max="5" width="13" customWidth="1"/>
  </cols>
  <sheetData>
    <row r="1" spans="1:6" ht="15.75">
      <c r="A1" s="4" t="s">
        <v>770</v>
      </c>
      <c r="B1" s="44"/>
      <c r="C1" s="65"/>
      <c r="D1" s="5"/>
    </row>
    <row r="2" spans="1:6" ht="15.75">
      <c r="A2" s="44"/>
      <c r="B2" s="44"/>
      <c r="C2" s="5"/>
      <c r="D2" s="5"/>
    </row>
    <row r="3" spans="1:6" ht="15.75">
      <c r="A3" s="580" t="s">
        <v>413</v>
      </c>
      <c r="B3" s="528"/>
      <c r="C3" s="528"/>
      <c r="D3" s="528"/>
    </row>
    <row r="4" spans="1:6" ht="15.75">
      <c r="A4" s="580" t="s">
        <v>490</v>
      </c>
      <c r="B4" s="528"/>
      <c r="C4" s="528"/>
      <c r="D4" s="5"/>
    </row>
    <row r="5" spans="1:6" ht="15.75">
      <c r="A5" s="580" t="s">
        <v>414</v>
      </c>
      <c r="B5" s="528"/>
      <c r="C5" s="528"/>
      <c r="D5" s="528"/>
    </row>
    <row r="6" spans="1:6" ht="15.75">
      <c r="A6" s="580" t="s">
        <v>415</v>
      </c>
      <c r="B6" s="528"/>
      <c r="C6" s="528"/>
      <c r="D6" s="528"/>
    </row>
    <row r="7" spans="1:6" ht="15.75">
      <c r="A7" s="44"/>
      <c r="B7" s="44"/>
      <c r="C7" s="5"/>
      <c r="D7" s="5"/>
    </row>
    <row r="8" spans="1:6">
      <c r="A8" s="5"/>
      <c r="B8" s="5" t="s">
        <v>51</v>
      </c>
      <c r="C8" s="5"/>
      <c r="D8" s="5"/>
    </row>
    <row r="9" spans="1:6" ht="26.25" customHeight="1">
      <c r="A9" s="58" t="s">
        <v>52</v>
      </c>
      <c r="B9" s="47" t="s">
        <v>5</v>
      </c>
      <c r="C9" s="581" t="s">
        <v>333</v>
      </c>
      <c r="D9" s="581" t="s">
        <v>462</v>
      </c>
      <c r="E9" s="581" t="s">
        <v>489</v>
      </c>
    </row>
    <row r="10" spans="1:6" ht="27" customHeight="1">
      <c r="A10" s="59" t="s">
        <v>53</v>
      </c>
      <c r="B10" s="49"/>
      <c r="C10" s="534"/>
      <c r="D10" s="534"/>
      <c r="E10" s="534"/>
    </row>
    <row r="11" spans="1:6" ht="15" customHeight="1">
      <c r="A11" s="71" t="s">
        <v>370</v>
      </c>
      <c r="B11" s="87" t="s">
        <v>371</v>
      </c>
      <c r="C11" s="151">
        <f>SUM(C12)</f>
        <v>67003</v>
      </c>
      <c r="D11" s="151">
        <f>SUM(D12)</f>
        <v>67003</v>
      </c>
      <c r="E11" s="151">
        <f>SUM(E12)</f>
        <v>67003</v>
      </c>
    </row>
    <row r="12" spans="1:6" ht="15" customHeight="1">
      <c r="A12" s="81"/>
      <c r="B12" s="280" t="s">
        <v>295</v>
      </c>
      <c r="C12" s="112">
        <v>67003</v>
      </c>
      <c r="D12" s="112">
        <v>67003</v>
      </c>
      <c r="E12" s="112">
        <v>67003</v>
      </c>
    </row>
    <row r="13" spans="1:6" ht="15" customHeight="1">
      <c r="A13" s="71" t="s">
        <v>384</v>
      </c>
      <c r="B13" s="270" t="s">
        <v>286</v>
      </c>
      <c r="C13" s="261">
        <f>SUM(C14:C18)</f>
        <v>141590</v>
      </c>
      <c r="D13" s="261">
        <f>SUM(D14:D18)</f>
        <v>141049</v>
      </c>
      <c r="E13" s="261">
        <f>SUM(E14:E18)</f>
        <v>139663</v>
      </c>
      <c r="F13">
        <v>153274</v>
      </c>
    </row>
    <row r="14" spans="1:6" ht="15" customHeight="1">
      <c r="A14" s="72"/>
      <c r="B14" s="255" t="s">
        <v>288</v>
      </c>
      <c r="C14" s="231">
        <v>2031</v>
      </c>
      <c r="D14" s="231">
        <v>2031</v>
      </c>
      <c r="E14" s="231">
        <v>1656</v>
      </c>
    </row>
    <row r="15" spans="1:6" ht="15" customHeight="1">
      <c r="A15" s="72"/>
      <c r="B15" s="255" t="s">
        <v>289</v>
      </c>
      <c r="C15" s="231">
        <v>28955</v>
      </c>
      <c r="D15" s="231">
        <v>28955</v>
      </c>
      <c r="E15" s="231">
        <v>26943</v>
      </c>
    </row>
    <row r="16" spans="1:6" ht="15" customHeight="1">
      <c r="A16" s="72"/>
      <c r="B16" s="255" t="s">
        <v>746</v>
      </c>
      <c r="C16" s="231"/>
      <c r="D16" s="231"/>
      <c r="E16" s="231">
        <v>1000</v>
      </c>
    </row>
    <row r="17" spans="1:6" ht="15" customHeight="1">
      <c r="A17" s="72"/>
      <c r="B17" s="255" t="s">
        <v>383</v>
      </c>
      <c r="C17" s="231">
        <v>1964</v>
      </c>
      <c r="D17" s="231">
        <v>2623</v>
      </c>
      <c r="E17" s="231">
        <v>2623</v>
      </c>
    </row>
    <row r="18" spans="1:6" ht="15" customHeight="1">
      <c r="A18" s="165"/>
      <c r="B18" s="255" t="s">
        <v>287</v>
      </c>
      <c r="C18" s="231">
        <v>108640</v>
      </c>
      <c r="D18" s="231">
        <v>107440</v>
      </c>
      <c r="E18" s="231">
        <v>107441</v>
      </c>
    </row>
    <row r="19" spans="1:6" ht="15" customHeight="1">
      <c r="A19" s="281" t="s">
        <v>385</v>
      </c>
      <c r="B19" s="87" t="s">
        <v>293</v>
      </c>
      <c r="C19" s="282">
        <f>SUM(C20)</f>
        <v>5000</v>
      </c>
      <c r="D19" s="282">
        <f>SUM(D20)</f>
        <v>5000</v>
      </c>
      <c r="E19" s="282">
        <f>SUM(E20)</f>
        <v>5000</v>
      </c>
    </row>
    <row r="20" spans="1:6" ht="15" customHeight="1">
      <c r="A20" s="72"/>
      <c r="B20" s="280" t="s">
        <v>294</v>
      </c>
      <c r="C20" s="112">
        <v>5000</v>
      </c>
      <c r="D20" s="112">
        <v>5000</v>
      </c>
      <c r="E20" s="112">
        <v>5000</v>
      </c>
    </row>
    <row r="21" spans="1:6" ht="15" customHeight="1">
      <c r="A21" s="71" t="s">
        <v>347</v>
      </c>
      <c r="B21" s="87" t="s">
        <v>111</v>
      </c>
      <c r="C21" s="108">
        <f>SUM(C22:C25)</f>
        <v>3215</v>
      </c>
      <c r="D21" s="108">
        <f>SUM(D22:D25)</f>
        <v>1063851</v>
      </c>
      <c r="E21" s="108">
        <f>SUM(E22:E25)</f>
        <v>1379418</v>
      </c>
    </row>
    <row r="22" spans="1:6" s="202" customFormat="1" ht="15" customHeight="1">
      <c r="A22" s="221"/>
      <c r="B22" s="43" t="s">
        <v>219</v>
      </c>
      <c r="C22" s="111">
        <v>3000</v>
      </c>
      <c r="D22" s="310">
        <v>3000</v>
      </c>
      <c r="E22" s="310">
        <v>173240</v>
      </c>
      <c r="F22" s="523">
        <f>SUM(E22:E23)</f>
        <v>1378803</v>
      </c>
    </row>
    <row r="23" spans="1:6" s="202" customFormat="1" ht="15" customHeight="1">
      <c r="A23" s="221"/>
      <c r="B23" s="43" t="s">
        <v>272</v>
      </c>
      <c r="C23" s="111">
        <v>0</v>
      </c>
      <c r="D23" s="111">
        <v>1060636</v>
      </c>
      <c r="E23" s="111">
        <v>1205563</v>
      </c>
    </row>
    <row r="24" spans="1:6" s="202" customFormat="1" ht="15" customHeight="1">
      <c r="A24" s="221"/>
      <c r="B24" s="43" t="s">
        <v>751</v>
      </c>
      <c r="C24" s="111"/>
      <c r="D24" s="310"/>
      <c r="E24" s="310">
        <v>400</v>
      </c>
    </row>
    <row r="25" spans="1:6" ht="15" customHeight="1">
      <c r="A25" s="72"/>
      <c r="B25" s="43" t="s">
        <v>103</v>
      </c>
      <c r="C25" s="109">
        <v>215</v>
      </c>
      <c r="D25" s="109">
        <v>215</v>
      </c>
      <c r="E25" s="109">
        <v>215</v>
      </c>
    </row>
    <row r="26" spans="1:6" ht="15.75" customHeight="1">
      <c r="A26" s="71" t="s">
        <v>450</v>
      </c>
      <c r="B26" s="217" t="s">
        <v>451</v>
      </c>
      <c r="C26" s="151">
        <v>0</v>
      </c>
      <c r="D26" s="151">
        <f>SUM(D27:D28)</f>
        <v>5643</v>
      </c>
      <c r="E26" s="151">
        <f>SUM(E27:E28)</f>
        <v>5643</v>
      </c>
    </row>
    <row r="27" spans="1:6" s="368" customFormat="1" ht="15.75" customHeight="1">
      <c r="A27" s="367"/>
      <c r="B27" s="94" t="s">
        <v>448</v>
      </c>
      <c r="C27" s="135"/>
      <c r="D27" s="135">
        <v>5000</v>
      </c>
      <c r="E27" s="135">
        <v>5000</v>
      </c>
    </row>
    <row r="28" spans="1:6" s="368" customFormat="1" ht="15.75" customHeight="1">
      <c r="A28" s="367"/>
      <c r="B28" s="94" t="s">
        <v>449</v>
      </c>
      <c r="C28" s="135"/>
      <c r="D28" s="135">
        <v>643</v>
      </c>
      <c r="E28" s="135">
        <v>643</v>
      </c>
    </row>
    <row r="29" spans="1:6" s="368" customFormat="1" ht="15.75" customHeight="1">
      <c r="A29" s="71" t="s">
        <v>298</v>
      </c>
      <c r="B29" s="66" t="s">
        <v>144</v>
      </c>
      <c r="C29" s="107">
        <f>SUM(C30)</f>
        <v>0</v>
      </c>
      <c r="D29" s="107">
        <f>SUM(D30)</f>
        <v>0</v>
      </c>
      <c r="E29" s="107">
        <f>SUM(E30)</f>
        <v>0</v>
      </c>
    </row>
    <row r="30" spans="1:6" s="368" customFormat="1" ht="15.75" customHeight="1">
      <c r="A30" s="81"/>
      <c r="B30" s="224" t="s">
        <v>452</v>
      </c>
      <c r="C30" s="112">
        <v>0</v>
      </c>
      <c r="D30" s="112">
        <v>0</v>
      </c>
      <c r="E30" s="112">
        <v>0</v>
      </c>
    </row>
    <row r="31" spans="1:6" s="368" customFormat="1" ht="15.75" customHeight="1">
      <c r="A31" s="72" t="s">
        <v>475</v>
      </c>
      <c r="B31" s="66" t="s">
        <v>476</v>
      </c>
      <c r="C31" s="135"/>
      <c r="D31" s="386">
        <f>SUM(D32)</f>
        <v>4100</v>
      </c>
      <c r="E31" s="386">
        <f>SUM(E32)</f>
        <v>4100</v>
      </c>
    </row>
    <row r="32" spans="1:6" s="368" customFormat="1" ht="15.75" customHeight="1">
      <c r="A32" s="72"/>
      <c r="B32" s="224" t="s">
        <v>452</v>
      </c>
      <c r="C32" s="135"/>
      <c r="D32" s="135">
        <v>4100</v>
      </c>
      <c r="E32" s="135">
        <v>4100</v>
      </c>
    </row>
    <row r="33" spans="1:5" s="368" customFormat="1" ht="15.75" customHeight="1">
      <c r="A33" s="71" t="s">
        <v>372</v>
      </c>
      <c r="B33" s="217" t="s">
        <v>117</v>
      </c>
      <c r="C33" s="151">
        <f>SUM(C34:C45)</f>
        <v>3908</v>
      </c>
      <c r="D33" s="151">
        <f>SUM(D34:D45)</f>
        <v>6358</v>
      </c>
      <c r="E33" s="151">
        <f>SUM(E34:E45)</f>
        <v>6128</v>
      </c>
    </row>
    <row r="34" spans="1:5" s="202" customFormat="1" ht="15.75" customHeight="1">
      <c r="A34" s="221"/>
      <c r="B34" s="94" t="s">
        <v>253</v>
      </c>
      <c r="C34" s="135">
        <v>510</v>
      </c>
      <c r="D34" s="135">
        <v>510</v>
      </c>
      <c r="E34" s="135">
        <v>510</v>
      </c>
    </row>
    <row r="35" spans="1:5" s="202" customFormat="1" ht="15.75" customHeight="1">
      <c r="A35" s="221"/>
      <c r="B35" s="94" t="s">
        <v>291</v>
      </c>
      <c r="C35" s="135">
        <v>1098</v>
      </c>
      <c r="D35" s="135">
        <v>1098</v>
      </c>
      <c r="E35" s="135">
        <v>1098</v>
      </c>
    </row>
    <row r="36" spans="1:5" s="202" customFormat="1" ht="15.75" customHeight="1">
      <c r="A36" s="221"/>
      <c r="B36" s="94" t="s">
        <v>747</v>
      </c>
      <c r="C36" s="135"/>
      <c r="D36" s="135"/>
      <c r="E36" s="135">
        <v>90</v>
      </c>
    </row>
    <row r="37" spans="1:5" s="202" customFormat="1" ht="15.75" customHeight="1">
      <c r="A37" s="221"/>
      <c r="B37" s="94" t="s">
        <v>748</v>
      </c>
      <c r="C37" s="135"/>
      <c r="D37" s="135"/>
      <c r="E37" s="135">
        <v>80</v>
      </c>
    </row>
    <row r="38" spans="1:5" s="202" customFormat="1" ht="15.75" customHeight="1">
      <c r="A38" s="221"/>
      <c r="B38" s="94" t="s">
        <v>292</v>
      </c>
      <c r="C38" s="135">
        <v>300</v>
      </c>
      <c r="D38" s="135">
        <v>300</v>
      </c>
      <c r="E38" s="135">
        <v>300</v>
      </c>
    </row>
    <row r="39" spans="1:5" s="202" customFormat="1" ht="15.75" customHeight="1">
      <c r="A39" s="221"/>
      <c r="B39" s="94" t="s">
        <v>252</v>
      </c>
      <c r="C39" s="135">
        <v>900</v>
      </c>
      <c r="D39" s="135">
        <v>900</v>
      </c>
      <c r="E39" s="135">
        <v>900</v>
      </c>
    </row>
    <row r="40" spans="1:5" s="202" customFormat="1" ht="15.75" customHeight="1">
      <c r="A40" s="221"/>
      <c r="B40" s="94" t="s">
        <v>254</v>
      </c>
      <c r="C40" s="135">
        <v>100</v>
      </c>
      <c r="D40" s="135">
        <v>100</v>
      </c>
      <c r="E40" s="135">
        <v>100</v>
      </c>
    </row>
    <row r="41" spans="1:5" s="202" customFormat="1" ht="15.75" customHeight="1">
      <c r="A41" s="221"/>
      <c r="B41" s="94" t="s">
        <v>478</v>
      </c>
      <c r="C41" s="135"/>
      <c r="D41" s="135">
        <v>300</v>
      </c>
      <c r="E41" s="135">
        <v>300</v>
      </c>
    </row>
    <row r="42" spans="1:5" s="202" customFormat="1" ht="15.75" customHeight="1">
      <c r="A42" s="221"/>
      <c r="B42" s="94" t="s">
        <v>479</v>
      </c>
      <c r="C42" s="135"/>
      <c r="D42" s="135">
        <v>150</v>
      </c>
      <c r="E42" s="135">
        <v>150</v>
      </c>
    </row>
    <row r="43" spans="1:5" s="202" customFormat="1" ht="15.75" customHeight="1">
      <c r="A43" s="221"/>
      <c r="B43" s="94" t="s">
        <v>459</v>
      </c>
      <c r="C43" s="135"/>
      <c r="D43" s="135">
        <v>1700</v>
      </c>
      <c r="E43" s="135">
        <v>1700</v>
      </c>
    </row>
    <row r="44" spans="1:5" s="202" customFormat="1" ht="15.75" customHeight="1">
      <c r="A44" s="221"/>
      <c r="B44" s="94" t="s">
        <v>453</v>
      </c>
      <c r="C44" s="135"/>
      <c r="D44" s="135">
        <v>300</v>
      </c>
      <c r="E44" s="135">
        <v>400</v>
      </c>
    </row>
    <row r="45" spans="1:5" s="202" customFormat="1" ht="15.75" customHeight="1">
      <c r="A45" s="223"/>
      <c r="B45" s="224" t="s">
        <v>290</v>
      </c>
      <c r="C45" s="112">
        <v>1000</v>
      </c>
      <c r="D45" s="112">
        <v>1000</v>
      </c>
      <c r="E45" s="112">
        <v>500</v>
      </c>
    </row>
    <row r="46" spans="1:5" ht="15.75" customHeight="1">
      <c r="A46" s="71" t="s">
        <v>373</v>
      </c>
      <c r="B46" s="66" t="s">
        <v>76</v>
      </c>
      <c r="C46" s="107">
        <f>SUM(C47)</f>
        <v>3786</v>
      </c>
      <c r="D46" s="107">
        <f>SUM(D47)</f>
        <v>3786</v>
      </c>
      <c r="E46" s="107">
        <f>SUM(E47)</f>
        <v>3329</v>
      </c>
    </row>
    <row r="47" spans="1:5" ht="15.75" customHeight="1">
      <c r="A47" s="81"/>
      <c r="B47" s="224" t="s">
        <v>213</v>
      </c>
      <c r="C47" s="112">
        <v>3786</v>
      </c>
      <c r="D47" s="112">
        <v>3786</v>
      </c>
      <c r="E47" s="112">
        <v>3329</v>
      </c>
    </row>
    <row r="48" spans="1:5" ht="15" customHeight="1">
      <c r="A48" s="71" t="s">
        <v>374</v>
      </c>
      <c r="B48" s="66" t="s">
        <v>212</v>
      </c>
      <c r="C48" s="107">
        <f>SUM(C49:C49)</f>
        <v>12554</v>
      </c>
      <c r="D48" s="107">
        <f>SUM(D49:D49)</f>
        <v>12554</v>
      </c>
      <c r="E48" s="107">
        <f>SUM(E49:E49)</f>
        <v>10439</v>
      </c>
    </row>
    <row r="49" spans="1:8" ht="15" customHeight="1">
      <c r="A49" s="81"/>
      <c r="B49" s="224" t="s">
        <v>213</v>
      </c>
      <c r="C49" s="112">
        <v>12554</v>
      </c>
      <c r="D49" s="112">
        <v>12554</v>
      </c>
      <c r="E49" s="112">
        <v>10439</v>
      </c>
      <c r="H49" s="63"/>
    </row>
    <row r="50" spans="1:8" ht="21" customHeight="1">
      <c r="A50" s="283" t="s">
        <v>271</v>
      </c>
      <c r="B50" s="53" t="s">
        <v>54</v>
      </c>
      <c r="C50" s="89">
        <f>SUM(C11,C13,C19,C21,C26,C46,C48,)</f>
        <v>233148</v>
      </c>
      <c r="D50" s="89">
        <f>SUM(D11,D13,D21,D26,D29,D19,D33,D46,D48,D31)</f>
        <v>1309344</v>
      </c>
      <c r="E50" s="89">
        <f>SUM(E11,E13,E21,E26,E29,E19,E33,E46,E48,E31)</f>
        <v>1620723</v>
      </c>
    </row>
    <row r="51" spans="1:8" ht="15" customHeight="1">
      <c r="A51" s="72" t="s">
        <v>270</v>
      </c>
      <c r="B51" s="93" t="s">
        <v>132</v>
      </c>
      <c r="C51" s="107">
        <v>29250</v>
      </c>
      <c r="D51" s="107">
        <v>29250</v>
      </c>
      <c r="E51" s="107">
        <v>29273</v>
      </c>
    </row>
    <row r="52" spans="1:8" ht="15" customHeight="1">
      <c r="A52" s="72"/>
      <c r="B52" s="94" t="s">
        <v>261</v>
      </c>
      <c r="C52" s="135">
        <v>29250</v>
      </c>
      <c r="D52" s="135">
        <v>29250</v>
      </c>
      <c r="E52" s="135">
        <v>29273</v>
      </c>
    </row>
    <row r="53" spans="1:8" ht="22.5" customHeight="1">
      <c r="A53" s="82" t="s">
        <v>263</v>
      </c>
      <c r="B53" s="53" t="s">
        <v>262</v>
      </c>
      <c r="C53" s="91">
        <v>29250</v>
      </c>
      <c r="D53" s="91">
        <v>29250</v>
      </c>
      <c r="E53" s="91">
        <v>29273</v>
      </c>
      <c r="F53" s="519">
        <v>29273</v>
      </c>
    </row>
    <row r="54" spans="1:8" ht="15" customHeight="1">
      <c r="A54" s="82"/>
      <c r="B54" s="12" t="s">
        <v>54</v>
      </c>
      <c r="C54" s="90">
        <f>SUM(C50,C53)</f>
        <v>262398</v>
      </c>
      <c r="D54" s="90">
        <f>SUM(D50,D53)</f>
        <v>1338594</v>
      </c>
      <c r="E54" s="90">
        <f>SUM(E50,E53)</f>
        <v>1649996</v>
      </c>
      <c r="F54">
        <v>1649996</v>
      </c>
    </row>
    <row r="56" spans="1:8" ht="15.75">
      <c r="A56" s="4" t="s">
        <v>769</v>
      </c>
      <c r="B56" s="4"/>
      <c r="C56" s="4"/>
    </row>
    <row r="57" spans="1:8" ht="15.75">
      <c r="A57" s="4"/>
      <c r="B57" s="4"/>
      <c r="C57" s="4"/>
    </row>
    <row r="58" spans="1:8" ht="15.75">
      <c r="A58" s="580" t="s">
        <v>413</v>
      </c>
      <c r="B58" s="528"/>
      <c r="C58" s="528"/>
      <c r="D58" s="528"/>
    </row>
    <row r="59" spans="1:8" ht="15.75">
      <c r="A59" s="580" t="s">
        <v>491</v>
      </c>
      <c r="B59" s="528"/>
      <c r="C59" s="528"/>
      <c r="D59" s="5"/>
    </row>
    <row r="60" spans="1:8" ht="15.75">
      <c r="A60" s="580" t="s">
        <v>416</v>
      </c>
      <c r="B60" s="528"/>
      <c r="C60" s="528"/>
      <c r="D60" s="528"/>
    </row>
    <row r="61" spans="1:8">
      <c r="A61" s="5"/>
      <c r="B61" s="5"/>
      <c r="C61" s="5"/>
    </row>
    <row r="62" spans="1:8">
      <c r="A62" s="5"/>
      <c r="B62" s="5" t="s">
        <v>55</v>
      </c>
      <c r="C62" s="5"/>
    </row>
    <row r="63" spans="1:8" ht="15" customHeight="1">
      <c r="A63" s="47" t="s">
        <v>4</v>
      </c>
      <c r="B63" s="47" t="s">
        <v>5</v>
      </c>
      <c r="C63" s="581" t="s">
        <v>333</v>
      </c>
      <c r="D63" s="581" t="s">
        <v>462</v>
      </c>
      <c r="E63" s="581" t="s">
        <v>492</v>
      </c>
    </row>
    <row r="64" spans="1:8" ht="39.75" customHeight="1">
      <c r="A64" s="48" t="s">
        <v>7</v>
      </c>
      <c r="B64" s="48"/>
      <c r="C64" s="534"/>
      <c r="D64" s="534"/>
      <c r="E64" s="534"/>
    </row>
    <row r="65" spans="1:6" ht="15" customHeight="1">
      <c r="A65" s="71"/>
      <c r="B65" s="217" t="s">
        <v>255</v>
      </c>
      <c r="C65" s="151">
        <v>2216</v>
      </c>
      <c r="D65" s="151">
        <v>2216</v>
      </c>
      <c r="E65" s="151">
        <v>1605</v>
      </c>
    </row>
    <row r="66" spans="1:6" ht="15" customHeight="1">
      <c r="A66" s="72" t="s">
        <v>375</v>
      </c>
      <c r="B66" s="94" t="s">
        <v>376</v>
      </c>
      <c r="C66" s="135">
        <v>2216</v>
      </c>
      <c r="D66" s="135">
        <v>2216</v>
      </c>
      <c r="E66" s="135">
        <v>1605</v>
      </c>
    </row>
    <row r="67" spans="1:6" ht="15" customHeight="1">
      <c r="A67" s="84" t="s">
        <v>377</v>
      </c>
      <c r="B67" s="158" t="s">
        <v>142</v>
      </c>
      <c r="C67" s="151">
        <f>SUM(C68:C72)</f>
        <v>9276</v>
      </c>
      <c r="D67" s="151">
        <f>SUM(D68:D72)</f>
        <v>9276</v>
      </c>
      <c r="E67" s="151">
        <f>SUM(E68:E72)</f>
        <v>9232</v>
      </c>
      <c r="F67">
        <v>9232</v>
      </c>
    </row>
    <row r="68" spans="1:6" ht="15" customHeight="1">
      <c r="A68" s="85"/>
      <c r="B68" s="26" t="s">
        <v>214</v>
      </c>
      <c r="C68" s="135">
        <v>368</v>
      </c>
      <c r="D68" s="135">
        <v>368</v>
      </c>
      <c r="E68" s="135">
        <v>234</v>
      </c>
    </row>
    <row r="69" spans="1:6" ht="15" customHeight="1">
      <c r="A69" s="85"/>
      <c r="B69" s="26" t="s">
        <v>749</v>
      </c>
      <c r="C69" s="135"/>
      <c r="D69" s="135"/>
      <c r="E69" s="135">
        <v>250</v>
      </c>
    </row>
    <row r="70" spans="1:6" ht="15" customHeight="1">
      <c r="A70" s="85"/>
      <c r="B70" s="26" t="s">
        <v>110</v>
      </c>
      <c r="C70" s="135">
        <v>1808</v>
      </c>
      <c r="D70" s="135">
        <v>1808</v>
      </c>
      <c r="E70" s="135">
        <v>793</v>
      </c>
    </row>
    <row r="71" spans="1:6" ht="15" customHeight="1">
      <c r="A71" s="85"/>
      <c r="B71" s="26" t="s">
        <v>224</v>
      </c>
      <c r="C71" s="135">
        <v>2650</v>
      </c>
      <c r="D71" s="135">
        <v>2650</v>
      </c>
      <c r="E71" s="135">
        <v>2651</v>
      </c>
    </row>
    <row r="72" spans="1:6" ht="15" customHeight="1">
      <c r="A72" s="85"/>
      <c r="B72" s="26" t="s">
        <v>215</v>
      </c>
      <c r="C72" s="135">
        <v>4450</v>
      </c>
      <c r="D72" s="135">
        <v>4450</v>
      </c>
      <c r="E72" s="135">
        <v>5304</v>
      </c>
    </row>
    <row r="73" spans="1:6" ht="15" customHeight="1">
      <c r="A73" s="82" t="s">
        <v>271</v>
      </c>
      <c r="B73" s="254" t="s">
        <v>124</v>
      </c>
      <c r="C73" s="91">
        <f>SUM(C65,C67)</f>
        <v>11492</v>
      </c>
      <c r="D73" s="91">
        <f>SUM(D65,D67)</f>
        <v>11492</v>
      </c>
      <c r="E73" s="91">
        <f>SUM(E65,E67)</f>
        <v>10837</v>
      </c>
    </row>
    <row r="74" spans="1:6" ht="15.75" customHeight="1">
      <c r="A74" s="84" t="s">
        <v>263</v>
      </c>
      <c r="B74" s="217" t="s">
        <v>392</v>
      </c>
      <c r="C74" s="151">
        <v>120</v>
      </c>
      <c r="D74" s="151">
        <v>120</v>
      </c>
      <c r="E74" s="151">
        <v>120</v>
      </c>
    </row>
    <row r="75" spans="1:6" s="202" customFormat="1" ht="15" customHeight="1">
      <c r="A75" s="329"/>
      <c r="B75" s="327" t="s">
        <v>164</v>
      </c>
      <c r="C75" s="112">
        <v>120</v>
      </c>
      <c r="D75" s="112">
        <v>120</v>
      </c>
      <c r="E75" s="112">
        <v>120</v>
      </c>
      <c r="F75" s="328"/>
    </row>
    <row r="76" spans="1:6" ht="21" customHeight="1">
      <c r="A76" s="326"/>
      <c r="B76" s="257" t="s">
        <v>256</v>
      </c>
      <c r="C76" s="256">
        <f>SUM(C73,C74)</f>
        <v>11612</v>
      </c>
      <c r="D76" s="256">
        <f>SUM(D73,D74)</f>
        <v>11612</v>
      </c>
      <c r="E76" s="256">
        <f>SUM(E73,E74)</f>
        <v>10957</v>
      </c>
    </row>
  </sheetData>
  <mergeCells count="13">
    <mergeCell ref="E9:E10"/>
    <mergeCell ref="E63:E64"/>
    <mergeCell ref="C9:C10"/>
    <mergeCell ref="C63:C64"/>
    <mergeCell ref="A4:C4"/>
    <mergeCell ref="D9:D10"/>
    <mergeCell ref="A3:D3"/>
    <mergeCell ref="A5:D5"/>
    <mergeCell ref="A6:D6"/>
    <mergeCell ref="D63:D64"/>
    <mergeCell ref="A58:D58"/>
    <mergeCell ref="A59:C59"/>
    <mergeCell ref="A60:D60"/>
  </mergeCells>
  <phoneticPr fontId="0" type="noConversion"/>
  <printOptions horizontalCentered="1"/>
  <pageMargins left="0.78740157480314965" right="0.78740157480314965" top="0.59055118110236227" bottom="0.59055118110236227" header="0.51181102362204722" footer="0.31496062992125984"/>
  <pageSetup paperSize="9" scale="79" firstPageNumber="16" orientation="portrait" horizontalDpi="300" verticalDpi="300" r:id="rId1"/>
  <headerFooter alignWithMargins="0">
    <oddFooter>&amp;P. oldal</oddFooter>
  </headerFooter>
  <rowBreaks count="1" manualBreakCount="1">
    <brk id="54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>
  <dimension ref="A1:M141"/>
  <sheetViews>
    <sheetView view="pageBreakPreview" topLeftCell="A112" zoomScaleNormal="100" workbookViewId="0">
      <selection activeCell="E156" sqref="E156"/>
    </sheetView>
  </sheetViews>
  <sheetFormatPr defaultRowHeight="12.75"/>
  <cols>
    <col min="1" max="1" width="6.7109375" customWidth="1"/>
    <col min="2" max="2" width="48" customWidth="1"/>
    <col min="3" max="3" width="9.7109375" customWidth="1"/>
    <col min="4" max="4" width="10.28515625" customWidth="1"/>
    <col min="5" max="5" width="9.7109375" customWidth="1"/>
    <col min="11" max="11" width="9.42578125" customWidth="1"/>
  </cols>
  <sheetData>
    <row r="1" spans="1:11" ht="15.75">
      <c r="A1" s="44" t="s">
        <v>771</v>
      </c>
      <c r="B1" s="44"/>
      <c r="C1" s="44"/>
      <c r="D1" s="44"/>
      <c r="E1" s="44"/>
    </row>
    <row r="2" spans="1:11" ht="15.75">
      <c r="A2" s="44"/>
      <c r="B2" s="44"/>
      <c r="C2" s="44"/>
      <c r="D2" s="44"/>
      <c r="E2" s="44"/>
    </row>
    <row r="3" spans="1:11" ht="15.75">
      <c r="A3" s="580" t="s">
        <v>26</v>
      </c>
      <c r="B3" s="528"/>
      <c r="C3" s="528"/>
      <c r="D3" s="528"/>
      <c r="E3" s="528"/>
      <c r="F3" s="528"/>
      <c r="G3" s="528"/>
      <c r="H3" s="528"/>
    </row>
    <row r="4" spans="1:11" ht="15.75">
      <c r="A4" s="580" t="s">
        <v>499</v>
      </c>
      <c r="B4" s="528"/>
      <c r="C4" s="528"/>
      <c r="D4" s="528"/>
      <c r="E4" s="528"/>
      <c r="F4" s="528"/>
      <c r="G4" s="528"/>
      <c r="H4" s="528"/>
    </row>
    <row r="5" spans="1:11" ht="15.75">
      <c r="A5" s="580" t="s">
        <v>417</v>
      </c>
      <c r="B5" s="528"/>
      <c r="C5" s="528"/>
      <c r="D5" s="528"/>
      <c r="E5" s="528"/>
      <c r="F5" s="528"/>
      <c r="G5" s="528"/>
      <c r="H5" s="528"/>
    </row>
    <row r="6" spans="1:11" ht="15.75">
      <c r="A6" s="580" t="s">
        <v>418</v>
      </c>
      <c r="B6" s="528"/>
      <c r="C6" s="528"/>
      <c r="D6" s="528"/>
      <c r="E6" s="528"/>
      <c r="F6" s="528"/>
      <c r="G6" s="528"/>
      <c r="H6" s="528"/>
    </row>
    <row r="7" spans="1:11">
      <c r="A7" s="5"/>
      <c r="B7" s="5"/>
      <c r="C7" s="5"/>
      <c r="D7" s="5"/>
      <c r="E7" s="5"/>
    </row>
    <row r="8" spans="1:11">
      <c r="A8" s="5"/>
      <c r="B8" s="5"/>
      <c r="C8" s="5"/>
      <c r="D8" s="5" t="s">
        <v>102</v>
      </c>
      <c r="E8" s="5"/>
    </row>
    <row r="9" spans="1:11" ht="27.75" customHeight="1">
      <c r="A9" s="47" t="s">
        <v>52</v>
      </c>
      <c r="B9" s="47" t="s">
        <v>5</v>
      </c>
      <c r="C9" s="380"/>
      <c r="D9" s="381" t="s">
        <v>333</v>
      </c>
      <c r="E9" s="382"/>
      <c r="F9" s="582" t="s">
        <v>464</v>
      </c>
      <c r="G9" s="583"/>
      <c r="H9" s="584"/>
      <c r="I9" s="582" t="s">
        <v>493</v>
      </c>
      <c r="J9" s="583"/>
      <c r="K9" s="584"/>
    </row>
    <row r="10" spans="1:11" ht="12.75" customHeight="1">
      <c r="A10" s="49" t="s">
        <v>53</v>
      </c>
      <c r="B10" s="49"/>
      <c r="C10" s="51" t="s">
        <v>59</v>
      </c>
      <c r="D10" s="51" t="s">
        <v>60</v>
      </c>
      <c r="E10" s="51" t="s">
        <v>6</v>
      </c>
      <c r="F10" s="51" t="s">
        <v>59</v>
      </c>
      <c r="G10" s="51" t="s">
        <v>60</v>
      </c>
      <c r="H10" s="51" t="s">
        <v>6</v>
      </c>
      <c r="I10" s="51" t="s">
        <v>59</v>
      </c>
      <c r="J10" s="51" t="s">
        <v>60</v>
      </c>
      <c r="K10" s="51" t="s">
        <v>6</v>
      </c>
    </row>
    <row r="11" spans="1:11" ht="12.75" customHeight="1">
      <c r="A11" s="140" t="s">
        <v>297</v>
      </c>
      <c r="B11" s="288" t="s">
        <v>280</v>
      </c>
      <c r="C11" s="258">
        <f>SUM(C12)</f>
        <v>1528</v>
      </c>
      <c r="D11" s="258">
        <f t="shared" ref="D11:K11" si="0">SUM(D12)</f>
        <v>413</v>
      </c>
      <c r="E11" s="258">
        <f t="shared" si="0"/>
        <v>1941</v>
      </c>
      <c r="F11" s="258">
        <f>SUM(F12)</f>
        <v>1528</v>
      </c>
      <c r="G11" s="258">
        <f t="shared" si="0"/>
        <v>413</v>
      </c>
      <c r="H11" s="258">
        <f t="shared" si="0"/>
        <v>1941</v>
      </c>
      <c r="I11" s="258">
        <f>SUM(I12)</f>
        <v>18</v>
      </c>
      <c r="J11" s="258">
        <f t="shared" si="0"/>
        <v>5</v>
      </c>
      <c r="K11" s="258">
        <f t="shared" si="0"/>
        <v>23</v>
      </c>
    </row>
    <row r="12" spans="1:11" ht="12.75" customHeight="1">
      <c r="A12" s="48"/>
      <c r="B12" s="289" t="s">
        <v>260</v>
      </c>
      <c r="C12" s="80">
        <v>1528</v>
      </c>
      <c r="D12" s="271">
        <v>413</v>
      </c>
      <c r="E12" s="271">
        <f>SUM(C12:D12)</f>
        <v>1941</v>
      </c>
      <c r="F12" s="80">
        <v>1528</v>
      </c>
      <c r="G12" s="271">
        <v>413</v>
      </c>
      <c r="H12" s="271">
        <f>SUM(F12:G12)</f>
        <v>1941</v>
      </c>
      <c r="I12" s="80">
        <v>18</v>
      </c>
      <c r="J12" s="271">
        <v>5</v>
      </c>
      <c r="K12" s="271">
        <f>SUM(I12:J12)</f>
        <v>23</v>
      </c>
    </row>
    <row r="13" spans="1:11" ht="12.75" customHeight="1">
      <c r="A13" s="140" t="s">
        <v>230</v>
      </c>
      <c r="B13" s="270" t="s">
        <v>281</v>
      </c>
      <c r="C13" s="258">
        <f>SUM(C14)</f>
        <v>710</v>
      </c>
      <c r="D13" s="258">
        <f t="shared" ref="D13" si="1">SUM(D14)</f>
        <v>192</v>
      </c>
      <c r="E13" s="258">
        <f t="shared" ref="E13" si="2">SUM(E14)</f>
        <v>902</v>
      </c>
      <c r="F13" s="258">
        <f>SUM(F14)</f>
        <v>710</v>
      </c>
      <c r="G13" s="258">
        <f t="shared" ref="G13:K13" si="3">SUM(G14)</f>
        <v>192</v>
      </c>
      <c r="H13" s="258">
        <f t="shared" si="3"/>
        <v>902</v>
      </c>
      <c r="I13" s="258">
        <f>SUM(I14)</f>
        <v>6832</v>
      </c>
      <c r="J13" s="258">
        <f t="shared" si="3"/>
        <v>1845</v>
      </c>
      <c r="K13" s="258">
        <f t="shared" si="3"/>
        <v>8677</v>
      </c>
    </row>
    <row r="14" spans="1:11" ht="12.75" customHeight="1">
      <c r="A14" s="48"/>
      <c r="B14" s="255" t="s">
        <v>282</v>
      </c>
      <c r="C14" s="80">
        <v>710</v>
      </c>
      <c r="D14" s="271">
        <v>192</v>
      </c>
      <c r="E14" s="271">
        <f>SUM(C14:D14)</f>
        <v>902</v>
      </c>
      <c r="F14" s="80">
        <v>710</v>
      </c>
      <c r="G14" s="271">
        <v>192</v>
      </c>
      <c r="H14" s="271">
        <f>SUM(F14:G14)</f>
        <v>902</v>
      </c>
      <c r="I14" s="80">
        <v>6832</v>
      </c>
      <c r="J14" s="271">
        <v>1845</v>
      </c>
      <c r="K14" s="271">
        <f>SUM(I14:J14)</f>
        <v>8677</v>
      </c>
    </row>
    <row r="15" spans="1:11" ht="12.75" customHeight="1">
      <c r="A15" s="140" t="s">
        <v>348</v>
      </c>
      <c r="B15" s="92" t="s">
        <v>216</v>
      </c>
      <c r="C15" s="105">
        <f t="shared" ref="C15:H15" si="4">SUM(C17:C17)</f>
        <v>87531</v>
      </c>
      <c r="D15" s="290">
        <f t="shared" si="4"/>
        <v>23634</v>
      </c>
      <c r="E15" s="105">
        <f t="shared" si="4"/>
        <v>111165</v>
      </c>
      <c r="F15" s="105">
        <f t="shared" si="4"/>
        <v>87531</v>
      </c>
      <c r="G15" s="290">
        <f t="shared" si="4"/>
        <v>23634</v>
      </c>
      <c r="H15" s="105">
        <f t="shared" si="4"/>
        <v>111165</v>
      </c>
      <c r="I15" s="105">
        <f>SUM(I16)</f>
        <v>495</v>
      </c>
      <c r="J15" s="105">
        <f t="shared" ref="J15:K15" si="5">SUM(J16)</f>
        <v>134</v>
      </c>
      <c r="K15" s="105">
        <f t="shared" si="5"/>
        <v>629</v>
      </c>
    </row>
    <row r="16" spans="1:11" ht="12.75" customHeight="1">
      <c r="A16" s="287"/>
      <c r="B16" s="159" t="s">
        <v>723</v>
      </c>
      <c r="C16" s="187"/>
      <c r="D16" s="231"/>
      <c r="E16" s="187"/>
      <c r="F16" s="187"/>
      <c r="G16" s="231"/>
      <c r="H16" s="187"/>
      <c r="I16" s="187">
        <v>495</v>
      </c>
      <c r="J16" s="231">
        <v>134</v>
      </c>
      <c r="K16" s="160">
        <f>SUM(I16:J16)</f>
        <v>629</v>
      </c>
    </row>
    <row r="17" spans="1:12" ht="12.75" customHeight="1">
      <c r="A17" s="100"/>
      <c r="B17" s="159" t="s">
        <v>283</v>
      </c>
      <c r="C17" s="160">
        <v>87531</v>
      </c>
      <c r="D17" s="175">
        <v>23634</v>
      </c>
      <c r="E17" s="160">
        <f>SUM(C17:D17)</f>
        <v>111165</v>
      </c>
      <c r="F17" s="160">
        <v>87531</v>
      </c>
      <c r="G17" s="175">
        <v>23634</v>
      </c>
      <c r="H17" s="160">
        <f>SUM(F17:G17)</f>
        <v>111165</v>
      </c>
      <c r="I17" s="160">
        <v>0</v>
      </c>
      <c r="J17" s="175">
        <v>0</v>
      </c>
      <c r="K17" s="160">
        <f>SUM(I17:J17)</f>
        <v>0</v>
      </c>
    </row>
    <row r="18" spans="1:12" ht="12.75" customHeight="1">
      <c r="A18" s="220" t="s">
        <v>340</v>
      </c>
      <c r="B18" s="92" t="s">
        <v>341</v>
      </c>
      <c r="C18" s="104">
        <f>SUM(C19)</f>
        <v>3937</v>
      </c>
      <c r="D18" s="274">
        <f t="shared" ref="D18:K18" si="6">SUM(D19)</f>
        <v>1063</v>
      </c>
      <c r="E18" s="274">
        <f t="shared" si="6"/>
        <v>5000</v>
      </c>
      <c r="F18" s="104">
        <f>SUM(F19)</f>
        <v>3937</v>
      </c>
      <c r="G18" s="274">
        <f t="shared" si="6"/>
        <v>1063</v>
      </c>
      <c r="H18" s="274">
        <f t="shared" si="6"/>
        <v>5000</v>
      </c>
      <c r="I18" s="104">
        <f>SUM(I19)</f>
        <v>121</v>
      </c>
      <c r="J18" s="274">
        <f t="shared" si="6"/>
        <v>33</v>
      </c>
      <c r="K18" s="274">
        <f t="shared" si="6"/>
        <v>154</v>
      </c>
    </row>
    <row r="19" spans="1:12" ht="12" customHeight="1">
      <c r="A19" s="272"/>
      <c r="B19" s="176" t="s">
        <v>342</v>
      </c>
      <c r="C19" s="273">
        <v>3937</v>
      </c>
      <c r="D19" s="171">
        <v>1063</v>
      </c>
      <c r="E19" s="273">
        <f>SUM(C19:D19)</f>
        <v>5000</v>
      </c>
      <c r="F19" s="273">
        <v>3937</v>
      </c>
      <c r="G19" s="171">
        <v>1063</v>
      </c>
      <c r="H19" s="273">
        <f>SUM(F19:G19)</f>
        <v>5000</v>
      </c>
      <c r="I19" s="273">
        <v>121</v>
      </c>
      <c r="J19" s="171">
        <v>33</v>
      </c>
      <c r="K19" s="273">
        <f>SUM(I19:J19)</f>
        <v>154</v>
      </c>
    </row>
    <row r="20" spans="1:12" ht="12" customHeight="1">
      <c r="A20" s="220" t="s">
        <v>343</v>
      </c>
      <c r="B20" s="92" t="s">
        <v>469</v>
      </c>
      <c r="C20" s="383"/>
      <c r="D20" s="384"/>
      <c r="E20" s="383"/>
      <c r="F20" s="104">
        <f>SUM(F21)</f>
        <v>7008</v>
      </c>
      <c r="G20" s="104">
        <f t="shared" ref="G20:H20" si="7">SUM(G21)</f>
        <v>1892</v>
      </c>
      <c r="H20" s="104">
        <f t="shared" si="7"/>
        <v>8900</v>
      </c>
      <c r="I20" s="104">
        <f>SUM(I21)</f>
        <v>6975</v>
      </c>
      <c r="J20" s="104">
        <f t="shared" ref="J20:K20" si="8">SUM(J21)</f>
        <v>1884</v>
      </c>
      <c r="K20" s="104">
        <f t="shared" si="8"/>
        <v>8859</v>
      </c>
    </row>
    <row r="21" spans="1:12" ht="12" customHeight="1">
      <c r="A21" s="272"/>
      <c r="B21" s="176" t="s">
        <v>470</v>
      </c>
      <c r="C21" s="273"/>
      <c r="D21" s="171"/>
      <c r="E21" s="273"/>
      <c r="F21" s="273">
        <v>7008</v>
      </c>
      <c r="G21" s="171">
        <v>1892</v>
      </c>
      <c r="H21" s="273">
        <f>SUM(F21:G21)</f>
        <v>8900</v>
      </c>
      <c r="I21" s="273">
        <v>6975</v>
      </c>
      <c r="J21" s="171">
        <v>1884</v>
      </c>
      <c r="K21" s="273">
        <f>SUM(I21:J21)</f>
        <v>8859</v>
      </c>
    </row>
    <row r="22" spans="1:12" ht="12" customHeight="1">
      <c r="A22" s="220" t="s">
        <v>724</v>
      </c>
      <c r="B22" s="92" t="s">
        <v>725</v>
      </c>
      <c r="C22" s="383"/>
      <c r="D22" s="384"/>
      <c r="E22" s="383"/>
      <c r="F22" s="383"/>
      <c r="G22" s="384"/>
      <c r="H22" s="383"/>
      <c r="I22" s="104">
        <f>SUM(I23)</f>
        <v>270</v>
      </c>
      <c r="J22" s="104">
        <f t="shared" ref="J22:K22" si="9">SUM(J23)</f>
        <v>73</v>
      </c>
      <c r="K22" s="104">
        <f t="shared" si="9"/>
        <v>343</v>
      </c>
      <c r="L22" s="202" t="s">
        <v>726</v>
      </c>
    </row>
    <row r="23" spans="1:12" ht="12" customHeight="1">
      <c r="A23" s="272"/>
      <c r="B23" s="176" t="s">
        <v>727</v>
      </c>
      <c r="C23" s="273"/>
      <c r="D23" s="171"/>
      <c r="E23" s="273"/>
      <c r="F23" s="273"/>
      <c r="G23" s="171"/>
      <c r="H23" s="273"/>
      <c r="I23" s="273">
        <v>270</v>
      </c>
      <c r="J23" s="171">
        <v>73</v>
      </c>
      <c r="K23" s="273">
        <f>SUM(I23:J23)</f>
        <v>343</v>
      </c>
    </row>
    <row r="24" spans="1:12" ht="12.75" customHeight="1">
      <c r="A24" s="287" t="s">
        <v>231</v>
      </c>
      <c r="B24" s="162" t="s">
        <v>284</v>
      </c>
      <c r="C24" s="275">
        <f>SUM(C25)</f>
        <v>118110</v>
      </c>
      <c r="D24" s="275">
        <f t="shared" ref="D24:K24" si="10">SUM(D25)</f>
        <v>31890</v>
      </c>
      <c r="E24" s="275">
        <f t="shared" si="10"/>
        <v>150000</v>
      </c>
      <c r="F24" s="275">
        <f>SUM(F25)</f>
        <v>111762</v>
      </c>
      <c r="G24" s="275">
        <f t="shared" si="10"/>
        <v>30175</v>
      </c>
      <c r="H24" s="275">
        <f t="shared" si="10"/>
        <v>141937</v>
      </c>
      <c r="I24" s="275">
        <f>SUM(I25)</f>
        <v>20937</v>
      </c>
      <c r="J24" s="275">
        <f t="shared" si="10"/>
        <v>0</v>
      </c>
      <c r="K24" s="275">
        <f t="shared" si="10"/>
        <v>20937</v>
      </c>
    </row>
    <row r="25" spans="1:12" ht="12.75" customHeight="1">
      <c r="A25" s="100"/>
      <c r="B25" s="159" t="s">
        <v>728</v>
      </c>
      <c r="C25" s="160">
        <v>118110</v>
      </c>
      <c r="D25" s="161">
        <v>31890</v>
      </c>
      <c r="E25" s="160">
        <f>SUM(C25:D25)</f>
        <v>150000</v>
      </c>
      <c r="F25" s="160">
        <v>111762</v>
      </c>
      <c r="G25" s="161">
        <v>30175</v>
      </c>
      <c r="H25" s="160">
        <f>SUM(F25:G25)</f>
        <v>141937</v>
      </c>
      <c r="I25" s="160">
        <v>20937</v>
      </c>
      <c r="J25" s="161"/>
      <c r="K25" s="160">
        <f>SUM(I25:J25)</f>
        <v>20937</v>
      </c>
    </row>
    <row r="26" spans="1:12" ht="12.75" customHeight="1">
      <c r="A26" s="140" t="s">
        <v>344</v>
      </c>
      <c r="B26" s="92" t="s">
        <v>258</v>
      </c>
      <c r="C26" s="105">
        <f>SUM(C27:C29)</f>
        <v>11024</v>
      </c>
      <c r="D26" s="164">
        <f t="shared" ref="D26:E26" si="11">SUM(D27:D29)</f>
        <v>2976</v>
      </c>
      <c r="E26" s="105">
        <f t="shared" si="11"/>
        <v>14000</v>
      </c>
      <c r="F26" s="105">
        <f>SUM(F27:F29)</f>
        <v>3150</v>
      </c>
      <c r="G26" s="164">
        <f t="shared" ref="G26:H26" si="12">SUM(G27:G29)</f>
        <v>850</v>
      </c>
      <c r="H26" s="105">
        <f t="shared" si="12"/>
        <v>4000</v>
      </c>
      <c r="I26" s="105">
        <f>SUM(I27:I29)</f>
        <v>778</v>
      </c>
      <c r="J26" s="164">
        <f t="shared" ref="J26:K26" si="13">SUM(J27:J29)</f>
        <v>212</v>
      </c>
      <c r="K26" s="105">
        <f t="shared" si="13"/>
        <v>990</v>
      </c>
    </row>
    <row r="27" spans="1:12" s="202" customFormat="1" ht="12.75" customHeight="1">
      <c r="A27" s="185"/>
      <c r="B27" s="159" t="s">
        <v>349</v>
      </c>
      <c r="C27" s="187">
        <v>3150</v>
      </c>
      <c r="D27" s="186">
        <v>850</v>
      </c>
      <c r="E27" s="187">
        <f>SUM(C27:D27)</f>
        <v>4000</v>
      </c>
      <c r="F27" s="187">
        <v>3150</v>
      </c>
      <c r="G27" s="186">
        <v>850</v>
      </c>
      <c r="H27" s="187">
        <f>SUM(F27:G27)</f>
        <v>4000</v>
      </c>
      <c r="I27" s="187">
        <v>0</v>
      </c>
      <c r="J27" s="186">
        <v>0</v>
      </c>
      <c r="K27" s="187">
        <f>SUM(I27:J27)</f>
        <v>0</v>
      </c>
    </row>
    <row r="28" spans="1:12" s="202" customFormat="1" ht="12.75" customHeight="1">
      <c r="A28" s="185"/>
      <c r="B28" s="159" t="s">
        <v>729</v>
      </c>
      <c r="C28" s="187"/>
      <c r="D28" s="186"/>
      <c r="E28" s="187"/>
      <c r="F28" s="187"/>
      <c r="G28" s="186"/>
      <c r="H28" s="187"/>
      <c r="I28" s="187">
        <v>778</v>
      </c>
      <c r="J28" s="186">
        <v>212</v>
      </c>
      <c r="K28" s="187">
        <f>SUM(I28:J28)</f>
        <v>990</v>
      </c>
    </row>
    <row r="29" spans="1:12" ht="12.75" customHeight="1">
      <c r="A29" s="259"/>
      <c r="B29" s="176" t="s">
        <v>259</v>
      </c>
      <c r="C29" s="152">
        <v>7874</v>
      </c>
      <c r="D29" s="188">
        <v>2126</v>
      </c>
      <c r="E29" s="152">
        <f>SUM(C29:D29)</f>
        <v>10000</v>
      </c>
      <c r="F29" s="152">
        <v>0</v>
      </c>
      <c r="G29" s="188">
        <v>0</v>
      </c>
      <c r="H29" s="152">
        <f>SUM(F29:G29)</f>
        <v>0</v>
      </c>
      <c r="I29" s="152">
        <v>0</v>
      </c>
      <c r="J29" s="188">
        <v>0</v>
      </c>
      <c r="K29" s="152">
        <f>SUM(I29:J29)</f>
        <v>0</v>
      </c>
    </row>
    <row r="30" spans="1:12" ht="12.75" customHeight="1">
      <c r="A30" s="287" t="s">
        <v>345</v>
      </c>
      <c r="B30" s="162" t="s">
        <v>346</v>
      </c>
      <c r="C30" s="275">
        <f>SUM(C34)</f>
        <v>2362</v>
      </c>
      <c r="D30" s="275">
        <f t="shared" ref="D30" si="14">SUM(D34)</f>
        <v>638</v>
      </c>
      <c r="E30" s="275">
        <f t="shared" ref="E30" si="15">SUM(E34)</f>
        <v>3000</v>
      </c>
      <c r="F30" s="275">
        <f>SUM(F31:F34)</f>
        <v>11438</v>
      </c>
      <c r="G30" s="275">
        <f t="shared" ref="G30:H30" si="16">SUM(G31:G34)</f>
        <v>3088</v>
      </c>
      <c r="H30" s="275">
        <f t="shared" si="16"/>
        <v>14526</v>
      </c>
      <c r="I30" s="275">
        <f>SUM(I31:I34)</f>
        <v>9361</v>
      </c>
      <c r="J30" s="275">
        <f t="shared" ref="J30:K30" si="17">SUM(J31:J34)</f>
        <v>2528</v>
      </c>
      <c r="K30" s="275">
        <f t="shared" si="17"/>
        <v>11889</v>
      </c>
    </row>
    <row r="31" spans="1:12" ht="12.75" customHeight="1">
      <c r="A31" s="287"/>
      <c r="B31" s="159" t="s">
        <v>424</v>
      </c>
      <c r="C31" s="275"/>
      <c r="D31" s="364"/>
      <c r="E31" s="275"/>
      <c r="F31" s="160">
        <v>693</v>
      </c>
      <c r="G31" s="161">
        <v>187</v>
      </c>
      <c r="H31" s="160">
        <f>SUM(F31:G31)</f>
        <v>880</v>
      </c>
      <c r="I31" s="160">
        <v>630</v>
      </c>
      <c r="J31" s="161">
        <v>170</v>
      </c>
      <c r="K31" s="160">
        <f>SUM(I31:J31)</f>
        <v>800</v>
      </c>
    </row>
    <row r="32" spans="1:12" ht="12.75" customHeight="1">
      <c r="A32" s="287"/>
      <c r="B32" s="159" t="s">
        <v>730</v>
      </c>
      <c r="C32" s="275"/>
      <c r="D32" s="364"/>
      <c r="E32" s="275"/>
      <c r="F32" s="160"/>
      <c r="G32" s="161"/>
      <c r="H32" s="160"/>
      <c r="I32" s="160">
        <v>394</v>
      </c>
      <c r="J32" s="161">
        <v>107</v>
      </c>
      <c r="K32" s="160">
        <f>SUM(I32:J32)</f>
        <v>501</v>
      </c>
    </row>
    <row r="33" spans="1:12" ht="12.75" customHeight="1">
      <c r="A33" s="287"/>
      <c r="B33" s="159" t="s">
        <v>425</v>
      </c>
      <c r="C33" s="275"/>
      <c r="D33" s="364"/>
      <c r="E33" s="275"/>
      <c r="F33" s="160">
        <v>8383</v>
      </c>
      <c r="G33" s="161">
        <v>2263</v>
      </c>
      <c r="H33" s="160">
        <f>SUM(F33:G33)</f>
        <v>10646</v>
      </c>
      <c r="I33" s="160">
        <v>8337</v>
      </c>
      <c r="J33" s="161">
        <v>2251</v>
      </c>
      <c r="K33" s="160">
        <f>SUM(I33:J33)</f>
        <v>10588</v>
      </c>
    </row>
    <row r="34" spans="1:12" ht="12.75" customHeight="1">
      <c r="A34" s="100"/>
      <c r="B34" s="159" t="s">
        <v>350</v>
      </c>
      <c r="C34" s="160">
        <v>2362</v>
      </c>
      <c r="D34" s="161">
        <v>638</v>
      </c>
      <c r="E34" s="160">
        <f>SUM(C34:D34)</f>
        <v>3000</v>
      </c>
      <c r="F34" s="160">
        <v>2362</v>
      </c>
      <c r="G34" s="161">
        <v>638</v>
      </c>
      <c r="H34" s="160">
        <f>SUM(F34:G34)</f>
        <v>3000</v>
      </c>
      <c r="I34" s="160">
        <v>0</v>
      </c>
      <c r="J34" s="161">
        <v>0</v>
      </c>
      <c r="K34" s="160">
        <f>SUM(I34:J34)</f>
        <v>0</v>
      </c>
    </row>
    <row r="35" spans="1:12" ht="12.75" customHeight="1">
      <c r="A35" s="140" t="s">
        <v>347</v>
      </c>
      <c r="B35" s="92" t="s">
        <v>285</v>
      </c>
      <c r="C35" s="104">
        <f t="shared" ref="C35:E35" si="18">SUM(C44:C46)</f>
        <v>24409</v>
      </c>
      <c r="D35" s="274">
        <f t="shared" si="18"/>
        <v>6591</v>
      </c>
      <c r="E35" s="104">
        <f t="shared" si="18"/>
        <v>31000</v>
      </c>
      <c r="F35" s="104">
        <f>SUM(F36:F46)</f>
        <v>29594</v>
      </c>
      <c r="G35" s="104">
        <f t="shared" ref="G35:H35" si="19">SUM(G36:G46)</f>
        <v>7991</v>
      </c>
      <c r="H35" s="104">
        <f t="shared" si="19"/>
        <v>37585</v>
      </c>
      <c r="I35" s="104">
        <f>SUM(I36:I46)</f>
        <v>127433</v>
      </c>
      <c r="J35" s="104">
        <f t="shared" ref="J35:K35" si="20">SUM(J36:J46)</f>
        <v>34407</v>
      </c>
      <c r="K35" s="520">
        <f t="shared" si="20"/>
        <v>161840</v>
      </c>
    </row>
    <row r="36" spans="1:12" ht="12.75" customHeight="1">
      <c r="A36" s="141"/>
      <c r="B36" s="159" t="s">
        <v>426</v>
      </c>
      <c r="C36" s="160"/>
      <c r="D36" s="161"/>
      <c r="E36" s="160"/>
      <c r="F36" s="160">
        <v>2370</v>
      </c>
      <c r="G36" s="161">
        <v>640</v>
      </c>
      <c r="H36" s="161">
        <f>SUM(F36:G36)</f>
        <v>3010</v>
      </c>
      <c r="I36" s="160">
        <v>0</v>
      </c>
      <c r="J36" s="160">
        <v>0</v>
      </c>
      <c r="K36" s="161">
        <f t="shared" ref="K36:K46" si="21">SUM(I36:J36)</f>
        <v>0</v>
      </c>
    </row>
    <row r="37" spans="1:12" ht="12.75" customHeight="1">
      <c r="A37" s="141"/>
      <c r="B37" s="159" t="s">
        <v>735</v>
      </c>
      <c r="C37" s="160"/>
      <c r="D37" s="161"/>
      <c r="E37" s="160"/>
      <c r="F37" s="160"/>
      <c r="G37" s="161"/>
      <c r="H37" s="161"/>
      <c r="I37" s="160">
        <v>9650</v>
      </c>
      <c r="J37" s="160">
        <v>2606</v>
      </c>
      <c r="K37" s="161">
        <f t="shared" si="21"/>
        <v>12256</v>
      </c>
    </row>
    <row r="38" spans="1:12" ht="12.75" customHeight="1">
      <c r="A38" s="141"/>
      <c r="B38" s="159" t="s">
        <v>427</v>
      </c>
      <c r="C38" s="160"/>
      <c r="D38" s="161"/>
      <c r="E38" s="160"/>
      <c r="F38" s="160">
        <v>2500</v>
      </c>
      <c r="G38" s="161">
        <v>675</v>
      </c>
      <c r="H38" s="161">
        <f>SUM(F38:G38)</f>
        <v>3175</v>
      </c>
      <c r="I38" s="160">
        <v>0</v>
      </c>
      <c r="J38" s="160">
        <v>0</v>
      </c>
      <c r="K38" s="161">
        <f t="shared" si="21"/>
        <v>0</v>
      </c>
    </row>
    <row r="39" spans="1:12" ht="12.75" customHeight="1">
      <c r="A39" s="141"/>
      <c r="B39" s="159" t="s">
        <v>283</v>
      </c>
      <c r="C39" s="160"/>
      <c r="D39" s="161"/>
      <c r="E39" s="160"/>
      <c r="F39" s="160"/>
      <c r="G39" s="161"/>
      <c r="H39" s="161"/>
      <c r="I39" s="160">
        <v>87531</v>
      </c>
      <c r="J39" s="160">
        <v>23632</v>
      </c>
      <c r="K39" s="161">
        <f t="shared" si="21"/>
        <v>111163</v>
      </c>
    </row>
    <row r="40" spans="1:12" ht="12.75" customHeight="1">
      <c r="A40" s="141"/>
      <c r="B40" s="159" t="s">
        <v>731</v>
      </c>
      <c r="C40" s="160"/>
      <c r="D40" s="161"/>
      <c r="E40" s="160"/>
      <c r="F40" s="160"/>
      <c r="G40" s="161"/>
      <c r="H40" s="161"/>
      <c r="I40" s="160">
        <v>2370</v>
      </c>
      <c r="J40" s="160">
        <v>640</v>
      </c>
      <c r="K40" s="161">
        <f t="shared" si="21"/>
        <v>3010</v>
      </c>
    </row>
    <row r="41" spans="1:12" ht="12.75" customHeight="1">
      <c r="A41" s="141"/>
      <c r="B41" s="159" t="s">
        <v>732</v>
      </c>
      <c r="C41" s="160"/>
      <c r="D41" s="161"/>
      <c r="E41" s="160"/>
      <c r="F41" s="160"/>
      <c r="G41" s="161"/>
      <c r="H41" s="161"/>
      <c r="I41" s="160">
        <v>4896</v>
      </c>
      <c r="J41" s="160">
        <v>1322</v>
      </c>
      <c r="K41" s="161">
        <f t="shared" si="21"/>
        <v>6218</v>
      </c>
    </row>
    <row r="42" spans="1:12" ht="12.75" customHeight="1">
      <c r="A42" s="141"/>
      <c r="B42" s="159" t="s">
        <v>733</v>
      </c>
      <c r="C42" s="160"/>
      <c r="D42" s="161"/>
      <c r="E42" s="160"/>
      <c r="F42" s="160"/>
      <c r="G42" s="161"/>
      <c r="H42" s="161"/>
      <c r="I42" s="160">
        <v>5050</v>
      </c>
      <c r="J42" s="160">
        <v>1364</v>
      </c>
      <c r="K42" s="161">
        <f t="shared" si="21"/>
        <v>6414</v>
      </c>
    </row>
    <row r="43" spans="1:12" ht="12.75" customHeight="1">
      <c r="A43" s="141"/>
      <c r="B43" s="159" t="s">
        <v>734</v>
      </c>
      <c r="C43" s="160"/>
      <c r="D43" s="161"/>
      <c r="E43" s="160"/>
      <c r="F43" s="160"/>
      <c r="G43" s="161"/>
      <c r="H43" s="161"/>
      <c r="I43" s="160">
        <v>1873</v>
      </c>
      <c r="J43" s="160">
        <v>506</v>
      </c>
      <c r="K43" s="161">
        <f t="shared" si="21"/>
        <v>2379</v>
      </c>
    </row>
    <row r="44" spans="1:12" ht="12.75" customHeight="1">
      <c r="A44" s="185"/>
      <c r="B44" s="159" t="s">
        <v>351</v>
      </c>
      <c r="C44" s="160">
        <v>787</v>
      </c>
      <c r="D44" s="161">
        <v>213</v>
      </c>
      <c r="E44" s="160">
        <f>SUM(C44:D44)</f>
        <v>1000</v>
      </c>
      <c r="F44" s="160">
        <v>787</v>
      </c>
      <c r="G44" s="161">
        <v>213</v>
      </c>
      <c r="H44" s="160">
        <f>SUM(F44:G44)</f>
        <v>1000</v>
      </c>
      <c r="I44" s="160">
        <v>0</v>
      </c>
      <c r="J44" s="160">
        <v>0</v>
      </c>
      <c r="K44" s="175">
        <f t="shared" si="21"/>
        <v>0</v>
      </c>
    </row>
    <row r="45" spans="1:12" ht="12.75" customHeight="1">
      <c r="A45" s="185"/>
      <c r="B45" s="159" t="s">
        <v>257</v>
      </c>
      <c r="C45" s="160">
        <v>7874</v>
      </c>
      <c r="D45" s="161">
        <v>2126</v>
      </c>
      <c r="E45" s="160">
        <f>SUM(C45:D45)</f>
        <v>10000</v>
      </c>
      <c r="F45" s="160">
        <v>7874</v>
      </c>
      <c r="G45" s="161">
        <v>2126</v>
      </c>
      <c r="H45" s="160">
        <f>SUM(F45:G45)</f>
        <v>10000</v>
      </c>
      <c r="I45" s="160">
        <v>0</v>
      </c>
      <c r="J45" s="160">
        <v>0</v>
      </c>
      <c r="K45" s="175">
        <f t="shared" si="21"/>
        <v>0</v>
      </c>
    </row>
    <row r="46" spans="1:12" ht="12.75" customHeight="1">
      <c r="A46" s="259"/>
      <c r="B46" s="176" t="s">
        <v>352</v>
      </c>
      <c r="C46" s="273">
        <v>15748</v>
      </c>
      <c r="D46" s="171">
        <v>4252</v>
      </c>
      <c r="E46" s="273">
        <f>SUM(C46:D46)</f>
        <v>20000</v>
      </c>
      <c r="F46" s="273">
        <v>16063</v>
      </c>
      <c r="G46" s="171">
        <v>4337</v>
      </c>
      <c r="H46" s="273">
        <f>SUM(F46:G46)</f>
        <v>20400</v>
      </c>
      <c r="I46" s="273">
        <v>16063</v>
      </c>
      <c r="J46" s="273">
        <v>4337</v>
      </c>
      <c r="K46" s="521">
        <f t="shared" si="21"/>
        <v>20400</v>
      </c>
    </row>
    <row r="47" spans="1:12" ht="12.75" customHeight="1">
      <c r="A47" s="140" t="s">
        <v>450</v>
      </c>
      <c r="B47" s="92" t="s">
        <v>451</v>
      </c>
      <c r="C47" s="383"/>
      <c r="D47" s="384"/>
      <c r="E47" s="383"/>
      <c r="F47" s="383"/>
      <c r="G47" s="384"/>
      <c r="H47" s="383"/>
      <c r="I47" s="104">
        <v>283</v>
      </c>
      <c r="J47" s="274">
        <v>77</v>
      </c>
      <c r="K47" s="520">
        <v>360</v>
      </c>
      <c r="L47" s="202" t="s">
        <v>726</v>
      </c>
    </row>
    <row r="48" spans="1:12" ht="12.75" customHeight="1">
      <c r="A48" s="259"/>
      <c r="B48" s="176" t="s">
        <v>736</v>
      </c>
      <c r="C48" s="273"/>
      <c r="D48" s="171"/>
      <c r="E48" s="273"/>
      <c r="F48" s="273"/>
      <c r="G48" s="171"/>
      <c r="H48" s="273"/>
      <c r="I48" s="273">
        <v>283</v>
      </c>
      <c r="J48" s="171">
        <v>77</v>
      </c>
      <c r="K48" s="521">
        <f>SUM(I48:J48)</f>
        <v>360</v>
      </c>
    </row>
    <row r="49" spans="1:12" ht="12.75" customHeight="1">
      <c r="A49" s="141" t="s">
        <v>298</v>
      </c>
      <c r="B49" s="162" t="s">
        <v>144</v>
      </c>
      <c r="C49" s="163">
        <f t="shared" ref="C49:H49" si="22">SUM(C50:C59)</f>
        <v>341111</v>
      </c>
      <c r="D49" s="184">
        <f t="shared" si="22"/>
        <v>90589</v>
      </c>
      <c r="E49" s="278">
        <f t="shared" si="22"/>
        <v>431700</v>
      </c>
      <c r="F49" s="163">
        <f t="shared" si="22"/>
        <v>315600</v>
      </c>
      <c r="G49" s="184">
        <f t="shared" si="22"/>
        <v>35663</v>
      </c>
      <c r="H49" s="278">
        <f t="shared" si="22"/>
        <v>351263</v>
      </c>
      <c r="I49" s="163">
        <f t="shared" ref="I49:K49" si="23">SUM(I50:I59)</f>
        <v>322109</v>
      </c>
      <c r="J49" s="184">
        <f t="shared" si="23"/>
        <v>12767</v>
      </c>
      <c r="K49" s="278">
        <f t="shared" si="23"/>
        <v>334876</v>
      </c>
    </row>
    <row r="50" spans="1:12" ht="12.75" customHeight="1">
      <c r="A50" s="185"/>
      <c r="B50" s="159" t="s">
        <v>268</v>
      </c>
      <c r="C50" s="160">
        <v>5600</v>
      </c>
      <c r="D50" s="161">
        <v>0</v>
      </c>
      <c r="E50" s="160">
        <f t="shared" ref="E50:E59" si="24">SUM(C50:D50)</f>
        <v>5600</v>
      </c>
      <c r="F50" s="160">
        <v>5600</v>
      </c>
      <c r="G50" s="161">
        <v>0</v>
      </c>
      <c r="H50" s="160">
        <f t="shared" ref="H50:H51" si="25">SUM(F50:G50)</f>
        <v>5600</v>
      </c>
      <c r="I50" s="160">
        <v>5600</v>
      </c>
      <c r="J50" s="161">
        <v>0</v>
      </c>
      <c r="K50" s="160">
        <f t="shared" ref="K50:K51" si="26">SUM(I50:J50)</f>
        <v>5600</v>
      </c>
    </row>
    <row r="51" spans="1:12" ht="12.75" customHeight="1">
      <c r="A51" s="185"/>
      <c r="B51" s="159" t="s">
        <v>353</v>
      </c>
      <c r="C51" s="160">
        <v>39370</v>
      </c>
      <c r="D51" s="161">
        <v>10630</v>
      </c>
      <c r="E51" s="160">
        <f t="shared" si="24"/>
        <v>50000</v>
      </c>
      <c r="F51" s="160">
        <v>0</v>
      </c>
      <c r="G51" s="161">
        <v>0</v>
      </c>
      <c r="H51" s="160">
        <f t="shared" si="25"/>
        <v>0</v>
      </c>
      <c r="I51" s="160">
        <v>1895</v>
      </c>
      <c r="J51" s="161">
        <v>512</v>
      </c>
      <c r="K51" s="160">
        <f t="shared" si="26"/>
        <v>2407</v>
      </c>
    </row>
    <row r="52" spans="1:12" ht="12.75" customHeight="1">
      <c r="A52" s="185"/>
      <c r="B52" s="159" t="s">
        <v>428</v>
      </c>
      <c r="C52" s="160"/>
      <c r="D52" s="161"/>
      <c r="E52" s="160"/>
      <c r="F52" s="160">
        <v>5512</v>
      </c>
      <c r="G52" s="161">
        <v>1488</v>
      </c>
      <c r="H52" s="160">
        <f>SUM(F52:G52)</f>
        <v>7000</v>
      </c>
      <c r="I52" s="160">
        <v>7901</v>
      </c>
      <c r="J52" s="161">
        <v>2133</v>
      </c>
      <c r="K52" s="160">
        <f>SUM(I52:J52)</f>
        <v>10034</v>
      </c>
    </row>
    <row r="53" spans="1:12" ht="12.75" customHeight="1">
      <c r="A53" s="185"/>
      <c r="B53" s="159" t="s">
        <v>354</v>
      </c>
      <c r="C53" s="160">
        <v>269291</v>
      </c>
      <c r="D53" s="161">
        <v>72709</v>
      </c>
      <c r="E53" s="160">
        <f t="shared" si="24"/>
        <v>342000</v>
      </c>
      <c r="F53" s="160">
        <v>269291</v>
      </c>
      <c r="G53" s="161">
        <v>24672</v>
      </c>
      <c r="H53" s="160">
        <f t="shared" ref="H53:H59" si="27">SUM(F53:G53)</f>
        <v>293963</v>
      </c>
      <c r="I53" s="160">
        <v>268928</v>
      </c>
      <c r="J53" s="161">
        <v>0</v>
      </c>
      <c r="K53" s="160">
        <f t="shared" ref="K53:K59" si="28">SUM(I53:J53)</f>
        <v>268928</v>
      </c>
      <c r="L53" s="202" t="s">
        <v>473</v>
      </c>
    </row>
    <row r="54" spans="1:12" ht="12.75" customHeight="1">
      <c r="A54" s="185"/>
      <c r="B54" s="159" t="s">
        <v>738</v>
      </c>
      <c r="C54" s="160"/>
      <c r="D54" s="161"/>
      <c r="E54" s="160"/>
      <c r="F54" s="160"/>
      <c r="G54" s="161"/>
      <c r="H54" s="160"/>
      <c r="I54" s="160">
        <v>300</v>
      </c>
      <c r="J54" s="161">
        <v>0</v>
      </c>
      <c r="K54" s="160">
        <v>300</v>
      </c>
      <c r="L54" s="202"/>
    </row>
    <row r="55" spans="1:12" ht="12.75" customHeight="1">
      <c r="A55" s="185"/>
      <c r="B55" s="159" t="s">
        <v>472</v>
      </c>
      <c r="C55" s="160"/>
      <c r="D55" s="161"/>
      <c r="E55" s="160"/>
      <c r="F55" s="102">
        <v>3544</v>
      </c>
      <c r="G55" s="102">
        <v>956</v>
      </c>
      <c r="H55" s="160">
        <f t="shared" si="27"/>
        <v>4500</v>
      </c>
      <c r="I55" s="102">
        <v>6180</v>
      </c>
      <c r="J55" s="102">
        <v>1669</v>
      </c>
      <c r="K55" s="160">
        <f t="shared" si="28"/>
        <v>7849</v>
      </c>
    </row>
    <row r="56" spans="1:12" ht="12.75" customHeight="1">
      <c r="A56" s="185"/>
      <c r="B56" s="159" t="s">
        <v>737</v>
      </c>
      <c r="C56" s="160"/>
      <c r="D56" s="161"/>
      <c r="E56" s="160"/>
      <c r="F56" s="102"/>
      <c r="G56" s="385"/>
      <c r="H56" s="160"/>
      <c r="I56" s="102">
        <v>5617</v>
      </c>
      <c r="J56" s="385">
        <v>1517</v>
      </c>
      <c r="K56" s="160">
        <f t="shared" si="28"/>
        <v>7134</v>
      </c>
    </row>
    <row r="57" spans="1:12" ht="12.75" customHeight="1">
      <c r="A57" s="185"/>
      <c r="B57" s="159" t="s">
        <v>471</v>
      </c>
      <c r="C57" s="160"/>
      <c r="D57" s="161"/>
      <c r="E57" s="160"/>
      <c r="F57" s="102">
        <v>4803</v>
      </c>
      <c r="G57" s="385">
        <v>1297</v>
      </c>
      <c r="H57" s="160">
        <f t="shared" si="27"/>
        <v>6100</v>
      </c>
      <c r="I57" s="102">
        <v>4803</v>
      </c>
      <c r="J57" s="385">
        <v>1297</v>
      </c>
      <c r="K57" s="160">
        <f t="shared" si="28"/>
        <v>6100</v>
      </c>
    </row>
    <row r="58" spans="1:12" ht="12.75" customHeight="1">
      <c r="A58" s="185"/>
      <c r="B58" s="159" t="s">
        <v>355</v>
      </c>
      <c r="C58" s="160">
        <v>24803</v>
      </c>
      <c r="D58" s="161">
        <v>6697</v>
      </c>
      <c r="E58" s="160">
        <f t="shared" si="24"/>
        <v>31500</v>
      </c>
      <c r="F58" s="160">
        <v>24803</v>
      </c>
      <c r="G58" s="161">
        <v>6697</v>
      </c>
      <c r="H58" s="160">
        <f t="shared" si="27"/>
        <v>31500</v>
      </c>
      <c r="I58" s="160">
        <v>20885</v>
      </c>
      <c r="J58" s="161">
        <v>5639</v>
      </c>
      <c r="K58" s="160">
        <f t="shared" si="28"/>
        <v>26524</v>
      </c>
      <c r="L58" s="522">
        <v>26524</v>
      </c>
    </row>
    <row r="59" spans="1:12" ht="12.75" customHeight="1">
      <c r="A59" s="167"/>
      <c r="B59" s="176" t="s">
        <v>356</v>
      </c>
      <c r="C59" s="273">
        <v>2047</v>
      </c>
      <c r="D59" s="171">
        <v>553</v>
      </c>
      <c r="E59" s="152">
        <f t="shared" si="24"/>
        <v>2600</v>
      </c>
      <c r="F59" s="273">
        <v>2047</v>
      </c>
      <c r="G59" s="171">
        <v>553</v>
      </c>
      <c r="H59" s="152">
        <f t="shared" si="27"/>
        <v>2600</v>
      </c>
      <c r="I59" s="273">
        <v>0</v>
      </c>
      <c r="J59" s="171">
        <v>0</v>
      </c>
      <c r="K59" s="152">
        <f t="shared" si="28"/>
        <v>0</v>
      </c>
    </row>
    <row r="60" spans="1:12" ht="12.75" customHeight="1">
      <c r="A60" s="140" t="s">
        <v>393</v>
      </c>
      <c r="B60" s="92" t="s">
        <v>394</v>
      </c>
      <c r="C60" s="105">
        <f t="shared" ref="C60:H60" si="29">SUM(C62:C62)</f>
        <v>2756</v>
      </c>
      <c r="D60" s="105">
        <f t="shared" si="29"/>
        <v>744</v>
      </c>
      <c r="E60" s="105">
        <f t="shared" si="29"/>
        <v>3500</v>
      </c>
      <c r="F60" s="105">
        <f t="shared" si="29"/>
        <v>2756</v>
      </c>
      <c r="G60" s="105">
        <f t="shared" si="29"/>
        <v>744</v>
      </c>
      <c r="H60" s="105">
        <f t="shared" si="29"/>
        <v>3500</v>
      </c>
      <c r="I60" s="105">
        <f>SUM(I61:I62)</f>
        <v>2204</v>
      </c>
      <c r="J60" s="105">
        <f t="shared" ref="J60:K60" si="30">SUM(J61:J62)</f>
        <v>596</v>
      </c>
      <c r="K60" s="105">
        <f t="shared" si="30"/>
        <v>2800</v>
      </c>
    </row>
    <row r="61" spans="1:12" ht="12.75" customHeight="1">
      <c r="A61" s="141"/>
      <c r="B61" s="159" t="s">
        <v>739</v>
      </c>
      <c r="C61" s="187"/>
      <c r="D61" s="186"/>
      <c r="E61" s="187"/>
      <c r="F61" s="187"/>
      <c r="G61" s="186"/>
      <c r="H61" s="187"/>
      <c r="I61" s="187">
        <v>2204</v>
      </c>
      <c r="J61" s="186">
        <v>596</v>
      </c>
      <c r="K61" s="187">
        <v>2800</v>
      </c>
    </row>
    <row r="62" spans="1:12" ht="12.75" customHeight="1">
      <c r="A62" s="259"/>
      <c r="B62" s="159" t="s">
        <v>430</v>
      </c>
      <c r="C62" s="187">
        <v>2756</v>
      </c>
      <c r="D62" s="186">
        <v>744</v>
      </c>
      <c r="E62" s="279">
        <f>SUM(C62:D62)</f>
        <v>3500</v>
      </c>
      <c r="F62" s="187">
        <v>2756</v>
      </c>
      <c r="G62" s="186">
        <v>744</v>
      </c>
      <c r="H62" s="279">
        <f>SUM(F62:G62)</f>
        <v>3500</v>
      </c>
      <c r="I62" s="187"/>
      <c r="J62" s="186"/>
      <c r="K62" s="279">
        <f>SUM(I62:J62)</f>
        <v>0</v>
      </c>
    </row>
    <row r="63" spans="1:12" ht="12.75" customHeight="1">
      <c r="A63" s="287" t="s">
        <v>366</v>
      </c>
      <c r="B63" s="92" t="s">
        <v>429</v>
      </c>
      <c r="C63" s="105">
        <f t="shared" ref="C63:H63" si="31">SUM(C66:C66)</f>
        <v>0</v>
      </c>
      <c r="D63" s="105">
        <f t="shared" si="31"/>
        <v>0</v>
      </c>
      <c r="E63" s="105">
        <f t="shared" si="31"/>
        <v>0</v>
      </c>
      <c r="F63" s="105">
        <f t="shared" si="31"/>
        <v>4898</v>
      </c>
      <c r="G63" s="105">
        <f t="shared" si="31"/>
        <v>1322</v>
      </c>
      <c r="H63" s="105">
        <f t="shared" si="31"/>
        <v>6220</v>
      </c>
      <c r="I63" s="105">
        <f>SUM(I64:I66)</f>
        <v>3088</v>
      </c>
      <c r="J63" s="105">
        <f t="shared" ref="J63:K63" si="32">SUM(J64:J66)</f>
        <v>833</v>
      </c>
      <c r="K63" s="105">
        <f t="shared" si="32"/>
        <v>3921</v>
      </c>
    </row>
    <row r="64" spans="1:12" ht="12.75" customHeight="1">
      <c r="A64" s="287"/>
      <c r="B64" s="159" t="s">
        <v>740</v>
      </c>
      <c r="C64" s="187"/>
      <c r="D64" s="186"/>
      <c r="E64" s="187"/>
      <c r="F64" s="187"/>
      <c r="G64" s="186"/>
      <c r="H64" s="187"/>
      <c r="I64" s="187">
        <v>304</v>
      </c>
      <c r="J64" s="186">
        <v>82</v>
      </c>
      <c r="K64" s="187">
        <f>SUM(I64:J64)</f>
        <v>386</v>
      </c>
    </row>
    <row r="65" spans="1:12" ht="12.75" customHeight="1">
      <c r="A65" s="287"/>
      <c r="B65" s="159" t="s">
        <v>733</v>
      </c>
      <c r="C65" s="187"/>
      <c r="D65" s="186"/>
      <c r="E65" s="187"/>
      <c r="F65" s="187"/>
      <c r="G65" s="186"/>
      <c r="H65" s="187"/>
      <c r="I65" s="187">
        <v>2784</v>
      </c>
      <c r="J65" s="186">
        <v>751</v>
      </c>
      <c r="K65" s="187">
        <f>SUM(I65:J65)</f>
        <v>3535</v>
      </c>
    </row>
    <row r="66" spans="1:12" ht="12.75" customHeight="1">
      <c r="A66" s="219"/>
      <c r="B66" s="159" t="s">
        <v>431</v>
      </c>
      <c r="C66" s="187">
        <v>0</v>
      </c>
      <c r="D66" s="186">
        <v>0</v>
      </c>
      <c r="E66" s="279">
        <v>0</v>
      </c>
      <c r="F66" s="187">
        <v>4898</v>
      </c>
      <c r="G66" s="186">
        <v>1322</v>
      </c>
      <c r="H66" s="279">
        <f>SUM(F66:G66)</f>
        <v>6220</v>
      </c>
      <c r="I66" s="187">
        <v>0</v>
      </c>
      <c r="J66" s="186">
        <v>0</v>
      </c>
      <c r="K66" s="279">
        <f>SUM(I66:J66)</f>
        <v>0</v>
      </c>
    </row>
    <row r="67" spans="1:12" s="202" customFormat="1" ht="12.75" customHeight="1">
      <c r="A67" s="220" t="s">
        <v>358</v>
      </c>
      <c r="B67" s="92" t="s">
        <v>359</v>
      </c>
      <c r="C67" s="105">
        <f>SUM(C68:C69)</f>
        <v>2492</v>
      </c>
      <c r="D67" s="105">
        <f t="shared" ref="D67:H67" si="33">SUM(D68:D69)</f>
        <v>673</v>
      </c>
      <c r="E67" s="105">
        <f t="shared" si="33"/>
        <v>3165</v>
      </c>
      <c r="F67" s="105">
        <f t="shared" si="33"/>
        <v>2870</v>
      </c>
      <c r="G67" s="105">
        <f t="shared" si="33"/>
        <v>775</v>
      </c>
      <c r="H67" s="105">
        <f t="shared" si="33"/>
        <v>3645</v>
      </c>
      <c r="I67" s="105">
        <f t="shared" ref="I67:K67" si="34">SUM(I68:I69)</f>
        <v>2316</v>
      </c>
      <c r="J67" s="105">
        <f t="shared" si="34"/>
        <v>625</v>
      </c>
      <c r="K67" s="105">
        <f t="shared" si="34"/>
        <v>2941</v>
      </c>
    </row>
    <row r="68" spans="1:12" s="202" customFormat="1" ht="12.75" customHeight="1">
      <c r="A68" s="287"/>
      <c r="B68" s="159" t="s">
        <v>360</v>
      </c>
      <c r="C68" s="187">
        <v>2492</v>
      </c>
      <c r="D68" s="186">
        <v>673</v>
      </c>
      <c r="E68" s="279">
        <f>SUM(C68:D68)</f>
        <v>3165</v>
      </c>
      <c r="F68" s="187">
        <v>2492</v>
      </c>
      <c r="G68" s="186">
        <v>673</v>
      </c>
      <c r="H68" s="279">
        <f>SUM(F68:G68)</f>
        <v>3165</v>
      </c>
      <c r="I68" s="187">
        <v>1927</v>
      </c>
      <c r="J68" s="186">
        <v>520</v>
      </c>
      <c r="K68" s="279">
        <f>SUM(I68:J68)</f>
        <v>2447</v>
      </c>
    </row>
    <row r="69" spans="1:12" s="202" customFormat="1" ht="12.75" customHeight="1">
      <c r="A69" s="219"/>
      <c r="B69" s="159" t="s">
        <v>432</v>
      </c>
      <c r="C69" s="187">
        <v>0</v>
      </c>
      <c r="D69" s="186">
        <v>0</v>
      </c>
      <c r="E69" s="279">
        <f>SUM(C69:D69)</f>
        <v>0</v>
      </c>
      <c r="F69" s="187">
        <v>378</v>
      </c>
      <c r="G69" s="186">
        <v>102</v>
      </c>
      <c r="H69" s="279">
        <f>SUM(F69:G69)</f>
        <v>480</v>
      </c>
      <c r="I69" s="187">
        <v>389</v>
      </c>
      <c r="J69" s="186">
        <v>105</v>
      </c>
      <c r="K69" s="279">
        <f>SUM(I69:J69)</f>
        <v>494</v>
      </c>
    </row>
    <row r="70" spans="1:12" s="200" customFormat="1" ht="18.75" customHeight="1">
      <c r="A70" s="260"/>
      <c r="B70" s="68" t="s">
        <v>124</v>
      </c>
      <c r="C70" s="232">
        <f>SUM(C11,C13,C15,C18,C24,C26,C30,C35,C49,C67,C60,)</f>
        <v>595970</v>
      </c>
      <c r="D70" s="232">
        <f>SUM(D11,D13,D15,D18,D24,D26,D30,D35,D49,D67,D60,)</f>
        <v>159403</v>
      </c>
      <c r="E70" s="232">
        <f>SUM(E11,E13,E15,E18,E24,E26,E30,E35,E49,E67,E60,)</f>
        <v>755373</v>
      </c>
      <c r="F70" s="232">
        <f>SUM(F11,F13,F15,F18,F24,F26,F30,F35,F49,F67,F60,F63,F20)</f>
        <v>582782</v>
      </c>
      <c r="G70" s="232">
        <f t="shared" ref="G70:H70" si="35">SUM(G11,G13,G15,G18,G24,G26,G30,G35,G49,G67,G60,G63,G20)</f>
        <v>107802</v>
      </c>
      <c r="H70" s="232">
        <f t="shared" si="35"/>
        <v>690584</v>
      </c>
      <c r="I70" s="232">
        <f>SUM(I11,I13,I15,I18,I24,I26,I30,I35,I49,I67,I60,I63,I20,I22,I47)</f>
        <v>503220</v>
      </c>
      <c r="J70" s="232">
        <f t="shared" ref="J70:K70" si="36">SUM(J11,J13,J15,J18,J24,J26,J30,J35,J49,J67,J60,J63,J20,J22,J47)</f>
        <v>56019</v>
      </c>
      <c r="K70" s="232">
        <f t="shared" si="36"/>
        <v>559239</v>
      </c>
    </row>
    <row r="71" spans="1:12" s="202" customFormat="1" ht="12.75" customHeight="1">
      <c r="A71" s="220" t="s">
        <v>232</v>
      </c>
      <c r="B71" s="92" t="s">
        <v>218</v>
      </c>
      <c r="C71" s="105">
        <f t="shared" ref="C71:E71" si="37">SUM(C73:C73)</f>
        <v>5158</v>
      </c>
      <c r="D71" s="105">
        <f t="shared" si="37"/>
        <v>1393</v>
      </c>
      <c r="E71" s="105">
        <f t="shared" si="37"/>
        <v>6551</v>
      </c>
      <c r="F71" s="105">
        <f>SUM(F72:F73)</f>
        <v>7320</v>
      </c>
      <c r="G71" s="105">
        <f t="shared" ref="G71:H71" si="38">SUM(G72:G73)</f>
        <v>1976</v>
      </c>
      <c r="H71" s="105">
        <f t="shared" si="38"/>
        <v>9296</v>
      </c>
      <c r="I71" s="105">
        <f>SUM(I72:I73)</f>
        <v>5658</v>
      </c>
      <c r="J71" s="105">
        <f t="shared" ref="J71:K71" si="39">SUM(J72:J73)</f>
        <v>1528</v>
      </c>
      <c r="K71" s="105">
        <f t="shared" si="39"/>
        <v>7186</v>
      </c>
    </row>
    <row r="72" spans="1:12" s="202" customFormat="1" ht="12.75" customHeight="1">
      <c r="A72" s="287"/>
      <c r="B72" s="159" t="s">
        <v>482</v>
      </c>
      <c r="C72" s="163"/>
      <c r="D72" s="184"/>
      <c r="E72" s="163"/>
      <c r="F72" s="187">
        <v>1575</v>
      </c>
      <c r="G72" s="186">
        <v>425</v>
      </c>
      <c r="H72" s="187">
        <f>SUM(F72:G72)</f>
        <v>2000</v>
      </c>
      <c r="I72" s="187">
        <v>1575</v>
      </c>
      <c r="J72" s="186">
        <v>425</v>
      </c>
      <c r="K72" s="187">
        <f>SUM(I72:J72)</f>
        <v>2000</v>
      </c>
    </row>
    <row r="73" spans="1:12" s="202" customFormat="1" ht="12.75" customHeight="1">
      <c r="A73" s="219"/>
      <c r="B73" s="159" t="s">
        <v>260</v>
      </c>
      <c r="C73" s="187">
        <v>5158</v>
      </c>
      <c r="D73" s="186">
        <v>1393</v>
      </c>
      <c r="E73" s="187">
        <f>SUM(C73:D73)</f>
        <v>6551</v>
      </c>
      <c r="F73" s="187">
        <v>5745</v>
      </c>
      <c r="G73" s="186">
        <v>1551</v>
      </c>
      <c r="H73" s="187">
        <f>SUM(F73:G73)</f>
        <v>7296</v>
      </c>
      <c r="I73" s="187">
        <v>4083</v>
      </c>
      <c r="J73" s="186">
        <v>1103</v>
      </c>
      <c r="K73" s="187">
        <f>SUM(I73:J73)</f>
        <v>5186</v>
      </c>
    </row>
    <row r="74" spans="1:12" s="222" customFormat="1" ht="20.25" customHeight="1">
      <c r="A74" s="263"/>
      <c r="B74" s="68" t="s">
        <v>265</v>
      </c>
      <c r="C74" s="264">
        <f>SUM(C71,)</f>
        <v>5158</v>
      </c>
      <c r="D74" s="264">
        <f t="shared" ref="D74:E74" si="40">SUM(D71,)</f>
        <v>1393</v>
      </c>
      <c r="E74" s="264">
        <f t="shared" si="40"/>
        <v>6551</v>
      </c>
      <c r="F74" s="264">
        <f>SUM(F71,)</f>
        <v>7320</v>
      </c>
      <c r="G74" s="264">
        <f t="shared" ref="G74:H74" si="41">SUM(G71,)</f>
        <v>1976</v>
      </c>
      <c r="H74" s="264">
        <f t="shared" si="41"/>
        <v>9296</v>
      </c>
      <c r="I74" s="264">
        <f>SUM(I71,)</f>
        <v>5658</v>
      </c>
      <c r="J74" s="264">
        <f t="shared" ref="J74:K74" si="42">SUM(J71,)</f>
        <v>1528</v>
      </c>
      <c r="K74" s="264">
        <f t="shared" si="42"/>
        <v>7186</v>
      </c>
    </row>
    <row r="75" spans="1:12" s="202" customFormat="1" ht="12.75" customHeight="1">
      <c r="A75" s="262" t="s">
        <v>10</v>
      </c>
      <c r="B75" s="162" t="s">
        <v>264</v>
      </c>
      <c r="C75" s="163">
        <f t="shared" ref="C75:K75" si="43">SUM(C76:C76)</f>
        <v>23088</v>
      </c>
      <c r="D75" s="163">
        <f t="shared" si="43"/>
        <v>6234</v>
      </c>
      <c r="E75" s="163">
        <f t="shared" si="43"/>
        <v>29322</v>
      </c>
      <c r="F75" s="163">
        <f t="shared" si="43"/>
        <v>23325</v>
      </c>
      <c r="G75" s="163">
        <f t="shared" si="43"/>
        <v>6297</v>
      </c>
      <c r="H75" s="163">
        <f t="shared" si="43"/>
        <v>29622</v>
      </c>
      <c r="I75" s="163">
        <f t="shared" si="43"/>
        <v>16043</v>
      </c>
      <c r="J75" s="163">
        <f t="shared" si="43"/>
        <v>4331</v>
      </c>
      <c r="K75" s="163">
        <f t="shared" si="43"/>
        <v>20374</v>
      </c>
    </row>
    <row r="76" spans="1:12" s="202" customFormat="1" ht="12.75" customHeight="1">
      <c r="A76" s="219"/>
      <c r="B76" s="159" t="s">
        <v>266</v>
      </c>
      <c r="C76" s="187">
        <v>23088</v>
      </c>
      <c r="D76" s="186">
        <v>6234</v>
      </c>
      <c r="E76" s="187">
        <f>SUM(C76:D76)</f>
        <v>29322</v>
      </c>
      <c r="F76" s="187">
        <v>23325</v>
      </c>
      <c r="G76" s="186">
        <v>6297</v>
      </c>
      <c r="H76" s="187">
        <f>SUM(F76:G76)</f>
        <v>29622</v>
      </c>
      <c r="I76" s="187">
        <v>16043</v>
      </c>
      <c r="J76" s="186">
        <v>4331</v>
      </c>
      <c r="K76" s="187">
        <f>SUM(I76:J76)</f>
        <v>20374</v>
      </c>
      <c r="L76" s="390">
        <v>29622</v>
      </c>
    </row>
    <row r="77" spans="1:12" ht="17.25" customHeight="1">
      <c r="A77" s="150"/>
      <c r="B77" s="68" t="s">
        <v>262</v>
      </c>
      <c r="C77" s="136">
        <f>SUM(C75,)</f>
        <v>23088</v>
      </c>
      <c r="D77" s="136">
        <f t="shared" ref="D77:E77" si="44">SUM(D75,)</f>
        <v>6234</v>
      </c>
      <c r="E77" s="136">
        <f t="shared" si="44"/>
        <v>29322</v>
      </c>
      <c r="F77" s="136">
        <f>SUM(F75,)</f>
        <v>23325</v>
      </c>
      <c r="G77" s="136">
        <f t="shared" ref="G77:H77" si="45">SUM(G75,)</f>
        <v>6297</v>
      </c>
      <c r="H77" s="136">
        <f t="shared" si="45"/>
        <v>29622</v>
      </c>
      <c r="I77" s="136">
        <f>SUM(I75,)</f>
        <v>16043</v>
      </c>
      <c r="J77" s="136">
        <f t="shared" ref="J77:K77" si="46">SUM(J75,)</f>
        <v>4331</v>
      </c>
      <c r="K77" s="136">
        <f t="shared" si="46"/>
        <v>20374</v>
      </c>
    </row>
    <row r="78" spans="1:12" ht="19.5" customHeight="1">
      <c r="A78" s="150"/>
      <c r="B78" s="68" t="s">
        <v>267</v>
      </c>
      <c r="C78" s="136">
        <f t="shared" ref="C78:H78" si="47">SUM(C70,C74,C77)</f>
        <v>624216</v>
      </c>
      <c r="D78" s="136">
        <f t="shared" si="47"/>
        <v>167030</v>
      </c>
      <c r="E78" s="136">
        <f t="shared" si="47"/>
        <v>791246</v>
      </c>
      <c r="F78" s="136">
        <f t="shared" si="47"/>
        <v>613427</v>
      </c>
      <c r="G78" s="136">
        <f t="shared" si="47"/>
        <v>116075</v>
      </c>
      <c r="H78" s="136">
        <f t="shared" si="47"/>
        <v>729502</v>
      </c>
      <c r="I78" s="136">
        <f t="shared" ref="I78:K78" si="48">SUM(I70,I74,I77)</f>
        <v>524921</v>
      </c>
      <c r="J78" s="136">
        <f t="shared" si="48"/>
        <v>61878</v>
      </c>
      <c r="K78" s="136">
        <f t="shared" si="48"/>
        <v>586799</v>
      </c>
    </row>
    <row r="79" spans="1:12">
      <c r="A79" s="96"/>
      <c r="B79" s="97"/>
      <c r="C79" s="97"/>
      <c r="D79" s="97"/>
      <c r="E79" s="97"/>
    </row>
    <row r="80" spans="1:12">
      <c r="A80" s="96"/>
      <c r="B80" s="97"/>
      <c r="C80" s="97"/>
      <c r="D80" s="97"/>
      <c r="E80" s="97"/>
    </row>
    <row r="81" spans="1:11">
      <c r="A81" s="96"/>
      <c r="B81" s="97"/>
      <c r="C81" s="97"/>
      <c r="D81" s="97"/>
      <c r="E81" s="97"/>
    </row>
    <row r="82" spans="1:11" ht="15.75">
      <c r="A82" s="98" t="s">
        <v>772</v>
      </c>
      <c r="B82" s="97"/>
      <c r="C82" s="97"/>
      <c r="D82" s="97"/>
      <c r="E82" s="97"/>
    </row>
    <row r="83" spans="1:11">
      <c r="A83" s="96"/>
      <c r="B83" s="97"/>
      <c r="C83" s="97"/>
      <c r="D83" s="97"/>
      <c r="E83" s="97"/>
    </row>
    <row r="84" spans="1:11" ht="15.75">
      <c r="A84" s="580" t="s">
        <v>26</v>
      </c>
      <c r="B84" s="528"/>
      <c r="C84" s="528"/>
      <c r="D84" s="528"/>
      <c r="E84" s="528"/>
      <c r="F84" s="528"/>
      <c r="G84" s="528"/>
      <c r="H84" s="528"/>
    </row>
    <row r="85" spans="1:11" ht="15.75">
      <c r="A85" s="580" t="s">
        <v>494</v>
      </c>
      <c r="B85" s="528"/>
      <c r="C85" s="528"/>
      <c r="D85" s="528"/>
      <c r="E85" s="528"/>
      <c r="F85" s="528"/>
      <c r="G85" s="528"/>
      <c r="H85" s="528"/>
    </row>
    <row r="86" spans="1:11" ht="15.75">
      <c r="A86" s="580" t="s">
        <v>417</v>
      </c>
      <c r="B86" s="528"/>
      <c r="C86" s="528"/>
      <c r="D86" s="528"/>
      <c r="E86" s="528"/>
      <c r="F86" s="528"/>
      <c r="G86" s="528"/>
      <c r="H86" s="528"/>
    </row>
    <row r="87" spans="1:11" ht="15.75">
      <c r="A87" s="580" t="s">
        <v>419</v>
      </c>
      <c r="B87" s="528"/>
      <c r="C87" s="528"/>
      <c r="D87" s="528"/>
      <c r="E87" s="528"/>
      <c r="F87" s="528"/>
      <c r="G87" s="528"/>
      <c r="H87" s="528"/>
    </row>
    <row r="88" spans="1:11" ht="15.75">
      <c r="A88" s="96"/>
      <c r="B88" s="99"/>
      <c r="C88" s="97"/>
      <c r="D88" s="97"/>
      <c r="E88" s="97"/>
    </row>
    <row r="89" spans="1:11" s="63" customFormat="1" ht="27" customHeight="1">
      <c r="A89" s="47" t="s">
        <v>52</v>
      </c>
      <c r="B89" s="47" t="s">
        <v>5</v>
      </c>
      <c r="C89" s="380"/>
      <c r="D89" s="381" t="s">
        <v>333</v>
      </c>
      <c r="E89" s="382"/>
      <c r="F89" s="582" t="s">
        <v>464</v>
      </c>
      <c r="G89" s="583"/>
      <c r="H89" s="584"/>
      <c r="I89" s="582" t="s">
        <v>493</v>
      </c>
      <c r="J89" s="583"/>
      <c r="K89" s="584"/>
    </row>
    <row r="90" spans="1:11">
      <c r="A90" s="49" t="s">
        <v>53</v>
      </c>
      <c r="B90" s="49"/>
      <c r="C90" s="47" t="s">
        <v>59</v>
      </c>
      <c r="D90" s="47" t="s">
        <v>60</v>
      </c>
      <c r="E90" s="47" t="s">
        <v>6</v>
      </c>
      <c r="F90" s="51" t="s">
        <v>59</v>
      </c>
      <c r="G90" s="51" t="s">
        <v>60</v>
      </c>
      <c r="H90" s="51" t="s">
        <v>6</v>
      </c>
      <c r="I90" s="51" t="s">
        <v>59</v>
      </c>
      <c r="J90" s="51" t="s">
        <v>60</v>
      </c>
      <c r="K90" s="51" t="s">
        <v>6</v>
      </c>
    </row>
    <row r="91" spans="1:11">
      <c r="A91" s="84" t="s">
        <v>230</v>
      </c>
      <c r="B91" s="166" t="s">
        <v>281</v>
      </c>
      <c r="C91" s="101">
        <f>SUM(C93)</f>
        <v>0</v>
      </c>
      <c r="D91" s="101">
        <f t="shared" ref="D91:E91" si="49">SUM(D93)</f>
        <v>0</v>
      </c>
      <c r="E91" s="101">
        <f t="shared" si="49"/>
        <v>0</v>
      </c>
      <c r="F91" s="101">
        <f>SUM(F92:F93)</f>
        <v>19231</v>
      </c>
      <c r="G91" s="101">
        <f t="shared" ref="G91:H91" si="50">SUM(G92:G93)</f>
        <v>5192</v>
      </c>
      <c r="H91" s="101">
        <f t="shared" si="50"/>
        <v>24423</v>
      </c>
      <c r="I91" s="101">
        <f>SUM(I92:I93)</f>
        <v>14960</v>
      </c>
      <c r="J91" s="101">
        <f t="shared" ref="J91:K91" si="51">SUM(J92:J93)</f>
        <v>3510</v>
      </c>
      <c r="K91" s="101">
        <f t="shared" si="51"/>
        <v>18470</v>
      </c>
    </row>
    <row r="92" spans="1:11">
      <c r="A92" s="85"/>
      <c r="B92" s="183" t="s">
        <v>474</v>
      </c>
      <c r="C92" s="102"/>
      <c r="D92" s="102"/>
      <c r="E92" s="102"/>
      <c r="F92" s="102">
        <v>14961</v>
      </c>
      <c r="G92" s="102">
        <v>4039</v>
      </c>
      <c r="H92" s="102">
        <f>SUM(F92:G92)</f>
        <v>19000</v>
      </c>
      <c r="I92" s="102">
        <v>10600</v>
      </c>
      <c r="J92" s="102">
        <v>2862</v>
      </c>
      <c r="K92" s="102">
        <f>SUM(I92:J92)</f>
        <v>13462</v>
      </c>
    </row>
    <row r="93" spans="1:11">
      <c r="A93" s="86"/>
      <c r="B93" s="293" t="s">
        <v>433</v>
      </c>
      <c r="C93" s="168">
        <v>0</v>
      </c>
      <c r="D93" s="168">
        <v>0</v>
      </c>
      <c r="E93" s="168">
        <f t="shared" ref="E93" si="52">SUM(C93:D93)</f>
        <v>0</v>
      </c>
      <c r="F93" s="168">
        <v>4270</v>
      </c>
      <c r="G93" s="168">
        <v>1153</v>
      </c>
      <c r="H93" s="168">
        <f t="shared" ref="H93" si="53">SUM(F93:G93)</f>
        <v>5423</v>
      </c>
      <c r="I93" s="168">
        <v>4360</v>
      </c>
      <c r="J93" s="168">
        <v>648</v>
      </c>
      <c r="K93" s="168">
        <f t="shared" ref="K93" si="54">SUM(I93:J93)</f>
        <v>5008</v>
      </c>
    </row>
    <row r="94" spans="1:11">
      <c r="A94" s="71" t="s">
        <v>348</v>
      </c>
      <c r="B94" s="92" t="s">
        <v>216</v>
      </c>
      <c r="C94" s="218">
        <f t="shared" ref="C94:K94" si="55">SUM(C95:C95)</f>
        <v>3937</v>
      </c>
      <c r="D94" s="101">
        <f t="shared" si="55"/>
        <v>1063</v>
      </c>
      <c r="E94" s="101">
        <f t="shared" si="55"/>
        <v>5000</v>
      </c>
      <c r="F94" s="218">
        <f t="shared" si="55"/>
        <v>3937</v>
      </c>
      <c r="G94" s="101">
        <f t="shared" si="55"/>
        <v>1063</v>
      </c>
      <c r="H94" s="101">
        <f t="shared" si="55"/>
        <v>5000</v>
      </c>
      <c r="I94" s="218">
        <f t="shared" si="55"/>
        <v>8303</v>
      </c>
      <c r="J94" s="101">
        <f t="shared" si="55"/>
        <v>2074</v>
      </c>
      <c r="K94" s="101">
        <f t="shared" si="55"/>
        <v>10377</v>
      </c>
    </row>
    <row r="95" spans="1:11">
      <c r="A95" s="72"/>
      <c r="B95" s="159" t="s">
        <v>118</v>
      </c>
      <c r="C95" s="175">
        <v>3937</v>
      </c>
      <c r="D95" s="160">
        <v>1063</v>
      </c>
      <c r="E95" s="175">
        <f>SUM(C95:D95)</f>
        <v>5000</v>
      </c>
      <c r="F95" s="175">
        <v>3937</v>
      </c>
      <c r="G95" s="160">
        <v>1063</v>
      </c>
      <c r="H95" s="175">
        <f>SUM(F95:G95)</f>
        <v>5000</v>
      </c>
      <c r="I95" s="175">
        <v>8303</v>
      </c>
      <c r="J95" s="160">
        <v>2074</v>
      </c>
      <c r="K95" s="175">
        <f>SUM(I95:J95)</f>
        <v>10377</v>
      </c>
    </row>
    <row r="96" spans="1:11">
      <c r="A96" s="71" t="s">
        <v>343</v>
      </c>
      <c r="B96" s="166" t="s">
        <v>131</v>
      </c>
      <c r="C96" s="101">
        <f t="shared" ref="C96:H96" si="56">SUM(C97:C102)</f>
        <v>90551</v>
      </c>
      <c r="D96" s="101">
        <f t="shared" si="56"/>
        <v>24449</v>
      </c>
      <c r="E96" s="101">
        <f t="shared" si="56"/>
        <v>115000</v>
      </c>
      <c r="F96" s="101">
        <f t="shared" si="56"/>
        <v>140383</v>
      </c>
      <c r="G96" s="101">
        <f t="shared" si="56"/>
        <v>38353</v>
      </c>
      <c r="H96" s="101">
        <f t="shared" si="56"/>
        <v>178736</v>
      </c>
      <c r="I96" s="101">
        <f t="shared" ref="I96:K96" si="57">SUM(I97:I102)</f>
        <v>138329</v>
      </c>
      <c r="J96" s="101">
        <f t="shared" si="57"/>
        <v>36874</v>
      </c>
      <c r="K96" s="101">
        <f t="shared" si="57"/>
        <v>175203</v>
      </c>
    </row>
    <row r="97" spans="1:12">
      <c r="A97" s="72"/>
      <c r="B97" s="183" t="s">
        <v>269</v>
      </c>
      <c r="C97" s="102">
        <v>3937</v>
      </c>
      <c r="D97" s="102">
        <v>1063</v>
      </c>
      <c r="E97" s="102">
        <f t="shared" ref="E97:E102" si="58">SUM(C97:D97)</f>
        <v>5000</v>
      </c>
      <c r="F97" s="102">
        <v>3937</v>
      </c>
      <c r="G97" s="102">
        <v>1063</v>
      </c>
      <c r="H97" s="102">
        <f t="shared" ref="H97:H102" si="59">SUM(F97:G97)</f>
        <v>5000</v>
      </c>
      <c r="I97" s="102"/>
      <c r="J97" s="102"/>
      <c r="K97" s="102">
        <f t="shared" ref="K97:K103" si="60">SUM(I97:J97)</f>
        <v>0</v>
      </c>
    </row>
    <row r="98" spans="1:12">
      <c r="A98" s="72"/>
      <c r="B98" s="183" t="s">
        <v>422</v>
      </c>
      <c r="C98" s="102">
        <v>22047</v>
      </c>
      <c r="D98" s="102">
        <v>5953</v>
      </c>
      <c r="E98" s="102">
        <f t="shared" si="58"/>
        <v>28000</v>
      </c>
      <c r="F98" s="102">
        <v>24803</v>
      </c>
      <c r="G98" s="102">
        <v>6697</v>
      </c>
      <c r="H98" s="102">
        <f t="shared" si="59"/>
        <v>31500</v>
      </c>
      <c r="I98" s="102">
        <v>25600</v>
      </c>
      <c r="J98" s="102">
        <v>6697</v>
      </c>
      <c r="K98" s="102">
        <f t="shared" si="60"/>
        <v>32297</v>
      </c>
    </row>
    <row r="99" spans="1:12">
      <c r="A99" s="72"/>
      <c r="B99" s="183" t="s">
        <v>423</v>
      </c>
      <c r="C99" s="102"/>
      <c r="D99" s="102"/>
      <c r="E99" s="102"/>
      <c r="F99" s="102">
        <v>24989</v>
      </c>
      <c r="G99" s="102">
        <v>6747</v>
      </c>
      <c r="H99" s="102">
        <f t="shared" si="59"/>
        <v>31736</v>
      </c>
      <c r="I99" s="102">
        <v>24989</v>
      </c>
      <c r="J99" s="102">
        <v>6747</v>
      </c>
      <c r="K99" s="102">
        <f t="shared" si="60"/>
        <v>31736</v>
      </c>
    </row>
    <row r="100" spans="1:12">
      <c r="A100" s="72"/>
      <c r="B100" s="183" t="s">
        <v>434</v>
      </c>
      <c r="C100" s="102"/>
      <c r="D100" s="102"/>
      <c r="E100" s="102"/>
      <c r="F100" s="102">
        <v>6300</v>
      </c>
      <c r="G100" s="102">
        <v>1700</v>
      </c>
      <c r="H100" s="102">
        <f t="shared" si="59"/>
        <v>8000</v>
      </c>
      <c r="I100" s="102">
        <v>6224</v>
      </c>
      <c r="J100" s="102">
        <v>1680</v>
      </c>
      <c r="K100" s="102">
        <f t="shared" si="60"/>
        <v>7904</v>
      </c>
    </row>
    <row r="101" spans="1:12">
      <c r="A101" s="72"/>
      <c r="B101" s="183" t="s">
        <v>467</v>
      </c>
      <c r="C101" s="102"/>
      <c r="D101" s="102"/>
      <c r="E101" s="102"/>
      <c r="F101" s="102">
        <v>15787</v>
      </c>
      <c r="G101" s="102">
        <v>4713</v>
      </c>
      <c r="H101" s="102">
        <f t="shared" si="59"/>
        <v>20500</v>
      </c>
      <c r="I101" s="102">
        <v>16400</v>
      </c>
      <c r="J101" s="102">
        <v>4713</v>
      </c>
      <c r="K101" s="102">
        <f t="shared" si="60"/>
        <v>21113</v>
      </c>
    </row>
    <row r="102" spans="1:12">
      <c r="A102" s="81"/>
      <c r="B102" s="293" t="s">
        <v>299</v>
      </c>
      <c r="C102" s="168">
        <v>64567</v>
      </c>
      <c r="D102" s="168">
        <v>17433</v>
      </c>
      <c r="E102" s="168">
        <f t="shared" si="58"/>
        <v>82000</v>
      </c>
      <c r="F102" s="168">
        <v>64567</v>
      </c>
      <c r="G102" s="168">
        <v>17433</v>
      </c>
      <c r="H102" s="168">
        <f t="shared" si="59"/>
        <v>82000</v>
      </c>
      <c r="I102" s="168">
        <v>65116</v>
      </c>
      <c r="J102" s="168">
        <v>17037</v>
      </c>
      <c r="K102" s="168">
        <f t="shared" si="60"/>
        <v>82153</v>
      </c>
    </row>
    <row r="103" spans="1:12">
      <c r="A103" s="72" t="s">
        <v>344</v>
      </c>
      <c r="B103" s="276" t="s">
        <v>741</v>
      </c>
      <c r="C103" s="277"/>
      <c r="D103" s="277"/>
      <c r="E103" s="277"/>
      <c r="F103" s="277"/>
      <c r="G103" s="277"/>
      <c r="H103" s="277"/>
      <c r="I103" s="277">
        <v>515</v>
      </c>
      <c r="J103" s="277">
        <v>140</v>
      </c>
      <c r="K103" s="277">
        <f t="shared" si="60"/>
        <v>655</v>
      </c>
      <c r="L103" s="202" t="s">
        <v>726</v>
      </c>
    </row>
    <row r="104" spans="1:12">
      <c r="A104" s="72"/>
      <c r="B104" s="183" t="s">
        <v>742</v>
      </c>
      <c r="C104" s="102"/>
      <c r="D104" s="102"/>
      <c r="E104" s="102"/>
      <c r="F104" s="102"/>
      <c r="G104" s="102"/>
      <c r="H104" s="102"/>
      <c r="I104" s="102">
        <v>515</v>
      </c>
      <c r="J104" s="102">
        <v>140</v>
      </c>
      <c r="K104" s="102">
        <v>655</v>
      </c>
    </row>
    <row r="105" spans="1:12">
      <c r="A105" s="84" t="s">
        <v>347</v>
      </c>
      <c r="B105" s="166" t="s">
        <v>361</v>
      </c>
      <c r="C105" s="101">
        <f>SUM(C108)</f>
        <v>6693</v>
      </c>
      <c r="D105" s="101">
        <f t="shared" ref="D105:E105" si="61">SUM(D108)</f>
        <v>1807</v>
      </c>
      <c r="E105" s="101">
        <f t="shared" si="61"/>
        <v>8500</v>
      </c>
      <c r="F105" s="101">
        <f>SUM(F106:F108)</f>
        <v>12898</v>
      </c>
      <c r="G105" s="101">
        <f t="shared" ref="G105:H105" si="62">SUM(G106:G108)</f>
        <v>3482</v>
      </c>
      <c r="H105" s="101">
        <f t="shared" si="62"/>
        <v>16380</v>
      </c>
      <c r="I105" s="101">
        <f>SUM(I106:I108)</f>
        <v>21148</v>
      </c>
      <c r="J105" s="101">
        <f t="shared" ref="J105:K105" si="63">SUM(J106:J108)</f>
        <v>3169</v>
      </c>
      <c r="K105" s="101">
        <f t="shared" si="63"/>
        <v>24317</v>
      </c>
    </row>
    <row r="106" spans="1:12">
      <c r="A106" s="85"/>
      <c r="B106" s="183" t="s">
        <v>435</v>
      </c>
      <c r="C106" s="102"/>
      <c r="D106" s="102"/>
      <c r="E106" s="102"/>
      <c r="F106" s="102">
        <v>3386</v>
      </c>
      <c r="G106" s="102">
        <v>914</v>
      </c>
      <c r="H106" s="102">
        <f>SUM(F106:G106)</f>
        <v>4300</v>
      </c>
      <c r="I106" s="102">
        <v>3818</v>
      </c>
      <c r="J106" s="102"/>
      <c r="K106" s="102">
        <f>SUM(I106:J106)</f>
        <v>3818</v>
      </c>
    </row>
    <row r="107" spans="1:12">
      <c r="A107" s="85"/>
      <c r="B107" s="183" t="s">
        <v>743</v>
      </c>
      <c r="C107" s="102"/>
      <c r="D107" s="102"/>
      <c r="E107" s="102"/>
      <c r="F107" s="102"/>
      <c r="G107" s="102"/>
      <c r="H107" s="102"/>
      <c r="I107" s="102">
        <v>7850</v>
      </c>
      <c r="J107" s="102">
        <v>2120</v>
      </c>
      <c r="K107" s="102">
        <f>SUM(I107:J107)</f>
        <v>9970</v>
      </c>
    </row>
    <row r="108" spans="1:12">
      <c r="A108" s="86"/>
      <c r="B108" s="293" t="s">
        <v>362</v>
      </c>
      <c r="C108" s="168">
        <v>6693</v>
      </c>
      <c r="D108" s="168">
        <v>1807</v>
      </c>
      <c r="E108" s="168">
        <f t="shared" ref="E108" si="64">SUM(C108:D108)</f>
        <v>8500</v>
      </c>
      <c r="F108" s="168">
        <v>9512</v>
      </c>
      <c r="G108" s="168">
        <v>2568</v>
      </c>
      <c r="H108" s="168">
        <f t="shared" ref="H108" si="65">SUM(F108:G108)</f>
        <v>12080</v>
      </c>
      <c r="I108" s="168">
        <v>9480</v>
      </c>
      <c r="J108" s="168">
        <v>1049</v>
      </c>
      <c r="K108" s="168">
        <f t="shared" ref="K108" si="66">SUM(I108:J108)</f>
        <v>10529</v>
      </c>
    </row>
    <row r="109" spans="1:12">
      <c r="A109" s="84" t="s">
        <v>298</v>
      </c>
      <c r="B109" s="276" t="s">
        <v>144</v>
      </c>
      <c r="C109" s="277">
        <f>SUM(C110:C112)</f>
        <v>127874</v>
      </c>
      <c r="D109" s="277">
        <f t="shared" ref="D109:E109" si="67">SUM(D110:D112)</f>
        <v>34526</v>
      </c>
      <c r="E109" s="277">
        <f t="shared" si="67"/>
        <v>162400</v>
      </c>
      <c r="F109" s="277">
        <f t="shared" ref="F109:H109" si="68">SUM(F110:F116)</f>
        <v>210225</v>
      </c>
      <c r="G109" s="277">
        <f t="shared" si="68"/>
        <v>56670</v>
      </c>
      <c r="H109" s="277">
        <f t="shared" si="68"/>
        <v>266895</v>
      </c>
      <c r="I109" s="277">
        <f t="shared" ref="I109:K109" si="69">SUM(I110:I116)</f>
        <v>59262</v>
      </c>
      <c r="J109" s="277">
        <f t="shared" si="69"/>
        <v>15106</v>
      </c>
      <c r="K109" s="277">
        <f t="shared" si="69"/>
        <v>74368</v>
      </c>
    </row>
    <row r="110" spans="1:12">
      <c r="A110" s="85"/>
      <c r="B110" s="183" t="s">
        <v>363</v>
      </c>
      <c r="C110" s="102">
        <v>74803</v>
      </c>
      <c r="D110" s="102">
        <v>20197</v>
      </c>
      <c r="E110" s="102">
        <f t="shared" ref="E110:E112" si="70">SUM(C110:D110)</f>
        <v>95000</v>
      </c>
      <c r="F110" s="102">
        <v>121098</v>
      </c>
      <c r="G110" s="102">
        <v>32697</v>
      </c>
      <c r="H110" s="102">
        <f t="shared" ref="H110:H116" si="71">SUM(F110:G110)</f>
        <v>153795</v>
      </c>
      <c r="I110" s="102">
        <v>0</v>
      </c>
      <c r="J110" s="102">
        <v>0</v>
      </c>
      <c r="K110" s="102">
        <f t="shared" ref="K110:K116" si="72">SUM(I110:J110)</f>
        <v>0</v>
      </c>
    </row>
    <row r="111" spans="1:12">
      <c r="A111" s="85"/>
      <c r="B111" s="183" t="s">
        <v>364</v>
      </c>
      <c r="C111" s="102">
        <v>33386</v>
      </c>
      <c r="D111" s="102">
        <v>9014</v>
      </c>
      <c r="E111" s="102">
        <f t="shared" si="70"/>
        <v>42400</v>
      </c>
      <c r="F111" s="102">
        <v>33386</v>
      </c>
      <c r="G111" s="102">
        <v>9014</v>
      </c>
      <c r="H111" s="102">
        <f t="shared" si="71"/>
        <v>42400</v>
      </c>
      <c r="I111" s="102">
        <v>0</v>
      </c>
      <c r="J111" s="102">
        <v>0</v>
      </c>
      <c r="K111" s="102">
        <f t="shared" si="72"/>
        <v>0</v>
      </c>
    </row>
    <row r="112" spans="1:12">
      <c r="A112" s="85"/>
      <c r="B112" s="183" t="s">
        <v>436</v>
      </c>
      <c r="C112" s="102">
        <v>19685</v>
      </c>
      <c r="D112" s="102">
        <v>5315</v>
      </c>
      <c r="E112" s="102">
        <f t="shared" si="70"/>
        <v>25000</v>
      </c>
      <c r="F112" s="102">
        <v>21260</v>
      </c>
      <c r="G112" s="102">
        <v>5740</v>
      </c>
      <c r="H112" s="102">
        <f t="shared" si="71"/>
        <v>27000</v>
      </c>
      <c r="I112" s="102">
        <v>21260</v>
      </c>
      <c r="J112" s="102">
        <v>5740</v>
      </c>
      <c r="K112" s="102">
        <f t="shared" si="72"/>
        <v>27000</v>
      </c>
    </row>
    <row r="113" spans="1:13">
      <c r="A113" s="85"/>
      <c r="B113" s="183" t="s">
        <v>437</v>
      </c>
      <c r="C113" s="102"/>
      <c r="D113" s="102"/>
      <c r="E113" s="102"/>
      <c r="F113" s="102">
        <v>23299</v>
      </c>
      <c r="G113" s="102">
        <v>6201</v>
      </c>
      <c r="H113" s="102">
        <f t="shared" si="71"/>
        <v>29500</v>
      </c>
      <c r="I113" s="102">
        <v>26820</v>
      </c>
      <c r="J113" s="102">
        <v>6348</v>
      </c>
      <c r="K113" s="102">
        <f t="shared" si="72"/>
        <v>33168</v>
      </c>
    </row>
    <row r="114" spans="1:13">
      <c r="A114" s="85"/>
      <c r="B114" s="183" t="s">
        <v>438</v>
      </c>
      <c r="C114" s="102"/>
      <c r="D114" s="102"/>
      <c r="E114" s="102"/>
      <c r="F114" s="102">
        <v>5670</v>
      </c>
      <c r="G114" s="102">
        <v>1530</v>
      </c>
      <c r="H114" s="102">
        <f t="shared" si="71"/>
        <v>7200</v>
      </c>
      <c r="I114" s="102">
        <v>5670</v>
      </c>
      <c r="J114" s="102">
        <v>1530</v>
      </c>
      <c r="K114" s="102">
        <f t="shared" si="72"/>
        <v>7200</v>
      </c>
    </row>
    <row r="115" spans="1:13">
      <c r="A115" s="85"/>
      <c r="B115" s="183" t="s">
        <v>439</v>
      </c>
      <c r="C115" s="102"/>
      <c r="D115" s="102"/>
      <c r="E115" s="102"/>
      <c r="F115" s="102">
        <v>3150</v>
      </c>
      <c r="G115" s="102">
        <v>850</v>
      </c>
      <c r="H115" s="102">
        <f t="shared" si="71"/>
        <v>4000</v>
      </c>
      <c r="I115" s="102">
        <v>3150</v>
      </c>
      <c r="J115" s="102">
        <v>850</v>
      </c>
      <c r="K115" s="102">
        <f t="shared" si="72"/>
        <v>4000</v>
      </c>
    </row>
    <row r="116" spans="1:13">
      <c r="A116" s="85"/>
      <c r="B116" s="183" t="s">
        <v>454</v>
      </c>
      <c r="C116" s="102"/>
      <c r="D116" s="102"/>
      <c r="E116" s="102"/>
      <c r="F116" s="102">
        <v>2362</v>
      </c>
      <c r="G116" s="102">
        <v>638</v>
      </c>
      <c r="H116" s="102">
        <f t="shared" si="71"/>
        <v>3000</v>
      </c>
      <c r="I116" s="102">
        <v>2362</v>
      </c>
      <c r="J116" s="102">
        <v>638</v>
      </c>
      <c r="K116" s="102">
        <f t="shared" si="72"/>
        <v>3000</v>
      </c>
    </row>
    <row r="117" spans="1:13">
      <c r="A117" s="84" t="s">
        <v>357</v>
      </c>
      <c r="B117" s="92" t="s">
        <v>217</v>
      </c>
      <c r="C117" s="104">
        <f>SUM(C118)</f>
        <v>10236</v>
      </c>
      <c r="D117" s="104">
        <f t="shared" ref="D117:E117" si="73">SUM(D118)</f>
        <v>2764</v>
      </c>
      <c r="E117" s="104">
        <f t="shared" si="73"/>
        <v>13000</v>
      </c>
      <c r="F117" s="104">
        <f t="shared" ref="F117:K117" si="74">SUM(F118:F118)</f>
        <v>0</v>
      </c>
      <c r="G117" s="104">
        <f t="shared" si="74"/>
        <v>0</v>
      </c>
      <c r="H117" s="104">
        <f t="shared" si="74"/>
        <v>0</v>
      </c>
      <c r="I117" s="104">
        <f t="shared" si="74"/>
        <v>0</v>
      </c>
      <c r="J117" s="104">
        <f t="shared" si="74"/>
        <v>0</v>
      </c>
      <c r="K117" s="104">
        <f t="shared" si="74"/>
        <v>0</v>
      </c>
    </row>
    <row r="118" spans="1:13">
      <c r="A118" s="86"/>
      <c r="B118" s="183" t="s">
        <v>365</v>
      </c>
      <c r="C118" s="102">
        <v>10236</v>
      </c>
      <c r="D118" s="102">
        <v>2764</v>
      </c>
      <c r="E118" s="102">
        <f>SUM(C118:D118)</f>
        <v>13000</v>
      </c>
      <c r="F118" s="102">
        <v>0</v>
      </c>
      <c r="G118" s="102">
        <v>0</v>
      </c>
      <c r="H118" s="102">
        <f>SUM(F118:G118)</f>
        <v>0</v>
      </c>
      <c r="I118" s="102">
        <v>0</v>
      </c>
      <c r="J118" s="102">
        <v>0</v>
      </c>
      <c r="K118" s="102">
        <f>SUM(I118:J118)</f>
        <v>0</v>
      </c>
    </row>
    <row r="119" spans="1:13">
      <c r="A119" s="140" t="s">
        <v>366</v>
      </c>
      <c r="B119" s="92" t="s">
        <v>367</v>
      </c>
      <c r="C119" s="104">
        <f t="shared" ref="C119:H119" si="75">SUM(C120:C121)</f>
        <v>158078</v>
      </c>
      <c r="D119" s="104">
        <f t="shared" si="75"/>
        <v>42682</v>
      </c>
      <c r="E119" s="104">
        <f t="shared" si="75"/>
        <v>200760</v>
      </c>
      <c r="F119" s="104">
        <f t="shared" si="75"/>
        <v>236973</v>
      </c>
      <c r="G119" s="104">
        <f t="shared" si="75"/>
        <v>65359</v>
      </c>
      <c r="H119" s="104">
        <f t="shared" si="75"/>
        <v>302332</v>
      </c>
      <c r="I119" s="104">
        <f t="shared" ref="I119:K119" si="76">SUM(I120:I121)</f>
        <v>220995</v>
      </c>
      <c r="J119" s="104">
        <f t="shared" si="76"/>
        <v>59656</v>
      </c>
      <c r="K119" s="104">
        <f t="shared" si="76"/>
        <v>280651</v>
      </c>
    </row>
    <row r="120" spans="1:13">
      <c r="A120" s="141"/>
      <c r="B120" s="159" t="s">
        <v>369</v>
      </c>
      <c r="C120" s="160">
        <v>52165</v>
      </c>
      <c r="D120" s="160">
        <v>14085</v>
      </c>
      <c r="E120" s="160">
        <f>SUM(C120:D120)</f>
        <v>66250</v>
      </c>
      <c r="F120" s="160">
        <v>56889</v>
      </c>
      <c r="G120" s="160">
        <v>15361</v>
      </c>
      <c r="H120" s="160">
        <f>SUM(F120:G120)</f>
        <v>72250</v>
      </c>
      <c r="I120" s="160">
        <v>80118</v>
      </c>
      <c r="J120" s="160">
        <v>21620</v>
      </c>
      <c r="K120" s="160">
        <f>SUM(I120:J120)</f>
        <v>101738</v>
      </c>
      <c r="M120" s="63"/>
    </row>
    <row r="121" spans="1:13" ht="13.5" customHeight="1">
      <c r="A121" s="167"/>
      <c r="B121" s="83" t="s">
        <v>368</v>
      </c>
      <c r="C121" s="168">
        <v>105913</v>
      </c>
      <c r="D121" s="168">
        <v>28597</v>
      </c>
      <c r="E121" s="106">
        <f>SUM(C121:D121)</f>
        <v>134510</v>
      </c>
      <c r="F121" s="168">
        <v>180084</v>
      </c>
      <c r="G121" s="168">
        <v>49998</v>
      </c>
      <c r="H121" s="106">
        <f>SUM(F121:G121)</f>
        <v>230082</v>
      </c>
      <c r="I121" s="168">
        <v>140877</v>
      </c>
      <c r="J121" s="168">
        <v>38036</v>
      </c>
      <c r="K121" s="106">
        <f>SUM(I121:J121)</f>
        <v>178913</v>
      </c>
    </row>
    <row r="122" spans="1:13" ht="13.5" customHeight="1">
      <c r="A122" s="84" t="s">
        <v>440</v>
      </c>
      <c r="B122" s="191" t="s">
        <v>441</v>
      </c>
      <c r="C122" s="104">
        <f>SUM(C123)</f>
        <v>0</v>
      </c>
      <c r="D122" s="104">
        <f t="shared" ref="D122:E122" si="77">SUM(D123)</f>
        <v>0</v>
      </c>
      <c r="E122" s="104">
        <f t="shared" si="77"/>
        <v>0</v>
      </c>
      <c r="F122" s="104">
        <f t="shared" ref="F122:K122" si="78">SUM(F123:F123)</f>
        <v>1575</v>
      </c>
      <c r="G122" s="104">
        <f t="shared" si="78"/>
        <v>425</v>
      </c>
      <c r="H122" s="104">
        <f t="shared" si="78"/>
        <v>2000</v>
      </c>
      <c r="I122" s="104">
        <f t="shared" si="78"/>
        <v>0</v>
      </c>
      <c r="J122" s="104">
        <f t="shared" si="78"/>
        <v>0</v>
      </c>
      <c r="K122" s="104">
        <f t="shared" si="78"/>
        <v>0</v>
      </c>
    </row>
    <row r="123" spans="1:13" ht="13.5" customHeight="1">
      <c r="A123" s="86"/>
      <c r="B123" s="183" t="s">
        <v>442</v>
      </c>
      <c r="C123" s="102">
        <v>0</v>
      </c>
      <c r="D123" s="102">
        <v>0</v>
      </c>
      <c r="E123" s="102">
        <f>SUM(C123:D123)</f>
        <v>0</v>
      </c>
      <c r="F123" s="102">
        <v>1575</v>
      </c>
      <c r="G123" s="102">
        <v>425</v>
      </c>
      <c r="H123" s="102">
        <f>SUM(F123:G123)</f>
        <v>2000</v>
      </c>
      <c r="I123" s="102">
        <v>0</v>
      </c>
      <c r="J123" s="102">
        <v>0</v>
      </c>
      <c r="K123" s="102">
        <f>SUM(I123:J123)</f>
        <v>0</v>
      </c>
    </row>
    <row r="124" spans="1:13">
      <c r="A124" s="51">
        <v>1</v>
      </c>
      <c r="B124" s="211" t="s">
        <v>124</v>
      </c>
      <c r="C124" s="189">
        <f>SUM(C94,C96,C105,C109,C117,C119)</f>
        <v>397369</v>
      </c>
      <c r="D124" s="189">
        <f>SUM(D94,D96,D105,D109,D117,D119)</f>
        <v>107291</v>
      </c>
      <c r="E124" s="189">
        <f>SUM(E94,E96,E105,E109,E117,E119)</f>
        <v>504660</v>
      </c>
      <c r="F124" s="189">
        <f>SUM(F94,F96,F105,F109,F117,F119,F91,F122)</f>
        <v>625222</v>
      </c>
      <c r="G124" s="189">
        <f>SUM(G94,G96,G105,G109,G117,G119,G91,G122)</f>
        <v>170544</v>
      </c>
      <c r="H124" s="189">
        <f>SUM(H94,H96,H105,H109,H117,H119,H91,H122)</f>
        <v>795766</v>
      </c>
      <c r="I124" s="189">
        <f>SUM(I94,I96,I105,I109,I117,I119,I91,I122,I103)</f>
        <v>463512</v>
      </c>
      <c r="J124" s="189">
        <f t="shared" ref="J124:K124" si="79">SUM(J94,J96,J105,J109,J117,J119,J91,J122,J103)</f>
        <v>120529</v>
      </c>
      <c r="K124" s="189">
        <f t="shared" si="79"/>
        <v>584041</v>
      </c>
    </row>
    <row r="125" spans="1:13">
      <c r="A125" s="5"/>
      <c r="B125" s="5"/>
      <c r="C125" s="5"/>
      <c r="D125" s="5"/>
      <c r="E125" s="5"/>
    </row>
    <row r="126" spans="1:13">
      <c r="A126" s="5"/>
      <c r="B126" s="5"/>
      <c r="C126" s="5"/>
      <c r="D126" s="5"/>
      <c r="E126" s="5"/>
    </row>
    <row r="127" spans="1:13">
      <c r="A127" s="5"/>
      <c r="B127" s="5"/>
      <c r="C127" s="5"/>
      <c r="D127" s="5"/>
      <c r="E127" s="5"/>
    </row>
    <row r="128" spans="1:13">
      <c r="A128" s="5"/>
      <c r="B128" s="5"/>
      <c r="C128" s="5"/>
      <c r="D128" s="5"/>
      <c r="E128" s="5"/>
    </row>
    <row r="129" spans="1:5">
      <c r="A129" s="5"/>
      <c r="B129" s="5"/>
      <c r="C129" s="5"/>
      <c r="D129" s="5"/>
      <c r="E129" s="5"/>
    </row>
    <row r="130" spans="1:5">
      <c r="A130" s="5"/>
      <c r="B130" s="5"/>
      <c r="C130" s="5"/>
      <c r="D130" s="5"/>
      <c r="E130" s="5"/>
    </row>
    <row r="131" spans="1:5">
      <c r="A131" s="5"/>
      <c r="B131" s="5"/>
      <c r="C131" s="5"/>
      <c r="D131" s="5"/>
      <c r="E131" s="5"/>
    </row>
    <row r="132" spans="1:5">
      <c r="A132" s="5"/>
      <c r="B132" s="5"/>
      <c r="C132" s="5"/>
      <c r="D132" s="5"/>
      <c r="E132" s="5"/>
    </row>
    <row r="133" spans="1:5">
      <c r="A133" s="5"/>
      <c r="B133" s="5"/>
      <c r="C133" s="5"/>
      <c r="D133" s="5"/>
      <c r="E133" s="5"/>
    </row>
    <row r="136" spans="1:5" ht="15" customHeight="1"/>
    <row r="137" spans="1:5" ht="15" customHeight="1"/>
    <row r="138" spans="1:5" ht="18" customHeight="1"/>
    <row r="139" spans="1:5" ht="15" customHeight="1"/>
    <row r="140" spans="1:5" ht="15" customHeight="1"/>
    <row r="141" spans="1:5" ht="12.75" customHeight="1"/>
  </sheetData>
  <mergeCells count="12">
    <mergeCell ref="I9:K9"/>
    <mergeCell ref="I89:K89"/>
    <mergeCell ref="A86:H86"/>
    <mergeCell ref="A87:H87"/>
    <mergeCell ref="A3:H3"/>
    <mergeCell ref="A4:H4"/>
    <mergeCell ref="A5:H5"/>
    <mergeCell ref="A6:H6"/>
    <mergeCell ref="A84:H84"/>
    <mergeCell ref="A85:H85"/>
    <mergeCell ref="F9:H9"/>
    <mergeCell ref="F89:H89"/>
  </mergeCells>
  <phoneticPr fontId="0" type="noConversion"/>
  <printOptions horizontalCentered="1"/>
  <pageMargins left="0.78740157480314965" right="0.78740157480314965" top="0.78740157480314965" bottom="0.78740157480314965" header="0.51181102362204722" footer="0.51181102362204722"/>
  <pageSetup paperSize="9" scale="60" firstPageNumber="18" orientation="portrait" horizontalDpi="300" verticalDpi="300" r:id="rId1"/>
  <headerFooter alignWithMargins="0">
    <oddFooter>&amp;C&amp;P. oldal</oddFooter>
  </headerFooter>
  <rowBreaks count="1" manualBreakCount="1">
    <brk id="79" max="10" man="1"/>
  </rowBreaks>
</worksheet>
</file>

<file path=xl/worksheets/sheet12.xml><?xml version="1.0" encoding="utf-8"?>
<worksheet xmlns="http://schemas.openxmlformats.org/spreadsheetml/2006/main" xmlns:r="http://schemas.openxmlformats.org/officeDocument/2006/relationships">
  <dimension ref="A1:E25"/>
  <sheetViews>
    <sheetView view="pageBreakPreview" zoomScaleNormal="100" workbookViewId="0"/>
  </sheetViews>
  <sheetFormatPr defaultRowHeight="12.75"/>
  <cols>
    <col min="1" max="1" width="8.7109375" customWidth="1"/>
    <col min="2" max="2" width="47.140625" customWidth="1"/>
    <col min="3" max="3" width="13" customWidth="1"/>
    <col min="4" max="4" width="15.7109375" customWidth="1"/>
    <col min="5" max="5" width="15.42578125" customWidth="1"/>
  </cols>
  <sheetData>
    <row r="1" spans="1:5" ht="15.75">
      <c r="A1" s="44" t="s">
        <v>773</v>
      </c>
      <c r="B1" s="44"/>
      <c r="C1" s="44"/>
      <c r="D1" s="5"/>
    </row>
    <row r="2" spans="1:5" ht="15.75">
      <c r="A2" s="44"/>
      <c r="B2" s="44"/>
      <c r="C2" s="44"/>
      <c r="D2" s="5"/>
    </row>
    <row r="3" spans="1:5" ht="15.75">
      <c r="A3" s="580" t="s">
        <v>26</v>
      </c>
      <c r="B3" s="528"/>
      <c r="C3" s="528"/>
      <c r="D3" s="528"/>
    </row>
    <row r="4" spans="1:5" ht="15.75">
      <c r="A4" s="580" t="s">
        <v>495</v>
      </c>
      <c r="B4" s="528"/>
      <c r="C4" s="528"/>
      <c r="D4" s="528"/>
    </row>
    <row r="5" spans="1:5" ht="15.75">
      <c r="A5" s="580" t="s">
        <v>420</v>
      </c>
      <c r="B5" s="528"/>
      <c r="C5" s="528"/>
      <c r="D5" s="528"/>
    </row>
    <row r="6" spans="1:5" ht="15.75">
      <c r="A6" s="44"/>
      <c r="B6" s="44"/>
      <c r="C6" s="45"/>
      <c r="D6" s="5"/>
    </row>
    <row r="7" spans="1:5" ht="15.75">
      <c r="A7" s="44"/>
      <c r="B7" s="44"/>
      <c r="C7" s="45"/>
      <c r="D7" s="5"/>
    </row>
    <row r="8" spans="1:5" ht="15.75">
      <c r="A8" s="44"/>
      <c r="B8" s="44"/>
      <c r="C8" s="45"/>
      <c r="D8" s="5"/>
    </row>
    <row r="9" spans="1:5" ht="15.75">
      <c r="A9" s="44"/>
      <c r="B9" s="64" t="s">
        <v>61</v>
      </c>
      <c r="C9" s="45"/>
      <c r="D9" s="5"/>
    </row>
    <row r="10" spans="1:5" ht="24.75" customHeight="1">
      <c r="A10" s="58" t="s">
        <v>52</v>
      </c>
      <c r="B10" s="47" t="s">
        <v>5</v>
      </c>
      <c r="C10" s="581" t="s">
        <v>333</v>
      </c>
      <c r="D10" s="581" t="s">
        <v>465</v>
      </c>
      <c r="E10" s="581" t="s">
        <v>498</v>
      </c>
    </row>
    <row r="11" spans="1:5" ht="17.25" customHeight="1">
      <c r="A11" s="59" t="s">
        <v>53</v>
      </c>
      <c r="B11" s="49"/>
      <c r="C11" s="534"/>
      <c r="D11" s="534"/>
      <c r="E11" s="534"/>
    </row>
    <row r="12" spans="1:5" ht="15" customHeight="1">
      <c r="A12" s="140" t="s">
        <v>348</v>
      </c>
      <c r="B12" s="320" t="s">
        <v>386</v>
      </c>
      <c r="C12" s="321">
        <f>SUM(C13)</f>
        <v>1500</v>
      </c>
      <c r="D12" s="321">
        <f>SUM(D13)</f>
        <v>1500</v>
      </c>
      <c r="E12" s="321">
        <f>SUM(E13)</f>
        <v>0</v>
      </c>
    </row>
    <row r="13" spans="1:5" ht="15" customHeight="1">
      <c r="A13" s="165"/>
      <c r="B13" s="318" t="s">
        <v>387</v>
      </c>
      <c r="C13" s="319">
        <v>1500</v>
      </c>
      <c r="D13" s="319">
        <v>1500</v>
      </c>
      <c r="E13" s="319">
        <v>0</v>
      </c>
    </row>
    <row r="14" spans="1:5" ht="15" customHeight="1">
      <c r="A14" s="387" t="s">
        <v>480</v>
      </c>
      <c r="B14" s="389" t="s">
        <v>284</v>
      </c>
      <c r="C14" s="388"/>
      <c r="D14" s="323">
        <v>450</v>
      </c>
      <c r="E14" s="323">
        <v>450</v>
      </c>
    </row>
    <row r="15" spans="1:5" ht="15" customHeight="1">
      <c r="A15" s="59"/>
      <c r="B15" s="324" t="s">
        <v>481</v>
      </c>
      <c r="C15" s="325"/>
      <c r="D15" s="325">
        <v>450</v>
      </c>
      <c r="E15" s="325">
        <v>450</v>
      </c>
    </row>
    <row r="16" spans="1:5" ht="15" customHeight="1">
      <c r="A16" s="140" t="s">
        <v>388</v>
      </c>
      <c r="B16" s="322" t="s">
        <v>389</v>
      </c>
      <c r="C16" s="323">
        <f>SUM(C17)</f>
        <v>1000</v>
      </c>
      <c r="D16" s="323">
        <f>SUM(D17)</f>
        <v>1000</v>
      </c>
      <c r="E16" s="323">
        <f>SUM(E17)</f>
        <v>1000</v>
      </c>
    </row>
    <row r="17" spans="1:5" ht="15" customHeight="1">
      <c r="A17" s="59"/>
      <c r="B17" s="324" t="s">
        <v>390</v>
      </c>
      <c r="C17" s="325">
        <v>1000</v>
      </c>
      <c r="D17" s="325">
        <v>1000</v>
      </c>
      <c r="E17" s="325">
        <v>1000</v>
      </c>
    </row>
    <row r="18" spans="1:5" ht="15" customHeight="1">
      <c r="A18" s="140" t="s">
        <v>347</v>
      </c>
      <c r="B18" s="137" t="s">
        <v>111</v>
      </c>
      <c r="C18" s="101">
        <f>SUM(C19:C19)</f>
        <v>800</v>
      </c>
      <c r="D18" s="101">
        <f>SUM(D19:D19)</f>
        <v>800</v>
      </c>
      <c r="E18" s="101">
        <f>SUM(E19:E19)</f>
        <v>800</v>
      </c>
    </row>
    <row r="19" spans="1:5" ht="15" customHeight="1">
      <c r="A19" s="141"/>
      <c r="B19" s="182" t="s">
        <v>143</v>
      </c>
      <c r="C19" s="160">
        <v>800</v>
      </c>
      <c r="D19" s="160">
        <v>800</v>
      </c>
      <c r="E19" s="160">
        <v>800</v>
      </c>
    </row>
    <row r="20" spans="1:5" ht="15" customHeight="1">
      <c r="A20" s="142"/>
      <c r="B20" s="139" t="s">
        <v>62</v>
      </c>
      <c r="C20" s="138">
        <f>SUM(C12,C16,C18)</f>
        <v>3300</v>
      </c>
      <c r="D20" s="138">
        <f>SUM(D12,D14,D16,D18)</f>
        <v>3750</v>
      </c>
      <c r="E20" s="138">
        <f>SUM(E12,E14,E16,E18)</f>
        <v>2250</v>
      </c>
    </row>
    <row r="21" spans="1:5" ht="15" customHeight="1">
      <c r="A21" s="5"/>
      <c r="B21" s="5"/>
      <c r="C21" s="5"/>
      <c r="D21" s="5"/>
    </row>
    <row r="22" spans="1:5" ht="15" customHeight="1">
      <c r="A22" s="5"/>
      <c r="B22" s="5"/>
      <c r="C22" s="5"/>
      <c r="D22" s="5"/>
    </row>
    <row r="23" spans="1:5" ht="15" customHeight="1">
      <c r="A23" s="5"/>
      <c r="B23" s="5"/>
      <c r="C23" s="5"/>
      <c r="D23" s="5"/>
    </row>
    <row r="24" spans="1:5">
      <c r="A24" s="5"/>
      <c r="B24" s="5"/>
      <c r="C24" s="5"/>
      <c r="D24" s="5"/>
    </row>
    <row r="25" spans="1:5">
      <c r="A25" s="5"/>
      <c r="B25" s="5"/>
      <c r="C25" s="5"/>
      <c r="D25" s="5"/>
    </row>
  </sheetData>
  <mergeCells count="6">
    <mergeCell ref="E10:E11"/>
    <mergeCell ref="C10:C11"/>
    <mergeCell ref="D10:D11"/>
    <mergeCell ref="A3:D3"/>
    <mergeCell ref="A4:D4"/>
    <mergeCell ref="A5:D5"/>
  </mergeCells>
  <phoneticPr fontId="0" type="noConversion"/>
  <printOptions horizontalCentered="1"/>
  <pageMargins left="0.78740157480314965" right="0.78740157480314965" top="0.59055118110236227" bottom="0.78740157480314965" header="0.51181102362204722" footer="0.51181102362204722"/>
  <pageSetup paperSize="9" scale="87" firstPageNumber="20" orientation="portrait" horizontalDpi="300" verticalDpi="300" r:id="rId1"/>
  <headerFooter alignWithMargins="0">
    <oddFooter>&amp;P. oldal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dimension ref="A1:F33"/>
  <sheetViews>
    <sheetView view="pageBreakPreview" zoomScaleNormal="100" zoomScaleSheetLayoutView="100" workbookViewId="0"/>
  </sheetViews>
  <sheetFormatPr defaultRowHeight="12.75"/>
  <cols>
    <col min="1" max="1" width="18.28515625" customWidth="1"/>
    <col min="2" max="2" width="33.140625" customWidth="1"/>
    <col min="3" max="3" width="14.85546875" customWidth="1"/>
    <col min="4" max="4" width="12.42578125" customWidth="1"/>
    <col min="5" max="5" width="12.140625" customWidth="1"/>
  </cols>
  <sheetData>
    <row r="1" spans="1:5" ht="15.75">
      <c r="A1" s="4" t="s">
        <v>774</v>
      </c>
      <c r="B1" s="4"/>
      <c r="C1" s="4"/>
    </row>
    <row r="2" spans="1:5" ht="15.75">
      <c r="A2" s="4"/>
      <c r="B2" s="4"/>
      <c r="C2" s="4"/>
    </row>
    <row r="3" spans="1:5" ht="15.75">
      <c r="A3" s="4"/>
      <c r="B3" s="4" t="s">
        <v>225</v>
      </c>
      <c r="C3" s="4"/>
    </row>
    <row r="4" spans="1:5" ht="15.75">
      <c r="A4" s="4"/>
      <c r="B4" s="4" t="s">
        <v>496</v>
      </c>
      <c r="C4" s="4"/>
    </row>
    <row r="5" spans="1:5" ht="15.75">
      <c r="A5" s="4"/>
      <c r="B5" s="225" t="s">
        <v>226</v>
      </c>
      <c r="C5" s="4"/>
    </row>
    <row r="6" spans="1:5">
      <c r="A6" s="5"/>
      <c r="B6" s="5"/>
      <c r="C6" s="5"/>
    </row>
    <row r="7" spans="1:5">
      <c r="A7" s="5"/>
      <c r="B7" s="5" t="s">
        <v>227</v>
      </c>
      <c r="C7" s="5"/>
    </row>
    <row r="8" spans="1:5" ht="24" customHeight="1">
      <c r="A8" s="47" t="s">
        <v>4</v>
      </c>
      <c r="B8" s="581" t="s">
        <v>5</v>
      </c>
      <c r="C8" s="581" t="s">
        <v>333</v>
      </c>
      <c r="D8" s="581" t="s">
        <v>463</v>
      </c>
      <c r="E8" s="581" t="s">
        <v>497</v>
      </c>
    </row>
    <row r="9" spans="1:5" ht="30" customHeight="1">
      <c r="A9" s="48" t="s">
        <v>7</v>
      </c>
      <c r="B9" s="534"/>
      <c r="C9" s="534"/>
      <c r="D9" s="534"/>
      <c r="E9" s="534"/>
    </row>
    <row r="10" spans="1:5">
      <c r="A10" s="71"/>
      <c r="B10" s="284" t="s">
        <v>228</v>
      </c>
      <c r="C10" s="286">
        <v>3000</v>
      </c>
      <c r="D10" s="286">
        <v>3000</v>
      </c>
      <c r="E10" s="286">
        <v>173240</v>
      </c>
    </row>
    <row r="11" spans="1:5">
      <c r="A11" s="72"/>
      <c r="B11" s="365" t="s">
        <v>443</v>
      </c>
      <c r="C11" s="366"/>
      <c r="D11" s="366">
        <v>72672</v>
      </c>
      <c r="E11" s="366">
        <v>214617</v>
      </c>
    </row>
    <row r="12" spans="1:5">
      <c r="A12" s="72" t="s">
        <v>347</v>
      </c>
      <c r="B12" s="365" t="s">
        <v>444</v>
      </c>
      <c r="C12" s="366"/>
      <c r="D12" s="366">
        <v>144720</v>
      </c>
      <c r="E12" s="366">
        <v>145227</v>
      </c>
    </row>
    <row r="13" spans="1:5">
      <c r="A13" s="72"/>
      <c r="B13" s="365" t="s">
        <v>445</v>
      </c>
      <c r="C13" s="366"/>
      <c r="D13" s="366">
        <v>10000</v>
      </c>
      <c r="E13" s="366">
        <v>10040</v>
      </c>
    </row>
    <row r="14" spans="1:5">
      <c r="A14" s="72"/>
      <c r="B14" s="365" t="s">
        <v>446</v>
      </c>
      <c r="C14" s="366"/>
      <c r="D14" s="366">
        <v>685000</v>
      </c>
      <c r="E14" s="366">
        <v>685000</v>
      </c>
    </row>
    <row r="15" spans="1:5">
      <c r="A15" s="85"/>
      <c r="B15" s="365" t="s">
        <v>447</v>
      </c>
      <c r="C15" s="414">
        <v>0</v>
      </c>
      <c r="D15" s="414">
        <v>148244</v>
      </c>
      <c r="E15" s="366">
        <v>148243</v>
      </c>
    </row>
    <row r="16" spans="1:5">
      <c r="A16" s="85"/>
      <c r="B16" s="365" t="s">
        <v>637</v>
      </c>
      <c r="C16" s="366"/>
      <c r="D16" s="366"/>
      <c r="E16" s="366">
        <v>1862</v>
      </c>
    </row>
    <row r="17" spans="1:6">
      <c r="A17" s="86"/>
      <c r="B17" s="413" t="s">
        <v>636</v>
      </c>
      <c r="C17" s="285"/>
      <c r="D17" s="285"/>
      <c r="E17" s="285">
        <v>574</v>
      </c>
    </row>
    <row r="18" spans="1:6" ht="19.5" customHeight="1">
      <c r="A18" s="228"/>
      <c r="B18" s="227" t="s">
        <v>229</v>
      </c>
      <c r="C18" s="226">
        <f>SUM(C10:C15)</f>
        <v>3000</v>
      </c>
      <c r="D18" s="226">
        <f>SUM(D10:D15)</f>
        <v>1063636</v>
      </c>
      <c r="E18" s="226">
        <f>SUM(E10:E17)</f>
        <v>1378803</v>
      </c>
      <c r="F18" s="149"/>
    </row>
    <row r="30" spans="1:6">
      <c r="E30" s="63"/>
    </row>
    <row r="33" spans="2:2">
      <c r="B33" s="63"/>
    </row>
  </sheetData>
  <mergeCells count="4">
    <mergeCell ref="C8:C9"/>
    <mergeCell ref="B8:B9"/>
    <mergeCell ref="D8:D9"/>
    <mergeCell ref="E8:E9"/>
  </mergeCells>
  <pageMargins left="0.70866141732283472" right="0.70866141732283472" top="0.74803149606299213" bottom="0.74803149606299213" header="0.31496062992125984" footer="0.31496062992125984"/>
  <pageSetup paperSize="9" scale="98" orientation="portrait" r:id="rId1"/>
  <headerFooter>
    <oddFooter>&amp;P. oldal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dimension ref="A1:L91"/>
  <sheetViews>
    <sheetView view="pageBreakPreview" topLeftCell="A52" zoomScale="130" zoomScaleNormal="100" workbookViewId="0">
      <selection activeCell="A41" sqref="A41"/>
    </sheetView>
  </sheetViews>
  <sheetFormatPr defaultRowHeight="12.75"/>
  <cols>
    <col min="1" max="1" width="43.85546875" customWidth="1"/>
    <col min="2" max="2" width="16.42578125" customWidth="1"/>
    <col min="3" max="3" width="12.85546875" customWidth="1"/>
    <col min="4" max="4" width="13.42578125" customWidth="1"/>
    <col min="5" max="5" width="14.5703125" customWidth="1"/>
    <col min="6" max="6" width="11" customWidth="1"/>
  </cols>
  <sheetData>
    <row r="1" spans="1:11" ht="15.75">
      <c r="A1" s="4" t="s">
        <v>775</v>
      </c>
      <c r="B1" s="4"/>
      <c r="C1" s="4"/>
      <c r="D1" s="5"/>
      <c r="E1" s="5"/>
      <c r="F1" s="5"/>
      <c r="G1" s="5"/>
      <c r="H1" s="5"/>
      <c r="I1" s="5"/>
      <c r="J1" s="5"/>
      <c r="K1" s="5"/>
    </row>
    <row r="2" spans="1:11" ht="15.75">
      <c r="A2" s="4"/>
      <c r="B2" s="4"/>
      <c r="C2" s="4"/>
      <c r="D2" s="5"/>
      <c r="E2" s="5"/>
      <c r="F2" s="5"/>
      <c r="G2" s="5"/>
      <c r="H2" s="5"/>
      <c r="I2" s="5"/>
      <c r="J2" s="5"/>
      <c r="K2" s="5"/>
    </row>
    <row r="3" spans="1:11" ht="15.75">
      <c r="A3" s="4"/>
      <c r="B3" s="4"/>
      <c r="C3" s="4"/>
      <c r="D3" s="5"/>
      <c r="E3" s="5"/>
      <c r="F3" s="5"/>
      <c r="G3" s="5"/>
      <c r="H3" s="5"/>
      <c r="I3" s="5"/>
      <c r="J3" s="5"/>
      <c r="K3" s="5"/>
    </row>
    <row r="4" spans="1:11" ht="15">
      <c r="A4" s="38"/>
      <c r="B4" s="38"/>
      <c r="C4" s="38"/>
      <c r="D4" s="5"/>
      <c r="E4" s="5"/>
      <c r="F4" s="5"/>
      <c r="G4" s="5"/>
      <c r="H4" s="5"/>
      <c r="I4" s="5"/>
      <c r="J4" s="5"/>
      <c r="K4" s="5"/>
    </row>
    <row r="5" spans="1:11" ht="15.75">
      <c r="A5" s="38"/>
      <c r="B5" s="38"/>
      <c r="C5" s="6" t="s">
        <v>26</v>
      </c>
      <c r="D5" s="5"/>
      <c r="E5" s="5"/>
      <c r="F5" s="5"/>
      <c r="G5" s="5"/>
      <c r="H5" s="5"/>
      <c r="I5" s="5"/>
      <c r="J5" s="5"/>
      <c r="K5" s="5"/>
    </row>
    <row r="6" spans="1:11" ht="15.75">
      <c r="A6" s="38"/>
      <c r="B6" s="38"/>
      <c r="C6" s="299" t="s">
        <v>334</v>
      </c>
      <c r="D6" s="5"/>
      <c r="E6" s="5"/>
      <c r="F6" s="5"/>
      <c r="G6" s="5"/>
      <c r="H6" s="5"/>
      <c r="I6" s="5"/>
      <c r="J6" s="5"/>
      <c r="K6" s="5"/>
    </row>
    <row r="7" spans="1:11" ht="15.75">
      <c r="A7" s="38"/>
      <c r="B7" s="38"/>
      <c r="C7" s="6"/>
      <c r="D7" s="5"/>
      <c r="E7" s="5"/>
      <c r="F7" s="5"/>
      <c r="G7" s="5"/>
      <c r="H7" s="5"/>
      <c r="I7" s="5"/>
      <c r="J7" s="5"/>
      <c r="K7" s="5"/>
    </row>
    <row r="8" spans="1:11">
      <c r="A8" s="5"/>
      <c r="B8" s="5"/>
      <c r="C8" s="5"/>
      <c r="D8" s="5"/>
      <c r="E8" s="5"/>
      <c r="F8" s="5"/>
      <c r="G8" s="5"/>
      <c r="H8" s="5"/>
      <c r="I8" s="5"/>
      <c r="J8" s="5"/>
      <c r="K8" s="5"/>
    </row>
    <row r="9" spans="1:11" ht="25.5" customHeight="1">
      <c r="A9" s="47" t="s">
        <v>5</v>
      </c>
      <c r="B9" s="47" t="s">
        <v>63</v>
      </c>
      <c r="C9" s="47" t="s">
        <v>64</v>
      </c>
      <c r="D9" s="581" t="s">
        <v>391</v>
      </c>
      <c r="E9" s="169" t="s">
        <v>115</v>
      </c>
      <c r="F9" s="169" t="s">
        <v>6</v>
      </c>
      <c r="G9" s="5"/>
      <c r="H9" s="5"/>
      <c r="I9" s="5"/>
      <c r="J9" s="5"/>
      <c r="K9" s="5"/>
    </row>
    <row r="10" spans="1:11">
      <c r="A10" s="48"/>
      <c r="B10" s="48" t="s">
        <v>65</v>
      </c>
      <c r="C10" s="48" t="s">
        <v>66</v>
      </c>
      <c r="D10" s="585"/>
      <c r="E10" s="170" t="s">
        <v>116</v>
      </c>
      <c r="F10" s="170"/>
      <c r="G10" s="5"/>
      <c r="H10" s="5"/>
      <c r="I10" s="5"/>
      <c r="J10" s="5"/>
      <c r="K10" s="5"/>
    </row>
    <row r="11" spans="1:11">
      <c r="A11" s="49"/>
      <c r="B11" s="49" t="s">
        <v>67</v>
      </c>
      <c r="C11" s="49"/>
      <c r="D11" s="586"/>
      <c r="E11" s="67"/>
      <c r="F11" s="67"/>
      <c r="G11" s="5"/>
      <c r="H11" s="5"/>
      <c r="I11" s="5"/>
      <c r="J11" s="5"/>
      <c r="K11" s="5"/>
    </row>
    <row r="12" spans="1:11" ht="20.100000000000001" customHeight="1">
      <c r="A12" s="42" t="s">
        <v>123</v>
      </c>
      <c r="B12" s="42">
        <v>1</v>
      </c>
      <c r="C12" s="42"/>
      <c r="D12" s="292"/>
      <c r="E12" s="42">
        <v>53</v>
      </c>
      <c r="F12" s="42">
        <f>SUM(B12:E12)</f>
        <v>54</v>
      </c>
      <c r="G12" s="5"/>
      <c r="H12" s="5"/>
      <c r="I12" s="5"/>
      <c r="J12" s="5"/>
      <c r="K12" s="5"/>
    </row>
    <row r="13" spans="1:11" ht="20.100000000000001" customHeight="1">
      <c r="A13" s="42" t="s">
        <v>68</v>
      </c>
      <c r="B13" s="42">
        <v>37</v>
      </c>
      <c r="C13" s="42">
        <v>2</v>
      </c>
      <c r="D13" s="42">
        <v>2</v>
      </c>
      <c r="E13" s="42"/>
      <c r="F13" s="42">
        <f t="shared" ref="F13:F22" si="0">SUM(B13:E13)</f>
        <v>41</v>
      </c>
      <c r="G13" s="5"/>
      <c r="H13" s="5"/>
      <c r="I13" s="5"/>
      <c r="J13" s="5"/>
      <c r="K13" s="5"/>
    </row>
    <row r="14" spans="1:11" ht="20.100000000000001" customHeight="1">
      <c r="A14" s="42" t="s">
        <v>175</v>
      </c>
      <c r="B14" s="42">
        <v>25</v>
      </c>
      <c r="C14" s="42"/>
      <c r="D14" s="42"/>
      <c r="E14" s="42"/>
      <c r="F14" s="42">
        <f t="shared" si="0"/>
        <v>25</v>
      </c>
      <c r="G14" s="5"/>
      <c r="H14" s="5"/>
      <c r="I14" s="5"/>
      <c r="J14" s="5"/>
      <c r="K14" s="5"/>
    </row>
    <row r="15" spans="1:11" ht="20.100000000000001" customHeight="1">
      <c r="A15" s="42" t="s">
        <v>176</v>
      </c>
      <c r="B15" s="42">
        <v>22</v>
      </c>
      <c r="C15" s="42"/>
      <c r="D15" s="42"/>
      <c r="E15" s="42"/>
      <c r="F15" s="42">
        <f t="shared" si="0"/>
        <v>22</v>
      </c>
      <c r="G15" s="5"/>
      <c r="H15" s="5"/>
      <c r="I15" s="5"/>
      <c r="J15" s="5"/>
      <c r="K15" s="5"/>
    </row>
    <row r="16" spans="1:11" ht="20.100000000000001" customHeight="1">
      <c r="A16" s="42" t="s">
        <v>177</v>
      </c>
      <c r="B16" s="42">
        <v>12</v>
      </c>
      <c r="C16" s="42"/>
      <c r="D16" s="42"/>
      <c r="E16" s="42"/>
      <c r="F16" s="42">
        <f t="shared" si="0"/>
        <v>12</v>
      </c>
      <c r="G16" s="5"/>
      <c r="H16" s="5"/>
      <c r="I16" s="5"/>
      <c r="J16" s="5"/>
      <c r="K16" s="5"/>
    </row>
    <row r="17" spans="1:11" ht="20.100000000000001" customHeight="1">
      <c r="A17" s="42" t="s">
        <v>220</v>
      </c>
      <c r="B17" s="42">
        <v>6</v>
      </c>
      <c r="C17" s="42"/>
      <c r="D17" s="42"/>
      <c r="E17" s="42"/>
      <c r="F17" s="42">
        <f t="shared" si="0"/>
        <v>6</v>
      </c>
      <c r="G17" s="5"/>
      <c r="H17" s="5"/>
      <c r="I17" s="5"/>
      <c r="J17" s="5"/>
      <c r="K17" s="5"/>
    </row>
    <row r="18" spans="1:11" ht="20.100000000000001" customHeight="1">
      <c r="A18" s="42" t="s">
        <v>221</v>
      </c>
      <c r="B18" s="42">
        <v>29</v>
      </c>
      <c r="C18" s="42"/>
      <c r="D18" s="42"/>
      <c r="E18" s="42"/>
      <c r="F18" s="42">
        <f t="shared" si="0"/>
        <v>29</v>
      </c>
      <c r="G18" s="5"/>
      <c r="H18" s="5"/>
      <c r="I18" s="5"/>
      <c r="J18" s="5"/>
      <c r="K18" s="5"/>
    </row>
    <row r="19" spans="1:11" ht="20.100000000000001" customHeight="1">
      <c r="A19" s="42" t="s">
        <v>222</v>
      </c>
      <c r="B19" s="42">
        <v>13</v>
      </c>
      <c r="C19" s="42"/>
      <c r="D19" s="42"/>
      <c r="E19" s="42"/>
      <c r="F19" s="42">
        <f t="shared" si="0"/>
        <v>13</v>
      </c>
      <c r="G19" s="5"/>
      <c r="H19" s="5"/>
      <c r="I19" s="5"/>
      <c r="J19" s="5"/>
      <c r="K19" s="5"/>
    </row>
    <row r="20" spans="1:11" ht="20.100000000000001" customHeight="1">
      <c r="A20" s="42" t="s">
        <v>223</v>
      </c>
      <c r="B20" s="42">
        <v>12</v>
      </c>
      <c r="C20" s="42">
        <v>3</v>
      </c>
      <c r="D20" s="42"/>
      <c r="E20" s="42"/>
      <c r="F20" s="42">
        <f t="shared" si="0"/>
        <v>15</v>
      </c>
      <c r="G20" s="5"/>
      <c r="H20" s="5"/>
      <c r="I20" s="5"/>
      <c r="J20" s="5"/>
      <c r="K20" s="5"/>
    </row>
    <row r="21" spans="1:11" ht="20.100000000000001" customHeight="1">
      <c r="A21" s="42" t="s">
        <v>181</v>
      </c>
      <c r="B21" s="42">
        <v>10</v>
      </c>
      <c r="C21" s="42"/>
      <c r="D21" s="42"/>
      <c r="E21" s="42"/>
      <c r="F21" s="42">
        <f t="shared" si="0"/>
        <v>10</v>
      </c>
      <c r="G21" s="5"/>
      <c r="H21" s="5"/>
      <c r="I21" s="5"/>
      <c r="J21" s="5"/>
      <c r="K21" s="5"/>
    </row>
    <row r="22" spans="1:11" ht="20.100000000000001" customHeight="1">
      <c r="A22" s="42" t="s">
        <v>182</v>
      </c>
      <c r="B22" s="42">
        <v>39</v>
      </c>
      <c r="C22" s="42">
        <v>7</v>
      </c>
      <c r="D22" s="42">
        <v>2</v>
      </c>
      <c r="E22" s="42"/>
      <c r="F22" s="42">
        <f t="shared" si="0"/>
        <v>48</v>
      </c>
      <c r="G22" s="5"/>
      <c r="H22" s="5"/>
      <c r="I22" s="5"/>
      <c r="J22" s="5"/>
      <c r="K22" s="5"/>
    </row>
    <row r="23" spans="1:11" ht="20.100000000000001" customHeight="1">
      <c r="A23" s="53" t="s">
        <v>127</v>
      </c>
      <c r="B23" s="53">
        <f>SUM(B12:B22)</f>
        <v>206</v>
      </c>
      <c r="C23" s="53">
        <f t="shared" ref="C23:E23" si="1">SUM(C12:C22)</f>
        <v>12</v>
      </c>
      <c r="D23" s="53">
        <f t="shared" si="1"/>
        <v>4</v>
      </c>
      <c r="E23" s="53">
        <f t="shared" si="1"/>
        <v>53</v>
      </c>
      <c r="F23" s="53">
        <f t="shared" ref="F23" si="2">SUM(F12:F22)</f>
        <v>275</v>
      </c>
      <c r="G23" s="62"/>
      <c r="H23" s="5"/>
      <c r="I23" s="5"/>
      <c r="J23" s="5"/>
      <c r="K23" s="5"/>
    </row>
    <row r="24" spans="1:11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</row>
    <row r="25" spans="1:11" ht="15.75">
      <c r="A25" s="4" t="s">
        <v>776</v>
      </c>
      <c r="B25" s="4"/>
      <c r="C25" s="4"/>
      <c r="D25" s="5"/>
      <c r="E25" s="5"/>
      <c r="F25" s="5"/>
      <c r="G25" s="5"/>
      <c r="H25" s="5"/>
      <c r="I25" s="5"/>
      <c r="J25" s="5"/>
      <c r="K25" s="5"/>
    </row>
    <row r="26" spans="1:11" ht="15">
      <c r="A26" s="38"/>
      <c r="B26" s="38"/>
      <c r="C26" s="38"/>
      <c r="D26" s="5"/>
      <c r="E26" s="5"/>
      <c r="F26" s="5"/>
      <c r="G26" s="5"/>
      <c r="H26" s="5"/>
      <c r="I26" s="5"/>
      <c r="J26" s="5"/>
      <c r="K26" s="5"/>
    </row>
    <row r="27" spans="1:11" ht="15.75">
      <c r="A27" s="38"/>
      <c r="B27" s="38"/>
      <c r="C27" s="6" t="s">
        <v>36</v>
      </c>
      <c r="D27" s="5"/>
      <c r="E27" s="5"/>
      <c r="F27" s="5"/>
      <c r="G27" s="5"/>
      <c r="H27" s="5"/>
      <c r="I27" s="5"/>
      <c r="J27" s="5"/>
      <c r="K27" s="5"/>
    </row>
    <row r="28" spans="1:11" ht="15.75">
      <c r="A28" s="38"/>
      <c r="B28" s="38"/>
      <c r="C28" s="299" t="s">
        <v>335</v>
      </c>
      <c r="D28" s="5"/>
      <c r="E28" s="5"/>
      <c r="F28" s="5"/>
      <c r="G28" s="5"/>
      <c r="H28" s="5"/>
      <c r="I28" s="5"/>
      <c r="J28" s="5"/>
      <c r="K28" s="5"/>
    </row>
    <row r="29" spans="1:11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</row>
    <row r="30" spans="1:11" ht="12.75" customHeight="1">
      <c r="A30" s="47" t="s">
        <v>5</v>
      </c>
      <c r="B30" s="47" t="s">
        <v>63</v>
      </c>
      <c r="C30" s="47" t="s">
        <v>64</v>
      </c>
      <c r="D30" s="581" t="s">
        <v>391</v>
      </c>
      <c r="E30" s="47" t="s">
        <v>115</v>
      </c>
      <c r="F30" s="47" t="s">
        <v>6</v>
      </c>
      <c r="G30" s="5"/>
      <c r="H30" s="5"/>
      <c r="I30" s="5"/>
      <c r="J30" s="5"/>
      <c r="K30" s="5"/>
    </row>
    <row r="31" spans="1:11">
      <c r="A31" s="48"/>
      <c r="B31" s="48" t="s">
        <v>65</v>
      </c>
      <c r="C31" s="48" t="s">
        <v>66</v>
      </c>
      <c r="D31" s="585"/>
      <c r="E31" s="48" t="s">
        <v>116</v>
      </c>
      <c r="F31" s="48"/>
      <c r="G31" s="5"/>
      <c r="H31" s="5"/>
      <c r="I31" s="5"/>
      <c r="J31" s="5"/>
      <c r="K31" s="5"/>
    </row>
    <row r="32" spans="1:11">
      <c r="A32" s="49"/>
      <c r="B32" s="49" t="s">
        <v>67</v>
      </c>
      <c r="C32" s="49"/>
      <c r="D32" s="586"/>
      <c r="E32" s="49"/>
      <c r="F32" s="49"/>
      <c r="G32" s="5"/>
      <c r="H32" s="5"/>
      <c r="I32" s="5"/>
      <c r="J32" s="5"/>
      <c r="K32" s="5"/>
    </row>
    <row r="33" spans="1:12" ht="15" customHeight="1">
      <c r="A33" s="42" t="s">
        <v>69</v>
      </c>
      <c r="B33" s="42">
        <v>2</v>
      </c>
      <c r="C33" s="42"/>
      <c r="D33" s="42"/>
      <c r="E33" s="42"/>
      <c r="F33" s="42">
        <f>SUM(B33:E33)</f>
        <v>2</v>
      </c>
      <c r="G33" s="5"/>
      <c r="H33" s="5"/>
      <c r="I33" s="5"/>
      <c r="J33" s="5"/>
      <c r="K33" s="5"/>
    </row>
    <row r="34" spans="1:12" ht="15" customHeight="1">
      <c r="A34" s="42" t="s">
        <v>70</v>
      </c>
      <c r="B34" s="42">
        <v>3</v>
      </c>
      <c r="C34" s="42"/>
      <c r="D34" s="42"/>
      <c r="E34" s="42"/>
      <c r="F34" s="42">
        <f t="shared" ref="F34:F39" si="3">SUM(B34:E34)</f>
        <v>3</v>
      </c>
      <c r="G34" s="5"/>
      <c r="H34" s="5"/>
      <c r="I34" s="5"/>
      <c r="J34" s="5"/>
      <c r="K34" s="5"/>
    </row>
    <row r="35" spans="1:12" ht="15" customHeight="1">
      <c r="A35" s="42" t="s">
        <v>71</v>
      </c>
      <c r="B35" s="42">
        <v>8</v>
      </c>
      <c r="C35" s="42">
        <v>1</v>
      </c>
      <c r="D35" s="42"/>
      <c r="E35" s="42"/>
      <c r="F35" s="42">
        <f t="shared" si="3"/>
        <v>9</v>
      </c>
      <c r="G35" s="5"/>
      <c r="H35" s="5"/>
      <c r="I35" s="5"/>
      <c r="J35" s="5"/>
      <c r="K35" s="5"/>
    </row>
    <row r="36" spans="1:12" ht="15" customHeight="1">
      <c r="A36" s="42" t="s">
        <v>72</v>
      </c>
      <c r="B36" s="42">
        <v>11</v>
      </c>
      <c r="C36" s="42"/>
      <c r="D36" s="42">
        <v>0</v>
      </c>
      <c r="E36" s="42"/>
      <c r="F36" s="42">
        <f t="shared" si="3"/>
        <v>11</v>
      </c>
      <c r="G36" s="5"/>
      <c r="H36" s="5"/>
      <c r="I36" s="5"/>
      <c r="J36" s="5"/>
      <c r="K36" s="5"/>
    </row>
    <row r="37" spans="1:12" ht="15" customHeight="1">
      <c r="A37" s="42" t="s">
        <v>73</v>
      </c>
      <c r="B37" s="42">
        <v>5</v>
      </c>
      <c r="C37" s="42"/>
      <c r="D37" s="42"/>
      <c r="E37" s="42"/>
      <c r="F37" s="42">
        <f t="shared" si="3"/>
        <v>5</v>
      </c>
      <c r="G37" s="5"/>
      <c r="H37" s="5"/>
      <c r="I37" s="5"/>
      <c r="J37" s="5"/>
      <c r="K37" s="5"/>
    </row>
    <row r="38" spans="1:12" ht="15" customHeight="1">
      <c r="A38" s="42" t="s">
        <v>137</v>
      </c>
      <c r="B38" s="42">
        <v>6</v>
      </c>
      <c r="C38" s="42"/>
      <c r="D38" s="42">
        <v>1</v>
      </c>
      <c r="E38" s="42"/>
      <c r="F38" s="42">
        <f t="shared" si="3"/>
        <v>7</v>
      </c>
      <c r="G38" s="5"/>
      <c r="H38" s="5"/>
      <c r="I38" s="5"/>
      <c r="J38" s="5"/>
      <c r="K38" s="5"/>
    </row>
    <row r="39" spans="1:12" ht="15" customHeight="1">
      <c r="A39" s="42" t="s">
        <v>138</v>
      </c>
      <c r="B39" s="42">
        <v>3</v>
      </c>
      <c r="C39" s="42">
        <v>1</v>
      </c>
      <c r="D39" s="42"/>
      <c r="E39" s="42"/>
      <c r="F39" s="42">
        <f t="shared" si="3"/>
        <v>4</v>
      </c>
      <c r="G39" s="5"/>
      <c r="H39" s="5"/>
      <c r="I39" s="5"/>
      <c r="J39" s="5"/>
      <c r="K39" s="5"/>
    </row>
    <row r="40" spans="1:12" ht="15" customHeight="1">
      <c r="A40" s="53" t="s">
        <v>6</v>
      </c>
      <c r="B40" s="53">
        <f>SUM(B33:B39)</f>
        <v>38</v>
      </c>
      <c r="C40" s="53">
        <f>SUM(C33:C39)</f>
        <v>2</v>
      </c>
      <c r="D40" s="53">
        <f t="shared" ref="D40:F40" si="4">SUM(D33:D39)</f>
        <v>1</v>
      </c>
      <c r="E40" s="53">
        <f t="shared" si="4"/>
        <v>0</v>
      </c>
      <c r="F40" s="53">
        <f t="shared" si="4"/>
        <v>41</v>
      </c>
      <c r="G40" s="5"/>
      <c r="H40" s="5"/>
      <c r="I40" s="5"/>
      <c r="J40" s="5"/>
      <c r="K40" s="5"/>
    </row>
    <row r="41" spans="1:12" ht="15.75">
      <c r="A41" s="4" t="s">
        <v>777</v>
      </c>
      <c r="B41" s="4"/>
      <c r="C41" s="4"/>
      <c r="D41" s="5"/>
      <c r="E41" s="5"/>
      <c r="F41" s="5"/>
      <c r="G41" s="5"/>
      <c r="H41" s="5"/>
      <c r="I41" s="5"/>
      <c r="J41" s="5"/>
      <c r="K41" s="5"/>
    </row>
    <row r="42" spans="1:12" ht="15">
      <c r="A42" s="38"/>
      <c r="B42" s="38"/>
      <c r="C42" s="38"/>
      <c r="D42" s="5"/>
      <c r="E42" s="5"/>
      <c r="F42" s="5"/>
      <c r="G42" s="5"/>
      <c r="H42" s="5"/>
      <c r="I42" s="5"/>
      <c r="J42" s="5"/>
      <c r="K42" s="5"/>
    </row>
    <row r="43" spans="1:12" ht="15.75">
      <c r="A43" s="38"/>
      <c r="B43" s="38"/>
      <c r="C43" s="6" t="s">
        <v>101</v>
      </c>
      <c r="D43" s="5"/>
      <c r="E43" s="5"/>
      <c r="F43" s="5"/>
      <c r="G43" s="5"/>
      <c r="H43" s="5"/>
      <c r="I43" s="5"/>
      <c r="J43" s="5"/>
      <c r="K43" s="5"/>
    </row>
    <row r="44" spans="1:12" ht="15.75">
      <c r="A44" s="38"/>
      <c r="B44" s="38"/>
      <c r="C44" s="299" t="s">
        <v>335</v>
      </c>
      <c r="D44" s="5"/>
      <c r="E44" s="5"/>
      <c r="F44" s="5"/>
      <c r="G44" s="5"/>
      <c r="H44" s="5"/>
      <c r="I44" s="5"/>
      <c r="J44" s="5"/>
      <c r="K44" s="5"/>
    </row>
    <row r="45" spans="1:12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</row>
    <row r="46" spans="1:12" ht="12.75" customHeight="1">
      <c r="A46" s="47" t="s">
        <v>5</v>
      </c>
      <c r="B46" s="47" t="s">
        <v>63</v>
      </c>
      <c r="C46" s="47" t="s">
        <v>64</v>
      </c>
      <c r="D46" s="581" t="s">
        <v>391</v>
      </c>
      <c r="E46" s="47" t="s">
        <v>115</v>
      </c>
      <c r="F46" s="47" t="s">
        <v>6</v>
      </c>
      <c r="G46" s="5"/>
      <c r="H46" s="5"/>
      <c r="I46" s="5"/>
      <c r="J46" s="5"/>
      <c r="K46" s="5"/>
      <c r="L46" s="5"/>
    </row>
    <row r="47" spans="1:12">
      <c r="A47" s="48"/>
      <c r="B47" s="48" t="s">
        <v>65</v>
      </c>
      <c r="C47" s="48" t="s">
        <v>66</v>
      </c>
      <c r="D47" s="585"/>
      <c r="E47" s="48" t="s">
        <v>116</v>
      </c>
      <c r="F47" s="48"/>
      <c r="G47" s="5"/>
      <c r="H47" s="5"/>
      <c r="I47" s="5"/>
      <c r="J47" s="5"/>
      <c r="K47" s="5"/>
      <c r="L47" s="5"/>
    </row>
    <row r="48" spans="1:12">
      <c r="A48" s="49"/>
      <c r="B48" s="49" t="s">
        <v>67</v>
      </c>
      <c r="C48" s="49"/>
      <c r="D48" s="586"/>
      <c r="E48" s="49"/>
      <c r="F48" s="49"/>
      <c r="G48" s="5"/>
      <c r="H48" s="5"/>
      <c r="I48" s="5"/>
      <c r="J48" s="5"/>
      <c r="K48" s="5"/>
      <c r="L48" s="5"/>
    </row>
    <row r="49" spans="1:12" s="155" customFormat="1">
      <c r="A49" s="53" t="s">
        <v>204</v>
      </c>
      <c r="B49" s="12">
        <v>25</v>
      </c>
      <c r="C49" s="12"/>
      <c r="D49" s="14"/>
      <c r="E49" s="14"/>
      <c r="F49" s="178">
        <f>SUM(B49:E49)</f>
        <v>25</v>
      </c>
      <c r="G49" s="95"/>
      <c r="H49" s="95"/>
      <c r="I49" s="95"/>
      <c r="J49" s="95"/>
      <c r="K49" s="95"/>
      <c r="L49" s="95"/>
    </row>
    <row r="50" spans="1:12">
      <c r="A50" s="53" t="s">
        <v>205</v>
      </c>
      <c r="B50" s="12">
        <v>22</v>
      </c>
      <c r="C50" s="12"/>
      <c r="D50" s="14"/>
      <c r="E50" s="14"/>
      <c r="F50" s="178">
        <f t="shared" ref="F50:F68" si="5">SUM(B50:E50)</f>
        <v>22</v>
      </c>
      <c r="G50" s="5"/>
      <c r="H50" s="5"/>
      <c r="I50" s="5"/>
      <c r="J50" s="5"/>
      <c r="K50" s="5"/>
      <c r="L50" s="5"/>
    </row>
    <row r="51" spans="1:12">
      <c r="A51" s="53" t="s">
        <v>206</v>
      </c>
      <c r="B51" s="12">
        <v>12</v>
      </c>
      <c r="C51" s="12"/>
      <c r="D51" s="14"/>
      <c r="E51" s="14"/>
      <c r="F51" s="178">
        <f t="shared" si="5"/>
        <v>12</v>
      </c>
      <c r="G51" s="5"/>
      <c r="H51" s="5"/>
      <c r="I51" s="5"/>
      <c r="J51" s="5"/>
      <c r="K51" s="5"/>
      <c r="L51" s="5"/>
    </row>
    <row r="52" spans="1:12">
      <c r="A52" s="53" t="s">
        <v>201</v>
      </c>
      <c r="B52" s="12">
        <v>6</v>
      </c>
      <c r="C52" s="12">
        <v>0</v>
      </c>
      <c r="D52" s="12">
        <v>0</v>
      </c>
      <c r="E52" s="12">
        <v>0</v>
      </c>
      <c r="F52" s="178">
        <f t="shared" si="5"/>
        <v>6</v>
      </c>
      <c r="G52" s="5"/>
      <c r="H52" s="5"/>
      <c r="I52" s="5"/>
      <c r="J52" s="5"/>
      <c r="K52" s="5"/>
      <c r="L52" s="5"/>
    </row>
    <row r="53" spans="1:12" s="155" customFormat="1">
      <c r="A53" s="12" t="s">
        <v>207</v>
      </c>
      <c r="B53" s="12">
        <f>SUM(B54:B55)</f>
        <v>29</v>
      </c>
      <c r="C53" s="12">
        <f t="shared" ref="C53:F53" si="6">SUM(C54:C55)</f>
        <v>0</v>
      </c>
      <c r="D53" s="12">
        <f t="shared" si="6"/>
        <v>0</v>
      </c>
      <c r="E53" s="12">
        <f t="shared" si="6"/>
        <v>0</v>
      </c>
      <c r="F53" s="12">
        <f t="shared" si="6"/>
        <v>29</v>
      </c>
      <c r="G53" s="95"/>
      <c r="H53" s="95"/>
      <c r="I53" s="95"/>
      <c r="J53" s="95"/>
      <c r="K53" s="95"/>
      <c r="L53" s="95"/>
    </row>
    <row r="54" spans="1:12" s="155" customFormat="1">
      <c r="A54" s="148" t="s">
        <v>113</v>
      </c>
      <c r="B54" s="42">
        <v>16</v>
      </c>
      <c r="C54" s="42"/>
      <c r="D54" s="15"/>
      <c r="E54" s="15"/>
      <c r="F54" s="80">
        <f t="shared" si="5"/>
        <v>16</v>
      </c>
      <c r="G54" s="95"/>
      <c r="H54" s="95"/>
      <c r="I54" s="95"/>
      <c r="J54" s="95"/>
      <c r="K54" s="95"/>
      <c r="L54" s="95"/>
    </row>
    <row r="55" spans="1:12">
      <c r="A55" s="148" t="s">
        <v>114</v>
      </c>
      <c r="B55" s="42">
        <v>13</v>
      </c>
      <c r="C55" s="42"/>
      <c r="D55" s="15"/>
      <c r="E55" s="15"/>
      <c r="F55" s="80">
        <f t="shared" si="5"/>
        <v>13</v>
      </c>
      <c r="G55" s="5"/>
      <c r="H55" s="5"/>
      <c r="I55" s="5"/>
      <c r="J55" s="5"/>
      <c r="K55" s="5"/>
      <c r="L55" s="5"/>
    </row>
    <row r="56" spans="1:12">
      <c r="A56" s="12" t="s">
        <v>208</v>
      </c>
      <c r="B56" s="12">
        <v>13</v>
      </c>
      <c r="C56" s="12">
        <v>0</v>
      </c>
      <c r="D56" s="12">
        <v>0</v>
      </c>
      <c r="E56" s="12">
        <v>0</v>
      </c>
      <c r="F56" s="178">
        <f t="shared" si="5"/>
        <v>13</v>
      </c>
      <c r="G56" s="5"/>
      <c r="H56" s="5"/>
      <c r="I56" s="5"/>
      <c r="J56" s="5"/>
      <c r="K56" s="5"/>
      <c r="L56" s="5"/>
    </row>
    <row r="57" spans="1:12" s="155" customFormat="1">
      <c r="A57" s="12" t="s">
        <v>209</v>
      </c>
      <c r="B57" s="12">
        <f>SUM(B58:B62)</f>
        <v>12</v>
      </c>
      <c r="C57" s="12">
        <f t="shared" ref="C57:F57" si="7">SUM(C58:C62)</f>
        <v>3</v>
      </c>
      <c r="D57" s="12">
        <f t="shared" si="7"/>
        <v>0</v>
      </c>
      <c r="E57" s="12">
        <f t="shared" si="7"/>
        <v>0</v>
      </c>
      <c r="F57" s="12">
        <f t="shared" si="7"/>
        <v>15</v>
      </c>
      <c r="G57" s="95"/>
      <c r="H57" s="95"/>
      <c r="I57" s="95"/>
      <c r="J57" s="95"/>
      <c r="K57" s="95"/>
      <c r="L57" s="95"/>
    </row>
    <row r="58" spans="1:12" s="155" customFormat="1">
      <c r="A58" s="148" t="s">
        <v>133</v>
      </c>
      <c r="B58" s="42">
        <v>6</v>
      </c>
      <c r="C58" s="42"/>
      <c r="D58" s="15"/>
      <c r="E58" s="15"/>
      <c r="F58" s="178">
        <f t="shared" si="5"/>
        <v>6</v>
      </c>
      <c r="G58" s="95"/>
      <c r="H58" s="95"/>
      <c r="I58" s="95"/>
      <c r="J58" s="95"/>
      <c r="K58" s="95"/>
      <c r="L58" s="95"/>
    </row>
    <row r="59" spans="1:12">
      <c r="A59" s="42" t="s">
        <v>134</v>
      </c>
      <c r="B59" s="42">
        <v>0</v>
      </c>
      <c r="C59" s="42">
        <v>1</v>
      </c>
      <c r="D59" s="15"/>
      <c r="E59" s="15"/>
      <c r="F59" s="178">
        <f t="shared" si="5"/>
        <v>1</v>
      </c>
      <c r="G59" s="5"/>
      <c r="H59" s="5"/>
      <c r="I59" s="5"/>
      <c r="J59" s="5"/>
      <c r="K59" s="5"/>
      <c r="L59" s="5"/>
    </row>
    <row r="60" spans="1:12" s="177" customFormat="1">
      <c r="A60" s="42" t="s">
        <v>135</v>
      </c>
      <c r="B60" s="42">
        <v>2</v>
      </c>
      <c r="C60" s="42"/>
      <c r="D60" s="15"/>
      <c r="E60" s="15"/>
      <c r="F60" s="178">
        <f t="shared" si="5"/>
        <v>2</v>
      </c>
      <c r="G60" s="5"/>
      <c r="H60" s="5"/>
      <c r="I60" s="5"/>
      <c r="J60" s="5"/>
      <c r="K60" s="5"/>
      <c r="L60" s="5"/>
    </row>
    <row r="61" spans="1:12" s="177" customFormat="1">
      <c r="A61" s="42" t="s">
        <v>338</v>
      </c>
      <c r="B61" s="42">
        <v>4</v>
      </c>
      <c r="C61" s="42">
        <v>1</v>
      </c>
      <c r="D61" s="15"/>
      <c r="E61" s="15"/>
      <c r="F61" s="178">
        <f t="shared" si="5"/>
        <v>5</v>
      </c>
      <c r="G61" s="5"/>
      <c r="H61" s="5"/>
      <c r="I61" s="5"/>
      <c r="J61" s="5"/>
      <c r="K61" s="5"/>
      <c r="L61" s="5"/>
    </row>
    <row r="62" spans="1:12" s="177" customFormat="1">
      <c r="A62" s="42" t="s">
        <v>339</v>
      </c>
      <c r="B62" s="42"/>
      <c r="C62" s="42">
        <v>1</v>
      </c>
      <c r="D62" s="15"/>
      <c r="E62" s="15"/>
      <c r="F62" s="178">
        <f t="shared" si="5"/>
        <v>1</v>
      </c>
      <c r="G62" s="5"/>
      <c r="H62" s="5"/>
      <c r="I62" s="5"/>
      <c r="J62" s="5"/>
      <c r="K62" s="5"/>
      <c r="L62" s="5"/>
    </row>
    <row r="63" spans="1:12" s="177" customFormat="1">
      <c r="A63" s="12" t="s">
        <v>202</v>
      </c>
      <c r="B63" s="12">
        <v>10</v>
      </c>
      <c r="C63" s="12"/>
      <c r="D63" s="14"/>
      <c r="E63" s="14"/>
      <c r="F63" s="178">
        <f t="shared" si="5"/>
        <v>10</v>
      </c>
      <c r="G63" s="5"/>
      <c r="H63" s="5"/>
      <c r="I63" s="5"/>
      <c r="J63" s="5"/>
      <c r="K63" s="5"/>
      <c r="L63" s="5"/>
    </row>
    <row r="64" spans="1:12" s="177" customFormat="1">
      <c r="A64" s="12" t="s">
        <v>210</v>
      </c>
      <c r="B64" s="12">
        <v>39</v>
      </c>
      <c r="C64" s="12">
        <v>7</v>
      </c>
      <c r="D64" s="12">
        <f t="shared" ref="D64:E64" si="8">SUM(D65:D67)</f>
        <v>2</v>
      </c>
      <c r="E64" s="12">
        <f t="shared" si="8"/>
        <v>0</v>
      </c>
      <c r="F64" s="178">
        <f t="shared" si="5"/>
        <v>48</v>
      </c>
      <c r="G64" s="5"/>
      <c r="H64" s="5"/>
      <c r="I64" s="5"/>
      <c r="J64" s="5"/>
      <c r="K64" s="5"/>
      <c r="L64" s="5"/>
    </row>
    <row r="65" spans="1:12" s="155" customFormat="1">
      <c r="A65" s="148" t="s">
        <v>136</v>
      </c>
      <c r="B65" s="42">
        <v>7</v>
      </c>
      <c r="C65" s="42"/>
      <c r="D65" s="15">
        <v>1</v>
      </c>
      <c r="E65" s="15"/>
      <c r="F65" s="178">
        <f t="shared" si="5"/>
        <v>8</v>
      </c>
      <c r="G65" s="95"/>
      <c r="H65" s="95"/>
      <c r="I65" s="95"/>
      <c r="J65" s="95"/>
      <c r="K65" s="95"/>
      <c r="L65" s="95"/>
    </row>
    <row r="66" spans="1:12">
      <c r="A66" s="42" t="s">
        <v>128</v>
      </c>
      <c r="B66" s="42">
        <v>6</v>
      </c>
      <c r="C66" s="42"/>
      <c r="D66" s="15">
        <v>1</v>
      </c>
      <c r="E66" s="15">
        <v>0</v>
      </c>
      <c r="F66" s="178">
        <f t="shared" si="5"/>
        <v>7</v>
      </c>
      <c r="G66" s="5"/>
      <c r="H66" s="5"/>
      <c r="I66" s="5"/>
      <c r="J66" s="5"/>
      <c r="K66" s="5"/>
      <c r="L66" s="5"/>
    </row>
    <row r="67" spans="1:12">
      <c r="A67" s="42" t="s">
        <v>211</v>
      </c>
      <c r="B67" s="42">
        <v>26</v>
      </c>
      <c r="C67" s="42">
        <v>7</v>
      </c>
      <c r="D67" s="15"/>
      <c r="E67" s="15"/>
      <c r="F67" s="178">
        <f t="shared" si="5"/>
        <v>33</v>
      </c>
      <c r="G67" s="5"/>
      <c r="H67" s="5"/>
      <c r="I67" s="5"/>
      <c r="J67" s="5"/>
      <c r="K67" s="5"/>
      <c r="L67" s="5"/>
    </row>
    <row r="68" spans="1:12">
      <c r="A68" s="53" t="s">
        <v>6</v>
      </c>
      <c r="B68" s="53">
        <f t="shared" ref="B68:E68" si="9">B49+B50+B51+B52+B53+B56+B57+B63+B64</f>
        <v>168</v>
      </c>
      <c r="C68" s="53">
        <f t="shared" si="9"/>
        <v>10</v>
      </c>
      <c r="D68" s="53">
        <f t="shared" si="9"/>
        <v>2</v>
      </c>
      <c r="E68" s="53">
        <f t="shared" si="9"/>
        <v>0</v>
      </c>
      <c r="F68" s="178">
        <f t="shared" si="5"/>
        <v>180</v>
      </c>
      <c r="G68" s="5"/>
      <c r="H68" s="5"/>
      <c r="I68" s="5"/>
      <c r="J68" s="5"/>
      <c r="K68" s="5"/>
      <c r="L68" s="5"/>
    </row>
    <row r="69" spans="1:12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</row>
    <row r="70" spans="1:12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</row>
    <row r="71" spans="1:12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</row>
    <row r="72" spans="1:12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</row>
    <row r="73" spans="1:12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</row>
    <row r="74" spans="1:12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</row>
    <row r="75" spans="1:12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</row>
    <row r="76" spans="1:12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</row>
    <row r="77" spans="1:12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</row>
    <row r="78" spans="1:12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</row>
    <row r="79" spans="1:12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</row>
    <row r="80" spans="1:12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</row>
    <row r="81" spans="1:11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</row>
    <row r="82" spans="1:11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</row>
    <row r="83" spans="1:11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</row>
    <row r="84" spans="1:11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</row>
    <row r="85" spans="1:11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</row>
    <row r="86" spans="1:11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</row>
    <row r="87" spans="1:11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</row>
    <row r="88" spans="1:11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</row>
    <row r="89" spans="1:11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</row>
    <row r="90" spans="1:11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</row>
    <row r="91" spans="1:11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</row>
  </sheetData>
  <mergeCells count="3">
    <mergeCell ref="D9:D11"/>
    <mergeCell ref="D46:D48"/>
    <mergeCell ref="D30:D32"/>
  </mergeCells>
  <phoneticPr fontId="0" type="noConversion"/>
  <printOptions horizontalCentered="1"/>
  <pageMargins left="0.78740157480314965" right="0.78740157480314965" top="0.59055118110236227" bottom="0.78740157480314965" header="0.51181102362204722" footer="0.51181102362204722"/>
  <pageSetup paperSize="9" scale="86" firstPageNumber="22" orientation="landscape" r:id="rId1"/>
  <headerFooter alignWithMargins="0">
    <oddFooter>&amp;P. oldal</oddFooter>
  </headerFooter>
  <rowBreaks count="2" manualBreakCount="2">
    <brk id="24" max="16383" man="1"/>
    <brk id="40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>
  <sheetPr>
    <tabColor rgb="FFFFFF00"/>
  </sheetPr>
  <dimension ref="A1:AP60"/>
  <sheetViews>
    <sheetView tabSelected="1" view="pageBreakPreview" topLeftCell="A7" zoomScaleNormal="100" workbookViewId="0"/>
  </sheetViews>
  <sheetFormatPr defaultRowHeight="12.75"/>
  <cols>
    <col min="1" max="1" width="46.140625" style="5" customWidth="1"/>
    <col min="2" max="2" width="11.85546875" style="5" customWidth="1"/>
    <col min="3" max="3" width="9.7109375" style="5" customWidth="1"/>
    <col min="4" max="4" width="9.5703125" style="5" customWidth="1"/>
    <col min="5" max="5" width="9.7109375" style="5" customWidth="1"/>
    <col min="6" max="6" width="9.5703125" style="5" customWidth="1"/>
    <col min="7" max="14" width="9.7109375" style="5" customWidth="1"/>
    <col min="15" max="15" width="9.85546875" style="115" bestFit="1" customWidth="1"/>
    <col min="16" max="16" width="9.140625" style="5"/>
    <col min="17" max="17" width="9.85546875" style="5" bestFit="1" customWidth="1"/>
    <col min="18" max="42" width="9.140625" style="5"/>
  </cols>
  <sheetData>
    <row r="1" spans="1:42" ht="15.75">
      <c r="A1" s="44" t="s">
        <v>778</v>
      </c>
    </row>
    <row r="2" spans="1:42" ht="15.75">
      <c r="A2" s="44"/>
    </row>
    <row r="3" spans="1:42" ht="20.25">
      <c r="E3" s="73"/>
      <c r="F3" s="73" t="s">
        <v>77</v>
      </c>
    </row>
    <row r="4" spans="1:42" ht="20.25">
      <c r="E4" s="73"/>
      <c r="F4" s="73" t="s">
        <v>336</v>
      </c>
    </row>
    <row r="5" spans="1:42" ht="20.25">
      <c r="E5" s="73"/>
    </row>
    <row r="6" spans="1:42" ht="13.5" thickBot="1">
      <c r="A6" s="74"/>
      <c r="B6" s="74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121"/>
    </row>
    <row r="7" spans="1:42" ht="26.25" thickBot="1">
      <c r="A7" s="75" t="s">
        <v>5</v>
      </c>
      <c r="B7" s="75" t="s">
        <v>78</v>
      </c>
      <c r="C7" s="75" t="s">
        <v>79</v>
      </c>
      <c r="D7" s="75" t="s">
        <v>80</v>
      </c>
      <c r="E7" s="75" t="s">
        <v>81</v>
      </c>
      <c r="F7" s="75" t="s">
        <v>82</v>
      </c>
      <c r="G7" s="75" t="s">
        <v>83</v>
      </c>
      <c r="H7" s="75" t="s">
        <v>84</v>
      </c>
      <c r="I7" s="75" t="s">
        <v>85</v>
      </c>
      <c r="J7" s="75" t="s">
        <v>86</v>
      </c>
      <c r="K7" s="75" t="s">
        <v>87</v>
      </c>
      <c r="L7" s="75" t="s">
        <v>88</v>
      </c>
      <c r="M7" s="75" t="s">
        <v>89</v>
      </c>
      <c r="N7" s="75" t="s">
        <v>90</v>
      </c>
      <c r="O7" s="121"/>
    </row>
    <row r="8" spans="1:42" ht="13.5" customHeight="1">
      <c r="A8" s="235" t="s">
        <v>91</v>
      </c>
      <c r="B8" s="143"/>
      <c r="C8" s="143"/>
      <c r="D8" s="143"/>
      <c r="E8" s="143"/>
      <c r="F8" s="143"/>
      <c r="G8" s="143"/>
      <c r="H8" s="143"/>
      <c r="I8" s="143"/>
      <c r="J8" s="143"/>
      <c r="K8" s="143"/>
      <c r="L8" s="143"/>
      <c r="M8" s="143"/>
      <c r="N8" s="143"/>
      <c r="O8" s="121"/>
    </row>
    <row r="9" spans="1:42" ht="13.5" customHeight="1">
      <c r="A9" s="76" t="s">
        <v>233</v>
      </c>
      <c r="B9" s="144">
        <f t="shared" ref="B9:B18" si="0">SUM(C9:N9)</f>
        <v>717990</v>
      </c>
      <c r="C9" s="144">
        <v>59830</v>
      </c>
      <c r="D9" s="144">
        <v>59830</v>
      </c>
      <c r="E9" s="144">
        <v>59830</v>
      </c>
      <c r="F9" s="144">
        <v>59830</v>
      </c>
      <c r="G9" s="144">
        <v>59830</v>
      </c>
      <c r="H9" s="144">
        <v>59830</v>
      </c>
      <c r="I9" s="144">
        <v>59830</v>
      </c>
      <c r="J9" s="144">
        <v>59830</v>
      </c>
      <c r="K9" s="144">
        <v>59830</v>
      </c>
      <c r="L9" s="144">
        <v>59830</v>
      </c>
      <c r="M9" s="144">
        <v>59830</v>
      </c>
      <c r="N9" s="144">
        <v>59860</v>
      </c>
      <c r="O9" s="121">
        <v>660747</v>
      </c>
      <c r="P9" s="5">
        <v>684077</v>
      </c>
      <c r="Q9" s="5">
        <v>729951</v>
      </c>
      <c r="R9" s="5">
        <v>717990</v>
      </c>
    </row>
    <row r="10" spans="1:42" ht="13.5" customHeight="1">
      <c r="A10" s="77" t="s">
        <v>234</v>
      </c>
      <c r="B10" s="144">
        <f t="shared" si="0"/>
        <v>1870142</v>
      </c>
      <c r="C10" s="145"/>
      <c r="D10" s="145"/>
      <c r="E10" s="145">
        <v>704252</v>
      </c>
      <c r="F10" s="145"/>
      <c r="G10" s="145"/>
      <c r="H10" s="145"/>
      <c r="I10" s="145"/>
      <c r="J10" s="145"/>
      <c r="K10" s="145">
        <v>826577</v>
      </c>
      <c r="L10" s="145"/>
      <c r="M10" s="145"/>
      <c r="N10" s="145">
        <v>339313</v>
      </c>
      <c r="O10" s="121">
        <v>1739313</v>
      </c>
      <c r="P10" s="5">
        <v>1739313</v>
      </c>
      <c r="R10" s="5">
        <v>1870142</v>
      </c>
    </row>
    <row r="11" spans="1:42" ht="13.5" customHeight="1">
      <c r="A11" s="78" t="s">
        <v>235</v>
      </c>
      <c r="B11" s="145">
        <f t="shared" si="0"/>
        <v>364127</v>
      </c>
      <c r="C11" s="145">
        <v>30343</v>
      </c>
      <c r="D11" s="145">
        <v>30343</v>
      </c>
      <c r="E11" s="145">
        <v>30343</v>
      </c>
      <c r="F11" s="145">
        <v>30343</v>
      </c>
      <c r="G11" s="145">
        <v>30343</v>
      </c>
      <c r="H11" s="145">
        <v>30343</v>
      </c>
      <c r="I11" s="145">
        <v>30343</v>
      </c>
      <c r="J11" s="145">
        <v>30343</v>
      </c>
      <c r="K11" s="145">
        <v>30343</v>
      </c>
      <c r="L11" s="145">
        <v>30343</v>
      </c>
      <c r="M11" s="145">
        <v>30343</v>
      </c>
      <c r="N11" s="145">
        <v>30354</v>
      </c>
      <c r="O11" s="121">
        <v>342324</v>
      </c>
      <c r="P11" s="5">
        <v>342324</v>
      </c>
      <c r="R11" s="5">
        <v>364127</v>
      </c>
    </row>
    <row r="12" spans="1:42" ht="13.5" customHeight="1">
      <c r="A12" s="78" t="s">
        <v>236</v>
      </c>
      <c r="B12" s="145">
        <f t="shared" si="0"/>
        <v>30823</v>
      </c>
      <c r="C12" s="145">
        <v>2568</v>
      </c>
      <c r="D12" s="145">
        <v>2568</v>
      </c>
      <c r="E12" s="145">
        <v>2568</v>
      </c>
      <c r="F12" s="145">
        <v>2568</v>
      </c>
      <c r="G12" s="145">
        <v>2568</v>
      </c>
      <c r="H12" s="145">
        <v>2568</v>
      </c>
      <c r="I12" s="145">
        <v>2568</v>
      </c>
      <c r="J12" s="145">
        <v>2568</v>
      </c>
      <c r="K12" s="145">
        <v>2568</v>
      </c>
      <c r="L12" s="145">
        <v>2568</v>
      </c>
      <c r="M12" s="145">
        <v>2568</v>
      </c>
      <c r="N12" s="145">
        <v>2575</v>
      </c>
      <c r="O12" s="121">
        <v>90611</v>
      </c>
      <c r="P12" s="5">
        <v>66494</v>
      </c>
      <c r="R12" s="5">
        <v>30823</v>
      </c>
    </row>
    <row r="13" spans="1:42" ht="13.5" customHeight="1">
      <c r="A13" s="78" t="s">
        <v>244</v>
      </c>
      <c r="B13" s="145">
        <f t="shared" si="0"/>
        <v>0</v>
      </c>
      <c r="C13" s="145"/>
      <c r="D13" s="145"/>
      <c r="E13" s="145"/>
      <c r="F13" s="145"/>
      <c r="G13" s="145"/>
      <c r="H13" s="145"/>
      <c r="I13" s="145"/>
      <c r="J13" s="145"/>
      <c r="K13" s="145"/>
      <c r="L13" s="145"/>
      <c r="M13" s="145"/>
      <c r="N13" s="145"/>
      <c r="O13" s="121">
        <v>0</v>
      </c>
    </row>
    <row r="14" spans="1:42" ht="13.5" customHeight="1">
      <c r="A14" s="78" t="s">
        <v>301</v>
      </c>
      <c r="B14" s="145">
        <f t="shared" si="0"/>
        <v>815533</v>
      </c>
      <c r="C14" s="145"/>
      <c r="D14" s="145"/>
      <c r="E14" s="145"/>
      <c r="F14" s="145"/>
      <c r="G14" s="145"/>
      <c r="H14" s="145">
        <v>592602</v>
      </c>
      <c r="I14" s="145"/>
      <c r="J14" s="145"/>
      <c r="K14" s="145">
        <v>205666</v>
      </c>
      <c r="L14" s="145"/>
      <c r="M14" s="145"/>
      <c r="N14" s="145">
        <v>17265</v>
      </c>
      <c r="O14" s="121">
        <v>849081</v>
      </c>
      <c r="P14" s="5">
        <v>1052196</v>
      </c>
      <c r="R14" s="5">
        <v>815533</v>
      </c>
    </row>
    <row r="15" spans="1:42" s="222" customFormat="1" ht="13.5" customHeight="1">
      <c r="A15" s="237" t="s">
        <v>237</v>
      </c>
      <c r="B15" s="238">
        <f t="shared" si="0"/>
        <v>3798615</v>
      </c>
      <c r="C15" s="238">
        <f>SUM(C9:C14)</f>
        <v>92741</v>
      </c>
      <c r="D15" s="238">
        <f t="shared" ref="D15:N15" si="1">SUM(D9:D14)</f>
        <v>92741</v>
      </c>
      <c r="E15" s="238">
        <f t="shared" si="1"/>
        <v>796993</v>
      </c>
      <c r="F15" s="238">
        <f t="shared" si="1"/>
        <v>92741</v>
      </c>
      <c r="G15" s="238">
        <f t="shared" si="1"/>
        <v>92741</v>
      </c>
      <c r="H15" s="238">
        <f t="shared" si="1"/>
        <v>685343</v>
      </c>
      <c r="I15" s="238">
        <f t="shared" si="1"/>
        <v>92741</v>
      </c>
      <c r="J15" s="238">
        <f t="shared" si="1"/>
        <v>92741</v>
      </c>
      <c r="K15" s="238">
        <f t="shared" si="1"/>
        <v>1124984</v>
      </c>
      <c r="L15" s="238">
        <f t="shared" si="1"/>
        <v>92741</v>
      </c>
      <c r="M15" s="238">
        <f t="shared" si="1"/>
        <v>92741</v>
      </c>
      <c r="N15" s="238">
        <f t="shared" si="1"/>
        <v>449367</v>
      </c>
      <c r="O15" s="239">
        <f>SUM(O9:O14)</f>
        <v>3682076</v>
      </c>
      <c r="P15" s="240">
        <f>SUM(P9:P14)</f>
        <v>3884404</v>
      </c>
      <c r="Q15" s="240"/>
      <c r="R15" s="240"/>
      <c r="S15" s="240"/>
      <c r="T15" s="240"/>
      <c r="U15" s="240"/>
      <c r="V15" s="240"/>
      <c r="W15" s="240"/>
      <c r="X15" s="240"/>
      <c r="Y15" s="240"/>
      <c r="Z15" s="240"/>
      <c r="AA15" s="240"/>
      <c r="AB15" s="240"/>
      <c r="AC15" s="240"/>
      <c r="AD15" s="240"/>
      <c r="AE15" s="240"/>
      <c r="AF15" s="240"/>
      <c r="AG15" s="240"/>
      <c r="AH15" s="240"/>
      <c r="AI15" s="240"/>
      <c r="AJ15" s="240"/>
      <c r="AK15" s="240"/>
      <c r="AL15" s="240"/>
      <c r="AM15" s="240"/>
      <c r="AN15" s="240"/>
      <c r="AO15" s="240"/>
      <c r="AP15" s="240"/>
    </row>
    <row r="16" spans="1:42" ht="13.5" customHeight="1">
      <c r="A16" s="78" t="s">
        <v>239</v>
      </c>
      <c r="B16" s="145">
        <f t="shared" si="0"/>
        <v>39967</v>
      </c>
      <c r="C16" s="145">
        <v>3330</v>
      </c>
      <c r="D16" s="145">
        <v>3330</v>
      </c>
      <c r="E16" s="145">
        <v>3330</v>
      </c>
      <c r="F16" s="145">
        <v>3330</v>
      </c>
      <c r="G16" s="145">
        <v>3330</v>
      </c>
      <c r="H16" s="145">
        <v>3330</v>
      </c>
      <c r="I16" s="145">
        <v>3330</v>
      </c>
      <c r="J16" s="145">
        <v>3330</v>
      </c>
      <c r="K16" s="145">
        <v>3330</v>
      </c>
      <c r="L16" s="145">
        <v>3330</v>
      </c>
      <c r="M16" s="145">
        <v>3330</v>
      </c>
      <c r="N16" s="145">
        <v>3337</v>
      </c>
      <c r="O16" s="121">
        <v>27487</v>
      </c>
      <c r="P16" s="5">
        <v>27487</v>
      </c>
      <c r="Q16" s="5">
        <v>43687</v>
      </c>
      <c r="R16" s="5">
        <v>39967</v>
      </c>
    </row>
    <row r="17" spans="1:42" ht="13.5" customHeight="1">
      <c r="A17" s="78" t="s">
        <v>238</v>
      </c>
      <c r="B17" s="145">
        <f t="shared" si="0"/>
        <v>1067100</v>
      </c>
      <c r="C17" s="145"/>
      <c r="D17" s="145">
        <v>15000</v>
      </c>
      <c r="E17" s="145"/>
      <c r="F17" s="145">
        <v>150000</v>
      </c>
      <c r="G17" s="145"/>
      <c r="H17" s="145">
        <v>75000</v>
      </c>
      <c r="I17" s="145">
        <v>685000</v>
      </c>
      <c r="J17" s="145">
        <v>134510</v>
      </c>
      <c r="K17" s="145"/>
      <c r="L17" s="145"/>
      <c r="M17" s="145">
        <v>7590</v>
      </c>
      <c r="N17" s="145"/>
      <c r="O17" s="121">
        <v>395957</v>
      </c>
      <c r="P17" s="5">
        <v>1238457</v>
      </c>
      <c r="Q17" s="5">
        <v>1276152</v>
      </c>
      <c r="R17" s="5">
        <v>1067100</v>
      </c>
    </row>
    <row r="18" spans="1:42" s="248" customFormat="1" ht="13.5" customHeight="1">
      <c r="A18" s="243" t="s">
        <v>240</v>
      </c>
      <c r="B18" s="244">
        <f t="shared" si="0"/>
        <v>1107067</v>
      </c>
      <c r="C18" s="245">
        <f>SUM(C16:C17)</f>
        <v>3330</v>
      </c>
      <c r="D18" s="245">
        <f t="shared" ref="D18:N18" si="2">SUM(D16:D17)</f>
        <v>18330</v>
      </c>
      <c r="E18" s="245">
        <f t="shared" si="2"/>
        <v>3330</v>
      </c>
      <c r="F18" s="245">
        <f t="shared" si="2"/>
        <v>153330</v>
      </c>
      <c r="G18" s="245">
        <f t="shared" si="2"/>
        <v>3330</v>
      </c>
      <c r="H18" s="245">
        <f t="shared" si="2"/>
        <v>78330</v>
      </c>
      <c r="I18" s="245">
        <f t="shared" si="2"/>
        <v>688330</v>
      </c>
      <c r="J18" s="245">
        <f t="shared" si="2"/>
        <v>137840</v>
      </c>
      <c r="K18" s="245">
        <f t="shared" si="2"/>
        <v>3330</v>
      </c>
      <c r="L18" s="245">
        <f t="shared" si="2"/>
        <v>3330</v>
      </c>
      <c r="M18" s="245">
        <f>SUM(M16:M17)</f>
        <v>10920</v>
      </c>
      <c r="N18" s="245">
        <f t="shared" si="2"/>
        <v>3337</v>
      </c>
      <c r="O18" s="246">
        <f>SUM(O16:O17)</f>
        <v>423444</v>
      </c>
      <c r="P18" s="247">
        <f>SUM(P16:P17)</f>
        <v>1265944</v>
      </c>
      <c r="Q18" s="247"/>
      <c r="R18" s="247"/>
      <c r="S18" s="247"/>
      <c r="T18" s="247"/>
      <c r="U18" s="247"/>
      <c r="V18" s="247"/>
      <c r="W18" s="247"/>
      <c r="X18" s="247"/>
      <c r="Y18" s="247"/>
      <c r="Z18" s="247"/>
      <c r="AA18" s="247"/>
      <c r="AB18" s="247"/>
      <c r="AC18" s="247"/>
      <c r="AD18" s="247"/>
      <c r="AE18" s="247"/>
      <c r="AF18" s="247"/>
      <c r="AG18" s="247"/>
      <c r="AH18" s="247"/>
      <c r="AI18" s="247"/>
      <c r="AJ18" s="247"/>
      <c r="AK18" s="247"/>
      <c r="AL18" s="247"/>
      <c r="AM18" s="247"/>
      <c r="AN18" s="247"/>
      <c r="AO18" s="247"/>
      <c r="AP18" s="247"/>
    </row>
    <row r="19" spans="1:42" ht="13.5" customHeight="1" thickBot="1">
      <c r="A19" s="241" t="s">
        <v>245</v>
      </c>
      <c r="B19" s="242">
        <f>SUM(B15,B18)</f>
        <v>4905682</v>
      </c>
      <c r="C19" s="242">
        <f>SUM(C9:C16)</f>
        <v>188812</v>
      </c>
      <c r="D19" s="242">
        <f t="shared" ref="D19:N19" si="3">SUM(D9:D17)</f>
        <v>203812</v>
      </c>
      <c r="E19" s="242">
        <f t="shared" si="3"/>
        <v>1597316</v>
      </c>
      <c r="F19" s="242">
        <f t="shared" si="3"/>
        <v>338812</v>
      </c>
      <c r="G19" s="242">
        <f t="shared" si="3"/>
        <v>188812</v>
      </c>
      <c r="H19" s="242">
        <f t="shared" si="3"/>
        <v>1449016</v>
      </c>
      <c r="I19" s="242">
        <f t="shared" si="3"/>
        <v>873812</v>
      </c>
      <c r="J19" s="242">
        <f t="shared" si="3"/>
        <v>323322</v>
      </c>
      <c r="K19" s="242">
        <f t="shared" si="3"/>
        <v>2253298</v>
      </c>
      <c r="L19" s="242">
        <f t="shared" si="3"/>
        <v>188812</v>
      </c>
      <c r="M19" s="242">
        <f t="shared" si="3"/>
        <v>196402</v>
      </c>
      <c r="N19" s="242">
        <f t="shared" si="3"/>
        <v>902071</v>
      </c>
      <c r="O19" s="121">
        <f>SUM(O15,O18)</f>
        <v>4105520</v>
      </c>
      <c r="P19" s="5">
        <f>SUM(P15,P18)</f>
        <v>5150348</v>
      </c>
    </row>
    <row r="20" spans="1:42" ht="13.5" customHeight="1">
      <c r="A20" s="236" t="s">
        <v>92</v>
      </c>
      <c r="B20" s="146"/>
      <c r="C20" s="146"/>
      <c r="D20" s="146"/>
      <c r="E20" s="146"/>
      <c r="F20" s="146"/>
      <c r="G20" s="146"/>
      <c r="H20" s="146"/>
      <c r="I20" s="146"/>
      <c r="J20" s="146"/>
      <c r="K20" s="146"/>
      <c r="L20" s="146"/>
      <c r="M20" s="146"/>
      <c r="N20" s="146"/>
      <c r="O20" s="121"/>
    </row>
    <row r="21" spans="1:42" ht="13.5" customHeight="1">
      <c r="A21" s="77" t="s">
        <v>104</v>
      </c>
      <c r="B21" s="144">
        <f t="shared" ref="B21:B26" si="4">SUM(C21:N21)</f>
        <v>859459</v>
      </c>
      <c r="C21" s="144">
        <v>71621</v>
      </c>
      <c r="D21" s="144">
        <v>71621</v>
      </c>
      <c r="E21" s="144">
        <v>71628</v>
      </c>
      <c r="F21" s="144">
        <v>71628</v>
      </c>
      <c r="G21" s="144">
        <v>71628</v>
      </c>
      <c r="H21" s="144">
        <v>71628</v>
      </c>
      <c r="I21" s="144">
        <v>71628</v>
      </c>
      <c r="J21" s="144">
        <v>71628</v>
      </c>
      <c r="K21" s="144">
        <v>71628</v>
      </c>
      <c r="L21" s="144">
        <v>71628</v>
      </c>
      <c r="M21" s="144">
        <v>71628</v>
      </c>
      <c r="N21" s="144">
        <v>71565</v>
      </c>
      <c r="O21" s="121">
        <v>876828</v>
      </c>
      <c r="P21" s="5">
        <v>881976</v>
      </c>
      <c r="Q21" s="5">
        <v>892426</v>
      </c>
      <c r="R21" s="5">
        <v>859459</v>
      </c>
    </row>
    <row r="22" spans="1:42" ht="13.5" customHeight="1">
      <c r="A22" s="78" t="s">
        <v>105</v>
      </c>
      <c r="B22" s="144">
        <f t="shared" si="4"/>
        <v>173017</v>
      </c>
      <c r="C22" s="145">
        <v>14418</v>
      </c>
      <c r="D22" s="145">
        <v>14418</v>
      </c>
      <c r="E22" s="145">
        <v>14418</v>
      </c>
      <c r="F22" s="145">
        <v>14418</v>
      </c>
      <c r="G22" s="145">
        <v>14418</v>
      </c>
      <c r="H22" s="145">
        <v>14418</v>
      </c>
      <c r="I22" s="145">
        <v>14418</v>
      </c>
      <c r="J22" s="145">
        <v>14418</v>
      </c>
      <c r="K22" s="145">
        <v>14418</v>
      </c>
      <c r="L22" s="145">
        <v>14418</v>
      </c>
      <c r="M22" s="145">
        <v>14418</v>
      </c>
      <c r="N22" s="145">
        <v>14419</v>
      </c>
      <c r="O22" s="121">
        <v>177607</v>
      </c>
      <c r="P22" s="5">
        <v>178630</v>
      </c>
      <c r="Q22" s="5">
        <v>181152</v>
      </c>
      <c r="R22" s="5">
        <v>173017</v>
      </c>
    </row>
    <row r="23" spans="1:42" ht="13.5" customHeight="1">
      <c r="A23" s="78" t="s">
        <v>106</v>
      </c>
      <c r="B23" s="144">
        <f t="shared" si="4"/>
        <v>955431</v>
      </c>
      <c r="C23" s="145">
        <v>79620</v>
      </c>
      <c r="D23" s="145">
        <v>79620</v>
      </c>
      <c r="E23" s="145">
        <v>79620</v>
      </c>
      <c r="F23" s="145">
        <v>79620</v>
      </c>
      <c r="G23" s="145">
        <v>79620</v>
      </c>
      <c r="H23" s="145">
        <v>79620</v>
      </c>
      <c r="I23" s="145">
        <v>79620</v>
      </c>
      <c r="J23" s="145">
        <v>79620</v>
      </c>
      <c r="K23" s="145">
        <v>79620</v>
      </c>
      <c r="L23" s="145">
        <v>79620</v>
      </c>
      <c r="M23" s="145">
        <v>79620</v>
      </c>
      <c r="N23" s="145">
        <v>79611</v>
      </c>
      <c r="O23" s="121">
        <v>900400</v>
      </c>
      <c r="P23" s="5">
        <v>947643</v>
      </c>
      <c r="Q23" s="5">
        <v>1016036</v>
      </c>
      <c r="R23" s="5">
        <v>955431</v>
      </c>
    </row>
    <row r="24" spans="1:42" ht="13.5" customHeight="1">
      <c r="A24" s="78" t="s">
        <v>241</v>
      </c>
      <c r="B24" s="144">
        <f t="shared" si="4"/>
        <v>10957</v>
      </c>
      <c r="C24" s="145">
        <v>913</v>
      </c>
      <c r="D24" s="145">
        <v>913</v>
      </c>
      <c r="E24" s="145">
        <v>913</v>
      </c>
      <c r="F24" s="145">
        <v>913</v>
      </c>
      <c r="G24" s="145">
        <v>913</v>
      </c>
      <c r="H24" s="145">
        <v>913</v>
      </c>
      <c r="I24" s="145">
        <v>913</v>
      </c>
      <c r="J24" s="145">
        <v>913</v>
      </c>
      <c r="K24" s="145">
        <v>913</v>
      </c>
      <c r="L24" s="145">
        <v>913</v>
      </c>
      <c r="M24" s="145">
        <v>913</v>
      </c>
      <c r="N24" s="145">
        <v>914</v>
      </c>
      <c r="O24" s="121">
        <v>11612</v>
      </c>
      <c r="P24" s="5">
        <v>11612</v>
      </c>
      <c r="Q24" s="115"/>
    </row>
    <row r="25" spans="1:42" ht="13.5" customHeight="1">
      <c r="A25" s="78" t="s">
        <v>242</v>
      </c>
      <c r="B25" s="144">
        <f t="shared" si="4"/>
        <v>1649996.166666667</v>
      </c>
      <c r="C25" s="145">
        <f>$O$25/12</f>
        <v>22192.166666666668</v>
      </c>
      <c r="D25" s="145">
        <f t="shared" ref="D25:M25" si="5">$O$25/12</f>
        <v>22192.166666666668</v>
      </c>
      <c r="E25" s="145">
        <f t="shared" si="5"/>
        <v>22192.166666666668</v>
      </c>
      <c r="F25" s="145">
        <v>25192</v>
      </c>
      <c r="G25" s="145">
        <v>27192</v>
      </c>
      <c r="H25" s="145">
        <v>1083623</v>
      </c>
      <c r="I25" s="145">
        <v>25050</v>
      </c>
      <c r="J25" s="145">
        <f t="shared" si="5"/>
        <v>22192.166666666668</v>
      </c>
      <c r="K25" s="145">
        <f t="shared" si="5"/>
        <v>22192.166666666668</v>
      </c>
      <c r="L25" s="145">
        <f t="shared" si="5"/>
        <v>22192.166666666668</v>
      </c>
      <c r="M25" s="145">
        <f t="shared" si="5"/>
        <v>22192.166666666668</v>
      </c>
      <c r="N25" s="145">
        <v>333594</v>
      </c>
      <c r="O25" s="121">
        <v>266306</v>
      </c>
      <c r="P25" s="5">
        <v>1358839</v>
      </c>
      <c r="Q25" s="5">
        <v>1338594</v>
      </c>
      <c r="R25" s="5">
        <v>1649996</v>
      </c>
    </row>
    <row r="26" spans="1:42" ht="13.5" customHeight="1">
      <c r="A26" s="249" t="s">
        <v>243</v>
      </c>
      <c r="B26" s="143">
        <f t="shared" si="4"/>
        <v>0</v>
      </c>
      <c r="C26" s="146">
        <v>0</v>
      </c>
      <c r="D26" s="146"/>
      <c r="E26" s="146"/>
      <c r="F26" s="146"/>
      <c r="G26" s="146"/>
      <c r="H26" s="146"/>
      <c r="I26" s="146"/>
      <c r="J26" s="146"/>
      <c r="K26" s="146"/>
      <c r="L26" s="146"/>
      <c r="M26" s="146"/>
      <c r="N26" s="146"/>
      <c r="O26" s="121"/>
    </row>
    <row r="27" spans="1:42" ht="13.5" customHeight="1">
      <c r="A27" s="250" t="s">
        <v>455</v>
      </c>
      <c r="B27" s="244">
        <f>SUM(B21:B26)</f>
        <v>3648860.166666667</v>
      </c>
      <c r="C27" s="244">
        <f>SUM(C21:C26)</f>
        <v>188764.16666666666</v>
      </c>
      <c r="D27" s="244">
        <f t="shared" ref="D27:N27" si="6">SUM(D21:D26)</f>
        <v>188764.16666666666</v>
      </c>
      <c r="E27" s="244">
        <f t="shared" si="6"/>
        <v>188771.16666666666</v>
      </c>
      <c r="F27" s="244">
        <f t="shared" si="6"/>
        <v>191771</v>
      </c>
      <c r="G27" s="244">
        <f t="shared" si="6"/>
        <v>193771</v>
      </c>
      <c r="H27" s="244">
        <f t="shared" si="6"/>
        <v>1250202</v>
      </c>
      <c r="I27" s="244">
        <f t="shared" si="6"/>
        <v>191629</v>
      </c>
      <c r="J27" s="244">
        <f t="shared" si="6"/>
        <v>188771.16666666666</v>
      </c>
      <c r="K27" s="244">
        <f t="shared" si="6"/>
        <v>188771.16666666666</v>
      </c>
      <c r="L27" s="244">
        <f t="shared" si="6"/>
        <v>188771.16666666666</v>
      </c>
      <c r="M27" s="244">
        <f t="shared" si="6"/>
        <v>188771.16666666666</v>
      </c>
      <c r="N27" s="251">
        <f t="shared" si="6"/>
        <v>500103</v>
      </c>
      <c r="O27" s="121">
        <f>SUM(O21:O25)</f>
        <v>2232753</v>
      </c>
      <c r="P27" s="5">
        <f>SUM(P21:P26)</f>
        <v>3378700</v>
      </c>
      <c r="Q27" s="115"/>
    </row>
    <row r="28" spans="1:42" ht="13.5" customHeight="1">
      <c r="A28" s="77" t="s">
        <v>107</v>
      </c>
      <c r="B28" s="144">
        <f>SUM(C28:N28)</f>
        <v>586799</v>
      </c>
      <c r="C28" s="144">
        <v>15000</v>
      </c>
      <c r="D28" s="144">
        <v>40000</v>
      </c>
      <c r="E28" s="144">
        <v>40000</v>
      </c>
      <c r="F28" s="144">
        <v>40000</v>
      </c>
      <c r="G28" s="144">
        <v>40000</v>
      </c>
      <c r="H28" s="144">
        <v>17433</v>
      </c>
      <c r="I28" s="144">
        <v>46652</v>
      </c>
      <c r="J28" s="144">
        <v>156636</v>
      </c>
      <c r="K28" s="144">
        <v>171185</v>
      </c>
      <c r="L28" s="144">
        <v>6548</v>
      </c>
      <c r="M28" s="144">
        <v>8345</v>
      </c>
      <c r="N28" s="144">
        <v>5000</v>
      </c>
      <c r="O28" s="121">
        <v>791246</v>
      </c>
      <c r="P28" s="5">
        <v>813648</v>
      </c>
      <c r="Q28" s="5">
        <v>729502</v>
      </c>
      <c r="R28" s="5">
        <v>586799</v>
      </c>
    </row>
    <row r="29" spans="1:42" ht="13.5" customHeight="1">
      <c r="A29" s="78" t="s">
        <v>108</v>
      </c>
      <c r="B29" s="145">
        <f>SUM(C29:N29)</f>
        <v>584041</v>
      </c>
      <c r="C29" s="145">
        <v>5000</v>
      </c>
      <c r="D29" s="145">
        <v>10000</v>
      </c>
      <c r="E29" s="145">
        <v>28000</v>
      </c>
      <c r="F29" s="145">
        <v>86300</v>
      </c>
      <c r="G29" s="145">
        <v>50000</v>
      </c>
      <c r="H29" s="145">
        <v>61275</v>
      </c>
      <c r="I29" s="145">
        <v>50000</v>
      </c>
      <c r="J29" s="145">
        <v>50000</v>
      </c>
      <c r="K29" s="145">
        <v>78000</v>
      </c>
      <c r="L29" s="145">
        <v>65423</v>
      </c>
      <c r="M29" s="145">
        <v>71643</v>
      </c>
      <c r="N29" s="145">
        <v>28400</v>
      </c>
      <c r="O29" s="121">
        <v>504660</v>
      </c>
      <c r="P29" s="5">
        <v>693615</v>
      </c>
      <c r="Q29" s="5">
        <v>795766</v>
      </c>
      <c r="R29" s="5">
        <v>584041</v>
      </c>
    </row>
    <row r="30" spans="1:42" ht="13.5" customHeight="1">
      <c r="A30" s="78" t="s">
        <v>109</v>
      </c>
      <c r="B30" s="145">
        <f>SUM(C30:N30)</f>
        <v>2250</v>
      </c>
      <c r="C30" s="145"/>
      <c r="D30" s="145"/>
      <c r="E30" s="145"/>
      <c r="F30" s="145"/>
      <c r="G30" s="145"/>
      <c r="H30" s="145"/>
      <c r="I30" s="145">
        <v>800</v>
      </c>
      <c r="J30" s="145">
        <v>1000</v>
      </c>
      <c r="K30" s="145">
        <v>450</v>
      </c>
      <c r="L30" s="145"/>
      <c r="M30" s="145"/>
      <c r="N30" s="145"/>
      <c r="O30" s="121">
        <v>3300</v>
      </c>
      <c r="P30" s="5">
        <v>3300</v>
      </c>
      <c r="Q30" s="5">
        <v>3750</v>
      </c>
      <c r="R30" s="5">
        <v>2250</v>
      </c>
    </row>
    <row r="31" spans="1:42" ht="13.5" customHeight="1">
      <c r="A31" s="249" t="s">
        <v>300</v>
      </c>
      <c r="B31" s="146">
        <f>SUM(C31:N31)</f>
        <v>83732</v>
      </c>
      <c r="C31" s="146"/>
      <c r="D31" s="146"/>
      <c r="E31" s="146"/>
      <c r="F31" s="146"/>
      <c r="G31" s="146"/>
      <c r="H31" s="146"/>
      <c r="I31" s="146"/>
      <c r="J31" s="146"/>
      <c r="K31" s="146">
        <v>83732</v>
      </c>
      <c r="L31" s="146"/>
      <c r="M31" s="146"/>
      <c r="N31" s="146"/>
      <c r="O31" s="121">
        <v>573561</v>
      </c>
      <c r="P31" s="5">
        <v>261085</v>
      </c>
      <c r="R31" s="5">
        <v>83732</v>
      </c>
    </row>
    <row r="32" spans="1:42" ht="12.75" customHeight="1">
      <c r="A32" s="250" t="s">
        <v>456</v>
      </c>
      <c r="B32" s="244">
        <f t="shared" ref="B32:N32" si="7">SUM(B28:B31)</f>
        <v>1256822</v>
      </c>
      <c r="C32" s="244">
        <v>46000</v>
      </c>
      <c r="D32" s="244">
        <f t="shared" si="7"/>
        <v>50000</v>
      </c>
      <c r="E32" s="244">
        <f t="shared" si="7"/>
        <v>68000</v>
      </c>
      <c r="F32" s="244">
        <f t="shared" si="7"/>
        <v>126300</v>
      </c>
      <c r="G32" s="244">
        <f t="shared" si="7"/>
        <v>90000</v>
      </c>
      <c r="H32" s="244">
        <f t="shared" si="7"/>
        <v>78708</v>
      </c>
      <c r="I32" s="244">
        <f t="shared" si="7"/>
        <v>97452</v>
      </c>
      <c r="J32" s="244">
        <f t="shared" si="7"/>
        <v>207636</v>
      </c>
      <c r="K32" s="244">
        <f t="shared" si="7"/>
        <v>333367</v>
      </c>
      <c r="L32" s="244">
        <f t="shared" si="7"/>
        <v>71971</v>
      </c>
      <c r="M32" s="244">
        <f t="shared" si="7"/>
        <v>79988</v>
      </c>
      <c r="N32" s="251">
        <f t="shared" si="7"/>
        <v>33400</v>
      </c>
      <c r="O32" s="121">
        <f>SUM(O28:O31)</f>
        <v>1872767</v>
      </c>
      <c r="P32" s="5">
        <f>SUM(P28:P31)</f>
        <v>1771648</v>
      </c>
    </row>
    <row r="33" spans="1:16" ht="13.5" customHeight="1" thickBot="1">
      <c r="A33" s="79" t="s">
        <v>246</v>
      </c>
      <c r="B33" s="147">
        <f>SUM(B27,B32)</f>
        <v>4905682.166666667</v>
      </c>
      <c r="C33" s="147">
        <f>SUM(C27,C32)</f>
        <v>234764.16666666666</v>
      </c>
      <c r="D33" s="147">
        <f t="shared" ref="D33:N33" si="8">SUM(D27,D32)</f>
        <v>238764.16666666666</v>
      </c>
      <c r="E33" s="147">
        <f t="shared" si="8"/>
        <v>256771.16666666666</v>
      </c>
      <c r="F33" s="147">
        <f t="shared" si="8"/>
        <v>318071</v>
      </c>
      <c r="G33" s="147">
        <f t="shared" si="8"/>
        <v>283771</v>
      </c>
      <c r="H33" s="147">
        <f t="shared" si="8"/>
        <v>1328910</v>
      </c>
      <c r="I33" s="147">
        <f t="shared" si="8"/>
        <v>289081</v>
      </c>
      <c r="J33" s="147">
        <f t="shared" si="8"/>
        <v>396407.16666666663</v>
      </c>
      <c r="K33" s="147">
        <f t="shared" si="8"/>
        <v>522138.16666666663</v>
      </c>
      <c r="L33" s="147">
        <f t="shared" si="8"/>
        <v>260742.16666666666</v>
      </c>
      <c r="M33" s="147">
        <f t="shared" si="8"/>
        <v>268759.16666666663</v>
      </c>
      <c r="N33" s="147">
        <f t="shared" si="8"/>
        <v>533503</v>
      </c>
      <c r="O33" s="121">
        <f>SUM(O27,O32)</f>
        <v>4105520</v>
      </c>
      <c r="P33" s="5">
        <f>SUM(P27,P32)</f>
        <v>5150348</v>
      </c>
    </row>
    <row r="35" spans="1:16">
      <c r="B35" s="115"/>
    </row>
    <row r="37" spans="1:16">
      <c r="D37" s="115"/>
    </row>
    <row r="38" spans="1:16">
      <c r="D38" s="115"/>
    </row>
    <row r="48" spans="1:16" ht="14.45" customHeight="1"/>
    <row r="49" ht="14.4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4.45" customHeight="1"/>
    <row r="59" ht="13.5" customHeight="1"/>
    <row r="60" ht="13.5" customHeight="1"/>
  </sheetData>
  <phoneticPr fontId="0" type="noConversion"/>
  <printOptions horizontalCentered="1"/>
  <pageMargins left="0.39370078740157483" right="0.39370078740157483" top="0.59055118110236227" bottom="0.59055118110236227" header="0.51181102362204722" footer="0.51181102362204722"/>
  <pageSetup paperSize="9" scale="80" firstPageNumber="26" orientation="landscape" r:id="rId1"/>
  <headerFooter alignWithMargins="0">
    <oddFooter>&amp;P. oldal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S70"/>
  <sheetViews>
    <sheetView view="pageBreakPreview" zoomScaleNormal="100" workbookViewId="0">
      <pane ySplit="4035" topLeftCell="A58"/>
      <selection pane="bottomLeft" activeCell="R21" sqref="R21"/>
    </sheetView>
  </sheetViews>
  <sheetFormatPr defaultRowHeight="12.75"/>
  <cols>
    <col min="1" max="1" width="30.7109375" customWidth="1"/>
    <col min="2" max="2" width="10.42578125" customWidth="1"/>
    <col min="3" max="3" width="11.5703125" customWidth="1"/>
    <col min="4" max="4" width="9.42578125" customWidth="1"/>
    <col min="5" max="5" width="11.85546875" customWidth="1"/>
    <col min="6" max="6" width="10.28515625" customWidth="1"/>
    <col min="7" max="7" width="10.85546875" customWidth="1"/>
    <col min="8" max="8" width="9.85546875" customWidth="1"/>
    <col min="9" max="9" width="9" customWidth="1"/>
    <col min="10" max="10" width="10.7109375" customWidth="1"/>
    <col min="11" max="11" width="10.28515625" customWidth="1"/>
    <col min="12" max="12" width="9" customWidth="1"/>
    <col min="13" max="13" width="10.5703125" customWidth="1"/>
  </cols>
  <sheetData>
    <row r="1" spans="1:17" ht="15.75">
      <c r="A1" s="27" t="s">
        <v>761</v>
      </c>
      <c r="B1" s="27"/>
      <c r="C1" s="27"/>
      <c r="D1" s="27"/>
      <c r="E1" s="27"/>
      <c r="F1" s="36"/>
      <c r="G1" s="36"/>
      <c r="H1" s="36"/>
      <c r="I1" s="36"/>
      <c r="J1" s="39"/>
      <c r="K1" s="39"/>
      <c r="L1" s="39"/>
      <c r="M1" s="39"/>
    </row>
    <row r="2" spans="1:17" ht="15.75">
      <c r="A2" s="27"/>
      <c r="B2" s="27"/>
      <c r="C2" s="27"/>
      <c r="D2" s="27"/>
      <c r="E2" s="27"/>
      <c r="F2" s="36"/>
      <c r="G2" s="36"/>
      <c r="H2" s="36"/>
      <c r="I2" s="36"/>
      <c r="J2" s="39"/>
      <c r="K2" s="39"/>
      <c r="L2" s="39"/>
      <c r="M2" s="39"/>
    </row>
    <row r="3" spans="1:17" ht="15.75">
      <c r="A3" s="37"/>
      <c r="B3" s="37"/>
      <c r="C3" s="37"/>
      <c r="D3" s="37"/>
      <c r="E3" s="37"/>
      <c r="F3" s="35"/>
      <c r="G3" s="35"/>
      <c r="H3" s="35"/>
      <c r="I3" s="35"/>
      <c r="J3" s="35"/>
      <c r="K3" s="35"/>
      <c r="L3" s="35"/>
      <c r="M3" s="35"/>
    </row>
    <row r="4" spans="1:17" ht="15.75">
      <c r="A4" s="37"/>
      <c r="B4" s="37"/>
      <c r="C4" s="37"/>
      <c r="D4" s="37"/>
      <c r="E4" s="37"/>
      <c r="F4" s="37" t="s">
        <v>26</v>
      </c>
      <c r="G4" s="35"/>
      <c r="H4" s="35"/>
      <c r="I4" s="35"/>
      <c r="J4" s="35"/>
      <c r="K4" s="35"/>
      <c r="L4" s="35"/>
      <c r="M4" s="35"/>
    </row>
    <row r="5" spans="1:17" ht="15.75">
      <c r="A5" s="37"/>
      <c r="B5" s="37"/>
      <c r="C5" s="37"/>
      <c r="D5" s="37"/>
      <c r="E5" s="37"/>
      <c r="F5" s="408" t="s">
        <v>486</v>
      </c>
      <c r="G5" s="35"/>
      <c r="H5" s="35"/>
      <c r="I5" s="35"/>
      <c r="J5" s="35"/>
      <c r="K5" s="35"/>
      <c r="L5" s="35"/>
      <c r="M5" s="35"/>
    </row>
    <row r="6" spans="1:17" ht="15.75">
      <c r="A6" s="27"/>
      <c r="B6" s="27"/>
      <c r="C6" s="27"/>
      <c r="D6" s="37"/>
      <c r="E6" s="37"/>
      <c r="F6" s="37" t="s">
        <v>27</v>
      </c>
      <c r="G6" s="26"/>
      <c r="H6" s="26"/>
      <c r="I6" s="26"/>
      <c r="J6" s="26"/>
      <c r="K6" s="26"/>
      <c r="L6" s="26"/>
      <c r="M6" s="26"/>
    </row>
    <row r="7" spans="1:17" ht="15.75">
      <c r="A7" s="27"/>
      <c r="B7" s="27"/>
      <c r="C7" s="27"/>
      <c r="D7" s="37"/>
      <c r="E7" s="37"/>
      <c r="F7" s="26"/>
      <c r="G7" s="26"/>
      <c r="H7" s="26"/>
      <c r="I7" s="26"/>
      <c r="J7" s="26"/>
      <c r="K7" s="26"/>
      <c r="L7" s="26"/>
      <c r="M7" s="26"/>
    </row>
    <row r="8" spans="1:17">
      <c r="A8" s="26"/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</row>
    <row r="9" spans="1:17">
      <c r="A9" s="26"/>
      <c r="B9" s="5"/>
      <c r="C9" s="5"/>
      <c r="D9" s="5"/>
      <c r="E9" s="5"/>
      <c r="F9" s="40"/>
      <c r="G9" s="40"/>
      <c r="H9" s="40"/>
      <c r="I9" s="40"/>
      <c r="J9" s="40"/>
      <c r="K9" s="40"/>
      <c r="L9" s="40" t="s">
        <v>28</v>
      </c>
      <c r="M9" s="40"/>
    </row>
    <row r="10" spans="1:17" ht="12.75" customHeight="1">
      <c r="A10" s="7" t="s">
        <v>29</v>
      </c>
      <c r="B10" s="7" t="s">
        <v>30</v>
      </c>
      <c r="C10" s="532" t="s">
        <v>188</v>
      </c>
      <c r="D10" s="532" t="s">
        <v>183</v>
      </c>
      <c r="E10" s="532" t="s">
        <v>184</v>
      </c>
      <c r="F10" s="532" t="s">
        <v>141</v>
      </c>
      <c r="G10" s="532" t="s">
        <v>156</v>
      </c>
      <c r="H10" s="532" t="s">
        <v>158</v>
      </c>
      <c r="I10" s="537" t="s">
        <v>185</v>
      </c>
      <c r="J10" s="538"/>
      <c r="K10" s="537" t="s">
        <v>186</v>
      </c>
      <c r="L10" s="538"/>
      <c r="M10" s="532" t="s">
        <v>187</v>
      </c>
    </row>
    <row r="11" spans="1:17">
      <c r="A11" s="19" t="s">
        <v>31</v>
      </c>
      <c r="B11" s="19" t="s">
        <v>32</v>
      </c>
      <c r="C11" s="533"/>
      <c r="D11" s="533"/>
      <c r="E11" s="533"/>
      <c r="F11" s="533"/>
      <c r="G11" s="533"/>
      <c r="H11" s="533"/>
      <c r="I11" s="539"/>
      <c r="J11" s="540"/>
      <c r="K11" s="539"/>
      <c r="L11" s="540"/>
      <c r="M11" s="533"/>
      <c r="Q11" s="371"/>
    </row>
    <row r="12" spans="1:17" ht="27.75" customHeight="1">
      <c r="A12" s="8"/>
      <c r="B12" s="8" t="s">
        <v>33</v>
      </c>
      <c r="C12" s="534"/>
      <c r="D12" s="534"/>
      <c r="E12" s="534"/>
      <c r="F12" s="534"/>
      <c r="G12" s="534"/>
      <c r="H12" s="534"/>
      <c r="I12" s="210" t="s">
        <v>145</v>
      </c>
      <c r="J12" s="210" t="s">
        <v>112</v>
      </c>
      <c r="K12" s="210" t="s">
        <v>145</v>
      </c>
      <c r="L12" s="210" t="s">
        <v>112</v>
      </c>
      <c r="M12" s="534"/>
    </row>
    <row r="13" spans="1:17">
      <c r="A13" s="7" t="s">
        <v>8</v>
      </c>
      <c r="B13" s="7" t="s">
        <v>9</v>
      </c>
      <c r="C13" s="7" t="s">
        <v>10</v>
      </c>
      <c r="D13" s="7" t="s">
        <v>11</v>
      </c>
      <c r="E13" s="7" t="s">
        <v>12</v>
      </c>
      <c r="F13" s="9" t="s">
        <v>13</v>
      </c>
      <c r="G13" s="7" t="s">
        <v>14</v>
      </c>
      <c r="H13" s="9" t="s">
        <v>15</v>
      </c>
      <c r="I13" s="535" t="s">
        <v>16</v>
      </c>
      <c r="J13" s="536"/>
      <c r="K13" s="535" t="s">
        <v>17</v>
      </c>
      <c r="L13" s="536"/>
      <c r="M13" s="19">
        <v>11</v>
      </c>
    </row>
    <row r="14" spans="1:17">
      <c r="A14" s="13" t="s">
        <v>123</v>
      </c>
      <c r="B14" s="114"/>
      <c r="C14" s="114"/>
      <c r="D14" s="117"/>
      <c r="E14" s="114"/>
      <c r="F14" s="118"/>
      <c r="G14" s="114"/>
      <c r="H14" s="118"/>
      <c r="I14" s="114"/>
      <c r="J14" s="118"/>
      <c r="K14" s="114"/>
      <c r="L14" s="118"/>
      <c r="M14" s="114"/>
    </row>
    <row r="15" spans="1:17">
      <c r="A15" s="11" t="s">
        <v>34</v>
      </c>
      <c r="B15" s="88">
        <f>SUM(C15:M15)</f>
        <v>3832770</v>
      </c>
      <c r="C15" s="88">
        <f>SUM('4.1'!D246)</f>
        <v>0</v>
      </c>
      <c r="D15" s="131">
        <f>SUM('4.1'!E246)</f>
        <v>629618</v>
      </c>
      <c r="E15" s="88">
        <f>SUM('4.1'!F246)</f>
        <v>0</v>
      </c>
      <c r="F15" s="121">
        <f>SUM('4.1'!G246)</f>
        <v>1739313</v>
      </c>
      <c r="G15" s="88">
        <f>SUM('4.1'!H246)</f>
        <v>107915</v>
      </c>
      <c r="H15" s="121">
        <f>SUM('4.1'!I246)</f>
        <v>27437</v>
      </c>
      <c r="I15" s="88">
        <f>SUM('4.1'!J246)</f>
        <v>84749</v>
      </c>
      <c r="J15" s="121">
        <f>SUM('4.1'!K246)</f>
        <v>0</v>
      </c>
      <c r="K15" s="88">
        <f>SUM('4.1'!L246)</f>
        <v>211447</v>
      </c>
      <c r="L15" s="121">
        <f>SUM('4.1'!M246)</f>
        <v>184510</v>
      </c>
      <c r="M15" s="88">
        <f>SUM('4.1'!N246)</f>
        <v>847781</v>
      </c>
    </row>
    <row r="16" spans="1:17">
      <c r="A16" s="11" t="s">
        <v>398</v>
      </c>
      <c r="B16" s="88">
        <f>SUM(C16:M16)</f>
        <v>4914354</v>
      </c>
      <c r="C16" s="88">
        <f>SUM('4.1'!D249)</f>
        <v>0</v>
      </c>
      <c r="D16" s="131">
        <v>696083</v>
      </c>
      <c r="E16" s="88">
        <f>SUM('4.1'!F247)</f>
        <v>0</v>
      </c>
      <c r="F16" s="121">
        <v>1753565</v>
      </c>
      <c r="G16" s="88">
        <f>SUM('4.1'!H247)</f>
        <v>107915</v>
      </c>
      <c r="H16" s="121">
        <v>42137</v>
      </c>
      <c r="I16" s="88">
        <v>21150</v>
      </c>
      <c r="J16" s="121">
        <f>SUM('4.1'!K247)</f>
        <v>0</v>
      </c>
      <c r="K16" s="88">
        <v>1015638</v>
      </c>
      <c r="L16" s="121">
        <f>SUM('4.1'!M247)</f>
        <v>260514</v>
      </c>
      <c r="M16" s="88">
        <f>SUM('4.1'!N247)</f>
        <v>1017352</v>
      </c>
      <c r="N16" s="149">
        <f>SUM(C16:M16)</f>
        <v>4914354</v>
      </c>
      <c r="O16" s="149"/>
    </row>
    <row r="17" spans="1:19">
      <c r="A17" s="32" t="s">
        <v>513</v>
      </c>
      <c r="B17" s="88">
        <f>SUM(C17:M17)</f>
        <v>4600340</v>
      </c>
      <c r="C17" s="88">
        <v>0</v>
      </c>
      <c r="D17" s="121">
        <f>SUM('4.1'!E249)</f>
        <v>676430</v>
      </c>
      <c r="E17" s="113">
        <f>SUM('4.1'!F249)</f>
        <v>0</v>
      </c>
      <c r="F17" s="121">
        <f>SUM('4.1'!G249)</f>
        <v>1870142</v>
      </c>
      <c r="G17" s="113">
        <f>SUM('4.1'!H249)</f>
        <v>143269</v>
      </c>
      <c r="H17" s="121">
        <f>SUM('4.1'!I249)</f>
        <v>38417</v>
      </c>
      <c r="I17" s="113">
        <f>SUM('4.1'!J249)</f>
        <v>21150</v>
      </c>
      <c r="J17" s="121">
        <f>SUM('4.1'!K249)</f>
        <v>2513</v>
      </c>
      <c r="K17" s="113">
        <f>SUM('4.1'!L249)</f>
        <v>782590</v>
      </c>
      <c r="L17" s="121">
        <f>SUM('4.1'!M249)</f>
        <v>284510</v>
      </c>
      <c r="M17" s="113">
        <f>SUM('4.1'!N249)</f>
        <v>781319</v>
      </c>
    </row>
    <row r="18" spans="1:19">
      <c r="A18" s="31" t="s">
        <v>126</v>
      </c>
      <c r="B18" s="114"/>
      <c r="C18" s="114"/>
      <c r="D18" s="118"/>
      <c r="E18" s="114"/>
      <c r="F18" s="118"/>
      <c r="G18" s="114"/>
      <c r="H18" s="118"/>
      <c r="I18" s="114"/>
      <c r="J18" s="118"/>
      <c r="K18" s="114"/>
      <c r="L18" s="118"/>
      <c r="M18" s="114"/>
    </row>
    <row r="19" spans="1:19">
      <c r="A19" s="32" t="s">
        <v>46</v>
      </c>
      <c r="B19" s="88">
        <f>SUM(C19:M19)</f>
        <v>-1251449</v>
      </c>
      <c r="C19" s="88"/>
      <c r="D19" s="121">
        <v>-420789</v>
      </c>
      <c r="E19" s="88"/>
      <c r="F19" s="121">
        <v>-830660</v>
      </c>
      <c r="G19" s="88"/>
      <c r="H19" s="121"/>
      <c r="I19" s="88"/>
      <c r="J19" s="121"/>
      <c r="K19" s="88"/>
      <c r="L19" s="121"/>
      <c r="M19" s="88"/>
      <c r="S19" s="371"/>
    </row>
    <row r="20" spans="1:19">
      <c r="A20" s="32" t="s">
        <v>399</v>
      </c>
      <c r="B20" s="88">
        <f>SUM(C20:M20)</f>
        <v>-1244788</v>
      </c>
      <c r="C20" s="88"/>
      <c r="D20" s="121">
        <v>-441380</v>
      </c>
      <c r="E20" s="88"/>
      <c r="F20" s="121">
        <v>-803408</v>
      </c>
      <c r="G20" s="88"/>
      <c r="H20" s="121"/>
      <c r="I20" s="88"/>
      <c r="J20" s="121"/>
      <c r="K20" s="88"/>
      <c r="L20" s="121"/>
      <c r="M20" s="88"/>
    </row>
    <row r="21" spans="1:19">
      <c r="A21" s="15" t="s">
        <v>514</v>
      </c>
      <c r="B21" s="113">
        <f>SUM(C21:M21)</f>
        <v>-1173647</v>
      </c>
      <c r="C21" s="113"/>
      <c r="D21" s="120">
        <v>-441380</v>
      </c>
      <c r="E21" s="113"/>
      <c r="F21" s="120">
        <v>-732267</v>
      </c>
      <c r="G21" s="113"/>
      <c r="H21" s="120"/>
      <c r="I21" s="113"/>
      <c r="J21" s="120"/>
      <c r="K21" s="113"/>
      <c r="L21" s="120"/>
      <c r="M21" s="113"/>
    </row>
    <row r="22" spans="1:19" s="155" customFormat="1">
      <c r="A22" s="22" t="s">
        <v>68</v>
      </c>
      <c r="B22" s="124"/>
      <c r="C22" s="124"/>
      <c r="D22" s="124"/>
      <c r="E22" s="124"/>
      <c r="F22" s="156"/>
      <c r="G22" s="124"/>
      <c r="H22" s="156"/>
      <c r="I22" s="124"/>
      <c r="J22" s="126"/>
      <c r="K22" s="124"/>
      <c r="L22" s="126"/>
      <c r="M22" s="124"/>
    </row>
    <row r="23" spans="1:19">
      <c r="A23" s="11" t="s">
        <v>34</v>
      </c>
      <c r="B23" s="88">
        <f>SUM('4.2'!C34)</f>
        <v>256606</v>
      </c>
      <c r="C23" s="88">
        <f>SUM('4.2'!D34)</f>
        <v>254356</v>
      </c>
      <c r="D23" s="88">
        <f>SUM('4.2'!E34)</f>
        <v>0</v>
      </c>
      <c r="E23" s="88">
        <f>SUM('4.2'!F34)</f>
        <v>0</v>
      </c>
      <c r="F23" s="88">
        <f>SUM('4.2'!G34)</f>
        <v>0</v>
      </c>
      <c r="G23" s="88">
        <f>SUM('4.2'!H34)</f>
        <v>2200</v>
      </c>
      <c r="H23" s="88">
        <f>SUM('4.2'!I34)</f>
        <v>50</v>
      </c>
      <c r="I23" s="88">
        <f>SUM('4.2'!J34)</f>
        <v>0</v>
      </c>
      <c r="J23" s="88">
        <f>SUM('4.2'!K34)</f>
        <v>0</v>
      </c>
      <c r="K23" s="88">
        <f>SUM('4.2'!L34)</f>
        <v>0</v>
      </c>
      <c r="L23" s="88">
        <f>SUM('4.2'!M34)</f>
        <v>0</v>
      </c>
      <c r="M23" s="88">
        <f>SUM('4.2'!N34)</f>
        <v>0</v>
      </c>
    </row>
    <row r="24" spans="1:19">
      <c r="A24" s="11" t="s">
        <v>398</v>
      </c>
      <c r="B24" s="88">
        <f>SUM('4.2'!C35)</f>
        <v>279353</v>
      </c>
      <c r="C24" s="88">
        <f>SUM('4.2'!D35)</f>
        <v>272076</v>
      </c>
      <c r="D24" s="88">
        <f>SUM('4.2'!E35)</f>
        <v>2739</v>
      </c>
      <c r="E24" s="88">
        <f>SUM('4.2'!F35)</f>
        <v>0</v>
      </c>
      <c r="F24" s="88">
        <f>SUM('4.2'!G35)</f>
        <v>0</v>
      </c>
      <c r="G24" s="88">
        <f>SUM('4.2'!H35)</f>
        <v>2200</v>
      </c>
      <c r="H24" s="88">
        <f>SUM('4.2'!I35)</f>
        <v>1550</v>
      </c>
      <c r="I24" s="88">
        <f>SUM('4.2'!J35)</f>
        <v>0</v>
      </c>
      <c r="J24" s="88">
        <f>SUM('4.2'!K35)</f>
        <v>0</v>
      </c>
      <c r="K24" s="88">
        <f>SUM('4.2'!L35)</f>
        <v>0</v>
      </c>
      <c r="L24" s="88">
        <f>SUM('4.2'!M35)</f>
        <v>0</v>
      </c>
      <c r="M24" s="88">
        <f>SUM('4.2'!N35)</f>
        <v>788</v>
      </c>
      <c r="N24" s="149">
        <f>SUM(C24:M24)</f>
        <v>279353</v>
      </c>
    </row>
    <row r="25" spans="1:19">
      <c r="A25" s="32" t="s">
        <v>513</v>
      </c>
      <c r="B25" s="88">
        <f>SUM('4.2'!C37)</f>
        <v>273590</v>
      </c>
      <c r="C25" s="88">
        <f>SUM('4.2'!D37)</f>
        <v>266313</v>
      </c>
      <c r="D25" s="88">
        <f>SUM('4.2'!E37)</f>
        <v>2739</v>
      </c>
      <c r="E25" s="88">
        <f>SUM('4.2'!F37)</f>
        <v>0</v>
      </c>
      <c r="F25" s="88">
        <f>SUM('4.2'!G37)</f>
        <v>0</v>
      </c>
      <c r="G25" s="88">
        <f>SUM('4.2'!H37)</f>
        <v>2200</v>
      </c>
      <c r="H25" s="88">
        <f>SUM('4.2'!I37)</f>
        <v>1550</v>
      </c>
      <c r="I25" s="88">
        <f>SUM('4.2'!J37)</f>
        <v>0</v>
      </c>
      <c r="J25" s="88">
        <f>SUM('4.2'!K37)</f>
        <v>0</v>
      </c>
      <c r="K25" s="88">
        <f>SUM('4.2'!L37)</f>
        <v>0</v>
      </c>
      <c r="L25" s="88">
        <f>SUM('4.2'!M37)</f>
        <v>0</v>
      </c>
      <c r="M25" s="88">
        <f>SUM('4.2'!N37)</f>
        <v>788</v>
      </c>
    </row>
    <row r="26" spans="1:19" s="155" customFormat="1">
      <c r="A26" s="13" t="s">
        <v>175</v>
      </c>
      <c r="B26" s="130"/>
      <c r="C26" s="130"/>
      <c r="D26" s="132"/>
      <c r="E26" s="130"/>
      <c r="F26" s="130"/>
      <c r="G26" s="130"/>
      <c r="H26" s="130"/>
      <c r="I26" s="133"/>
      <c r="J26" s="133"/>
      <c r="K26" s="133"/>
      <c r="L26" s="133"/>
      <c r="M26" s="130"/>
    </row>
    <row r="27" spans="1:19">
      <c r="A27" s="11" t="s">
        <v>34</v>
      </c>
      <c r="B27" s="88">
        <f>SUM(C27:M27)</f>
        <v>150750</v>
      </c>
      <c r="C27" s="88">
        <v>148259</v>
      </c>
      <c r="D27" s="88"/>
      <c r="E27" s="88"/>
      <c r="F27" s="88"/>
      <c r="G27" s="88">
        <v>2491</v>
      </c>
      <c r="H27" s="88"/>
      <c r="I27" s="88"/>
      <c r="J27" s="88"/>
      <c r="K27" s="88"/>
      <c r="L27" s="88"/>
      <c r="M27" s="88"/>
    </row>
    <row r="28" spans="1:19">
      <c r="A28" s="11" t="s">
        <v>398</v>
      </c>
      <c r="B28" s="88">
        <f>SUM(C28:M28)</f>
        <v>152385</v>
      </c>
      <c r="C28" s="88">
        <v>148259</v>
      </c>
      <c r="D28" s="88"/>
      <c r="E28" s="88"/>
      <c r="F28" s="88"/>
      <c r="G28" s="88">
        <v>2491</v>
      </c>
      <c r="H28" s="88"/>
      <c r="I28" s="88"/>
      <c r="J28" s="88"/>
      <c r="K28" s="88"/>
      <c r="L28" s="88"/>
      <c r="M28" s="88">
        <v>1635</v>
      </c>
    </row>
    <row r="29" spans="1:19">
      <c r="A29" s="32" t="s">
        <v>513</v>
      </c>
      <c r="B29" s="88">
        <f>SUM(C29:M29)</f>
        <v>142240</v>
      </c>
      <c r="C29" s="88">
        <v>137675</v>
      </c>
      <c r="D29" s="88"/>
      <c r="E29" s="88"/>
      <c r="F29" s="88"/>
      <c r="G29" s="88">
        <v>2930</v>
      </c>
      <c r="H29" s="88"/>
      <c r="I29" s="88"/>
      <c r="J29" s="88"/>
      <c r="K29" s="88"/>
      <c r="L29" s="88"/>
      <c r="M29" s="88">
        <v>1635</v>
      </c>
    </row>
    <row r="30" spans="1:19">
      <c r="A30" s="13" t="s">
        <v>176</v>
      </c>
      <c r="B30" s="130"/>
      <c r="C30" s="130"/>
      <c r="D30" s="132"/>
      <c r="E30" s="130"/>
      <c r="F30" s="130"/>
      <c r="G30" s="132"/>
      <c r="H30" s="130"/>
      <c r="I30" s="133"/>
      <c r="J30" s="133"/>
      <c r="K30" s="133"/>
      <c r="L30" s="133"/>
      <c r="M30" s="130"/>
    </row>
    <row r="31" spans="1:19">
      <c r="A31" s="11" t="s">
        <v>34</v>
      </c>
      <c r="B31" s="88">
        <f>SUM(C31:M31)</f>
        <v>126000</v>
      </c>
      <c r="C31" s="88">
        <v>123788</v>
      </c>
      <c r="D31" s="88"/>
      <c r="E31" s="88"/>
      <c r="F31" s="88"/>
      <c r="G31" s="88">
        <v>2212</v>
      </c>
      <c r="H31" s="88"/>
      <c r="I31" s="88"/>
      <c r="J31" s="88"/>
      <c r="K31" s="88"/>
      <c r="L31" s="88"/>
      <c r="M31" s="88"/>
    </row>
    <row r="32" spans="1:19">
      <c r="A32" s="11" t="s">
        <v>398</v>
      </c>
      <c r="B32" s="88">
        <f>SUM(C32:M32)</f>
        <v>126000</v>
      </c>
      <c r="C32" s="88">
        <v>122282</v>
      </c>
      <c r="D32" s="88"/>
      <c r="E32" s="88"/>
      <c r="F32" s="88"/>
      <c r="G32" s="88">
        <v>2212</v>
      </c>
      <c r="H32" s="88"/>
      <c r="I32" s="88"/>
      <c r="J32" s="88"/>
      <c r="K32" s="88"/>
      <c r="L32" s="88"/>
      <c r="M32" s="88">
        <v>1506</v>
      </c>
    </row>
    <row r="33" spans="1:14">
      <c r="A33" s="32" t="s">
        <v>513</v>
      </c>
      <c r="B33" s="88">
        <f>SUM(C33:M33)</f>
        <v>118420</v>
      </c>
      <c r="C33" s="88">
        <v>113772</v>
      </c>
      <c r="D33" s="88"/>
      <c r="E33" s="88"/>
      <c r="F33" s="88"/>
      <c r="G33" s="88">
        <v>3142</v>
      </c>
      <c r="H33" s="88"/>
      <c r="I33" s="88"/>
      <c r="J33" s="88"/>
      <c r="K33" s="88"/>
      <c r="L33" s="88"/>
      <c r="M33" s="88">
        <v>1506</v>
      </c>
    </row>
    <row r="34" spans="1:14">
      <c r="A34" s="13" t="s">
        <v>177</v>
      </c>
      <c r="B34" s="130"/>
      <c r="C34" s="130"/>
      <c r="D34" s="132"/>
      <c r="E34" s="130"/>
      <c r="F34" s="130"/>
      <c r="G34" s="132"/>
      <c r="H34" s="130"/>
      <c r="I34" s="133"/>
      <c r="J34" s="133"/>
      <c r="K34" s="133"/>
      <c r="L34" s="133"/>
      <c r="M34" s="130"/>
    </row>
    <row r="35" spans="1:14">
      <c r="A35" s="11" t="s">
        <v>34</v>
      </c>
      <c r="B35" s="88">
        <f>SUM(C35:M35)</f>
        <v>66186</v>
      </c>
      <c r="C35" s="88">
        <v>63915</v>
      </c>
      <c r="D35" s="88"/>
      <c r="E35" s="88"/>
      <c r="F35" s="88"/>
      <c r="G35" s="88">
        <v>2271</v>
      </c>
      <c r="H35" s="88"/>
      <c r="I35" s="88"/>
      <c r="J35" s="88"/>
      <c r="K35" s="88"/>
      <c r="L35" s="88"/>
      <c r="M35" s="88"/>
    </row>
    <row r="36" spans="1:14">
      <c r="A36" s="11" t="s">
        <v>398</v>
      </c>
      <c r="B36" s="88">
        <f>SUM(C36:M36)</f>
        <v>66186</v>
      </c>
      <c r="C36" s="88">
        <v>62838</v>
      </c>
      <c r="D36" s="88"/>
      <c r="E36" s="88"/>
      <c r="F36" s="88"/>
      <c r="G36" s="88">
        <v>2271</v>
      </c>
      <c r="H36" s="88"/>
      <c r="I36" s="88"/>
      <c r="J36" s="88"/>
      <c r="K36" s="88"/>
      <c r="L36" s="88"/>
      <c r="M36" s="88">
        <v>1077</v>
      </c>
    </row>
    <row r="37" spans="1:14">
      <c r="A37" s="32" t="s">
        <v>513</v>
      </c>
      <c r="B37" s="88">
        <f>SUM(C37:M37)</f>
        <v>62310</v>
      </c>
      <c r="C37" s="88">
        <v>59523</v>
      </c>
      <c r="D37" s="88"/>
      <c r="E37" s="88"/>
      <c r="F37" s="88"/>
      <c r="G37" s="88">
        <v>1710</v>
      </c>
      <c r="H37" s="88"/>
      <c r="I37" s="88"/>
      <c r="J37" s="88"/>
      <c r="K37" s="88"/>
      <c r="L37" s="88"/>
      <c r="M37" s="88">
        <v>1077</v>
      </c>
    </row>
    <row r="38" spans="1:14">
      <c r="A38" s="13" t="s">
        <v>194</v>
      </c>
      <c r="B38" s="114"/>
      <c r="C38" s="114"/>
      <c r="D38" s="114"/>
      <c r="E38" s="114"/>
      <c r="F38" s="118"/>
      <c r="G38" s="114"/>
      <c r="H38" s="118"/>
      <c r="I38" s="114"/>
      <c r="J38" s="117"/>
      <c r="K38" s="114"/>
      <c r="L38" s="117"/>
      <c r="M38" s="114"/>
    </row>
    <row r="39" spans="1:14">
      <c r="A39" s="11" t="s">
        <v>34</v>
      </c>
      <c r="B39" s="88">
        <f>SUM(C39:M39)</f>
        <v>34689</v>
      </c>
      <c r="C39" s="88">
        <v>34123</v>
      </c>
      <c r="D39" s="88"/>
      <c r="E39" s="88"/>
      <c r="F39" s="88"/>
      <c r="G39" s="88">
        <v>566</v>
      </c>
      <c r="H39" s="88"/>
      <c r="I39" s="88"/>
      <c r="J39" s="88"/>
      <c r="K39" s="88"/>
      <c r="L39" s="88"/>
      <c r="M39" s="88"/>
      <c r="N39" s="26"/>
    </row>
    <row r="40" spans="1:14">
      <c r="A40" s="11" t="s">
        <v>398</v>
      </c>
      <c r="B40" s="88">
        <f>SUM(C40:M40)</f>
        <v>34850</v>
      </c>
      <c r="C40" s="88">
        <v>33242</v>
      </c>
      <c r="D40" s="88"/>
      <c r="E40" s="88"/>
      <c r="F40" s="88"/>
      <c r="G40" s="88">
        <v>566</v>
      </c>
      <c r="H40" s="88"/>
      <c r="I40" s="88"/>
      <c r="J40" s="88"/>
      <c r="K40" s="88"/>
      <c r="L40" s="88"/>
      <c r="M40" s="88">
        <v>1042</v>
      </c>
      <c r="N40" s="26"/>
    </row>
    <row r="41" spans="1:14">
      <c r="A41" s="15" t="s">
        <v>513</v>
      </c>
      <c r="B41" s="113">
        <f>SUM(C41:M41)</f>
        <v>33325</v>
      </c>
      <c r="C41" s="113">
        <v>31611</v>
      </c>
      <c r="D41" s="113"/>
      <c r="E41" s="113"/>
      <c r="F41" s="113"/>
      <c r="G41" s="113">
        <v>662</v>
      </c>
      <c r="H41" s="113"/>
      <c r="I41" s="113">
        <v>10</v>
      </c>
      <c r="J41" s="113"/>
      <c r="K41" s="113"/>
      <c r="L41" s="113"/>
      <c r="M41" s="113">
        <v>1042</v>
      </c>
      <c r="N41" s="26"/>
    </row>
    <row r="42" spans="1:14">
      <c r="A42" s="22" t="s">
        <v>178</v>
      </c>
      <c r="B42" s="124"/>
      <c r="C42" s="124"/>
      <c r="D42" s="124"/>
      <c r="E42" s="124"/>
      <c r="F42" s="124"/>
      <c r="G42" s="124"/>
      <c r="H42" s="124"/>
      <c r="I42" s="126"/>
      <c r="J42" s="126"/>
      <c r="K42" s="126"/>
      <c r="L42" s="126"/>
      <c r="M42" s="124"/>
    </row>
    <row r="43" spans="1:14" s="157" customFormat="1">
      <c r="A43" s="11" t="s">
        <v>37</v>
      </c>
      <c r="B43" s="88">
        <f>SUM(C43:M43)</f>
        <v>199859</v>
      </c>
      <c r="C43" s="88">
        <v>105700</v>
      </c>
      <c r="D43" s="88"/>
      <c r="E43" s="88"/>
      <c r="F43" s="88"/>
      <c r="G43" s="88">
        <v>94159</v>
      </c>
      <c r="H43" s="88"/>
      <c r="I43" s="88"/>
      <c r="J43" s="88"/>
      <c r="K43" s="88"/>
      <c r="L43" s="88"/>
      <c r="M43" s="88"/>
    </row>
    <row r="44" spans="1:14" s="157" customFormat="1">
      <c r="A44" s="11" t="s">
        <v>398</v>
      </c>
      <c r="B44" s="88">
        <f>SUM(C44:M44)</f>
        <v>201506</v>
      </c>
      <c r="C44" s="88">
        <v>99849</v>
      </c>
      <c r="D44" s="88"/>
      <c r="E44" s="88"/>
      <c r="F44" s="88"/>
      <c r="G44" s="88">
        <v>94159</v>
      </c>
      <c r="H44" s="88"/>
      <c r="I44" s="88"/>
      <c r="J44" s="88"/>
      <c r="K44" s="88"/>
      <c r="L44" s="88"/>
      <c r="M44" s="88">
        <v>7498</v>
      </c>
    </row>
    <row r="45" spans="1:14" s="157" customFormat="1">
      <c r="A45" s="32" t="s">
        <v>513</v>
      </c>
      <c r="B45" s="88">
        <f>SUM(C45:M45)</f>
        <v>205233</v>
      </c>
      <c r="C45" s="88">
        <v>100601</v>
      </c>
      <c r="D45" s="88"/>
      <c r="E45" s="88"/>
      <c r="F45" s="88"/>
      <c r="G45" s="88">
        <v>97134</v>
      </c>
      <c r="H45" s="88"/>
      <c r="I45" s="131"/>
      <c r="J45" s="131"/>
      <c r="K45" s="131"/>
      <c r="L45" s="131"/>
      <c r="M45" s="88">
        <v>7498</v>
      </c>
    </row>
    <row r="46" spans="1:14">
      <c r="A46" s="13" t="s">
        <v>179</v>
      </c>
      <c r="B46" s="130"/>
      <c r="C46" s="130"/>
      <c r="D46" s="134"/>
      <c r="E46" s="130"/>
      <c r="F46" s="130"/>
      <c r="G46" s="130"/>
      <c r="H46" s="130"/>
      <c r="I46" s="133"/>
      <c r="J46" s="133"/>
      <c r="K46" s="133"/>
      <c r="L46" s="133"/>
      <c r="M46" s="130"/>
    </row>
    <row r="47" spans="1:14">
      <c r="A47" s="11" t="s">
        <v>34</v>
      </c>
      <c r="B47" s="88">
        <f>SUM(C47:M47)</f>
        <v>57042</v>
      </c>
      <c r="C47" s="88">
        <v>52923</v>
      </c>
      <c r="D47" s="88"/>
      <c r="E47" s="88"/>
      <c r="F47" s="88"/>
      <c r="G47" s="88">
        <v>3657</v>
      </c>
      <c r="H47" s="88"/>
      <c r="I47" s="88">
        <v>462</v>
      </c>
      <c r="J47" s="88"/>
      <c r="K47" s="88"/>
      <c r="L47" s="88"/>
      <c r="M47" s="88"/>
    </row>
    <row r="48" spans="1:14">
      <c r="A48" s="11" t="s">
        <v>398</v>
      </c>
      <c r="B48" s="88">
        <f>SUM(C48:M48)</f>
        <v>52623</v>
      </c>
      <c r="C48" s="88">
        <v>45045</v>
      </c>
      <c r="D48" s="88"/>
      <c r="E48" s="88"/>
      <c r="F48" s="88"/>
      <c r="G48" s="88">
        <v>3657</v>
      </c>
      <c r="H48" s="88"/>
      <c r="I48" s="88">
        <v>462</v>
      </c>
      <c r="J48" s="88"/>
      <c r="K48" s="88"/>
      <c r="L48" s="88"/>
      <c r="M48" s="88">
        <v>3459</v>
      </c>
    </row>
    <row r="49" spans="1:15">
      <c r="A49" s="32" t="s">
        <v>513</v>
      </c>
      <c r="B49" s="88">
        <f>SUM(C49:M49)</f>
        <v>55282</v>
      </c>
      <c r="C49" s="88">
        <v>45598</v>
      </c>
      <c r="D49" s="88">
        <v>1695</v>
      </c>
      <c r="E49" s="88"/>
      <c r="F49" s="88"/>
      <c r="G49" s="88">
        <v>4530</v>
      </c>
      <c r="H49" s="88"/>
      <c r="I49" s="88">
        <v>0</v>
      </c>
      <c r="J49" s="88"/>
      <c r="K49" s="88"/>
      <c r="L49" s="88"/>
      <c r="M49" s="88">
        <v>3459</v>
      </c>
    </row>
    <row r="50" spans="1:15">
      <c r="A50" s="13" t="s">
        <v>180</v>
      </c>
      <c r="B50" s="130"/>
      <c r="C50" s="130"/>
      <c r="D50" s="134"/>
      <c r="E50" s="130"/>
      <c r="F50" s="130"/>
      <c r="G50" s="130"/>
      <c r="H50" s="130"/>
      <c r="I50" s="133"/>
      <c r="J50" s="133"/>
      <c r="K50" s="133"/>
      <c r="L50" s="133"/>
      <c r="M50" s="130"/>
    </row>
    <row r="51" spans="1:15">
      <c r="A51" s="11" t="s">
        <v>34</v>
      </c>
      <c r="B51" s="88">
        <f>SUM(C51:M51)</f>
        <v>172294</v>
      </c>
      <c r="C51" s="88">
        <v>100017</v>
      </c>
      <c r="D51" s="88"/>
      <c r="E51" s="88"/>
      <c r="F51" s="88"/>
      <c r="G51" s="88">
        <v>66877</v>
      </c>
      <c r="H51" s="88"/>
      <c r="I51" s="88">
        <v>5400</v>
      </c>
      <c r="J51" s="88"/>
      <c r="K51" s="88"/>
      <c r="L51" s="88"/>
      <c r="M51" s="88"/>
      <c r="N51" s="63"/>
    </row>
    <row r="52" spans="1:15">
      <c r="A52" s="11" t="s">
        <v>398</v>
      </c>
      <c r="B52" s="88">
        <f>SUM(C52:M52)</f>
        <v>174497</v>
      </c>
      <c r="C52" s="88">
        <v>95723</v>
      </c>
      <c r="D52" s="88"/>
      <c r="E52" s="88"/>
      <c r="F52" s="88"/>
      <c r="G52" s="88">
        <v>66877</v>
      </c>
      <c r="H52" s="88"/>
      <c r="I52" s="88">
        <v>5400</v>
      </c>
      <c r="J52" s="88"/>
      <c r="K52" s="88"/>
      <c r="L52" s="88"/>
      <c r="M52" s="88">
        <v>6497</v>
      </c>
    </row>
    <row r="53" spans="1:15">
      <c r="A53" s="32" t="s">
        <v>513</v>
      </c>
      <c r="B53" s="113">
        <f>SUM(C53:M53)</f>
        <v>158675</v>
      </c>
      <c r="C53" s="88">
        <v>94728</v>
      </c>
      <c r="D53" s="88"/>
      <c r="E53" s="88"/>
      <c r="F53" s="88"/>
      <c r="G53" s="88">
        <v>50300</v>
      </c>
      <c r="H53" s="88"/>
      <c r="I53" s="88">
        <v>7150</v>
      </c>
      <c r="J53" s="88"/>
      <c r="K53" s="88"/>
      <c r="L53" s="88"/>
      <c r="M53" s="88">
        <v>6497</v>
      </c>
    </row>
    <row r="54" spans="1:15">
      <c r="A54" s="13" t="s">
        <v>181</v>
      </c>
      <c r="B54" s="124"/>
      <c r="C54" s="130"/>
      <c r="D54" s="134"/>
      <c r="E54" s="130"/>
      <c r="F54" s="130"/>
      <c r="G54" s="130"/>
      <c r="H54" s="130"/>
      <c r="I54" s="133"/>
      <c r="J54" s="133"/>
      <c r="K54" s="133"/>
      <c r="L54" s="133"/>
      <c r="M54" s="130"/>
    </row>
    <row r="55" spans="1:15">
      <c r="A55" s="11" t="s">
        <v>34</v>
      </c>
      <c r="B55" s="88">
        <f>SUM(C55:M55)</f>
        <v>54771</v>
      </c>
      <c r="C55" s="88">
        <v>49261</v>
      </c>
      <c r="D55" s="88"/>
      <c r="E55" s="88"/>
      <c r="F55" s="88"/>
      <c r="G55" s="88">
        <v>5510</v>
      </c>
      <c r="H55" s="88"/>
      <c r="I55" s="88"/>
      <c r="J55" s="88"/>
      <c r="K55" s="88"/>
      <c r="L55" s="88"/>
      <c r="M55" s="88"/>
    </row>
    <row r="56" spans="1:15">
      <c r="A56" s="11" t="s">
        <v>398</v>
      </c>
      <c r="B56" s="88">
        <f>SUM(C56:M56)</f>
        <v>55592</v>
      </c>
      <c r="C56" s="88">
        <v>46979</v>
      </c>
      <c r="D56" s="88"/>
      <c r="E56" s="88"/>
      <c r="F56" s="88"/>
      <c r="G56" s="88">
        <v>5510</v>
      </c>
      <c r="H56" s="88"/>
      <c r="I56" s="88"/>
      <c r="J56" s="88"/>
      <c r="K56" s="88"/>
      <c r="L56" s="88"/>
      <c r="M56" s="88">
        <v>3103</v>
      </c>
    </row>
    <row r="57" spans="1:15">
      <c r="A57" s="32" t="s">
        <v>513</v>
      </c>
      <c r="B57" s="88">
        <f>SUM(C57:M57)</f>
        <v>57480</v>
      </c>
      <c r="C57" s="88">
        <v>48447</v>
      </c>
      <c r="D57" s="88"/>
      <c r="E57" s="88"/>
      <c r="F57" s="88"/>
      <c r="G57" s="88">
        <v>5930</v>
      </c>
      <c r="H57" s="88"/>
      <c r="I57" s="88"/>
      <c r="J57" s="88"/>
      <c r="K57" s="88"/>
      <c r="L57" s="88"/>
      <c r="M57" s="88">
        <v>3103</v>
      </c>
    </row>
    <row r="58" spans="1:15">
      <c r="A58" s="13" t="s">
        <v>182</v>
      </c>
      <c r="B58" s="130"/>
      <c r="C58" s="130"/>
      <c r="D58" s="134"/>
      <c r="E58" s="130"/>
      <c r="F58" s="130"/>
      <c r="G58" s="130"/>
      <c r="H58" s="130"/>
      <c r="I58" s="133"/>
      <c r="J58" s="133"/>
      <c r="K58" s="133"/>
      <c r="L58" s="133"/>
      <c r="M58" s="130"/>
      <c r="O58" s="371"/>
    </row>
    <row r="59" spans="1:15">
      <c r="A59" s="11" t="s">
        <v>34</v>
      </c>
      <c r="B59" s="88">
        <f>SUM(C59:M59)</f>
        <v>406002</v>
      </c>
      <c r="C59" s="88">
        <v>319107</v>
      </c>
      <c r="D59" s="88">
        <v>31129</v>
      </c>
      <c r="E59" s="88"/>
      <c r="F59" s="88"/>
      <c r="G59" s="88">
        <v>54466</v>
      </c>
      <c r="H59" s="88"/>
      <c r="I59" s="88"/>
      <c r="J59" s="88"/>
      <c r="K59" s="88"/>
      <c r="L59" s="88"/>
      <c r="M59" s="88">
        <v>1300</v>
      </c>
    </row>
    <row r="60" spans="1:15">
      <c r="A60" s="11" t="s">
        <v>398</v>
      </c>
      <c r="B60" s="88">
        <f>SUM(C60:M60)</f>
        <v>413611</v>
      </c>
      <c r="C60" s="88">
        <v>319107</v>
      </c>
      <c r="D60" s="88">
        <v>31129</v>
      </c>
      <c r="E60" s="88"/>
      <c r="F60" s="88"/>
      <c r="G60" s="88">
        <v>54466</v>
      </c>
      <c r="H60" s="88"/>
      <c r="I60" s="88"/>
      <c r="J60" s="88"/>
      <c r="K60" s="88"/>
      <c r="L60" s="88"/>
      <c r="M60" s="88">
        <v>8909</v>
      </c>
    </row>
    <row r="61" spans="1:15">
      <c r="A61" s="32" t="s">
        <v>513</v>
      </c>
      <c r="B61" s="88">
        <f>SUM(C61:M61)</f>
        <v>372434</v>
      </c>
      <c r="C61" s="88">
        <v>275379</v>
      </c>
      <c r="D61" s="88">
        <v>37126</v>
      </c>
      <c r="E61" s="88"/>
      <c r="F61" s="88"/>
      <c r="G61" s="88">
        <v>52320</v>
      </c>
      <c r="H61" s="88"/>
      <c r="I61" s="131"/>
      <c r="J61" s="131"/>
      <c r="K61" s="131"/>
      <c r="L61" s="131"/>
      <c r="M61" s="88">
        <v>7609</v>
      </c>
    </row>
    <row r="62" spans="1:15">
      <c r="A62" s="13" t="s">
        <v>100</v>
      </c>
      <c r="B62" s="130"/>
      <c r="C62" s="130"/>
      <c r="D62" s="134"/>
      <c r="E62" s="130"/>
      <c r="F62" s="130"/>
      <c r="G62" s="130"/>
      <c r="H62" s="130"/>
      <c r="I62" s="133"/>
      <c r="J62" s="133"/>
      <c r="K62" s="133"/>
      <c r="L62" s="133"/>
      <c r="M62" s="130"/>
    </row>
    <row r="63" spans="1:15">
      <c r="A63" s="11" t="s">
        <v>34</v>
      </c>
      <c r="B63" s="88">
        <f>SUM(C63:M63)</f>
        <v>4105520</v>
      </c>
      <c r="C63" s="88">
        <f>SUM(C15,C19,C23,C27,C31,C35,C39,C43,C47,C51,C55,C59,)</f>
        <v>1251449</v>
      </c>
      <c r="D63" s="88">
        <f t="shared" ref="D63:M63" si="0">SUM(D15,D19,D23,D27,D31,D35,D39,D43,D47,D51,D55,D59,)</f>
        <v>239958</v>
      </c>
      <c r="E63" s="88">
        <f t="shared" si="0"/>
        <v>0</v>
      </c>
      <c r="F63" s="88">
        <f t="shared" si="0"/>
        <v>908653</v>
      </c>
      <c r="G63" s="88">
        <f t="shared" si="0"/>
        <v>342324</v>
      </c>
      <c r="H63" s="88">
        <f t="shared" si="0"/>
        <v>27487</v>
      </c>
      <c r="I63" s="88">
        <f t="shared" si="0"/>
        <v>90611</v>
      </c>
      <c r="J63" s="88">
        <f t="shared" si="0"/>
        <v>0</v>
      </c>
      <c r="K63" s="88">
        <f t="shared" si="0"/>
        <v>211447</v>
      </c>
      <c r="L63" s="88">
        <f t="shared" si="0"/>
        <v>184510</v>
      </c>
      <c r="M63" s="88">
        <f t="shared" si="0"/>
        <v>849081</v>
      </c>
    </row>
    <row r="64" spans="1:15">
      <c r="A64" s="11" t="s">
        <v>398</v>
      </c>
      <c r="B64" s="88">
        <f>SUM(C64:M64)</f>
        <v>5224257</v>
      </c>
      <c r="C64" s="88">
        <v>1244788</v>
      </c>
      <c r="D64" s="88">
        <f t="shared" ref="D64:L64" si="1">SUM(D24,D28,D32,D36,D40,D44,D48,D52,D56,D60,D16,D20)</f>
        <v>288571</v>
      </c>
      <c r="E64" s="88">
        <f t="shared" si="1"/>
        <v>0</v>
      </c>
      <c r="F64" s="88">
        <f t="shared" si="1"/>
        <v>950157</v>
      </c>
      <c r="G64" s="88">
        <f t="shared" si="1"/>
        <v>342324</v>
      </c>
      <c r="H64" s="88">
        <f t="shared" si="1"/>
        <v>43687</v>
      </c>
      <c r="I64" s="88">
        <f t="shared" si="1"/>
        <v>27012</v>
      </c>
      <c r="J64" s="88">
        <f t="shared" si="1"/>
        <v>0</v>
      </c>
      <c r="K64" s="88">
        <f t="shared" si="1"/>
        <v>1015638</v>
      </c>
      <c r="L64" s="88">
        <f t="shared" si="1"/>
        <v>260514</v>
      </c>
      <c r="M64" s="88">
        <v>1051566</v>
      </c>
    </row>
    <row r="65" spans="1:15">
      <c r="A65" s="32" t="s">
        <v>513</v>
      </c>
      <c r="B65" s="88">
        <f>SUM(C65:M65)</f>
        <v>4905682</v>
      </c>
      <c r="C65" s="88">
        <f t="shared" ref="C65:M65" si="2">SUM(C17,C21,C25,C29,C33,C37,C41,C45,C49,C53,C57,C61,)</f>
        <v>1173647</v>
      </c>
      <c r="D65" s="88">
        <f t="shared" si="2"/>
        <v>276610</v>
      </c>
      <c r="E65" s="88">
        <f t="shared" si="2"/>
        <v>0</v>
      </c>
      <c r="F65" s="88">
        <f t="shared" si="2"/>
        <v>1137875</v>
      </c>
      <c r="G65" s="88">
        <f t="shared" si="2"/>
        <v>364127</v>
      </c>
      <c r="H65" s="88">
        <f t="shared" si="2"/>
        <v>39967</v>
      </c>
      <c r="I65" s="88">
        <f t="shared" si="2"/>
        <v>28310</v>
      </c>
      <c r="J65" s="88">
        <f t="shared" si="2"/>
        <v>2513</v>
      </c>
      <c r="K65" s="88">
        <f t="shared" si="2"/>
        <v>782590</v>
      </c>
      <c r="L65" s="88">
        <f t="shared" si="2"/>
        <v>284510</v>
      </c>
      <c r="M65" s="88">
        <f t="shared" si="2"/>
        <v>815533</v>
      </c>
    </row>
    <row r="66" spans="1:15">
      <c r="C66" s="149"/>
      <c r="O66" s="330"/>
    </row>
    <row r="67" spans="1:15">
      <c r="B67" s="149">
        <f>SUM(B16,B20,B24,B28,B32,B36,B40,B44,B48,B52,B56,B60,)</f>
        <v>5226169</v>
      </c>
    </row>
    <row r="68" spans="1:15">
      <c r="A68" s="63"/>
    </row>
    <row r="69" spans="1:15">
      <c r="A69" s="63"/>
    </row>
    <row r="70" spans="1:15">
      <c r="A70" s="63"/>
    </row>
  </sheetData>
  <mergeCells count="11">
    <mergeCell ref="M10:M12"/>
    <mergeCell ref="I13:J13"/>
    <mergeCell ref="K13:L13"/>
    <mergeCell ref="C10:C12"/>
    <mergeCell ref="I10:J11"/>
    <mergeCell ref="D10:D12"/>
    <mergeCell ref="E10:E12"/>
    <mergeCell ref="F10:F12"/>
    <mergeCell ref="G10:G12"/>
    <mergeCell ref="H10:H12"/>
    <mergeCell ref="K10:L11"/>
  </mergeCells>
  <phoneticPr fontId="0" type="noConversion"/>
  <printOptions horizontalCentered="1"/>
  <pageMargins left="0.39370078740157483" right="0.39370078740157483" top="0.78740157480314965" bottom="0.78740157480314965" header="0.51181102362204722" footer="0.51181102362204722"/>
  <pageSetup paperSize="9" scale="56" firstPageNumber="3" orientation="landscape" horizontalDpi="300" verticalDpi="300" r:id="rId1"/>
  <headerFooter alignWithMargins="0">
    <oddFooter>&amp;C&amp;P. oldal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W317"/>
  <sheetViews>
    <sheetView view="pageBreakPreview" topLeftCell="A7" zoomScaleNormal="100" zoomScaleSheetLayoutView="100" workbookViewId="0">
      <pane ySplit="2115" activePane="bottomLeft"/>
      <selection activeCell="E5" sqref="E5"/>
      <selection pane="bottomLeft"/>
    </sheetView>
  </sheetViews>
  <sheetFormatPr defaultRowHeight="12.75"/>
  <cols>
    <col min="1" max="1" width="42.42578125" customWidth="1"/>
    <col min="2" max="2" width="11.140625" customWidth="1"/>
    <col min="3" max="3" width="10.7109375" style="196" customWidth="1"/>
    <col min="4" max="4" width="11.42578125" customWidth="1"/>
    <col min="5" max="5" width="10.7109375" customWidth="1"/>
    <col min="6" max="6" width="12" customWidth="1"/>
    <col min="7" max="7" width="9.5703125" customWidth="1"/>
    <col min="8" max="8" width="10.7109375" customWidth="1"/>
    <col min="9" max="9" width="11.5703125" customWidth="1"/>
    <col min="10" max="14" width="10.7109375" customWidth="1"/>
    <col min="15" max="15" width="9.85546875" bestFit="1" customWidth="1"/>
  </cols>
  <sheetData>
    <row r="1" spans="1:15" ht="15.75">
      <c r="A1" s="4" t="s">
        <v>762</v>
      </c>
      <c r="B1" s="4"/>
      <c r="C1" s="6"/>
      <c r="D1" s="4"/>
      <c r="E1" s="4"/>
      <c r="F1" s="4"/>
      <c r="G1" s="4"/>
      <c r="H1" s="5"/>
      <c r="I1" s="5"/>
      <c r="J1" s="5"/>
      <c r="K1" s="5"/>
      <c r="L1" s="5"/>
      <c r="M1" s="5"/>
      <c r="N1" s="5"/>
    </row>
    <row r="2" spans="1:15" ht="15.75">
      <c r="A2" s="4"/>
      <c r="B2" s="4"/>
      <c r="C2" s="6"/>
      <c r="D2" s="4"/>
      <c r="E2" s="4"/>
      <c r="F2" s="4"/>
      <c r="G2" s="4"/>
      <c r="H2" s="5"/>
      <c r="I2" s="5"/>
      <c r="J2" s="5"/>
      <c r="K2" s="5"/>
      <c r="L2" s="5"/>
      <c r="M2" s="5"/>
    </row>
    <row r="3" spans="1:15" ht="15.75">
      <c r="A3" s="4"/>
      <c r="B3" s="4"/>
      <c r="C3" s="6"/>
      <c r="D3" s="4"/>
      <c r="E3" s="4"/>
      <c r="F3" s="6"/>
      <c r="G3" s="6"/>
      <c r="H3" s="6" t="s">
        <v>120</v>
      </c>
      <c r="I3" s="5"/>
      <c r="J3" s="5"/>
      <c r="K3" s="5"/>
      <c r="L3" s="5"/>
      <c r="M3" s="5"/>
      <c r="N3" s="5"/>
    </row>
    <row r="4" spans="1:15" ht="15.75">
      <c r="A4" s="4"/>
      <c r="B4" s="4"/>
      <c r="C4" s="6"/>
      <c r="D4" s="4"/>
      <c r="E4" s="4"/>
      <c r="F4" s="6"/>
      <c r="G4" s="6"/>
      <c r="H4" s="409" t="s">
        <v>487</v>
      </c>
      <c r="I4" s="5"/>
      <c r="J4" s="5"/>
      <c r="K4" s="5"/>
      <c r="L4" s="5"/>
      <c r="M4" s="5"/>
      <c r="N4" s="5"/>
    </row>
    <row r="5" spans="1:15" ht="15.75">
      <c r="A5" s="296"/>
      <c r="B5" s="6"/>
      <c r="C5" s="6"/>
      <c r="D5" s="4"/>
      <c r="E5" s="4"/>
      <c r="F5" s="6"/>
      <c r="G5" s="6"/>
      <c r="H5" s="6" t="s">
        <v>2</v>
      </c>
      <c r="I5" s="5"/>
      <c r="J5" s="5"/>
      <c r="K5" s="5"/>
      <c r="L5" s="5"/>
      <c r="M5" s="5"/>
      <c r="N5" s="5"/>
    </row>
    <row r="6" spans="1:15">
      <c r="A6" s="5"/>
      <c r="B6" s="5"/>
      <c r="C6" s="194"/>
      <c r="D6" s="5"/>
      <c r="E6" s="5"/>
      <c r="F6" s="5"/>
      <c r="G6" s="5"/>
      <c r="H6" s="5"/>
      <c r="I6" s="5"/>
      <c r="J6" s="5"/>
      <c r="K6" s="5"/>
      <c r="L6" s="5"/>
      <c r="M6" s="5"/>
      <c r="N6" s="267" t="s">
        <v>28</v>
      </c>
    </row>
    <row r="7" spans="1:15" ht="12.75" customHeight="1">
      <c r="A7" s="7" t="s">
        <v>29</v>
      </c>
      <c r="B7" s="7"/>
      <c r="C7" s="7" t="s">
        <v>30</v>
      </c>
      <c r="D7" s="532" t="s">
        <v>188</v>
      </c>
      <c r="E7" s="532" t="s">
        <v>195</v>
      </c>
      <c r="F7" s="532" t="s">
        <v>184</v>
      </c>
      <c r="G7" s="532" t="s">
        <v>141</v>
      </c>
      <c r="H7" s="532" t="s">
        <v>156</v>
      </c>
      <c r="I7" s="532" t="s">
        <v>158</v>
      </c>
      <c r="J7" s="537" t="s">
        <v>185</v>
      </c>
      <c r="K7" s="538"/>
      <c r="L7" s="537" t="s">
        <v>186</v>
      </c>
      <c r="M7" s="538"/>
      <c r="N7" s="532" t="s">
        <v>187</v>
      </c>
    </row>
    <row r="8" spans="1:15">
      <c r="A8" s="19" t="s">
        <v>31</v>
      </c>
      <c r="B8" s="19"/>
      <c r="C8" s="19" t="s">
        <v>32</v>
      </c>
      <c r="D8" s="533"/>
      <c r="E8" s="533"/>
      <c r="F8" s="533"/>
      <c r="G8" s="533"/>
      <c r="H8" s="533"/>
      <c r="I8" s="533"/>
      <c r="J8" s="539"/>
      <c r="K8" s="540"/>
      <c r="L8" s="539"/>
      <c r="M8" s="540"/>
      <c r="N8" s="533"/>
    </row>
    <row r="9" spans="1:15" ht="34.5" customHeight="1">
      <c r="A9" s="8"/>
      <c r="B9" s="8"/>
      <c r="C9" s="8" t="s">
        <v>33</v>
      </c>
      <c r="D9" s="534"/>
      <c r="E9" s="534"/>
      <c r="F9" s="534"/>
      <c r="G9" s="534"/>
      <c r="H9" s="534"/>
      <c r="I9" s="534"/>
      <c r="J9" s="210" t="s">
        <v>145</v>
      </c>
      <c r="K9" s="210" t="s">
        <v>112</v>
      </c>
      <c r="L9" s="210" t="s">
        <v>145</v>
      </c>
      <c r="M9" s="210" t="s">
        <v>112</v>
      </c>
      <c r="N9" s="534"/>
    </row>
    <row r="10" spans="1:15">
      <c r="A10" s="7" t="s">
        <v>8</v>
      </c>
      <c r="B10" s="7"/>
      <c r="C10" s="7" t="s">
        <v>9</v>
      </c>
      <c r="D10" s="7" t="s">
        <v>10</v>
      </c>
      <c r="E10" s="7" t="s">
        <v>11</v>
      </c>
      <c r="F10" s="7" t="s">
        <v>12</v>
      </c>
      <c r="G10" s="9" t="s">
        <v>13</v>
      </c>
      <c r="H10" s="7" t="s">
        <v>14</v>
      </c>
      <c r="I10" s="9" t="s">
        <v>15</v>
      </c>
      <c r="J10" s="535" t="s">
        <v>16</v>
      </c>
      <c r="K10" s="536"/>
      <c r="L10" s="535" t="s">
        <v>17</v>
      </c>
      <c r="M10" s="536"/>
      <c r="N10" s="19">
        <v>11</v>
      </c>
    </row>
    <row r="11" spans="1:15">
      <c r="A11" s="13" t="s">
        <v>196</v>
      </c>
      <c r="B11" s="13"/>
      <c r="C11" s="7"/>
      <c r="D11" s="118"/>
      <c r="E11" s="114"/>
      <c r="F11" s="153"/>
      <c r="G11" s="114"/>
      <c r="H11" s="118"/>
      <c r="I11" s="114"/>
      <c r="J11" s="118"/>
      <c r="K11" s="114"/>
      <c r="L11" s="114"/>
      <c r="M11" s="114"/>
      <c r="N11" s="114"/>
      <c r="O11" t="s">
        <v>279</v>
      </c>
    </row>
    <row r="12" spans="1:15">
      <c r="A12" s="11" t="s">
        <v>46</v>
      </c>
      <c r="B12" s="230" t="s">
        <v>148</v>
      </c>
      <c r="C12" s="253">
        <f>SUM(D12:N12)</f>
        <v>0</v>
      </c>
      <c r="D12" s="121">
        <f>SUM(E12:N12)</f>
        <v>0</v>
      </c>
      <c r="E12" s="88">
        <v>0</v>
      </c>
      <c r="F12" s="121"/>
      <c r="G12" s="88">
        <v>0</v>
      </c>
      <c r="H12" s="121">
        <v>0</v>
      </c>
      <c r="I12" s="88">
        <v>0</v>
      </c>
      <c r="J12" s="121">
        <v>0</v>
      </c>
      <c r="K12" s="88">
        <v>0</v>
      </c>
      <c r="L12" s="88"/>
      <c r="M12" s="88">
        <v>0</v>
      </c>
      <c r="N12" s="88">
        <v>0</v>
      </c>
      <c r="O12" s="149">
        <f>SUM(D12:N12)</f>
        <v>0</v>
      </c>
    </row>
    <row r="13" spans="1:15">
      <c r="A13" s="11" t="s">
        <v>399</v>
      </c>
      <c r="B13" s="230"/>
      <c r="C13" s="253">
        <f>SUM(D13:N13)</f>
        <v>0</v>
      </c>
      <c r="D13" s="121"/>
      <c r="E13" s="88"/>
      <c r="F13" s="121"/>
      <c r="G13" s="88"/>
      <c r="H13" s="121"/>
      <c r="I13" s="88"/>
      <c r="J13" s="121"/>
      <c r="K13" s="88"/>
      <c r="L13" s="88"/>
      <c r="M13" s="88"/>
      <c r="N13" s="88"/>
      <c r="O13" s="149">
        <f t="shared" ref="O13:O37" si="0">SUM(D13:N13)</f>
        <v>0</v>
      </c>
    </row>
    <row r="14" spans="1:15">
      <c r="A14" s="11" t="s">
        <v>600</v>
      </c>
      <c r="B14" s="230"/>
      <c r="C14" s="253">
        <f>SUM(D14:N14)</f>
        <v>2</v>
      </c>
      <c r="D14" s="121"/>
      <c r="E14" s="88"/>
      <c r="F14" s="121"/>
      <c r="G14" s="88"/>
      <c r="H14" s="121">
        <v>2</v>
      </c>
      <c r="I14" s="88"/>
      <c r="J14" s="121"/>
      <c r="K14" s="88"/>
      <c r="L14" s="88"/>
      <c r="M14" s="88"/>
      <c r="N14" s="88"/>
      <c r="O14" s="149">
        <f t="shared" si="0"/>
        <v>2</v>
      </c>
    </row>
    <row r="15" spans="1:15">
      <c r="A15" s="11" t="s">
        <v>601</v>
      </c>
      <c r="B15" s="230"/>
      <c r="C15" s="253">
        <f>SUM(C14)</f>
        <v>2</v>
      </c>
      <c r="D15" s="253">
        <f t="shared" ref="D15:N15" si="1">SUM(D14)</f>
        <v>0</v>
      </c>
      <c r="E15" s="253">
        <f t="shared" si="1"/>
        <v>0</v>
      </c>
      <c r="F15" s="253">
        <f t="shared" si="1"/>
        <v>0</v>
      </c>
      <c r="G15" s="253">
        <f t="shared" si="1"/>
        <v>0</v>
      </c>
      <c r="H15" s="253">
        <f t="shared" si="1"/>
        <v>2</v>
      </c>
      <c r="I15" s="253">
        <f t="shared" si="1"/>
        <v>0</v>
      </c>
      <c r="J15" s="253">
        <f t="shared" si="1"/>
        <v>0</v>
      </c>
      <c r="K15" s="253">
        <f t="shared" si="1"/>
        <v>0</v>
      </c>
      <c r="L15" s="253">
        <f t="shared" si="1"/>
        <v>0</v>
      </c>
      <c r="M15" s="253">
        <f t="shared" si="1"/>
        <v>0</v>
      </c>
      <c r="N15" s="253">
        <f t="shared" si="1"/>
        <v>0</v>
      </c>
      <c r="O15" s="149">
        <f t="shared" si="0"/>
        <v>2</v>
      </c>
    </row>
    <row r="16" spans="1:15">
      <c r="A16" s="15" t="s">
        <v>515</v>
      </c>
      <c r="B16" s="230"/>
      <c r="C16" s="253">
        <f>SUM(C13,C15)</f>
        <v>2</v>
      </c>
      <c r="D16" s="253">
        <f t="shared" ref="D16:N16" si="2">SUM(D13,D15)</f>
        <v>0</v>
      </c>
      <c r="E16" s="253">
        <f t="shared" si="2"/>
        <v>0</v>
      </c>
      <c r="F16" s="253">
        <f t="shared" si="2"/>
        <v>0</v>
      </c>
      <c r="G16" s="253">
        <f t="shared" si="2"/>
        <v>0</v>
      </c>
      <c r="H16" s="253">
        <f t="shared" si="2"/>
        <v>2</v>
      </c>
      <c r="I16" s="253">
        <f t="shared" si="2"/>
        <v>0</v>
      </c>
      <c r="J16" s="253">
        <f t="shared" si="2"/>
        <v>0</v>
      </c>
      <c r="K16" s="253">
        <f t="shared" si="2"/>
        <v>0</v>
      </c>
      <c r="L16" s="253">
        <f t="shared" si="2"/>
        <v>0</v>
      </c>
      <c r="M16" s="253">
        <f t="shared" si="2"/>
        <v>0</v>
      </c>
      <c r="N16" s="253">
        <f t="shared" si="2"/>
        <v>0</v>
      </c>
      <c r="O16" s="149">
        <f t="shared" si="0"/>
        <v>2</v>
      </c>
    </row>
    <row r="17" spans="1:15">
      <c r="A17" s="52" t="s">
        <v>275</v>
      </c>
      <c r="B17" s="252"/>
      <c r="C17" s="269"/>
      <c r="D17" s="118"/>
      <c r="E17" s="114"/>
      <c r="F17" s="118"/>
      <c r="G17" s="114"/>
      <c r="H17" s="118"/>
      <c r="I17" s="114"/>
      <c r="J17" s="118"/>
      <c r="K17" s="114"/>
      <c r="L17" s="114"/>
      <c r="M17" s="114"/>
      <c r="N17" s="114"/>
      <c r="O17" s="149">
        <f t="shared" si="0"/>
        <v>0</v>
      </c>
    </row>
    <row r="18" spans="1:15">
      <c r="A18" s="11" t="s">
        <v>46</v>
      </c>
      <c r="B18" s="230" t="s">
        <v>146</v>
      </c>
      <c r="C18" s="253">
        <f>SUM(D18:N18)</f>
        <v>0</v>
      </c>
      <c r="D18" s="121"/>
      <c r="E18" s="88"/>
      <c r="F18" s="121"/>
      <c r="G18" s="88"/>
      <c r="H18" s="121"/>
      <c r="I18" s="88"/>
      <c r="J18" s="121"/>
      <c r="K18" s="88"/>
      <c r="L18" s="88"/>
      <c r="M18" s="88"/>
      <c r="N18" s="88"/>
      <c r="O18" s="149">
        <f t="shared" si="0"/>
        <v>0</v>
      </c>
    </row>
    <row r="19" spans="1:15">
      <c r="A19" s="11" t="s">
        <v>399</v>
      </c>
      <c r="B19" s="230"/>
      <c r="C19" s="253">
        <f>SUM(D19:N19)</f>
        <v>0</v>
      </c>
      <c r="D19" s="121"/>
      <c r="E19" s="88"/>
      <c r="F19" s="121"/>
      <c r="G19" s="88"/>
      <c r="H19" s="121"/>
      <c r="I19" s="88"/>
      <c r="J19" s="121"/>
      <c r="K19" s="88"/>
      <c r="L19" s="88"/>
      <c r="M19" s="88"/>
      <c r="N19" s="88"/>
      <c r="O19" s="149">
        <f t="shared" si="0"/>
        <v>0</v>
      </c>
    </row>
    <row r="20" spans="1:15">
      <c r="A20" s="15" t="s">
        <v>516</v>
      </c>
      <c r="B20" s="230"/>
      <c r="C20" s="253">
        <v>0</v>
      </c>
      <c r="D20" s="121"/>
      <c r="E20" s="88"/>
      <c r="F20" s="121"/>
      <c r="G20" s="88"/>
      <c r="H20" s="121"/>
      <c r="I20" s="88"/>
      <c r="J20" s="121"/>
      <c r="K20" s="88"/>
      <c r="L20" s="88"/>
      <c r="M20" s="88"/>
      <c r="N20" s="88"/>
      <c r="O20" s="149">
        <f t="shared" si="0"/>
        <v>0</v>
      </c>
    </row>
    <row r="21" spans="1:15">
      <c r="A21" s="13" t="s">
        <v>296</v>
      </c>
      <c r="B21" s="7"/>
      <c r="C21" s="7"/>
      <c r="D21" s="117"/>
      <c r="E21" s="114"/>
      <c r="F21" s="118"/>
      <c r="G21" s="114"/>
      <c r="H21" s="118"/>
      <c r="I21" s="114"/>
      <c r="J21" s="118"/>
      <c r="K21" s="114"/>
      <c r="L21" s="114"/>
      <c r="M21" s="114"/>
      <c r="N21" s="114"/>
      <c r="O21" s="149">
        <f t="shared" si="0"/>
        <v>0</v>
      </c>
    </row>
    <row r="22" spans="1:15">
      <c r="A22" s="11" t="s">
        <v>46</v>
      </c>
      <c r="B22" s="230" t="s">
        <v>146</v>
      </c>
      <c r="C22" s="253">
        <f>SUM(D22:N22)</f>
        <v>2316</v>
      </c>
      <c r="D22" s="131"/>
      <c r="E22" s="88">
        <v>0</v>
      </c>
      <c r="F22" s="121">
        <v>0</v>
      </c>
      <c r="G22" s="88">
        <v>0</v>
      </c>
      <c r="H22" s="121">
        <v>2316</v>
      </c>
      <c r="I22" s="88">
        <v>0</v>
      </c>
      <c r="J22" s="121">
        <v>0</v>
      </c>
      <c r="K22" s="88">
        <v>0</v>
      </c>
      <c r="L22" s="88"/>
      <c r="M22" s="88">
        <v>0</v>
      </c>
      <c r="N22" s="88">
        <v>0</v>
      </c>
      <c r="O22" s="149">
        <f t="shared" si="0"/>
        <v>2316</v>
      </c>
    </row>
    <row r="23" spans="1:15">
      <c r="A23" s="11" t="s">
        <v>399</v>
      </c>
      <c r="B23" s="230"/>
      <c r="C23" s="253">
        <f>SUM(D23:N23)</f>
        <v>2316</v>
      </c>
      <c r="D23" s="121"/>
      <c r="E23" s="88"/>
      <c r="F23" s="121"/>
      <c r="G23" s="88"/>
      <c r="H23" s="121">
        <v>2316</v>
      </c>
      <c r="I23" s="88"/>
      <c r="J23" s="121"/>
      <c r="K23" s="88"/>
      <c r="L23" s="88"/>
      <c r="M23" s="88"/>
      <c r="N23" s="88"/>
      <c r="O23" s="149">
        <f t="shared" si="0"/>
        <v>2316</v>
      </c>
    </row>
    <row r="24" spans="1:15">
      <c r="A24" s="11" t="s">
        <v>602</v>
      </c>
      <c r="B24" s="230"/>
      <c r="C24" s="253">
        <f>SUM(D24:N24)</f>
        <v>-971</v>
      </c>
      <c r="D24" s="121"/>
      <c r="E24" s="88"/>
      <c r="F24" s="121"/>
      <c r="G24" s="88"/>
      <c r="H24" s="121">
        <v>-971</v>
      </c>
      <c r="I24" s="88"/>
      <c r="J24" s="121"/>
      <c r="K24" s="88"/>
      <c r="L24" s="88"/>
      <c r="M24" s="88"/>
      <c r="N24" s="88"/>
      <c r="O24" s="149">
        <f t="shared" si="0"/>
        <v>-971</v>
      </c>
    </row>
    <row r="25" spans="1:15">
      <c r="A25" s="11" t="s">
        <v>539</v>
      </c>
      <c r="B25" s="230"/>
      <c r="C25" s="253">
        <f>SUM(C24)</f>
        <v>-971</v>
      </c>
      <c r="D25" s="253">
        <f t="shared" ref="D25:N25" si="3">SUM(D24)</f>
        <v>0</v>
      </c>
      <c r="E25" s="253">
        <f t="shared" si="3"/>
        <v>0</v>
      </c>
      <c r="F25" s="253">
        <f t="shared" si="3"/>
        <v>0</v>
      </c>
      <c r="G25" s="253">
        <f t="shared" si="3"/>
        <v>0</v>
      </c>
      <c r="H25" s="253">
        <f t="shared" si="3"/>
        <v>-971</v>
      </c>
      <c r="I25" s="253">
        <f t="shared" si="3"/>
        <v>0</v>
      </c>
      <c r="J25" s="253">
        <f t="shared" si="3"/>
        <v>0</v>
      </c>
      <c r="K25" s="253">
        <f t="shared" si="3"/>
        <v>0</v>
      </c>
      <c r="L25" s="253">
        <f t="shared" si="3"/>
        <v>0</v>
      </c>
      <c r="M25" s="253">
        <f t="shared" si="3"/>
        <v>0</v>
      </c>
      <c r="N25" s="253">
        <f t="shared" si="3"/>
        <v>0</v>
      </c>
      <c r="O25" s="149">
        <f t="shared" si="0"/>
        <v>-971</v>
      </c>
    </row>
    <row r="26" spans="1:15">
      <c r="A26" s="15" t="s">
        <v>516</v>
      </c>
      <c r="B26" s="229"/>
      <c r="C26" s="212">
        <f>SUM(C23,C25)</f>
        <v>1345</v>
      </c>
      <c r="D26" s="212">
        <f t="shared" ref="D26:N26" si="4">SUM(D23,D25)</f>
        <v>0</v>
      </c>
      <c r="E26" s="212">
        <f t="shared" si="4"/>
        <v>0</v>
      </c>
      <c r="F26" s="212">
        <f t="shared" si="4"/>
        <v>0</v>
      </c>
      <c r="G26" s="212">
        <f t="shared" si="4"/>
        <v>0</v>
      </c>
      <c r="H26" s="212">
        <f t="shared" si="4"/>
        <v>1345</v>
      </c>
      <c r="I26" s="212">
        <f t="shared" si="4"/>
        <v>0</v>
      </c>
      <c r="J26" s="212">
        <f t="shared" si="4"/>
        <v>0</v>
      </c>
      <c r="K26" s="212">
        <f t="shared" si="4"/>
        <v>0</v>
      </c>
      <c r="L26" s="212">
        <f t="shared" si="4"/>
        <v>0</v>
      </c>
      <c r="M26" s="212">
        <f t="shared" si="4"/>
        <v>0</v>
      </c>
      <c r="N26" s="212">
        <f t="shared" si="4"/>
        <v>0</v>
      </c>
      <c r="O26" s="149">
        <f t="shared" si="0"/>
        <v>1345</v>
      </c>
    </row>
    <row r="27" spans="1:15">
      <c r="A27" s="317" t="s">
        <v>302</v>
      </c>
      <c r="B27" s="230"/>
      <c r="C27" s="253"/>
      <c r="D27" s="121"/>
      <c r="E27" s="88"/>
      <c r="F27" s="115"/>
      <c r="G27" s="88"/>
      <c r="H27" s="115"/>
      <c r="I27" s="88"/>
      <c r="J27" s="115"/>
      <c r="K27" s="88"/>
      <c r="L27" s="88"/>
      <c r="M27" s="88"/>
      <c r="N27" s="88"/>
      <c r="O27" s="149">
        <f t="shared" si="0"/>
        <v>0</v>
      </c>
    </row>
    <row r="28" spans="1:15">
      <c r="A28" s="11" t="s">
        <v>46</v>
      </c>
      <c r="B28" s="230" t="s">
        <v>147</v>
      </c>
      <c r="C28" s="253">
        <f>SUM(D28:N28)</f>
        <v>0</v>
      </c>
      <c r="D28" s="121"/>
      <c r="E28" s="88"/>
      <c r="F28" s="115"/>
      <c r="G28" s="88"/>
      <c r="H28" s="115"/>
      <c r="I28" s="88"/>
      <c r="J28" s="115"/>
      <c r="K28" s="88"/>
      <c r="L28" s="88"/>
      <c r="M28" s="88"/>
      <c r="N28" s="88"/>
      <c r="O28" s="149">
        <f t="shared" si="0"/>
        <v>0</v>
      </c>
    </row>
    <row r="29" spans="1:15">
      <c r="A29" s="11" t="s">
        <v>399</v>
      </c>
      <c r="B29" s="230"/>
      <c r="C29" s="253">
        <f>SUM(D29:N29)</f>
        <v>0</v>
      </c>
      <c r="D29" s="121"/>
      <c r="E29" s="88"/>
      <c r="F29" s="115"/>
      <c r="G29" s="88"/>
      <c r="H29" s="115"/>
      <c r="I29" s="88"/>
      <c r="J29" s="115"/>
      <c r="K29" s="88"/>
      <c r="L29" s="88"/>
      <c r="M29" s="88"/>
      <c r="N29" s="88"/>
      <c r="O29" s="149">
        <f t="shared" si="0"/>
        <v>0</v>
      </c>
    </row>
    <row r="30" spans="1:15">
      <c r="A30" s="15" t="s">
        <v>516</v>
      </c>
      <c r="B30" s="230"/>
      <c r="C30" s="253">
        <f>SUM(D30:N30)</f>
        <v>0</v>
      </c>
      <c r="D30" s="121"/>
      <c r="E30" s="88"/>
      <c r="F30" s="115"/>
      <c r="G30" s="88"/>
      <c r="H30" s="115"/>
      <c r="I30" s="88"/>
      <c r="J30" s="115"/>
      <c r="K30" s="88"/>
      <c r="L30" s="88"/>
      <c r="M30" s="88"/>
      <c r="N30" s="88"/>
      <c r="O30" s="149">
        <f t="shared" si="0"/>
        <v>0</v>
      </c>
    </row>
    <row r="31" spans="1:15">
      <c r="A31" s="13" t="s">
        <v>303</v>
      </c>
      <c r="B31" s="7"/>
      <c r="C31" s="7"/>
      <c r="D31" s="118"/>
      <c r="E31" s="114"/>
      <c r="F31" s="118"/>
      <c r="G31" s="114"/>
      <c r="H31" s="118"/>
      <c r="I31" s="114"/>
      <c r="J31" s="118"/>
      <c r="K31" s="114"/>
      <c r="L31" s="114"/>
      <c r="M31" s="114"/>
      <c r="N31" s="114"/>
      <c r="O31" s="149">
        <f t="shared" si="0"/>
        <v>0</v>
      </c>
    </row>
    <row r="32" spans="1:15">
      <c r="A32" s="11" t="s">
        <v>46</v>
      </c>
      <c r="B32" s="230" t="s">
        <v>146</v>
      </c>
      <c r="C32" s="253">
        <f>SUM(D32:N32)</f>
        <v>124198</v>
      </c>
      <c r="D32" s="121"/>
      <c r="E32" s="88"/>
      <c r="F32" s="121"/>
      <c r="G32" s="88"/>
      <c r="H32" s="121">
        <v>96761</v>
      </c>
      <c r="I32" s="214">
        <v>27437</v>
      </c>
      <c r="J32" s="121"/>
      <c r="K32" s="294"/>
      <c r="L32" s="88"/>
      <c r="M32" s="88"/>
      <c r="N32" s="88"/>
      <c r="O32" s="149">
        <f t="shared" si="0"/>
        <v>124198</v>
      </c>
    </row>
    <row r="33" spans="1:15">
      <c r="A33" s="11" t="s">
        <v>399</v>
      </c>
      <c r="B33" s="230"/>
      <c r="C33" s="253">
        <f>SUM(D33:N33)</f>
        <v>138898</v>
      </c>
      <c r="D33" s="121"/>
      <c r="E33" s="88"/>
      <c r="F33" s="121"/>
      <c r="G33" s="88"/>
      <c r="H33" s="121">
        <v>96761</v>
      </c>
      <c r="I33" s="214">
        <v>42137</v>
      </c>
      <c r="J33" s="121"/>
      <c r="K33" s="294"/>
      <c r="L33" s="88"/>
      <c r="M33" s="88"/>
      <c r="N33" s="88"/>
      <c r="O33" s="149">
        <f t="shared" si="0"/>
        <v>138898</v>
      </c>
    </row>
    <row r="34" spans="1:15">
      <c r="A34" s="11" t="s">
        <v>603</v>
      </c>
      <c r="B34" s="230"/>
      <c r="C34" s="253">
        <f>SUM(D34:N34)</f>
        <v>17886</v>
      </c>
      <c r="D34" s="121"/>
      <c r="E34" s="88"/>
      <c r="F34" s="121"/>
      <c r="G34" s="88"/>
      <c r="H34" s="121">
        <v>17886</v>
      </c>
      <c r="I34" s="214"/>
      <c r="J34" s="121"/>
      <c r="K34" s="294"/>
      <c r="L34" s="88"/>
      <c r="M34" s="88"/>
      <c r="N34" s="88"/>
      <c r="O34" s="149">
        <f t="shared" si="0"/>
        <v>17886</v>
      </c>
    </row>
    <row r="35" spans="1:15">
      <c r="A35" s="11" t="s">
        <v>604</v>
      </c>
      <c r="B35" s="230"/>
      <c r="C35" s="253">
        <f>SUM(D35:N35)</f>
        <v>-5320</v>
      </c>
      <c r="D35" s="121"/>
      <c r="E35" s="88"/>
      <c r="F35" s="121"/>
      <c r="G35" s="88"/>
      <c r="H35" s="121"/>
      <c r="I35" s="214">
        <v>-5320</v>
      </c>
      <c r="J35" s="121"/>
      <c r="K35" s="294"/>
      <c r="L35" s="88"/>
      <c r="M35" s="88"/>
      <c r="N35" s="88"/>
      <c r="O35" s="149">
        <f t="shared" si="0"/>
        <v>-5320</v>
      </c>
    </row>
    <row r="36" spans="1:15">
      <c r="A36" s="11" t="s">
        <v>408</v>
      </c>
      <c r="B36" s="230"/>
      <c r="C36" s="253">
        <f>SUM(C34:C35)</f>
        <v>12566</v>
      </c>
      <c r="D36" s="253">
        <f t="shared" ref="D36:N36" si="5">SUM(D34:D35)</f>
        <v>0</v>
      </c>
      <c r="E36" s="253">
        <f t="shared" si="5"/>
        <v>0</v>
      </c>
      <c r="F36" s="253">
        <f t="shared" si="5"/>
        <v>0</v>
      </c>
      <c r="G36" s="253">
        <f t="shared" si="5"/>
        <v>0</v>
      </c>
      <c r="H36" s="253">
        <f t="shared" si="5"/>
        <v>17886</v>
      </c>
      <c r="I36" s="253">
        <f t="shared" si="5"/>
        <v>-5320</v>
      </c>
      <c r="J36" s="253">
        <f t="shared" si="5"/>
        <v>0</v>
      </c>
      <c r="K36" s="253">
        <f t="shared" si="5"/>
        <v>0</v>
      </c>
      <c r="L36" s="253">
        <f t="shared" si="5"/>
        <v>0</v>
      </c>
      <c r="M36" s="253">
        <f t="shared" si="5"/>
        <v>0</v>
      </c>
      <c r="N36" s="253">
        <f t="shared" si="5"/>
        <v>0</v>
      </c>
      <c r="O36" s="149">
        <f t="shared" si="0"/>
        <v>12566</v>
      </c>
    </row>
    <row r="37" spans="1:15">
      <c r="A37" s="15" t="s">
        <v>516</v>
      </c>
      <c r="B37" s="229"/>
      <c r="C37" s="212">
        <f>SUM(C33,C36)</f>
        <v>151464</v>
      </c>
      <c r="D37" s="212">
        <f t="shared" ref="D37:N37" si="6">SUM(D33,D36)</f>
        <v>0</v>
      </c>
      <c r="E37" s="212">
        <f t="shared" si="6"/>
        <v>0</v>
      </c>
      <c r="F37" s="212">
        <f t="shared" si="6"/>
        <v>0</v>
      </c>
      <c r="G37" s="212">
        <f t="shared" si="6"/>
        <v>0</v>
      </c>
      <c r="H37" s="212">
        <f t="shared" si="6"/>
        <v>114647</v>
      </c>
      <c r="I37" s="212">
        <f t="shared" si="6"/>
        <v>36817</v>
      </c>
      <c r="J37" s="212">
        <f t="shared" si="6"/>
        <v>0</v>
      </c>
      <c r="K37" s="212">
        <f t="shared" si="6"/>
        <v>0</v>
      </c>
      <c r="L37" s="212">
        <f t="shared" si="6"/>
        <v>0</v>
      </c>
      <c r="M37" s="212">
        <f t="shared" si="6"/>
        <v>0</v>
      </c>
      <c r="N37" s="212">
        <f t="shared" si="6"/>
        <v>0</v>
      </c>
      <c r="O37" s="149">
        <f t="shared" si="0"/>
        <v>151464</v>
      </c>
    </row>
    <row r="38" spans="1:15">
      <c r="A38" s="298" t="s">
        <v>304</v>
      </c>
      <c r="B38" s="19"/>
      <c r="C38" s="253"/>
      <c r="D38" s="121"/>
      <c r="E38" s="88"/>
      <c r="F38" s="115"/>
      <c r="G38" s="88"/>
      <c r="H38" s="115"/>
      <c r="I38" s="214"/>
      <c r="J38" s="115"/>
      <c r="K38" s="294"/>
      <c r="L38" s="88"/>
      <c r="M38" s="88"/>
      <c r="N38" s="88"/>
      <c r="O38" s="149">
        <f t="shared" ref="O38:O94" si="7">SUM(D38:N38)</f>
        <v>0</v>
      </c>
    </row>
    <row r="39" spans="1:15">
      <c r="A39" s="11" t="s">
        <v>46</v>
      </c>
      <c r="B39" s="230" t="s">
        <v>146</v>
      </c>
      <c r="C39" s="253">
        <f>SUM(D39:N39)</f>
        <v>0</v>
      </c>
      <c r="D39" s="121"/>
      <c r="E39" s="88"/>
      <c r="F39" s="115"/>
      <c r="G39" s="88"/>
      <c r="H39" s="115"/>
      <c r="I39" s="214"/>
      <c r="J39" s="115"/>
      <c r="K39" s="294"/>
      <c r="L39" s="88"/>
      <c r="M39" s="88"/>
      <c r="N39" s="88"/>
      <c r="O39" s="149">
        <f t="shared" si="7"/>
        <v>0</v>
      </c>
    </row>
    <row r="40" spans="1:15">
      <c r="A40" s="11" t="s">
        <v>399</v>
      </c>
      <c r="B40" s="230"/>
      <c r="C40" s="253">
        <f>SUM(D40:N40)</f>
        <v>0</v>
      </c>
      <c r="D40" s="121"/>
      <c r="E40" s="88"/>
      <c r="F40" s="115"/>
      <c r="G40" s="88"/>
      <c r="H40" s="115"/>
      <c r="I40" s="214"/>
      <c r="J40" s="115"/>
      <c r="K40" s="294"/>
      <c r="L40" s="88"/>
      <c r="M40" s="88"/>
      <c r="N40" s="88"/>
      <c r="O40" s="149">
        <f t="shared" si="7"/>
        <v>0</v>
      </c>
    </row>
    <row r="41" spans="1:15">
      <c r="A41" s="15" t="s">
        <v>516</v>
      </c>
      <c r="B41" s="230"/>
      <c r="C41" s="253">
        <f>SUM(D41:N41)</f>
        <v>0</v>
      </c>
      <c r="D41" s="121"/>
      <c r="E41" s="88"/>
      <c r="F41" s="115"/>
      <c r="G41" s="88"/>
      <c r="H41" s="115"/>
      <c r="I41" s="214"/>
      <c r="J41" s="115"/>
      <c r="K41" s="294"/>
      <c r="L41" s="88"/>
      <c r="M41" s="88"/>
      <c r="N41" s="88"/>
      <c r="O41" s="149"/>
    </row>
    <row r="42" spans="1:15">
      <c r="A42" s="13" t="s">
        <v>305</v>
      </c>
      <c r="B42" s="7"/>
      <c r="C42" s="7"/>
      <c r="D42" s="118"/>
      <c r="E42" s="114"/>
      <c r="F42" s="118"/>
      <c r="G42" s="114"/>
      <c r="H42" s="118"/>
      <c r="I42" s="114"/>
      <c r="J42" s="118"/>
      <c r="K42" s="114"/>
      <c r="L42" s="114"/>
      <c r="M42" s="114"/>
      <c r="N42" s="114"/>
      <c r="O42" s="149">
        <f t="shared" si="7"/>
        <v>0</v>
      </c>
    </row>
    <row r="43" spans="1:15">
      <c r="A43" s="11" t="s">
        <v>46</v>
      </c>
      <c r="B43" s="230" t="s">
        <v>146</v>
      </c>
      <c r="C43" s="253">
        <f>SUM(D43:N43)</f>
        <v>551702</v>
      </c>
      <c r="D43" s="131"/>
      <c r="E43" s="88">
        <v>533807</v>
      </c>
      <c r="F43" s="121"/>
      <c r="G43" s="88"/>
      <c r="H43" s="121"/>
      <c r="I43" s="88"/>
      <c r="J43" s="121">
        <v>0</v>
      </c>
      <c r="K43" s="88"/>
      <c r="L43" s="88"/>
      <c r="M43" s="88"/>
      <c r="N43" s="88">
        <v>17895</v>
      </c>
      <c r="O43" s="149">
        <f t="shared" si="7"/>
        <v>551702</v>
      </c>
    </row>
    <row r="44" spans="1:15">
      <c r="A44" s="11" t="s">
        <v>399</v>
      </c>
      <c r="B44" s="230"/>
      <c r="C44" s="253">
        <f>SUM(D44:N44)</f>
        <v>655691</v>
      </c>
      <c r="D44" s="121"/>
      <c r="E44" s="88">
        <v>600272</v>
      </c>
      <c r="F44" s="121"/>
      <c r="G44" s="88"/>
      <c r="H44" s="121"/>
      <c r="I44" s="88"/>
      <c r="J44" s="121"/>
      <c r="K44" s="88"/>
      <c r="L44" s="88"/>
      <c r="M44" s="88"/>
      <c r="N44" s="88">
        <v>55419</v>
      </c>
      <c r="O44" s="149">
        <f t="shared" si="7"/>
        <v>655691</v>
      </c>
    </row>
    <row r="45" spans="1:15">
      <c r="A45" s="11" t="s">
        <v>605</v>
      </c>
      <c r="B45" s="230"/>
      <c r="C45" s="253">
        <f>SUM(D45:N45)</f>
        <v>9732</v>
      </c>
      <c r="D45" s="121"/>
      <c r="E45" s="88">
        <v>9732</v>
      </c>
      <c r="F45" s="121"/>
      <c r="G45" s="88"/>
      <c r="H45" s="121"/>
      <c r="I45" s="88"/>
      <c r="J45" s="121"/>
      <c r="K45" s="88"/>
      <c r="L45" s="88"/>
      <c r="M45" s="88"/>
      <c r="N45" s="88"/>
      <c r="O45" s="149">
        <f t="shared" si="7"/>
        <v>9732</v>
      </c>
    </row>
    <row r="46" spans="1:15">
      <c r="A46" s="11" t="s">
        <v>606</v>
      </c>
      <c r="B46" s="230"/>
      <c r="C46" s="253">
        <f>SUM(D46:N46)</f>
        <v>30855</v>
      </c>
      <c r="D46" s="121"/>
      <c r="E46" s="88"/>
      <c r="F46" s="121"/>
      <c r="G46" s="88"/>
      <c r="H46" s="121"/>
      <c r="I46" s="88"/>
      <c r="J46" s="121"/>
      <c r="K46" s="88"/>
      <c r="L46" s="88"/>
      <c r="M46" s="88"/>
      <c r="N46" s="88">
        <v>30855</v>
      </c>
      <c r="O46" s="149">
        <f t="shared" si="7"/>
        <v>30855</v>
      </c>
    </row>
    <row r="47" spans="1:15">
      <c r="A47" s="11" t="s">
        <v>408</v>
      </c>
      <c r="B47" s="230"/>
      <c r="C47" s="279">
        <f t="shared" ref="C47:N47" si="8">SUM(C45:C46)</f>
        <v>40587</v>
      </c>
      <c r="D47" s="279">
        <f t="shared" si="8"/>
        <v>0</v>
      </c>
      <c r="E47" s="279">
        <f t="shared" si="8"/>
        <v>9732</v>
      </c>
      <c r="F47" s="279">
        <f t="shared" si="8"/>
        <v>0</v>
      </c>
      <c r="G47" s="279">
        <f t="shared" si="8"/>
        <v>0</v>
      </c>
      <c r="H47" s="279">
        <f t="shared" si="8"/>
        <v>0</v>
      </c>
      <c r="I47" s="279">
        <f t="shared" si="8"/>
        <v>0</v>
      </c>
      <c r="J47" s="279">
        <f t="shared" si="8"/>
        <v>0</v>
      </c>
      <c r="K47" s="279">
        <f t="shared" si="8"/>
        <v>0</v>
      </c>
      <c r="L47" s="279">
        <f t="shared" si="8"/>
        <v>0</v>
      </c>
      <c r="M47" s="279">
        <f t="shared" si="8"/>
        <v>0</v>
      </c>
      <c r="N47" s="279">
        <f t="shared" si="8"/>
        <v>30855</v>
      </c>
      <c r="O47" s="149">
        <f t="shared" si="7"/>
        <v>40587</v>
      </c>
    </row>
    <row r="48" spans="1:15">
      <c r="A48" s="15" t="s">
        <v>516</v>
      </c>
      <c r="B48" s="229"/>
      <c r="C48" s="216">
        <f t="shared" ref="C48:N48" si="9">SUM(C44,C47)</f>
        <v>696278</v>
      </c>
      <c r="D48" s="216">
        <f t="shared" si="9"/>
        <v>0</v>
      </c>
      <c r="E48" s="216">
        <f t="shared" si="9"/>
        <v>610004</v>
      </c>
      <c r="F48" s="216">
        <f t="shared" si="9"/>
        <v>0</v>
      </c>
      <c r="G48" s="216">
        <f t="shared" si="9"/>
        <v>0</v>
      </c>
      <c r="H48" s="216">
        <f t="shared" si="9"/>
        <v>0</v>
      </c>
      <c r="I48" s="216">
        <f t="shared" si="9"/>
        <v>0</v>
      </c>
      <c r="J48" s="216">
        <f t="shared" si="9"/>
        <v>0</v>
      </c>
      <c r="K48" s="216">
        <f t="shared" si="9"/>
        <v>0</v>
      </c>
      <c r="L48" s="216">
        <f t="shared" si="9"/>
        <v>0</v>
      </c>
      <c r="M48" s="216">
        <f t="shared" si="9"/>
        <v>0</v>
      </c>
      <c r="N48" s="216">
        <f t="shared" si="9"/>
        <v>86274</v>
      </c>
      <c r="O48" s="149">
        <f t="shared" si="7"/>
        <v>696278</v>
      </c>
    </row>
    <row r="49" spans="1:15">
      <c r="A49" s="298" t="s">
        <v>306</v>
      </c>
      <c r="B49" s="19"/>
      <c r="C49" s="253"/>
      <c r="D49" s="121"/>
      <c r="E49" s="88"/>
      <c r="F49" s="121"/>
      <c r="G49" s="88"/>
      <c r="H49" s="121"/>
      <c r="I49" s="88"/>
      <c r="J49" s="121"/>
      <c r="K49" s="88"/>
      <c r="L49" s="88"/>
      <c r="M49" s="88"/>
      <c r="N49" s="88"/>
      <c r="O49" s="149">
        <f t="shared" si="7"/>
        <v>0</v>
      </c>
    </row>
    <row r="50" spans="1:15">
      <c r="A50" s="11" t="s">
        <v>46</v>
      </c>
      <c r="B50" s="230" t="s">
        <v>146</v>
      </c>
      <c r="C50" s="253">
        <f>SUM(D50:N50)</f>
        <v>0</v>
      </c>
      <c r="D50" s="121"/>
      <c r="E50" s="88"/>
      <c r="F50" s="121"/>
      <c r="G50" s="88"/>
      <c r="H50" s="121"/>
      <c r="I50" s="88"/>
      <c r="J50" s="121"/>
      <c r="K50" s="88"/>
      <c r="L50" s="88"/>
      <c r="M50" s="88"/>
      <c r="N50" s="88"/>
      <c r="O50" s="149">
        <f t="shared" si="7"/>
        <v>0</v>
      </c>
    </row>
    <row r="51" spans="1:15">
      <c r="A51" s="11" t="s">
        <v>399</v>
      </c>
      <c r="B51" s="230"/>
      <c r="C51" s="253">
        <f>SUM(D51:N51)</f>
        <v>0</v>
      </c>
      <c r="D51" s="121"/>
      <c r="E51" s="88"/>
      <c r="F51" s="121"/>
      <c r="G51" s="88"/>
      <c r="H51" s="121"/>
      <c r="I51" s="88"/>
      <c r="J51" s="121"/>
      <c r="K51" s="88"/>
      <c r="L51" s="88"/>
      <c r="M51" s="88"/>
      <c r="N51" s="88"/>
      <c r="O51" s="149">
        <f t="shared" si="7"/>
        <v>0</v>
      </c>
    </row>
    <row r="52" spans="1:15">
      <c r="A52" s="15" t="s">
        <v>516</v>
      </c>
      <c r="B52" s="230"/>
      <c r="C52" s="253">
        <f>SUM(D52:N52)</f>
        <v>0</v>
      </c>
      <c r="D52" s="121"/>
      <c r="E52" s="88"/>
      <c r="F52" s="121"/>
      <c r="G52" s="88"/>
      <c r="H52" s="121"/>
      <c r="I52" s="88"/>
      <c r="J52" s="121"/>
      <c r="K52" s="88"/>
      <c r="L52" s="88"/>
      <c r="M52" s="88"/>
      <c r="N52" s="88"/>
      <c r="O52" s="149">
        <f t="shared" si="7"/>
        <v>0</v>
      </c>
    </row>
    <row r="53" spans="1:15">
      <c r="A53" s="13" t="s">
        <v>307</v>
      </c>
      <c r="B53" s="7"/>
      <c r="C53" s="7"/>
      <c r="D53" s="118"/>
      <c r="E53" s="114"/>
      <c r="F53" s="118"/>
      <c r="G53" s="114"/>
      <c r="H53" s="118"/>
      <c r="I53" s="114"/>
      <c r="J53" s="118"/>
      <c r="K53" s="114"/>
      <c r="L53" s="114"/>
      <c r="M53" s="114"/>
      <c r="N53" s="114"/>
      <c r="O53" s="149">
        <f t="shared" si="7"/>
        <v>0</v>
      </c>
    </row>
    <row r="54" spans="1:15">
      <c r="A54" s="11" t="s">
        <v>46</v>
      </c>
      <c r="B54" s="230" t="s">
        <v>146</v>
      </c>
      <c r="C54" s="253">
        <f>SUM(D54:N54)</f>
        <v>0</v>
      </c>
      <c r="D54" s="121"/>
      <c r="E54" s="88"/>
      <c r="F54" s="121"/>
      <c r="G54" s="88"/>
      <c r="H54" s="121"/>
      <c r="I54" s="88"/>
      <c r="J54" s="121"/>
      <c r="K54" s="88"/>
      <c r="L54" s="88"/>
      <c r="M54" s="88"/>
      <c r="N54" s="88"/>
      <c r="O54" s="149">
        <f t="shared" si="7"/>
        <v>0</v>
      </c>
    </row>
    <row r="55" spans="1:15">
      <c r="A55" s="11" t="s">
        <v>399</v>
      </c>
      <c r="B55" s="230"/>
      <c r="C55" s="253">
        <f>SUM(D55:N55)</f>
        <v>545045</v>
      </c>
      <c r="D55" s="121"/>
      <c r="E55" s="88"/>
      <c r="F55" s="121"/>
      <c r="G55" s="88"/>
      <c r="H55" s="121"/>
      <c r="I55" s="88"/>
      <c r="J55" s="121"/>
      <c r="K55" s="88"/>
      <c r="L55" s="88"/>
      <c r="M55" s="88"/>
      <c r="N55" s="88">
        <v>545045</v>
      </c>
      <c r="O55" s="149">
        <f t="shared" si="7"/>
        <v>545045</v>
      </c>
    </row>
    <row r="56" spans="1:15">
      <c r="A56" s="15" t="s">
        <v>516</v>
      </c>
      <c r="B56" s="230"/>
      <c r="C56" s="253">
        <f>SUM(D56:N56)</f>
        <v>545045</v>
      </c>
      <c r="D56" s="253"/>
      <c r="E56" s="253"/>
      <c r="F56" s="253"/>
      <c r="G56" s="253"/>
      <c r="H56" s="253"/>
      <c r="I56" s="253"/>
      <c r="J56" s="253"/>
      <c r="K56" s="253"/>
      <c r="L56" s="253"/>
      <c r="M56" s="253"/>
      <c r="N56" s="253">
        <v>545045</v>
      </c>
      <c r="O56" s="149">
        <f t="shared" si="7"/>
        <v>545045</v>
      </c>
    </row>
    <row r="57" spans="1:15">
      <c r="A57" s="13" t="s">
        <v>308</v>
      </c>
      <c r="B57" s="7"/>
      <c r="C57" s="7"/>
      <c r="D57" s="118"/>
      <c r="E57" s="114"/>
      <c r="F57" s="118"/>
      <c r="G57" s="114"/>
      <c r="H57" s="118"/>
      <c r="I57" s="114"/>
      <c r="J57" s="118"/>
      <c r="K57" s="114"/>
      <c r="L57" s="114"/>
      <c r="M57" s="114"/>
      <c r="N57" s="114"/>
      <c r="O57" s="149">
        <f t="shared" si="7"/>
        <v>0</v>
      </c>
    </row>
    <row r="58" spans="1:15">
      <c r="A58" s="11" t="s">
        <v>46</v>
      </c>
      <c r="B58" s="230" t="s">
        <v>146</v>
      </c>
      <c r="C58" s="331">
        <f>SUM(D58:N58)</f>
        <v>83973</v>
      </c>
      <c r="D58" s="121"/>
      <c r="E58" s="88">
        <v>83973</v>
      </c>
      <c r="F58" s="121"/>
      <c r="G58" s="88"/>
      <c r="H58" s="332"/>
      <c r="I58" s="88"/>
      <c r="J58" s="121">
        <v>0</v>
      </c>
      <c r="K58" s="88"/>
      <c r="L58" s="88"/>
      <c r="M58" s="88"/>
      <c r="N58" s="88"/>
      <c r="O58" s="149">
        <f t="shared" si="7"/>
        <v>83973</v>
      </c>
    </row>
    <row r="59" spans="1:15">
      <c r="A59" s="11" t="s">
        <v>399</v>
      </c>
      <c r="B59" s="230"/>
      <c r="C59" s="331">
        <f>SUM(D59:N59)</f>
        <v>83973</v>
      </c>
      <c r="D59" s="121"/>
      <c r="E59" s="88">
        <v>83973</v>
      </c>
      <c r="F59" s="121"/>
      <c r="G59" s="88"/>
      <c r="H59" s="332"/>
      <c r="I59" s="88"/>
      <c r="J59" s="121"/>
      <c r="K59" s="88"/>
      <c r="L59" s="88"/>
      <c r="M59" s="88"/>
      <c r="N59" s="88"/>
      <c r="O59" s="149">
        <f t="shared" si="7"/>
        <v>83973</v>
      </c>
    </row>
    <row r="60" spans="1:15">
      <c r="A60" s="11" t="s">
        <v>607</v>
      </c>
      <c r="B60" s="230"/>
      <c r="C60" s="331">
        <f t="shared" ref="C60:C61" si="10">SUM(D60:N60)</f>
        <v>-31289</v>
      </c>
      <c r="D60" s="121"/>
      <c r="E60" s="88">
        <v>-31289</v>
      </c>
      <c r="F60" s="121"/>
      <c r="G60" s="88"/>
      <c r="H60" s="332"/>
      <c r="I60" s="88"/>
      <c r="J60" s="121"/>
      <c r="K60" s="88"/>
      <c r="L60" s="88"/>
      <c r="M60" s="88"/>
      <c r="N60" s="88"/>
      <c r="O60" s="149">
        <f t="shared" si="7"/>
        <v>-31289</v>
      </c>
    </row>
    <row r="61" spans="1:15">
      <c r="A61" s="11" t="s">
        <v>608</v>
      </c>
      <c r="B61" s="230"/>
      <c r="C61" s="331">
        <f t="shared" si="10"/>
        <v>2</v>
      </c>
      <c r="D61" s="121"/>
      <c r="E61" s="88"/>
      <c r="F61" s="121"/>
      <c r="G61" s="88"/>
      <c r="H61" s="121">
        <v>2</v>
      </c>
      <c r="I61" s="88"/>
      <c r="J61" s="121"/>
      <c r="K61" s="88"/>
      <c r="L61" s="88"/>
      <c r="M61" s="88"/>
      <c r="N61" s="88"/>
      <c r="O61" s="149">
        <f t="shared" si="7"/>
        <v>2</v>
      </c>
    </row>
    <row r="62" spans="1:15">
      <c r="A62" s="11" t="s">
        <v>539</v>
      </c>
      <c r="B62" s="230"/>
      <c r="C62" s="331">
        <f>SUM(C60:C61)</f>
        <v>-31287</v>
      </c>
      <c r="D62" s="331">
        <f t="shared" ref="D62:N62" si="11">SUM(D60:D61)</f>
        <v>0</v>
      </c>
      <c r="E62" s="331">
        <f t="shared" si="11"/>
        <v>-31289</v>
      </c>
      <c r="F62" s="331">
        <f t="shared" si="11"/>
        <v>0</v>
      </c>
      <c r="G62" s="331">
        <f t="shared" si="11"/>
        <v>0</v>
      </c>
      <c r="H62" s="331">
        <f t="shared" si="11"/>
        <v>2</v>
      </c>
      <c r="I62" s="331">
        <f t="shared" si="11"/>
        <v>0</v>
      </c>
      <c r="J62" s="331">
        <f t="shared" si="11"/>
        <v>0</v>
      </c>
      <c r="K62" s="331">
        <f t="shared" si="11"/>
        <v>0</v>
      </c>
      <c r="L62" s="331">
        <f t="shared" si="11"/>
        <v>0</v>
      </c>
      <c r="M62" s="331">
        <f t="shared" si="11"/>
        <v>0</v>
      </c>
      <c r="N62" s="331">
        <f t="shared" si="11"/>
        <v>0</v>
      </c>
      <c r="O62" s="149">
        <f t="shared" si="7"/>
        <v>-31287</v>
      </c>
    </row>
    <row r="63" spans="1:15">
      <c r="A63" s="15" t="s">
        <v>516</v>
      </c>
      <c r="B63" s="230"/>
      <c r="C63" s="331">
        <f>SUM(C59,C62)</f>
        <v>52686</v>
      </c>
      <c r="D63" s="331">
        <f t="shared" ref="D63:N63" si="12">SUM(D59,D62)</f>
        <v>0</v>
      </c>
      <c r="E63" s="331">
        <f t="shared" si="12"/>
        <v>52684</v>
      </c>
      <c r="F63" s="331">
        <f t="shared" si="12"/>
        <v>0</v>
      </c>
      <c r="G63" s="331">
        <f t="shared" si="12"/>
        <v>0</v>
      </c>
      <c r="H63" s="331">
        <f t="shared" si="12"/>
        <v>2</v>
      </c>
      <c r="I63" s="331">
        <f t="shared" si="12"/>
        <v>0</v>
      </c>
      <c r="J63" s="331">
        <f t="shared" si="12"/>
        <v>0</v>
      </c>
      <c r="K63" s="331">
        <f t="shared" si="12"/>
        <v>0</v>
      </c>
      <c r="L63" s="331">
        <f t="shared" si="12"/>
        <v>0</v>
      </c>
      <c r="M63" s="331">
        <f t="shared" si="12"/>
        <v>0</v>
      </c>
      <c r="N63" s="331">
        <f t="shared" si="12"/>
        <v>0</v>
      </c>
      <c r="O63" s="149">
        <f t="shared" si="7"/>
        <v>52686</v>
      </c>
    </row>
    <row r="64" spans="1:15" s="157" customFormat="1">
      <c r="A64" s="13" t="s">
        <v>309</v>
      </c>
      <c r="B64" s="7"/>
      <c r="C64" s="7"/>
      <c r="D64" s="118"/>
      <c r="E64" s="114"/>
      <c r="F64" s="118"/>
      <c r="G64" s="114"/>
      <c r="H64" s="118"/>
      <c r="I64" s="114"/>
      <c r="J64" s="118"/>
      <c r="K64" s="114"/>
      <c r="L64" s="114"/>
      <c r="M64" s="114"/>
      <c r="N64" s="114"/>
      <c r="O64" s="149">
        <f t="shared" si="7"/>
        <v>0</v>
      </c>
    </row>
    <row r="65" spans="1:15" s="157" customFormat="1">
      <c r="A65" s="11" t="s">
        <v>46</v>
      </c>
      <c r="B65" s="230" t="s">
        <v>146</v>
      </c>
      <c r="C65" s="253">
        <f>SUM(D65:N65)</f>
        <v>0</v>
      </c>
      <c r="D65" s="121"/>
      <c r="E65" s="88"/>
      <c r="F65" s="121"/>
      <c r="G65" s="88"/>
      <c r="H65" s="121"/>
      <c r="I65" s="88"/>
      <c r="J65" s="121"/>
      <c r="K65" s="88"/>
      <c r="L65" s="88"/>
      <c r="M65" s="88"/>
      <c r="N65" s="88"/>
      <c r="O65" s="149">
        <f t="shared" si="7"/>
        <v>0</v>
      </c>
    </row>
    <row r="66" spans="1:15" s="157" customFormat="1">
      <c r="A66" s="11" t="s">
        <v>399</v>
      </c>
      <c r="B66" s="230"/>
      <c r="C66" s="253">
        <f>SUM(D66:N66)</f>
        <v>0</v>
      </c>
      <c r="D66" s="121"/>
      <c r="E66" s="88"/>
      <c r="F66" s="121"/>
      <c r="G66" s="88"/>
      <c r="H66" s="121"/>
      <c r="I66" s="88"/>
      <c r="J66" s="121"/>
      <c r="K66" s="88"/>
      <c r="L66" s="88"/>
      <c r="M66" s="88"/>
      <c r="N66" s="88"/>
      <c r="O66" s="149">
        <f t="shared" si="7"/>
        <v>0</v>
      </c>
    </row>
    <row r="67" spans="1:15" s="157" customFormat="1">
      <c r="A67" s="15" t="s">
        <v>516</v>
      </c>
      <c r="B67" s="230"/>
      <c r="C67" s="253">
        <v>0</v>
      </c>
      <c r="D67" s="121"/>
      <c r="E67" s="88"/>
      <c r="F67" s="121"/>
      <c r="G67" s="88"/>
      <c r="H67" s="121"/>
      <c r="I67" s="88"/>
      <c r="J67" s="121"/>
      <c r="K67" s="88"/>
      <c r="L67" s="88"/>
      <c r="M67" s="88"/>
      <c r="N67" s="88"/>
      <c r="O67" s="149">
        <f t="shared" si="7"/>
        <v>0</v>
      </c>
    </row>
    <row r="68" spans="1:15" s="157" customFormat="1">
      <c r="A68" s="13" t="s">
        <v>310</v>
      </c>
      <c r="B68" s="7"/>
      <c r="C68" s="7"/>
      <c r="D68" s="118"/>
      <c r="E68" s="114"/>
      <c r="F68" s="118"/>
      <c r="G68" s="114"/>
      <c r="H68" s="118"/>
      <c r="I68" s="114"/>
      <c r="J68" s="118"/>
      <c r="K68" s="114"/>
      <c r="L68" s="114"/>
      <c r="M68" s="114"/>
      <c r="N68" s="114"/>
      <c r="O68" s="149">
        <f t="shared" si="7"/>
        <v>0</v>
      </c>
    </row>
    <row r="69" spans="1:15" s="157" customFormat="1">
      <c r="A69" s="11" t="s">
        <v>46</v>
      </c>
      <c r="B69" s="230" t="s">
        <v>146</v>
      </c>
      <c r="C69" s="253">
        <f>SUM(D69:N69)</f>
        <v>0</v>
      </c>
      <c r="D69" s="121"/>
      <c r="E69" s="88"/>
      <c r="F69" s="121"/>
      <c r="G69" s="88"/>
      <c r="H69" s="121"/>
      <c r="I69" s="88"/>
      <c r="J69" s="121"/>
      <c r="K69" s="88"/>
      <c r="L69" s="88"/>
      <c r="M69" s="88">
        <v>0</v>
      </c>
      <c r="N69" s="88"/>
      <c r="O69" s="149">
        <f t="shared" si="7"/>
        <v>0</v>
      </c>
    </row>
    <row r="70" spans="1:15" s="157" customFormat="1">
      <c r="A70" s="11" t="s">
        <v>399</v>
      </c>
      <c r="B70" s="230"/>
      <c r="C70" s="253">
        <f>SUM(D70:N70)</f>
        <v>0</v>
      </c>
      <c r="D70" s="121"/>
      <c r="E70" s="88"/>
      <c r="F70" s="121"/>
      <c r="G70" s="88"/>
      <c r="H70" s="121"/>
      <c r="I70" s="88"/>
      <c r="J70" s="121"/>
      <c r="K70" s="88"/>
      <c r="L70" s="88"/>
      <c r="M70" s="88"/>
      <c r="N70" s="88"/>
      <c r="O70" s="149">
        <f t="shared" si="7"/>
        <v>0</v>
      </c>
    </row>
    <row r="71" spans="1:15" s="157" customFormat="1">
      <c r="A71" s="15" t="s">
        <v>516</v>
      </c>
      <c r="B71" s="230"/>
      <c r="C71" s="253">
        <v>0</v>
      </c>
      <c r="D71" s="121"/>
      <c r="E71" s="88"/>
      <c r="F71" s="121"/>
      <c r="G71" s="88"/>
      <c r="H71" s="121"/>
      <c r="I71" s="88"/>
      <c r="J71" s="121"/>
      <c r="K71" s="88"/>
      <c r="L71" s="88"/>
      <c r="M71" s="88"/>
      <c r="N71" s="88"/>
      <c r="O71" s="149">
        <f t="shared" si="7"/>
        <v>0</v>
      </c>
    </row>
    <row r="72" spans="1:15">
      <c r="A72" s="13" t="s">
        <v>311</v>
      </c>
      <c r="B72" s="7"/>
      <c r="C72" s="7"/>
      <c r="D72" s="118"/>
      <c r="E72" s="114"/>
      <c r="F72" s="118"/>
      <c r="G72" s="114"/>
      <c r="H72" s="118"/>
      <c r="I72" s="114"/>
      <c r="J72" s="118"/>
      <c r="K72" s="114"/>
      <c r="L72" s="114"/>
      <c r="M72" s="114"/>
      <c r="N72" s="114"/>
      <c r="O72" s="149">
        <f t="shared" si="7"/>
        <v>0</v>
      </c>
    </row>
    <row r="73" spans="1:15">
      <c r="A73" s="11" t="s">
        <v>46</v>
      </c>
      <c r="B73" s="230" t="s">
        <v>146</v>
      </c>
      <c r="C73" s="253">
        <f>SUM(D73:N73)</f>
        <v>0</v>
      </c>
      <c r="D73" s="121"/>
      <c r="E73" s="88"/>
      <c r="F73" s="121"/>
      <c r="G73" s="88"/>
      <c r="H73" s="121"/>
      <c r="I73" s="88"/>
      <c r="J73" s="121"/>
      <c r="K73" s="88"/>
      <c r="L73" s="88"/>
      <c r="M73" s="88"/>
      <c r="N73" s="88"/>
      <c r="O73" s="149">
        <f t="shared" si="7"/>
        <v>0</v>
      </c>
    </row>
    <row r="74" spans="1:15">
      <c r="A74" s="11" t="s">
        <v>399</v>
      </c>
      <c r="B74" s="230"/>
      <c r="C74" s="253">
        <f>SUM(D74:N74)</f>
        <v>0</v>
      </c>
      <c r="D74" s="121"/>
      <c r="E74" s="88"/>
      <c r="F74" s="121"/>
      <c r="G74" s="88"/>
      <c r="H74" s="121"/>
      <c r="I74" s="88"/>
      <c r="J74" s="121"/>
      <c r="K74" s="88"/>
      <c r="L74" s="88"/>
      <c r="M74" s="88"/>
      <c r="N74" s="88"/>
      <c r="O74" s="149">
        <f t="shared" si="7"/>
        <v>0</v>
      </c>
    </row>
    <row r="75" spans="1:15">
      <c r="A75" s="15" t="s">
        <v>516</v>
      </c>
      <c r="B75" s="229"/>
      <c r="C75" s="212">
        <v>0</v>
      </c>
      <c r="D75" s="120"/>
      <c r="E75" s="113"/>
      <c r="F75" s="120"/>
      <c r="G75" s="113"/>
      <c r="H75" s="120"/>
      <c r="I75" s="113"/>
      <c r="J75" s="120"/>
      <c r="K75" s="113"/>
      <c r="L75" s="113"/>
      <c r="M75" s="113"/>
      <c r="N75" s="113"/>
      <c r="O75" s="149"/>
    </row>
    <row r="76" spans="1:15">
      <c r="A76" s="22" t="s">
        <v>312</v>
      </c>
      <c r="B76" s="230"/>
      <c r="C76" s="253"/>
      <c r="D76" s="121"/>
      <c r="E76" s="88"/>
      <c r="F76" s="121"/>
      <c r="G76" s="88"/>
      <c r="H76" s="121"/>
      <c r="I76" s="88"/>
      <c r="J76" s="121"/>
      <c r="K76" s="88"/>
      <c r="L76" s="88"/>
      <c r="M76" s="88"/>
      <c r="N76" s="88"/>
      <c r="O76" s="149">
        <f t="shared" si="7"/>
        <v>0</v>
      </c>
    </row>
    <row r="77" spans="1:15">
      <c r="A77" s="11" t="s">
        <v>46</v>
      </c>
      <c r="B77" s="230" t="s">
        <v>147</v>
      </c>
      <c r="C77" s="253">
        <f>SUM(D77:N77)</f>
        <v>0</v>
      </c>
      <c r="D77" s="121"/>
      <c r="E77" s="88"/>
      <c r="F77" s="121"/>
      <c r="G77" s="88"/>
      <c r="H77" s="121"/>
      <c r="I77" s="88"/>
      <c r="J77" s="121"/>
      <c r="K77" s="88"/>
      <c r="L77" s="88"/>
      <c r="M77" s="88"/>
      <c r="N77" s="88"/>
      <c r="O77" s="149">
        <f t="shared" si="7"/>
        <v>0</v>
      </c>
    </row>
    <row r="78" spans="1:15">
      <c r="A78" s="11" t="s">
        <v>399</v>
      </c>
      <c r="B78" s="230"/>
      <c r="C78" s="253">
        <f>SUM(D78:N78)</f>
        <v>0</v>
      </c>
      <c r="D78" s="121"/>
      <c r="E78" s="88"/>
      <c r="F78" s="121"/>
      <c r="G78" s="88"/>
      <c r="H78" s="121"/>
      <c r="I78" s="88"/>
      <c r="J78" s="121"/>
      <c r="K78" s="88"/>
      <c r="L78" s="88"/>
      <c r="M78" s="88"/>
      <c r="N78" s="88"/>
      <c r="O78" s="149">
        <f t="shared" si="7"/>
        <v>0</v>
      </c>
    </row>
    <row r="79" spans="1:15">
      <c r="A79" s="15" t="s">
        <v>516</v>
      </c>
      <c r="B79" s="230"/>
      <c r="C79" s="253">
        <v>0</v>
      </c>
      <c r="D79" s="121"/>
      <c r="E79" s="88"/>
      <c r="F79" s="121"/>
      <c r="G79" s="88"/>
      <c r="H79" s="121"/>
      <c r="I79" s="88"/>
      <c r="J79" s="121"/>
      <c r="K79" s="88"/>
      <c r="L79" s="88"/>
      <c r="M79" s="88"/>
      <c r="N79" s="88"/>
      <c r="O79" s="149"/>
    </row>
    <row r="80" spans="1:15">
      <c r="A80" s="52" t="s">
        <v>313</v>
      </c>
      <c r="B80" s="47"/>
      <c r="C80" s="47"/>
      <c r="D80" s="118"/>
      <c r="E80" s="114"/>
      <c r="F80" s="118"/>
      <c r="G80" s="114"/>
      <c r="H80" s="118"/>
      <c r="I80" s="114"/>
      <c r="J80" s="118"/>
      <c r="K80" s="114"/>
      <c r="L80" s="114"/>
      <c r="M80" s="114"/>
      <c r="N80" s="114"/>
      <c r="O80" s="149">
        <f t="shared" si="7"/>
        <v>0</v>
      </c>
    </row>
    <row r="81" spans="1:18">
      <c r="A81" s="11" t="s">
        <v>46</v>
      </c>
      <c r="B81" s="230" t="s">
        <v>146</v>
      </c>
      <c r="C81" s="253">
        <f>SUM(D81:N81)</f>
        <v>0</v>
      </c>
      <c r="D81" s="121"/>
      <c r="E81" s="88"/>
      <c r="F81" s="121"/>
      <c r="G81" s="88"/>
      <c r="H81" s="121"/>
      <c r="I81" s="88"/>
      <c r="J81" s="121"/>
      <c r="K81" s="88"/>
      <c r="L81" s="88"/>
      <c r="M81" s="88"/>
      <c r="N81" s="88"/>
      <c r="O81" s="149">
        <f t="shared" si="7"/>
        <v>0</v>
      </c>
    </row>
    <row r="82" spans="1:18">
      <c r="A82" s="11" t="s">
        <v>399</v>
      </c>
      <c r="B82" s="230"/>
      <c r="C82" s="253">
        <f>SUM(D82:N82)</f>
        <v>0</v>
      </c>
      <c r="D82" s="121"/>
      <c r="E82" s="88"/>
      <c r="F82" s="121"/>
      <c r="G82" s="88"/>
      <c r="H82" s="121"/>
      <c r="I82" s="88"/>
      <c r="J82" s="121"/>
      <c r="K82" s="88"/>
      <c r="L82" s="88"/>
      <c r="M82" s="88"/>
      <c r="N82" s="88"/>
      <c r="O82" s="149">
        <f t="shared" si="7"/>
        <v>0</v>
      </c>
    </row>
    <row r="83" spans="1:18">
      <c r="A83" s="15" t="s">
        <v>516</v>
      </c>
      <c r="B83" s="230"/>
      <c r="C83" s="253">
        <v>0</v>
      </c>
      <c r="D83" s="121"/>
      <c r="E83" s="88"/>
      <c r="F83" s="121"/>
      <c r="G83" s="88"/>
      <c r="H83" s="121"/>
      <c r="I83" s="88"/>
      <c r="J83" s="121"/>
      <c r="K83" s="88"/>
      <c r="L83" s="88"/>
      <c r="M83" s="88"/>
      <c r="N83" s="88"/>
      <c r="O83" s="149"/>
    </row>
    <row r="84" spans="1:18">
      <c r="A84" s="266" t="s">
        <v>314</v>
      </c>
      <c r="B84" s="47"/>
      <c r="C84" s="47"/>
      <c r="D84" s="118"/>
      <c r="E84" s="114"/>
      <c r="F84" s="118"/>
      <c r="G84" s="114"/>
      <c r="H84" s="118"/>
      <c r="I84" s="114"/>
      <c r="J84" s="118"/>
      <c r="K84" s="114"/>
      <c r="L84" s="114"/>
      <c r="M84" s="114"/>
      <c r="N84" s="114"/>
      <c r="O84" s="149">
        <f t="shared" si="7"/>
        <v>0</v>
      </c>
    </row>
    <row r="85" spans="1:18">
      <c r="A85" s="11" t="s">
        <v>46</v>
      </c>
      <c r="B85" s="230" t="s">
        <v>146</v>
      </c>
      <c r="C85" s="253">
        <f>SUM(D85:N85)</f>
        <v>0</v>
      </c>
      <c r="D85" s="121"/>
      <c r="E85" s="88"/>
      <c r="F85" s="121"/>
      <c r="G85" s="88"/>
      <c r="H85" s="121"/>
      <c r="I85" s="88"/>
      <c r="J85" s="121"/>
      <c r="K85" s="88"/>
      <c r="L85" s="88"/>
      <c r="M85" s="88"/>
      <c r="N85" s="88"/>
      <c r="O85" s="149">
        <f t="shared" si="7"/>
        <v>0</v>
      </c>
    </row>
    <row r="86" spans="1:18">
      <c r="A86" s="11" t="s">
        <v>399</v>
      </c>
      <c r="B86" s="230"/>
      <c r="C86" s="253">
        <f>SUM(D86:N86)</f>
        <v>0</v>
      </c>
      <c r="D86" s="121"/>
      <c r="E86" s="88"/>
      <c r="F86" s="121"/>
      <c r="G86" s="88"/>
      <c r="H86" s="121"/>
      <c r="I86" s="88"/>
      <c r="J86" s="121"/>
      <c r="K86" s="88"/>
      <c r="L86" s="88"/>
      <c r="M86" s="88"/>
      <c r="N86" s="88"/>
      <c r="O86" s="149">
        <f t="shared" si="7"/>
        <v>0</v>
      </c>
    </row>
    <row r="87" spans="1:18">
      <c r="A87" s="15" t="s">
        <v>516</v>
      </c>
      <c r="B87" s="230"/>
      <c r="C87" s="253">
        <v>0</v>
      </c>
      <c r="D87" s="121"/>
      <c r="E87" s="88"/>
      <c r="F87" s="121"/>
      <c r="G87" s="88"/>
      <c r="H87" s="121"/>
      <c r="I87" s="88"/>
      <c r="J87" s="121"/>
      <c r="K87" s="88"/>
      <c r="L87" s="88"/>
      <c r="M87" s="88"/>
      <c r="N87" s="88"/>
      <c r="O87" s="149"/>
    </row>
    <row r="88" spans="1:18">
      <c r="A88" s="52" t="s">
        <v>315</v>
      </c>
      <c r="B88" s="47"/>
      <c r="C88" s="47"/>
      <c r="D88" s="118"/>
      <c r="E88" s="114"/>
      <c r="F88" s="118"/>
      <c r="G88" s="114"/>
      <c r="H88" s="118"/>
      <c r="I88" s="114"/>
      <c r="J88" s="118"/>
      <c r="K88" s="114"/>
      <c r="L88" s="114"/>
      <c r="M88" s="114"/>
      <c r="N88" s="114"/>
      <c r="O88" s="149">
        <f t="shared" si="7"/>
        <v>0</v>
      </c>
      <c r="Q88" s="63"/>
      <c r="R88" s="63"/>
    </row>
    <row r="89" spans="1:18">
      <c r="A89" s="11" t="s">
        <v>46</v>
      </c>
      <c r="B89" s="230" t="s">
        <v>146</v>
      </c>
      <c r="C89" s="253">
        <f>SUM(D89:N89)</f>
        <v>0</v>
      </c>
      <c r="D89" s="121"/>
      <c r="E89" s="88"/>
      <c r="F89" s="121"/>
      <c r="G89" s="88"/>
      <c r="H89" s="121"/>
      <c r="I89" s="88"/>
      <c r="J89" s="121"/>
      <c r="K89" s="88"/>
      <c r="L89" s="88"/>
      <c r="M89" s="88"/>
      <c r="N89" s="88"/>
      <c r="O89" s="149">
        <f t="shared" si="7"/>
        <v>0</v>
      </c>
    </row>
    <row r="90" spans="1:18">
      <c r="A90" s="11" t="s">
        <v>399</v>
      </c>
      <c r="B90" s="230"/>
      <c r="C90" s="253">
        <f>SUM(D90:N90)</f>
        <v>0</v>
      </c>
      <c r="D90" s="121"/>
      <c r="E90" s="88"/>
      <c r="F90" s="121"/>
      <c r="G90" s="88"/>
      <c r="H90" s="121"/>
      <c r="I90" s="88"/>
      <c r="J90" s="121"/>
      <c r="K90" s="88"/>
      <c r="L90" s="88"/>
      <c r="M90" s="88"/>
      <c r="N90" s="88"/>
      <c r="O90" s="149">
        <f t="shared" si="7"/>
        <v>0</v>
      </c>
    </row>
    <row r="91" spans="1:18">
      <c r="A91" s="15" t="s">
        <v>516</v>
      </c>
      <c r="B91" s="230"/>
      <c r="C91" s="253">
        <v>0</v>
      </c>
      <c r="D91" s="121"/>
      <c r="E91" s="88"/>
      <c r="F91" s="121"/>
      <c r="G91" s="88"/>
      <c r="H91" s="121"/>
      <c r="I91" s="88"/>
      <c r="J91" s="121"/>
      <c r="K91" s="88"/>
      <c r="L91" s="88"/>
      <c r="M91" s="88"/>
      <c r="N91" s="88"/>
      <c r="O91" s="149"/>
    </row>
    <row r="92" spans="1:18">
      <c r="A92" s="52" t="s">
        <v>316</v>
      </c>
      <c r="B92" s="47"/>
      <c r="C92" s="47"/>
      <c r="D92" s="118"/>
      <c r="E92" s="114"/>
      <c r="F92" s="118"/>
      <c r="G92" s="114"/>
      <c r="H92" s="118"/>
      <c r="I92" s="114"/>
      <c r="J92" s="118"/>
      <c r="K92" s="114"/>
      <c r="L92" s="114"/>
      <c r="M92" s="114"/>
      <c r="N92" s="114"/>
      <c r="O92" s="149">
        <f t="shared" si="7"/>
        <v>0</v>
      </c>
    </row>
    <row r="93" spans="1:18">
      <c r="A93" s="11" t="s">
        <v>46</v>
      </c>
      <c r="B93" s="230" t="s">
        <v>146</v>
      </c>
      <c r="C93" s="253">
        <f>SUM(D93:N93)</f>
        <v>0</v>
      </c>
      <c r="D93" s="121"/>
      <c r="E93" s="88"/>
      <c r="F93" s="121"/>
      <c r="G93" s="88"/>
      <c r="H93" s="121"/>
      <c r="I93" s="88"/>
      <c r="J93" s="121"/>
      <c r="K93" s="88"/>
      <c r="L93" s="88"/>
      <c r="M93" s="88"/>
      <c r="N93" s="88"/>
      <c r="O93" s="149">
        <f t="shared" si="7"/>
        <v>0</v>
      </c>
    </row>
    <row r="94" spans="1:18">
      <c r="A94" s="11" t="s">
        <v>399</v>
      </c>
      <c r="B94" s="230"/>
      <c r="C94" s="253">
        <f>SUM(D94:N94)</f>
        <v>0</v>
      </c>
      <c r="D94" s="121"/>
      <c r="E94" s="88"/>
      <c r="F94" s="121"/>
      <c r="G94" s="88"/>
      <c r="H94" s="121"/>
      <c r="I94" s="88"/>
      <c r="J94" s="121"/>
      <c r="K94" s="88"/>
      <c r="L94" s="88"/>
      <c r="M94" s="88"/>
      <c r="N94" s="88"/>
      <c r="O94" s="149">
        <f t="shared" si="7"/>
        <v>0</v>
      </c>
    </row>
    <row r="95" spans="1:18">
      <c r="A95" s="15" t="s">
        <v>516</v>
      </c>
      <c r="B95" s="229"/>
      <c r="C95" s="212">
        <v>0</v>
      </c>
      <c r="D95" s="120"/>
      <c r="E95" s="113"/>
      <c r="F95" s="120"/>
      <c r="G95" s="113"/>
      <c r="H95" s="120"/>
      <c r="I95" s="113"/>
      <c r="J95" s="120"/>
      <c r="K95" s="113"/>
      <c r="L95" s="113"/>
      <c r="M95" s="113"/>
      <c r="N95" s="113"/>
      <c r="O95" s="149"/>
    </row>
    <row r="96" spans="1:18">
      <c r="A96" s="55" t="s">
        <v>317</v>
      </c>
      <c r="B96" s="48"/>
      <c r="C96" s="48"/>
      <c r="D96" s="121"/>
      <c r="E96" s="88"/>
      <c r="F96" s="121"/>
      <c r="G96" s="88"/>
      <c r="H96" s="121"/>
      <c r="I96" s="88"/>
      <c r="J96" s="121"/>
      <c r="K96" s="88"/>
      <c r="L96" s="88"/>
      <c r="M96" s="88"/>
      <c r="N96" s="88"/>
      <c r="O96" s="149">
        <f t="shared" ref="O96:O186" si="13">SUM(D96:N96)</f>
        <v>0</v>
      </c>
    </row>
    <row r="97" spans="1:15">
      <c r="A97" s="11" t="s">
        <v>46</v>
      </c>
      <c r="B97" s="230" t="s">
        <v>146</v>
      </c>
      <c r="C97" s="253">
        <f>SUM(D97:N97)</f>
        <v>21150</v>
      </c>
      <c r="D97" s="111"/>
      <c r="E97" s="88"/>
      <c r="F97" s="121"/>
      <c r="G97" s="193"/>
      <c r="H97" s="121"/>
      <c r="I97" s="88"/>
      <c r="J97" s="121">
        <v>21150</v>
      </c>
      <c r="K97" s="88"/>
      <c r="L97" s="88"/>
      <c r="M97" s="88"/>
      <c r="N97" s="88"/>
      <c r="O97" s="149">
        <f t="shared" si="13"/>
        <v>21150</v>
      </c>
    </row>
    <row r="98" spans="1:15">
      <c r="A98" s="11" t="s">
        <v>399</v>
      </c>
      <c r="B98" s="230"/>
      <c r="C98" s="253">
        <f>SUM(D98:N98)</f>
        <v>21150</v>
      </c>
      <c r="D98" s="121"/>
      <c r="E98" s="88"/>
      <c r="F98" s="121"/>
      <c r="G98" s="193"/>
      <c r="H98" s="121"/>
      <c r="I98" s="88"/>
      <c r="J98" s="121">
        <v>21150</v>
      </c>
      <c r="K98" s="88"/>
      <c r="L98" s="88"/>
      <c r="M98" s="88"/>
      <c r="N98" s="88"/>
      <c r="O98" s="149">
        <f t="shared" si="13"/>
        <v>21150</v>
      </c>
    </row>
    <row r="99" spans="1:15">
      <c r="A99" s="15" t="s">
        <v>516</v>
      </c>
      <c r="B99" s="230"/>
      <c r="C99" s="253">
        <f>SUM(D99:N99)</f>
        <v>21150</v>
      </c>
      <c r="D99" s="121"/>
      <c r="E99" s="88"/>
      <c r="F99" s="121"/>
      <c r="G99" s="193"/>
      <c r="H99" s="121"/>
      <c r="I99" s="88"/>
      <c r="J99" s="121">
        <v>21150</v>
      </c>
      <c r="K99" s="88"/>
      <c r="L99" s="88"/>
      <c r="M99" s="88"/>
      <c r="N99" s="88"/>
      <c r="O99" s="149"/>
    </row>
    <row r="100" spans="1:15">
      <c r="A100" s="52" t="s">
        <v>318</v>
      </c>
      <c r="B100" s="47"/>
      <c r="C100" s="47"/>
      <c r="D100" s="116"/>
      <c r="E100" s="114"/>
      <c r="F100" s="118"/>
      <c r="G100" s="114"/>
      <c r="H100" s="118"/>
      <c r="I100" s="114"/>
      <c r="J100" s="118"/>
      <c r="K100" s="114"/>
      <c r="L100" s="114"/>
      <c r="M100" s="114"/>
      <c r="N100" s="114"/>
      <c r="O100" s="149">
        <f t="shared" si="13"/>
        <v>0</v>
      </c>
    </row>
    <row r="101" spans="1:15">
      <c r="A101" s="11" t="s">
        <v>46</v>
      </c>
      <c r="B101" s="230" t="s">
        <v>146</v>
      </c>
      <c r="C101" s="253">
        <f>SUM(D101:N101)</f>
        <v>292841</v>
      </c>
      <c r="D101" s="111"/>
      <c r="E101" s="88">
        <v>62</v>
      </c>
      <c r="F101" s="121"/>
      <c r="G101" s="88"/>
      <c r="H101" s="121">
        <v>1042</v>
      </c>
      <c r="I101" s="88"/>
      <c r="J101" s="121">
        <v>63599</v>
      </c>
      <c r="K101" s="88"/>
      <c r="L101" s="88">
        <v>140</v>
      </c>
      <c r="M101" s="88"/>
      <c r="N101" s="88">
        <v>227998</v>
      </c>
      <c r="O101" s="149">
        <f t="shared" si="13"/>
        <v>292841</v>
      </c>
    </row>
    <row r="102" spans="1:15">
      <c r="A102" s="11" t="s">
        <v>399</v>
      </c>
      <c r="B102" s="230"/>
      <c r="C102" s="253">
        <f>SUM(D102:N102)</f>
        <v>151244</v>
      </c>
      <c r="D102" s="111"/>
      <c r="E102" s="88">
        <v>62</v>
      </c>
      <c r="F102" s="121"/>
      <c r="G102" s="88"/>
      <c r="H102" s="121">
        <v>1042</v>
      </c>
      <c r="I102" s="88"/>
      <c r="J102" s="121">
        <v>0</v>
      </c>
      <c r="K102" s="88"/>
      <c r="L102" s="88">
        <v>74136</v>
      </c>
      <c r="M102" s="88">
        <v>76004</v>
      </c>
      <c r="N102" s="88">
        <v>0</v>
      </c>
      <c r="O102" s="149">
        <f t="shared" si="13"/>
        <v>151244</v>
      </c>
    </row>
    <row r="103" spans="1:15">
      <c r="A103" s="11" t="s">
        <v>609</v>
      </c>
      <c r="B103" s="230"/>
      <c r="C103" s="253">
        <f t="shared" ref="C103:C107" si="14">SUM(D103:N103)</f>
        <v>288</v>
      </c>
      <c r="D103" s="111"/>
      <c r="E103" s="88">
        <v>288</v>
      </c>
      <c r="F103" s="121"/>
      <c r="G103" s="88"/>
      <c r="H103" s="121"/>
      <c r="I103" s="88"/>
      <c r="J103" s="121"/>
      <c r="K103" s="88"/>
      <c r="L103" s="88"/>
      <c r="M103" s="88"/>
      <c r="N103" s="88"/>
      <c r="O103" s="149">
        <f t="shared" si="13"/>
        <v>288</v>
      </c>
    </row>
    <row r="104" spans="1:15">
      <c r="A104" s="11" t="s">
        <v>610</v>
      </c>
      <c r="B104" s="230"/>
      <c r="C104" s="253">
        <f t="shared" si="14"/>
        <v>0</v>
      </c>
      <c r="D104" s="111"/>
      <c r="E104" s="88"/>
      <c r="F104" s="121"/>
      <c r="G104" s="88"/>
      <c r="H104" s="121"/>
      <c r="I104" s="88"/>
      <c r="J104" s="121"/>
      <c r="K104" s="88"/>
      <c r="L104" s="88">
        <v>-73996</v>
      </c>
      <c r="M104" s="88">
        <v>73996</v>
      </c>
      <c r="N104" s="88"/>
      <c r="O104" s="149">
        <f t="shared" si="13"/>
        <v>0</v>
      </c>
    </row>
    <row r="105" spans="1:15">
      <c r="A105" s="11" t="s">
        <v>611</v>
      </c>
      <c r="B105" s="230"/>
      <c r="C105" s="253">
        <f t="shared" si="14"/>
        <v>1600</v>
      </c>
      <c r="D105" s="111"/>
      <c r="E105" s="88"/>
      <c r="F105" s="121"/>
      <c r="G105" s="88"/>
      <c r="H105" s="121"/>
      <c r="I105" s="88">
        <v>1600</v>
      </c>
      <c r="J105" s="121"/>
      <c r="K105" s="88"/>
      <c r="L105" s="88"/>
      <c r="M105" s="88"/>
      <c r="N105" s="88"/>
      <c r="O105" s="149">
        <f t="shared" si="13"/>
        <v>1600</v>
      </c>
    </row>
    <row r="106" spans="1:15">
      <c r="A106" s="11" t="s">
        <v>612</v>
      </c>
      <c r="B106" s="230"/>
      <c r="C106" s="253">
        <f t="shared" si="14"/>
        <v>-52</v>
      </c>
      <c r="D106" s="111"/>
      <c r="E106" s="88"/>
      <c r="F106" s="121"/>
      <c r="G106" s="88"/>
      <c r="H106" s="121"/>
      <c r="I106" s="88"/>
      <c r="J106" s="121"/>
      <c r="K106" s="88"/>
      <c r="L106" s="88">
        <v>-52</v>
      </c>
      <c r="M106" s="88"/>
      <c r="N106" s="88"/>
      <c r="O106" s="149">
        <f t="shared" si="13"/>
        <v>-52</v>
      </c>
    </row>
    <row r="107" spans="1:15">
      <c r="A107" s="11" t="s">
        <v>600</v>
      </c>
      <c r="B107" s="230"/>
      <c r="C107" s="253">
        <f t="shared" si="14"/>
        <v>5645</v>
      </c>
      <c r="D107" s="111"/>
      <c r="E107" s="88"/>
      <c r="F107" s="121"/>
      <c r="G107" s="88"/>
      <c r="H107" s="121">
        <v>5645</v>
      </c>
      <c r="I107" s="88"/>
      <c r="J107" s="121"/>
      <c r="K107" s="88"/>
      <c r="L107" s="88"/>
      <c r="M107" s="88"/>
      <c r="N107" s="88"/>
      <c r="O107" s="149">
        <f t="shared" si="13"/>
        <v>5645</v>
      </c>
    </row>
    <row r="108" spans="1:15">
      <c r="A108" s="11" t="s">
        <v>408</v>
      </c>
      <c r="B108" s="230"/>
      <c r="C108" s="253">
        <f>SUM(C103:C107)</f>
        <v>7481</v>
      </c>
      <c r="D108" s="253">
        <f t="shared" ref="D108:N108" si="15">SUM(D103:D107)</f>
        <v>0</v>
      </c>
      <c r="E108" s="253">
        <f t="shared" si="15"/>
        <v>288</v>
      </c>
      <c r="F108" s="253">
        <f t="shared" si="15"/>
        <v>0</v>
      </c>
      <c r="G108" s="253">
        <f t="shared" si="15"/>
        <v>0</v>
      </c>
      <c r="H108" s="253">
        <f t="shared" si="15"/>
        <v>5645</v>
      </c>
      <c r="I108" s="253">
        <f t="shared" si="15"/>
        <v>1600</v>
      </c>
      <c r="J108" s="253">
        <f t="shared" si="15"/>
        <v>0</v>
      </c>
      <c r="K108" s="253">
        <f t="shared" si="15"/>
        <v>0</v>
      </c>
      <c r="L108" s="253">
        <f t="shared" si="15"/>
        <v>-74048</v>
      </c>
      <c r="M108" s="253">
        <f t="shared" si="15"/>
        <v>73996</v>
      </c>
      <c r="N108" s="253">
        <f t="shared" si="15"/>
        <v>0</v>
      </c>
      <c r="O108" s="149">
        <f t="shared" si="13"/>
        <v>7481</v>
      </c>
    </row>
    <row r="109" spans="1:15">
      <c r="A109" s="15" t="s">
        <v>516</v>
      </c>
      <c r="B109" s="229"/>
      <c r="C109" s="212">
        <f>SUM(C102,C108)</f>
        <v>158725</v>
      </c>
      <c r="D109" s="212">
        <f t="shared" ref="D109:N109" si="16">SUM(D102,D108)</f>
        <v>0</v>
      </c>
      <c r="E109" s="212">
        <f t="shared" si="16"/>
        <v>350</v>
      </c>
      <c r="F109" s="212">
        <f t="shared" si="16"/>
        <v>0</v>
      </c>
      <c r="G109" s="212">
        <f t="shared" si="16"/>
        <v>0</v>
      </c>
      <c r="H109" s="212">
        <f t="shared" si="16"/>
        <v>6687</v>
      </c>
      <c r="I109" s="212">
        <f t="shared" si="16"/>
        <v>1600</v>
      </c>
      <c r="J109" s="212">
        <f t="shared" si="16"/>
        <v>0</v>
      </c>
      <c r="K109" s="212">
        <f t="shared" si="16"/>
        <v>0</v>
      </c>
      <c r="L109" s="212">
        <f t="shared" si="16"/>
        <v>88</v>
      </c>
      <c r="M109" s="212">
        <f t="shared" si="16"/>
        <v>150000</v>
      </c>
      <c r="N109" s="212">
        <f t="shared" si="16"/>
        <v>0</v>
      </c>
      <c r="O109" s="149">
        <f t="shared" si="13"/>
        <v>158725</v>
      </c>
    </row>
    <row r="110" spans="1:15">
      <c r="A110" s="13" t="s">
        <v>319</v>
      </c>
      <c r="B110" s="23"/>
      <c r="C110" s="7"/>
      <c r="D110" s="118"/>
      <c r="E110" s="114"/>
      <c r="F110" s="118"/>
      <c r="G110" s="114"/>
      <c r="H110" s="118"/>
      <c r="I110" s="114"/>
      <c r="J110" s="118"/>
      <c r="K110" s="114"/>
      <c r="L110" s="118"/>
      <c r="M110" s="114"/>
      <c r="N110" s="116"/>
      <c r="O110" s="149">
        <f t="shared" si="13"/>
        <v>0</v>
      </c>
    </row>
    <row r="111" spans="1:15">
      <c r="A111" s="11" t="s">
        <v>46</v>
      </c>
      <c r="B111" s="69" t="s">
        <v>146</v>
      </c>
      <c r="C111" s="253">
        <f>SUM(D111:N111)</f>
        <v>9560</v>
      </c>
      <c r="D111" s="121"/>
      <c r="E111" s="88">
        <v>9560</v>
      </c>
      <c r="F111" s="121"/>
      <c r="G111" s="88"/>
      <c r="H111" s="121"/>
      <c r="I111" s="88"/>
      <c r="J111" s="121">
        <v>0</v>
      </c>
      <c r="K111" s="88"/>
      <c r="L111" s="121"/>
      <c r="M111" s="88"/>
      <c r="N111" s="111"/>
      <c r="O111" s="149">
        <f t="shared" si="13"/>
        <v>9560</v>
      </c>
    </row>
    <row r="112" spans="1:15">
      <c r="A112" s="11" t="s">
        <v>399</v>
      </c>
      <c r="B112" s="69"/>
      <c r="C112" s="253">
        <f>SUM(D112:N112)</f>
        <v>9560</v>
      </c>
      <c r="D112" s="121"/>
      <c r="E112" s="88">
        <v>9560</v>
      </c>
      <c r="F112" s="121"/>
      <c r="G112" s="88"/>
      <c r="H112" s="121"/>
      <c r="I112" s="88"/>
      <c r="J112" s="121"/>
      <c r="K112" s="88"/>
      <c r="L112" s="121"/>
      <c r="M112" s="88"/>
      <c r="N112" s="111"/>
      <c r="O112" s="149">
        <f t="shared" si="13"/>
        <v>9560</v>
      </c>
    </row>
    <row r="113" spans="1:15">
      <c r="A113" s="11" t="s">
        <v>613</v>
      </c>
      <c r="B113" s="69"/>
      <c r="C113" s="253">
        <f t="shared" ref="C113" si="17">SUM(D113:N113)</f>
        <v>2227</v>
      </c>
      <c r="D113" s="121"/>
      <c r="E113" s="88">
        <v>2227</v>
      </c>
      <c r="F113" s="121"/>
      <c r="G113" s="88"/>
      <c r="H113" s="121"/>
      <c r="I113" s="88"/>
      <c r="J113" s="121"/>
      <c r="K113" s="88"/>
      <c r="L113" s="121"/>
      <c r="M113" s="88"/>
      <c r="N113" s="111"/>
      <c r="O113" s="149">
        <f t="shared" si="13"/>
        <v>2227</v>
      </c>
    </row>
    <row r="114" spans="1:15">
      <c r="A114" s="11" t="s">
        <v>531</v>
      </c>
      <c r="B114" s="69"/>
      <c r="C114" s="253">
        <f>SUM(C113)</f>
        <v>2227</v>
      </c>
      <c r="D114" s="253">
        <f t="shared" ref="D114:N114" si="18">SUM(D113)</f>
        <v>0</v>
      </c>
      <c r="E114" s="253">
        <f t="shared" si="18"/>
        <v>2227</v>
      </c>
      <c r="F114" s="253">
        <f t="shared" si="18"/>
        <v>0</v>
      </c>
      <c r="G114" s="253">
        <f t="shared" si="18"/>
        <v>0</v>
      </c>
      <c r="H114" s="253">
        <f t="shared" si="18"/>
        <v>0</v>
      </c>
      <c r="I114" s="253">
        <f t="shared" si="18"/>
        <v>0</v>
      </c>
      <c r="J114" s="253">
        <f t="shared" si="18"/>
        <v>0</v>
      </c>
      <c r="K114" s="253">
        <f t="shared" si="18"/>
        <v>0</v>
      </c>
      <c r="L114" s="253">
        <f t="shared" si="18"/>
        <v>0</v>
      </c>
      <c r="M114" s="253">
        <f t="shared" si="18"/>
        <v>0</v>
      </c>
      <c r="N114" s="253">
        <f t="shared" si="18"/>
        <v>0</v>
      </c>
      <c r="O114" s="149">
        <f t="shared" si="13"/>
        <v>2227</v>
      </c>
    </row>
    <row r="115" spans="1:15">
      <c r="A115" s="15" t="s">
        <v>516</v>
      </c>
      <c r="B115" s="209"/>
      <c r="C115" s="212">
        <f>SUM(C112,C114)</f>
        <v>11787</v>
      </c>
      <c r="D115" s="212">
        <f t="shared" ref="D115:N115" si="19">SUM(D112,D114)</f>
        <v>0</v>
      </c>
      <c r="E115" s="212">
        <f t="shared" si="19"/>
        <v>11787</v>
      </c>
      <c r="F115" s="212">
        <f t="shared" si="19"/>
        <v>0</v>
      </c>
      <c r="G115" s="212">
        <f t="shared" si="19"/>
        <v>0</v>
      </c>
      <c r="H115" s="212">
        <f t="shared" si="19"/>
        <v>0</v>
      </c>
      <c r="I115" s="212">
        <f t="shared" si="19"/>
        <v>0</v>
      </c>
      <c r="J115" s="212">
        <f t="shared" si="19"/>
        <v>0</v>
      </c>
      <c r="K115" s="212">
        <f t="shared" si="19"/>
        <v>0</v>
      </c>
      <c r="L115" s="212">
        <f t="shared" si="19"/>
        <v>0</v>
      </c>
      <c r="M115" s="212">
        <f t="shared" si="19"/>
        <v>0</v>
      </c>
      <c r="N115" s="212">
        <f t="shared" si="19"/>
        <v>0</v>
      </c>
      <c r="O115" s="149">
        <f t="shared" si="13"/>
        <v>11787</v>
      </c>
    </row>
    <row r="116" spans="1:15">
      <c r="A116" s="13" t="s">
        <v>320</v>
      </c>
      <c r="B116" s="19"/>
      <c r="C116" s="19"/>
      <c r="D116" s="121"/>
      <c r="E116" s="114"/>
      <c r="F116" s="118"/>
      <c r="G116" s="114"/>
      <c r="H116" s="118"/>
      <c r="I116" s="114"/>
      <c r="J116" s="118"/>
      <c r="K116" s="114"/>
      <c r="L116" s="114"/>
      <c r="M116" s="114"/>
      <c r="N116" s="114"/>
      <c r="O116" s="149">
        <f t="shared" si="13"/>
        <v>0</v>
      </c>
    </row>
    <row r="117" spans="1:15">
      <c r="A117" s="11" t="s">
        <v>46</v>
      </c>
      <c r="B117" s="230" t="s">
        <v>146</v>
      </c>
      <c r="C117" s="253">
        <f>SUM(D117:N117)</f>
        <v>261307</v>
      </c>
      <c r="D117" s="121"/>
      <c r="E117" s="88"/>
      <c r="F117" s="121"/>
      <c r="G117" s="88"/>
      <c r="H117" s="121"/>
      <c r="I117" s="88"/>
      <c r="J117" s="121">
        <v>0</v>
      </c>
      <c r="K117" s="88"/>
      <c r="L117" s="88">
        <v>211307</v>
      </c>
      <c r="M117" s="88">
        <v>50000</v>
      </c>
      <c r="N117" s="88"/>
      <c r="O117" s="149">
        <f t="shared" si="13"/>
        <v>261307</v>
      </c>
    </row>
    <row r="118" spans="1:15">
      <c r="A118" s="11" t="s">
        <v>399</v>
      </c>
      <c r="B118" s="230"/>
      <c r="C118" s="253">
        <f>SUM(D118:N118)</f>
        <v>991502</v>
      </c>
      <c r="D118" s="121"/>
      <c r="E118" s="88"/>
      <c r="F118" s="121"/>
      <c r="G118" s="88"/>
      <c r="H118" s="121"/>
      <c r="I118" s="88"/>
      <c r="J118" s="121"/>
      <c r="K118" s="88"/>
      <c r="L118" s="88">
        <v>941502</v>
      </c>
      <c r="M118" s="88">
        <v>50000</v>
      </c>
      <c r="N118" s="88"/>
      <c r="O118" s="149">
        <f t="shared" si="13"/>
        <v>991502</v>
      </c>
    </row>
    <row r="119" spans="1:15">
      <c r="A119" s="11" t="s">
        <v>614</v>
      </c>
      <c r="B119" s="230"/>
      <c r="C119" s="253">
        <f t="shared" ref="C119" si="20">SUM(D119:N119)</f>
        <v>-209000</v>
      </c>
      <c r="D119" s="121"/>
      <c r="E119" s="88"/>
      <c r="F119" s="121"/>
      <c r="G119" s="88"/>
      <c r="H119" s="121"/>
      <c r="I119" s="88"/>
      <c r="J119" s="121"/>
      <c r="K119" s="88"/>
      <c r="L119" s="88">
        <v>-159000</v>
      </c>
      <c r="M119" s="88">
        <v>-50000</v>
      </c>
      <c r="N119" s="88"/>
      <c r="O119" s="149">
        <f t="shared" si="13"/>
        <v>-209000</v>
      </c>
    </row>
    <row r="120" spans="1:15">
      <c r="A120" s="11" t="s">
        <v>408</v>
      </c>
      <c r="B120" s="230"/>
      <c r="C120" s="253">
        <f t="shared" ref="C120:N120" si="21">SUM(C119:C119)</f>
        <v>-209000</v>
      </c>
      <c r="D120" s="253">
        <f t="shared" si="21"/>
        <v>0</v>
      </c>
      <c r="E120" s="253">
        <f t="shared" si="21"/>
        <v>0</v>
      </c>
      <c r="F120" s="253">
        <f t="shared" si="21"/>
        <v>0</v>
      </c>
      <c r="G120" s="253">
        <f t="shared" si="21"/>
        <v>0</v>
      </c>
      <c r="H120" s="253">
        <f t="shared" si="21"/>
        <v>0</v>
      </c>
      <c r="I120" s="253">
        <f t="shared" si="21"/>
        <v>0</v>
      </c>
      <c r="J120" s="253">
        <f t="shared" si="21"/>
        <v>0</v>
      </c>
      <c r="K120" s="253">
        <f t="shared" si="21"/>
        <v>0</v>
      </c>
      <c r="L120" s="253">
        <f t="shared" si="21"/>
        <v>-159000</v>
      </c>
      <c r="M120" s="253">
        <f t="shared" si="21"/>
        <v>-50000</v>
      </c>
      <c r="N120" s="253">
        <f t="shared" si="21"/>
        <v>0</v>
      </c>
      <c r="O120" s="149">
        <f t="shared" si="13"/>
        <v>-209000</v>
      </c>
    </row>
    <row r="121" spans="1:15">
      <c r="A121" s="15" t="s">
        <v>516</v>
      </c>
      <c r="B121" s="230"/>
      <c r="C121" s="253">
        <f t="shared" ref="C121:N121" si="22">SUM(C118,C120)</f>
        <v>782502</v>
      </c>
      <c r="D121" s="253">
        <f t="shared" si="22"/>
        <v>0</v>
      </c>
      <c r="E121" s="212">
        <f t="shared" si="22"/>
        <v>0</v>
      </c>
      <c r="F121" s="212">
        <f t="shared" si="22"/>
        <v>0</v>
      </c>
      <c r="G121" s="212">
        <f t="shared" si="22"/>
        <v>0</v>
      </c>
      <c r="H121" s="212">
        <f t="shared" si="22"/>
        <v>0</v>
      </c>
      <c r="I121" s="212">
        <f t="shared" si="22"/>
        <v>0</v>
      </c>
      <c r="J121" s="212">
        <f t="shared" si="22"/>
        <v>0</v>
      </c>
      <c r="K121" s="212">
        <f t="shared" si="22"/>
        <v>0</v>
      </c>
      <c r="L121" s="212">
        <f t="shared" si="22"/>
        <v>782502</v>
      </c>
      <c r="M121" s="212">
        <f t="shared" si="22"/>
        <v>0</v>
      </c>
      <c r="N121" s="212">
        <f t="shared" si="22"/>
        <v>0</v>
      </c>
      <c r="O121" s="149">
        <f t="shared" si="13"/>
        <v>782502</v>
      </c>
    </row>
    <row r="122" spans="1:15">
      <c r="A122" s="266" t="s">
        <v>321</v>
      </c>
      <c r="B122" s="252"/>
      <c r="C122" s="269"/>
      <c r="D122" s="116"/>
      <c r="E122" s="88"/>
      <c r="F122" s="121"/>
      <c r="G122" s="88"/>
      <c r="H122" s="121"/>
      <c r="I122" s="88"/>
      <c r="J122" s="121"/>
      <c r="K122" s="88"/>
      <c r="L122" s="88"/>
      <c r="M122" s="88"/>
      <c r="N122" s="88"/>
      <c r="O122" s="149">
        <f t="shared" si="13"/>
        <v>0</v>
      </c>
    </row>
    <row r="123" spans="1:15">
      <c r="A123" s="11" t="s">
        <v>46</v>
      </c>
      <c r="B123" s="230" t="s">
        <v>147</v>
      </c>
      <c r="C123" s="253">
        <f>SUM(D123:N123)</f>
        <v>0</v>
      </c>
      <c r="D123" s="111"/>
      <c r="E123" s="88"/>
      <c r="F123" s="121"/>
      <c r="G123" s="88"/>
      <c r="H123" s="121"/>
      <c r="I123" s="88"/>
      <c r="J123" s="121"/>
      <c r="K123" s="88"/>
      <c r="L123" s="88"/>
      <c r="M123" s="88"/>
      <c r="N123" s="88"/>
      <c r="O123" s="149">
        <f t="shared" si="13"/>
        <v>0</v>
      </c>
    </row>
    <row r="124" spans="1:15">
      <c r="A124" s="11" t="s">
        <v>399</v>
      </c>
      <c r="B124" s="230"/>
      <c r="C124" s="253">
        <f>SUM(D124:N124)</f>
        <v>0</v>
      </c>
      <c r="D124" s="111"/>
      <c r="E124" s="88"/>
      <c r="F124" s="121"/>
      <c r="G124" s="88"/>
      <c r="H124" s="121"/>
      <c r="I124" s="88"/>
      <c r="J124" s="121"/>
      <c r="K124" s="88"/>
      <c r="L124" s="88"/>
      <c r="M124" s="88"/>
      <c r="N124" s="88"/>
      <c r="O124" s="149">
        <f t="shared" si="13"/>
        <v>0</v>
      </c>
    </row>
    <row r="125" spans="1:15">
      <c r="A125" s="15" t="s">
        <v>516</v>
      </c>
      <c r="B125" s="229"/>
      <c r="C125" s="212"/>
      <c r="D125" s="110"/>
      <c r="E125" s="88"/>
      <c r="F125" s="121"/>
      <c r="G125" s="88"/>
      <c r="H125" s="121"/>
      <c r="I125" s="88"/>
      <c r="J125" s="121"/>
      <c r="K125" s="88"/>
      <c r="L125" s="88"/>
      <c r="M125" s="88"/>
      <c r="N125" s="88"/>
      <c r="O125" s="149"/>
    </row>
    <row r="126" spans="1:15">
      <c r="A126" s="22" t="s">
        <v>322</v>
      </c>
      <c r="B126" s="19"/>
      <c r="C126" s="19"/>
      <c r="D126" s="115"/>
      <c r="E126" s="114"/>
      <c r="F126" s="118"/>
      <c r="G126" s="114"/>
      <c r="H126" s="118"/>
      <c r="I126" s="114"/>
      <c r="J126" s="118"/>
      <c r="K126" s="114"/>
      <c r="L126" s="114"/>
      <c r="M126" s="114"/>
      <c r="N126" s="114"/>
      <c r="O126" s="149">
        <f t="shared" si="13"/>
        <v>0</v>
      </c>
    </row>
    <row r="127" spans="1:15">
      <c r="A127" s="11" t="s">
        <v>46</v>
      </c>
      <c r="B127" s="230" t="s">
        <v>146</v>
      </c>
      <c r="C127" s="253">
        <f>SUM(D127:N127)</f>
        <v>0</v>
      </c>
      <c r="D127" s="121"/>
      <c r="E127" s="88"/>
      <c r="F127" s="121"/>
      <c r="G127" s="88"/>
      <c r="H127" s="121"/>
      <c r="I127" s="88"/>
      <c r="J127" s="121"/>
      <c r="K127" s="88"/>
      <c r="L127" s="88"/>
      <c r="M127" s="88"/>
      <c r="N127" s="88"/>
      <c r="O127" s="149">
        <f t="shared" si="13"/>
        <v>0</v>
      </c>
    </row>
    <row r="128" spans="1:15">
      <c r="A128" s="11" t="s">
        <v>399</v>
      </c>
      <c r="B128" s="230"/>
      <c r="C128" s="253">
        <f>SUM(D128:N128)</f>
        <v>0</v>
      </c>
      <c r="D128" s="121"/>
      <c r="E128" s="88"/>
      <c r="F128" s="121"/>
      <c r="G128" s="88"/>
      <c r="H128" s="121"/>
      <c r="I128" s="88"/>
      <c r="J128" s="121"/>
      <c r="K128" s="88"/>
      <c r="L128" s="88"/>
      <c r="M128" s="88"/>
      <c r="N128" s="88"/>
      <c r="O128" s="149">
        <f t="shared" si="13"/>
        <v>0</v>
      </c>
    </row>
    <row r="129" spans="1:15">
      <c r="A129" s="15" t="s">
        <v>516</v>
      </c>
      <c r="B129" s="230"/>
      <c r="C129" s="253"/>
      <c r="D129" s="121"/>
      <c r="E129" s="88"/>
      <c r="F129" s="121"/>
      <c r="G129" s="88"/>
      <c r="H129" s="121"/>
      <c r="I129" s="88"/>
      <c r="J129" s="121"/>
      <c r="K129" s="88"/>
      <c r="L129" s="88"/>
      <c r="M129" s="88"/>
      <c r="N129" s="88"/>
      <c r="O129" s="149"/>
    </row>
    <row r="130" spans="1:15">
      <c r="A130" s="13" t="s">
        <v>323</v>
      </c>
      <c r="B130" s="7"/>
      <c r="C130" s="7"/>
      <c r="D130" s="118"/>
      <c r="E130" s="114"/>
      <c r="F130" s="118"/>
      <c r="G130" s="114"/>
      <c r="H130" s="118"/>
      <c r="I130" s="114"/>
      <c r="J130" s="118"/>
      <c r="K130" s="114"/>
      <c r="L130" s="114"/>
      <c r="M130" s="114"/>
      <c r="N130" s="114"/>
      <c r="O130" s="149">
        <f t="shared" si="13"/>
        <v>0</v>
      </c>
    </row>
    <row r="131" spans="1:15">
      <c r="A131" s="11" t="s">
        <v>46</v>
      </c>
      <c r="B131" s="230" t="s">
        <v>147</v>
      </c>
      <c r="C131" s="253">
        <f>SUM(D131:N131)</f>
        <v>0</v>
      </c>
      <c r="D131" s="121"/>
      <c r="E131" s="88"/>
      <c r="F131" s="121"/>
      <c r="G131" s="88"/>
      <c r="H131" s="121"/>
      <c r="I131" s="88"/>
      <c r="J131" s="121"/>
      <c r="K131" s="294"/>
      <c r="L131" s="88"/>
      <c r="M131" s="88"/>
      <c r="N131" s="88"/>
      <c r="O131" s="149">
        <f t="shared" si="13"/>
        <v>0</v>
      </c>
    </row>
    <row r="132" spans="1:15">
      <c r="A132" s="11" t="s">
        <v>399</v>
      </c>
      <c r="B132" s="230"/>
      <c r="C132" s="253">
        <f>SUM(D132:N132)</f>
        <v>0</v>
      </c>
      <c r="D132" s="121"/>
      <c r="E132" s="88"/>
      <c r="F132" s="121"/>
      <c r="G132" s="88"/>
      <c r="H132" s="121"/>
      <c r="I132" s="88"/>
      <c r="J132" s="121"/>
      <c r="K132" s="294"/>
      <c r="L132" s="88"/>
      <c r="M132" s="88"/>
      <c r="N132" s="88"/>
      <c r="O132" s="149">
        <f t="shared" si="13"/>
        <v>0</v>
      </c>
    </row>
    <row r="133" spans="1:15">
      <c r="A133" s="15" t="s">
        <v>516</v>
      </c>
      <c r="B133" s="229"/>
      <c r="C133" s="212"/>
      <c r="D133" s="120"/>
      <c r="E133" s="113"/>
      <c r="F133" s="120"/>
      <c r="G133" s="113"/>
      <c r="H133" s="120"/>
      <c r="I133" s="113"/>
      <c r="J133" s="120"/>
      <c r="K133" s="295"/>
      <c r="L133" s="113"/>
      <c r="M133" s="113"/>
      <c r="N133" s="113"/>
      <c r="O133" s="149"/>
    </row>
    <row r="134" spans="1:15">
      <c r="A134" s="55" t="s">
        <v>324</v>
      </c>
      <c r="B134" s="48"/>
      <c r="C134" s="47"/>
      <c r="D134" s="121"/>
      <c r="E134" s="88"/>
      <c r="F134" s="121"/>
      <c r="G134" s="88"/>
      <c r="H134" s="121"/>
      <c r="I134" s="88"/>
      <c r="J134" s="121"/>
      <c r="K134" s="88"/>
      <c r="L134" s="88"/>
      <c r="M134" s="88"/>
      <c r="N134" s="88"/>
      <c r="O134" s="149">
        <f t="shared" si="13"/>
        <v>0</v>
      </c>
    </row>
    <row r="135" spans="1:15">
      <c r="A135" s="11" t="s">
        <v>46</v>
      </c>
      <c r="B135" s="230" t="s">
        <v>146</v>
      </c>
      <c r="C135" s="253">
        <f>SUM(D135:N135)</f>
        <v>125</v>
      </c>
      <c r="D135" s="121"/>
      <c r="E135" s="88"/>
      <c r="F135" s="121"/>
      <c r="G135" s="88"/>
      <c r="H135" s="121">
        <v>125</v>
      </c>
      <c r="I135" s="88"/>
      <c r="J135" s="121"/>
      <c r="K135" s="88"/>
      <c r="L135" s="88"/>
      <c r="M135" s="88">
        <v>0</v>
      </c>
      <c r="N135" s="88"/>
      <c r="O135" s="149">
        <f t="shared" si="13"/>
        <v>125</v>
      </c>
    </row>
    <row r="136" spans="1:15">
      <c r="A136" s="11" t="s">
        <v>399</v>
      </c>
      <c r="B136" s="230"/>
      <c r="C136" s="253">
        <f>SUM(D136:N136)</f>
        <v>125</v>
      </c>
      <c r="D136" s="121"/>
      <c r="E136" s="88"/>
      <c r="F136" s="121"/>
      <c r="G136" s="88"/>
      <c r="H136" s="121">
        <v>125</v>
      </c>
      <c r="I136" s="88"/>
      <c r="J136" s="121"/>
      <c r="K136" s="88"/>
      <c r="L136" s="88"/>
      <c r="M136" s="88"/>
      <c r="N136" s="88"/>
      <c r="O136" s="149">
        <f t="shared" si="13"/>
        <v>125</v>
      </c>
    </row>
    <row r="137" spans="1:15">
      <c r="A137" s="11" t="s">
        <v>615</v>
      </c>
      <c r="B137" s="230"/>
      <c r="C137" s="253">
        <f>SUM(D137:N137)</f>
        <v>25</v>
      </c>
      <c r="D137" s="121"/>
      <c r="E137" s="88"/>
      <c r="F137" s="121"/>
      <c r="G137" s="88"/>
      <c r="H137" s="121">
        <v>25</v>
      </c>
      <c r="I137" s="88"/>
      <c r="J137" s="121"/>
      <c r="K137" s="88"/>
      <c r="L137" s="88"/>
      <c r="M137" s="88"/>
      <c r="N137" s="88"/>
      <c r="O137" s="149">
        <f t="shared" si="13"/>
        <v>25</v>
      </c>
    </row>
    <row r="138" spans="1:15">
      <c r="A138" s="11" t="s">
        <v>408</v>
      </c>
      <c r="B138" s="230"/>
      <c r="C138" s="253">
        <f>SUM(C137)</f>
        <v>25</v>
      </c>
      <c r="D138" s="253">
        <f t="shared" ref="D138:N138" si="23">SUM(D137)</f>
        <v>0</v>
      </c>
      <c r="E138" s="253">
        <f t="shared" si="23"/>
        <v>0</v>
      </c>
      <c r="F138" s="253">
        <f t="shared" si="23"/>
        <v>0</v>
      </c>
      <c r="G138" s="253">
        <f t="shared" si="23"/>
        <v>0</v>
      </c>
      <c r="H138" s="253">
        <f t="shared" si="23"/>
        <v>25</v>
      </c>
      <c r="I138" s="253">
        <f t="shared" si="23"/>
        <v>0</v>
      </c>
      <c r="J138" s="253">
        <f t="shared" si="23"/>
        <v>0</v>
      </c>
      <c r="K138" s="253">
        <f t="shared" si="23"/>
        <v>0</v>
      </c>
      <c r="L138" s="253">
        <f t="shared" si="23"/>
        <v>0</v>
      </c>
      <c r="M138" s="253">
        <f t="shared" si="23"/>
        <v>0</v>
      </c>
      <c r="N138" s="253">
        <f t="shared" si="23"/>
        <v>0</v>
      </c>
      <c r="O138" s="149">
        <f t="shared" si="13"/>
        <v>25</v>
      </c>
    </row>
    <row r="139" spans="1:15">
      <c r="A139" s="15" t="s">
        <v>516</v>
      </c>
      <c r="B139" s="229"/>
      <c r="C139" s="212">
        <f>SUM(C136,C138)</f>
        <v>150</v>
      </c>
      <c r="D139" s="212">
        <f t="shared" ref="D139:N139" si="24">SUM(D136,D138)</f>
        <v>0</v>
      </c>
      <c r="E139" s="212">
        <f t="shared" si="24"/>
        <v>0</v>
      </c>
      <c r="F139" s="212">
        <f t="shared" si="24"/>
        <v>0</v>
      </c>
      <c r="G139" s="212">
        <f t="shared" si="24"/>
        <v>0</v>
      </c>
      <c r="H139" s="212">
        <f t="shared" si="24"/>
        <v>150</v>
      </c>
      <c r="I139" s="212">
        <f t="shared" si="24"/>
        <v>0</v>
      </c>
      <c r="J139" s="212">
        <f t="shared" si="24"/>
        <v>0</v>
      </c>
      <c r="K139" s="212">
        <f t="shared" si="24"/>
        <v>0</v>
      </c>
      <c r="L139" s="212">
        <f t="shared" si="24"/>
        <v>0</v>
      </c>
      <c r="M139" s="212">
        <f t="shared" si="24"/>
        <v>0</v>
      </c>
      <c r="N139" s="212">
        <f t="shared" si="24"/>
        <v>0</v>
      </c>
      <c r="O139" s="149">
        <f t="shared" si="13"/>
        <v>150</v>
      </c>
    </row>
    <row r="140" spans="1:15">
      <c r="A140" s="55" t="s">
        <v>620</v>
      </c>
      <c r="B140" s="47"/>
      <c r="C140" s="47"/>
      <c r="D140" s="116"/>
      <c r="E140" s="114"/>
      <c r="F140" s="118"/>
      <c r="G140" s="114"/>
      <c r="H140" s="118"/>
      <c r="I140" s="114"/>
      <c r="J140" s="118"/>
      <c r="K140" s="114"/>
      <c r="L140" s="114"/>
      <c r="M140" s="114"/>
      <c r="N140" s="114"/>
      <c r="O140" s="149">
        <f t="shared" si="13"/>
        <v>0</v>
      </c>
    </row>
    <row r="141" spans="1:15">
      <c r="A141" s="11" t="s">
        <v>46</v>
      </c>
      <c r="B141" s="230" t="s">
        <v>146</v>
      </c>
      <c r="C141" s="253">
        <f>SUM(D141:N141)</f>
        <v>0</v>
      </c>
      <c r="D141" s="111"/>
      <c r="E141" s="88"/>
      <c r="F141" s="121"/>
      <c r="G141" s="88"/>
      <c r="H141" s="121"/>
      <c r="I141" s="88"/>
      <c r="J141" s="121"/>
      <c r="K141" s="88"/>
      <c r="L141" s="88"/>
      <c r="M141" s="88"/>
      <c r="N141" s="88"/>
      <c r="O141" s="149">
        <f t="shared" si="13"/>
        <v>0</v>
      </c>
    </row>
    <row r="142" spans="1:15">
      <c r="A142" s="11" t="s">
        <v>399</v>
      </c>
      <c r="B142" s="230"/>
      <c r="C142" s="253">
        <f>SUM(D142:N142)</f>
        <v>0</v>
      </c>
      <c r="D142" s="111"/>
      <c r="E142" s="88"/>
      <c r="F142" s="121"/>
      <c r="G142" s="88"/>
      <c r="H142" s="121"/>
      <c r="I142" s="88"/>
      <c r="J142" s="121"/>
      <c r="K142" s="88"/>
      <c r="L142" s="88"/>
      <c r="M142" s="88"/>
      <c r="N142" s="88"/>
      <c r="O142" s="149">
        <f t="shared" si="13"/>
        <v>0</v>
      </c>
    </row>
    <row r="143" spans="1:15">
      <c r="A143" s="11" t="s">
        <v>621</v>
      </c>
      <c r="B143" s="230"/>
      <c r="C143" s="253">
        <f>SUM(D143:N143)</f>
        <v>2513</v>
      </c>
      <c r="D143" s="111"/>
      <c r="E143" s="88"/>
      <c r="F143" s="121"/>
      <c r="G143" s="88"/>
      <c r="H143" s="121"/>
      <c r="I143" s="88"/>
      <c r="J143" s="121"/>
      <c r="K143" s="88">
        <v>2513</v>
      </c>
      <c r="L143" s="88"/>
      <c r="M143" s="88"/>
      <c r="N143" s="88"/>
      <c r="O143" s="149">
        <f t="shared" si="13"/>
        <v>2513</v>
      </c>
    </row>
    <row r="144" spans="1:15">
      <c r="A144" s="11" t="s">
        <v>408</v>
      </c>
      <c r="B144" s="230"/>
      <c r="C144" s="372">
        <f>SUM(C143)</f>
        <v>2513</v>
      </c>
      <c r="D144" s="372">
        <f t="shared" ref="D144:N144" si="25">SUM(D143)</f>
        <v>0</v>
      </c>
      <c r="E144" s="372">
        <f t="shared" si="25"/>
        <v>0</v>
      </c>
      <c r="F144" s="372">
        <f t="shared" si="25"/>
        <v>0</v>
      </c>
      <c r="G144" s="372">
        <f t="shared" si="25"/>
        <v>0</v>
      </c>
      <c r="H144" s="372">
        <f t="shared" si="25"/>
        <v>0</v>
      </c>
      <c r="I144" s="372">
        <f t="shared" si="25"/>
        <v>0</v>
      </c>
      <c r="J144" s="372">
        <f t="shared" si="25"/>
        <v>0</v>
      </c>
      <c r="K144" s="372">
        <f t="shared" si="25"/>
        <v>2513</v>
      </c>
      <c r="L144" s="372">
        <f t="shared" si="25"/>
        <v>0</v>
      </c>
      <c r="M144" s="372">
        <f t="shared" si="25"/>
        <v>0</v>
      </c>
      <c r="N144" s="372">
        <f t="shared" si="25"/>
        <v>0</v>
      </c>
      <c r="O144" s="149">
        <f t="shared" si="13"/>
        <v>2513</v>
      </c>
    </row>
    <row r="145" spans="1:17">
      <c r="A145" s="15" t="s">
        <v>516</v>
      </c>
      <c r="B145" s="229"/>
      <c r="C145" s="412">
        <f>SUM(C142,C144)</f>
        <v>2513</v>
      </c>
      <c r="D145" s="412">
        <f t="shared" ref="D145:N145" si="26">SUM(D142,D144)</f>
        <v>0</v>
      </c>
      <c r="E145" s="412">
        <f t="shared" si="26"/>
        <v>0</v>
      </c>
      <c r="F145" s="412">
        <f t="shared" si="26"/>
        <v>0</v>
      </c>
      <c r="G145" s="412">
        <f t="shared" si="26"/>
        <v>0</v>
      </c>
      <c r="H145" s="412">
        <f t="shared" si="26"/>
        <v>0</v>
      </c>
      <c r="I145" s="412">
        <f t="shared" si="26"/>
        <v>0</v>
      </c>
      <c r="J145" s="412">
        <f t="shared" si="26"/>
        <v>0</v>
      </c>
      <c r="K145" s="412">
        <f t="shared" si="26"/>
        <v>2513</v>
      </c>
      <c r="L145" s="412">
        <f t="shared" si="26"/>
        <v>0</v>
      </c>
      <c r="M145" s="412">
        <f t="shared" si="26"/>
        <v>0</v>
      </c>
      <c r="N145" s="412">
        <f t="shared" si="26"/>
        <v>0</v>
      </c>
      <c r="O145" s="149">
        <f t="shared" si="13"/>
        <v>2513</v>
      </c>
    </row>
    <row r="146" spans="1:17">
      <c r="A146" s="55" t="s">
        <v>571</v>
      </c>
      <c r="B146" s="48"/>
      <c r="C146" s="48"/>
      <c r="D146" s="121"/>
      <c r="E146" s="114"/>
      <c r="F146" s="118"/>
      <c r="G146" s="114"/>
      <c r="H146" s="118"/>
      <c r="I146" s="114"/>
      <c r="J146" s="118"/>
      <c r="K146" s="114"/>
      <c r="L146" s="114"/>
      <c r="M146" s="114"/>
      <c r="N146" s="114"/>
      <c r="O146" s="149">
        <f t="shared" si="13"/>
        <v>0</v>
      </c>
    </row>
    <row r="147" spans="1:17">
      <c r="A147" s="11" t="s">
        <v>46</v>
      </c>
      <c r="B147" s="230" t="s">
        <v>147</v>
      </c>
      <c r="C147" s="253">
        <f>SUM(D147:N147)</f>
        <v>0</v>
      </c>
      <c r="D147" s="111"/>
      <c r="E147" s="88"/>
      <c r="F147" s="121"/>
      <c r="G147" s="88"/>
      <c r="H147" s="121"/>
      <c r="I147" s="88"/>
      <c r="J147" s="121"/>
      <c r="K147" s="88"/>
      <c r="L147" s="88"/>
      <c r="M147" s="88"/>
      <c r="N147" s="88"/>
      <c r="O147" s="149">
        <f t="shared" si="13"/>
        <v>0</v>
      </c>
    </row>
    <row r="148" spans="1:17">
      <c r="A148" s="11" t="s">
        <v>399</v>
      </c>
      <c r="B148" s="333"/>
      <c r="C148" s="253">
        <f>SUM(D148:N148)</f>
        <v>0</v>
      </c>
      <c r="D148" s="111"/>
      <c r="E148" s="88"/>
      <c r="F148" s="121"/>
      <c r="G148" s="88"/>
      <c r="H148" s="121"/>
      <c r="I148" s="88"/>
      <c r="J148" s="121"/>
      <c r="K148" s="88"/>
      <c r="L148" s="88"/>
      <c r="M148" s="88"/>
      <c r="N148" s="88"/>
      <c r="O148" s="149">
        <f t="shared" si="13"/>
        <v>0</v>
      </c>
    </row>
    <row r="149" spans="1:17">
      <c r="A149" s="15" t="s">
        <v>516</v>
      </c>
      <c r="B149" s="333"/>
      <c r="C149" s="372">
        <v>0</v>
      </c>
      <c r="D149" s="111"/>
      <c r="E149" s="88"/>
      <c r="F149" s="121"/>
      <c r="G149" s="88"/>
      <c r="H149" s="121"/>
      <c r="I149" s="88"/>
      <c r="J149" s="121"/>
      <c r="K149" s="88"/>
      <c r="L149" s="88"/>
      <c r="M149" s="88"/>
      <c r="N149" s="88"/>
      <c r="O149" s="149">
        <f t="shared" si="13"/>
        <v>0</v>
      </c>
    </row>
    <row r="150" spans="1:17">
      <c r="A150" s="52" t="s">
        <v>573</v>
      </c>
      <c r="B150" s="198"/>
      <c r="C150" s="198"/>
      <c r="D150" s="116"/>
      <c r="E150" s="114"/>
      <c r="F150" s="118"/>
      <c r="G150" s="114"/>
      <c r="H150" s="118"/>
      <c r="I150" s="114"/>
      <c r="J150" s="118"/>
      <c r="K150" s="114"/>
      <c r="L150" s="114"/>
      <c r="M150" s="114"/>
      <c r="N150" s="114"/>
      <c r="O150" s="149">
        <f t="shared" si="13"/>
        <v>0</v>
      </c>
    </row>
    <row r="151" spans="1:17">
      <c r="A151" s="11" t="s">
        <v>46</v>
      </c>
      <c r="B151" s="333" t="s">
        <v>146</v>
      </c>
      <c r="C151" s="253">
        <f>SUM(D151:N151)</f>
        <v>0</v>
      </c>
      <c r="D151" s="111"/>
      <c r="E151" s="88"/>
      <c r="F151" s="121"/>
      <c r="G151" s="88"/>
      <c r="H151" s="121"/>
      <c r="I151" s="88"/>
      <c r="J151" s="121"/>
      <c r="K151" s="88"/>
      <c r="L151" s="88"/>
      <c r="M151" s="88"/>
      <c r="N151" s="88"/>
      <c r="O151" s="149">
        <f t="shared" si="13"/>
        <v>0</v>
      </c>
    </row>
    <row r="152" spans="1:17">
      <c r="A152" s="11" t="s">
        <v>399</v>
      </c>
      <c r="B152" s="333"/>
      <c r="C152" s="253">
        <f>SUM(D152:N152)</f>
        <v>0</v>
      </c>
      <c r="D152" s="111"/>
      <c r="E152" s="88"/>
      <c r="F152" s="121"/>
      <c r="G152" s="88"/>
      <c r="H152" s="121"/>
      <c r="I152" s="88"/>
      <c r="J152" s="121"/>
      <c r="K152" s="88"/>
      <c r="L152" s="88"/>
      <c r="M152" s="88"/>
      <c r="N152" s="88"/>
      <c r="O152" s="149">
        <f t="shared" si="13"/>
        <v>0</v>
      </c>
    </row>
    <row r="153" spans="1:17">
      <c r="A153" s="15" t="s">
        <v>516</v>
      </c>
      <c r="B153" s="333"/>
      <c r="C153" s="372">
        <v>0</v>
      </c>
      <c r="D153" s="111"/>
      <c r="E153" s="88"/>
      <c r="F153" s="121"/>
      <c r="G153" s="88"/>
      <c r="H153" s="121"/>
      <c r="I153" s="88"/>
      <c r="J153" s="121"/>
      <c r="K153" s="88"/>
      <c r="L153" s="88"/>
      <c r="M153" s="88"/>
      <c r="N153" s="88"/>
      <c r="O153" s="149">
        <f t="shared" si="13"/>
        <v>0</v>
      </c>
    </row>
    <row r="154" spans="1:17">
      <c r="A154" s="266" t="s">
        <v>616</v>
      </c>
      <c r="B154" s="198"/>
      <c r="C154" s="198"/>
      <c r="D154" s="116"/>
      <c r="E154" s="114"/>
      <c r="F154" s="118"/>
      <c r="G154" s="114"/>
      <c r="H154" s="118"/>
      <c r="I154" s="114"/>
      <c r="J154" s="118"/>
      <c r="K154" s="114"/>
      <c r="L154" s="114"/>
      <c r="M154" s="114"/>
      <c r="N154" s="114"/>
      <c r="O154" s="149">
        <f t="shared" si="13"/>
        <v>0</v>
      </c>
      <c r="Q154" s="63"/>
    </row>
    <row r="155" spans="1:17">
      <c r="A155" s="11" t="s">
        <v>46</v>
      </c>
      <c r="B155" s="230" t="s">
        <v>146</v>
      </c>
      <c r="C155" s="253">
        <f>SUM(D155:N155)</f>
        <v>134510</v>
      </c>
      <c r="D155" s="111"/>
      <c r="E155" s="88"/>
      <c r="F155" s="121"/>
      <c r="G155" s="88"/>
      <c r="H155" s="121"/>
      <c r="I155" s="88"/>
      <c r="J155" s="121"/>
      <c r="K155" s="88"/>
      <c r="L155" s="88"/>
      <c r="M155" s="88">
        <v>134510</v>
      </c>
      <c r="N155" s="88"/>
      <c r="O155" s="149">
        <f t="shared" si="13"/>
        <v>134510</v>
      </c>
    </row>
    <row r="156" spans="1:17">
      <c r="A156" s="11" t="s">
        <v>399</v>
      </c>
      <c r="B156" s="333"/>
      <c r="C156" s="253">
        <f>SUM(D156:N156)</f>
        <v>134510</v>
      </c>
      <c r="D156" s="111"/>
      <c r="E156" s="88"/>
      <c r="F156" s="121"/>
      <c r="G156" s="88"/>
      <c r="H156" s="121"/>
      <c r="I156" s="88"/>
      <c r="J156" s="121"/>
      <c r="K156" s="88"/>
      <c r="L156" s="88"/>
      <c r="M156" s="88">
        <v>134510</v>
      </c>
      <c r="N156" s="88"/>
      <c r="O156" s="149">
        <f t="shared" si="13"/>
        <v>134510</v>
      </c>
    </row>
    <row r="157" spans="1:17">
      <c r="A157" s="15" t="s">
        <v>516</v>
      </c>
      <c r="B157" s="333"/>
      <c r="C157" s="253">
        <f>SUM(D157:N157)</f>
        <v>134510</v>
      </c>
      <c r="D157" s="111"/>
      <c r="E157" s="88"/>
      <c r="F157" s="121"/>
      <c r="G157" s="88"/>
      <c r="H157" s="121"/>
      <c r="I157" s="88"/>
      <c r="J157" s="121"/>
      <c r="K157" s="88"/>
      <c r="L157" s="88"/>
      <c r="M157" s="88">
        <v>134510</v>
      </c>
      <c r="N157" s="88"/>
      <c r="O157" s="149">
        <f t="shared" si="13"/>
        <v>134510</v>
      </c>
    </row>
    <row r="158" spans="1:17">
      <c r="A158" s="266" t="s">
        <v>617</v>
      </c>
      <c r="B158" s="198"/>
      <c r="C158" s="334"/>
      <c r="D158" s="116"/>
      <c r="E158" s="114"/>
      <c r="F158" s="118"/>
      <c r="G158" s="114"/>
      <c r="H158" s="118"/>
      <c r="I158" s="114"/>
      <c r="J158" s="118"/>
      <c r="K158" s="114"/>
      <c r="L158" s="114"/>
      <c r="M158" s="114"/>
      <c r="N158" s="114"/>
      <c r="O158" s="149">
        <f t="shared" si="13"/>
        <v>0</v>
      </c>
    </row>
    <row r="159" spans="1:17">
      <c r="A159" s="11" t="s">
        <v>46</v>
      </c>
      <c r="B159" s="230" t="s">
        <v>146</v>
      </c>
      <c r="C159" s="253">
        <f>SUM(D159:N159)</f>
        <v>0</v>
      </c>
      <c r="D159" s="111"/>
      <c r="E159" s="88"/>
      <c r="F159" s="121"/>
      <c r="G159" s="88"/>
      <c r="H159" s="121"/>
      <c r="I159" s="88"/>
      <c r="J159" s="121"/>
      <c r="K159" s="88"/>
      <c r="L159" s="88"/>
      <c r="M159" s="88"/>
      <c r="N159" s="88"/>
      <c r="O159" s="149">
        <f t="shared" si="13"/>
        <v>0</v>
      </c>
    </row>
    <row r="160" spans="1:17">
      <c r="A160" s="11" t="s">
        <v>399</v>
      </c>
      <c r="B160" s="333"/>
      <c r="C160" s="253">
        <f>SUM(D160:N160)</f>
        <v>0</v>
      </c>
      <c r="D160" s="111"/>
      <c r="E160" s="111"/>
      <c r="F160" s="121"/>
      <c r="G160" s="88"/>
      <c r="H160" s="121"/>
      <c r="I160" s="88"/>
      <c r="J160" s="121"/>
      <c r="K160" s="88"/>
      <c r="L160" s="88"/>
      <c r="M160" s="88"/>
      <c r="N160" s="88"/>
      <c r="O160" s="149">
        <f t="shared" si="13"/>
        <v>0</v>
      </c>
    </row>
    <row r="161" spans="1:17">
      <c r="A161" s="15" t="s">
        <v>516</v>
      </c>
      <c r="B161" s="333"/>
      <c r="C161" s="212">
        <f>SUM(D161:N161)</f>
        <v>0</v>
      </c>
      <c r="D161" s="110"/>
      <c r="E161" s="110"/>
      <c r="F161" s="120"/>
      <c r="G161" s="113"/>
      <c r="H161" s="120"/>
      <c r="I161" s="113"/>
      <c r="J161" s="120"/>
      <c r="K161" s="113"/>
      <c r="L161" s="113"/>
      <c r="M161" s="113"/>
      <c r="N161" s="113"/>
      <c r="O161" s="149">
        <f t="shared" si="13"/>
        <v>0</v>
      </c>
    </row>
    <row r="162" spans="1:17">
      <c r="A162" s="266" t="s">
        <v>618</v>
      </c>
      <c r="B162" s="198"/>
      <c r="C162" s="253"/>
      <c r="D162" s="111"/>
      <c r="E162" s="111"/>
      <c r="F162" s="121"/>
      <c r="G162" s="88"/>
      <c r="H162" s="121"/>
      <c r="I162" s="88"/>
      <c r="J162" s="121"/>
      <c r="K162" s="88"/>
      <c r="L162" s="88"/>
      <c r="M162" s="88"/>
      <c r="N162" s="88"/>
      <c r="O162" s="149">
        <f t="shared" si="13"/>
        <v>0</v>
      </c>
      <c r="Q162" s="63"/>
    </row>
    <row r="163" spans="1:17">
      <c r="A163" s="11" t="s">
        <v>46</v>
      </c>
      <c r="B163" s="230" t="s">
        <v>146</v>
      </c>
      <c r="C163" s="253">
        <f>SUM(D163:N163)</f>
        <v>0</v>
      </c>
      <c r="D163" s="111"/>
      <c r="E163" s="111"/>
      <c r="F163" s="121"/>
      <c r="G163" s="88"/>
      <c r="H163" s="121"/>
      <c r="I163" s="88"/>
      <c r="J163" s="121"/>
      <c r="K163" s="88"/>
      <c r="L163" s="88"/>
      <c r="M163" s="88"/>
      <c r="N163" s="88"/>
      <c r="O163" s="149">
        <f t="shared" si="13"/>
        <v>0</v>
      </c>
      <c r="Q163" s="63"/>
    </row>
    <row r="164" spans="1:17">
      <c r="A164" s="11" t="s">
        <v>399</v>
      </c>
      <c r="B164" s="35"/>
      <c r="C164" s="253">
        <f>SUM(D164:N164)</f>
        <v>0</v>
      </c>
      <c r="D164" s="111"/>
      <c r="E164" s="111"/>
      <c r="F164" s="121"/>
      <c r="G164" s="88"/>
      <c r="H164" s="121"/>
      <c r="I164" s="88"/>
      <c r="J164" s="121"/>
      <c r="K164" s="88"/>
      <c r="L164" s="88"/>
      <c r="M164" s="88"/>
      <c r="N164" s="88"/>
      <c r="O164" s="149">
        <f t="shared" si="13"/>
        <v>0</v>
      </c>
      <c r="Q164" s="63"/>
    </row>
    <row r="165" spans="1:17">
      <c r="A165" s="15" t="s">
        <v>516</v>
      </c>
      <c r="B165" s="35"/>
      <c r="C165" s="253">
        <f>SUM(D165:N165)</f>
        <v>0</v>
      </c>
      <c r="D165" s="111"/>
      <c r="E165" s="111"/>
      <c r="F165" s="121"/>
      <c r="G165" s="88"/>
      <c r="H165" s="121"/>
      <c r="I165" s="88"/>
      <c r="J165" s="121"/>
      <c r="K165" s="88"/>
      <c r="L165" s="88"/>
      <c r="M165" s="88"/>
      <c r="N165" s="88"/>
      <c r="O165" s="149">
        <f t="shared" si="13"/>
        <v>0</v>
      </c>
      <c r="Q165" s="63"/>
    </row>
    <row r="166" spans="1:17">
      <c r="A166" s="234" t="s">
        <v>619</v>
      </c>
      <c r="B166" s="58"/>
      <c r="C166" s="47"/>
      <c r="D166" s="116"/>
      <c r="E166" s="114"/>
      <c r="F166" s="114"/>
      <c r="G166" s="114"/>
      <c r="H166" s="114"/>
      <c r="I166" s="114"/>
      <c r="J166" s="114"/>
      <c r="K166" s="114"/>
      <c r="L166" s="114"/>
      <c r="M166" s="114"/>
      <c r="N166" s="114"/>
      <c r="O166" s="149">
        <f t="shared" si="13"/>
        <v>0</v>
      </c>
    </row>
    <row r="167" spans="1:17">
      <c r="A167" s="11" t="s">
        <v>46</v>
      </c>
      <c r="B167" s="69" t="s">
        <v>146</v>
      </c>
      <c r="C167" s="253">
        <f>SUM(D167:N167)</f>
        <v>0</v>
      </c>
      <c r="D167" s="111"/>
      <c r="E167" s="88"/>
      <c r="F167" s="88"/>
      <c r="G167" s="88"/>
      <c r="H167" s="88"/>
      <c r="I167" s="88"/>
      <c r="J167" s="88"/>
      <c r="K167" s="88"/>
      <c r="L167" s="88"/>
      <c r="M167" s="88"/>
      <c r="N167" s="88"/>
      <c r="O167" s="149">
        <f t="shared" si="13"/>
        <v>0</v>
      </c>
    </row>
    <row r="168" spans="1:17">
      <c r="A168" s="11" t="s">
        <v>399</v>
      </c>
      <c r="B168" s="69"/>
      <c r="C168" s="253">
        <f>SUM(D168:N168)</f>
        <v>0</v>
      </c>
      <c r="D168" s="111"/>
      <c r="E168" s="88"/>
      <c r="F168" s="88"/>
      <c r="G168" s="88"/>
      <c r="H168" s="88"/>
      <c r="I168" s="88"/>
      <c r="J168" s="88"/>
      <c r="K168" s="88"/>
      <c r="L168" s="88"/>
      <c r="M168" s="88"/>
      <c r="N168" s="88"/>
      <c r="O168" s="149">
        <f t="shared" si="13"/>
        <v>0</v>
      </c>
    </row>
    <row r="169" spans="1:17">
      <c r="A169" s="15" t="s">
        <v>516</v>
      </c>
      <c r="B169" s="69"/>
      <c r="C169" s="253">
        <f>SUM(D169:N169)</f>
        <v>0</v>
      </c>
      <c r="D169" s="111"/>
      <c r="E169" s="88"/>
      <c r="F169" s="88"/>
      <c r="G169" s="88"/>
      <c r="H169" s="88"/>
      <c r="I169" s="88"/>
      <c r="J169" s="88"/>
      <c r="K169" s="88"/>
      <c r="L169" s="88"/>
      <c r="M169" s="88"/>
      <c r="N169" s="88"/>
      <c r="O169" s="149"/>
    </row>
    <row r="170" spans="1:17">
      <c r="A170" s="234" t="s">
        <v>580</v>
      </c>
      <c r="B170" s="58"/>
      <c r="C170" s="47"/>
      <c r="D170" s="116"/>
      <c r="E170" s="114"/>
      <c r="F170" s="114"/>
      <c r="G170" s="114"/>
      <c r="H170" s="114"/>
      <c r="I170" s="114"/>
      <c r="J170" s="114"/>
      <c r="K170" s="114"/>
      <c r="L170" s="114"/>
      <c r="M170" s="114"/>
      <c r="N170" s="114"/>
      <c r="O170" s="149">
        <f t="shared" si="13"/>
        <v>0</v>
      </c>
    </row>
    <row r="171" spans="1:17">
      <c r="A171" s="11" t="s">
        <v>46</v>
      </c>
      <c r="B171" s="69" t="s">
        <v>147</v>
      </c>
      <c r="C171" s="253">
        <f>SUM(D171:N171)</f>
        <v>0</v>
      </c>
      <c r="D171" s="111"/>
      <c r="E171" s="88"/>
      <c r="F171" s="88"/>
      <c r="G171" s="88"/>
      <c r="H171" s="88"/>
      <c r="I171" s="88"/>
      <c r="J171" s="88"/>
      <c r="K171" s="88"/>
      <c r="L171" s="88"/>
      <c r="M171" s="88"/>
      <c r="N171" s="88"/>
      <c r="O171" s="149">
        <f t="shared" si="13"/>
        <v>0</v>
      </c>
    </row>
    <row r="172" spans="1:17">
      <c r="A172" s="11" t="s">
        <v>399</v>
      </c>
      <c r="B172" s="69"/>
      <c r="C172" s="253">
        <f>SUM(D172:N172)</f>
        <v>0</v>
      </c>
      <c r="D172" s="111"/>
      <c r="E172" s="88"/>
      <c r="F172" s="88"/>
      <c r="G172" s="88"/>
      <c r="H172" s="88"/>
      <c r="I172" s="88"/>
      <c r="J172" s="88"/>
      <c r="K172" s="88"/>
      <c r="L172" s="88"/>
      <c r="M172" s="88"/>
      <c r="N172" s="88"/>
      <c r="O172" s="149">
        <f t="shared" si="13"/>
        <v>0</v>
      </c>
    </row>
    <row r="173" spans="1:17">
      <c r="A173" s="15" t="s">
        <v>516</v>
      </c>
      <c r="B173" s="69"/>
      <c r="C173" s="253">
        <f>SUM(D173:N173)</f>
        <v>0</v>
      </c>
      <c r="D173" s="111"/>
      <c r="E173" s="88"/>
      <c r="F173" s="88"/>
      <c r="G173" s="88"/>
      <c r="H173" s="88"/>
      <c r="I173" s="88"/>
      <c r="J173" s="88"/>
      <c r="K173" s="88"/>
      <c r="L173" s="88"/>
      <c r="M173" s="88"/>
      <c r="N173" s="88"/>
      <c r="O173" s="149"/>
    </row>
    <row r="174" spans="1:17">
      <c r="A174" s="234" t="s">
        <v>582</v>
      </c>
      <c r="B174" s="58"/>
      <c r="C174" s="47"/>
      <c r="D174" s="116"/>
      <c r="E174" s="114"/>
      <c r="F174" s="114"/>
      <c r="G174" s="114"/>
      <c r="H174" s="114"/>
      <c r="I174" s="114"/>
      <c r="J174" s="114"/>
      <c r="K174" s="114"/>
      <c r="L174" s="114"/>
      <c r="M174" s="114"/>
      <c r="N174" s="114"/>
      <c r="O174" s="149">
        <f t="shared" si="13"/>
        <v>0</v>
      </c>
    </row>
    <row r="175" spans="1:17">
      <c r="A175" s="11" t="s">
        <v>46</v>
      </c>
      <c r="B175" s="69" t="s">
        <v>147</v>
      </c>
      <c r="C175" s="253">
        <f>SUM(D175:N175)</f>
        <v>0</v>
      </c>
      <c r="D175" s="111"/>
      <c r="E175" s="88"/>
      <c r="F175" s="88"/>
      <c r="G175" s="88"/>
      <c r="H175" s="88"/>
      <c r="I175" s="88"/>
      <c r="J175" s="88"/>
      <c r="K175" s="88"/>
      <c r="L175" s="88"/>
      <c r="M175" s="88"/>
      <c r="N175" s="88"/>
      <c r="O175" s="149">
        <f t="shared" si="13"/>
        <v>0</v>
      </c>
    </row>
    <row r="176" spans="1:17">
      <c r="A176" s="11" t="s">
        <v>399</v>
      </c>
      <c r="B176" s="69"/>
      <c r="C176" s="253">
        <f>SUM(D176:N176)</f>
        <v>0</v>
      </c>
      <c r="D176" s="121"/>
      <c r="E176" s="88"/>
      <c r="F176" s="121"/>
      <c r="G176" s="88"/>
      <c r="H176" s="121"/>
      <c r="I176" s="88"/>
      <c r="J176" s="121"/>
      <c r="K176" s="88"/>
      <c r="L176" s="88"/>
      <c r="M176" s="88"/>
      <c r="N176" s="88"/>
      <c r="O176" s="149">
        <f t="shared" si="13"/>
        <v>0</v>
      </c>
    </row>
    <row r="177" spans="1:15">
      <c r="A177" s="15" t="s">
        <v>516</v>
      </c>
      <c r="B177" s="69"/>
      <c r="C177" s="253">
        <f>SUM(D177:N177)</f>
        <v>0</v>
      </c>
      <c r="D177" s="121"/>
      <c r="E177" s="88"/>
      <c r="F177" s="121"/>
      <c r="G177" s="88"/>
      <c r="H177" s="121"/>
      <c r="I177" s="88"/>
      <c r="J177" s="121"/>
      <c r="K177" s="88"/>
      <c r="L177" s="88"/>
      <c r="M177" s="88"/>
      <c r="N177" s="88"/>
      <c r="O177" s="149"/>
    </row>
    <row r="178" spans="1:15">
      <c r="A178" s="191" t="s">
        <v>584</v>
      </c>
      <c r="B178" s="297"/>
      <c r="C178" s="269"/>
      <c r="D178" s="118"/>
      <c r="E178" s="114"/>
      <c r="F178" s="118"/>
      <c r="G178" s="114"/>
      <c r="H178" s="118"/>
      <c r="I178" s="114"/>
      <c r="J178" s="118"/>
      <c r="K178" s="114"/>
      <c r="L178" s="114"/>
      <c r="M178" s="114"/>
      <c r="N178" s="114"/>
      <c r="O178" s="149">
        <f t="shared" si="13"/>
        <v>0</v>
      </c>
    </row>
    <row r="179" spans="1:15">
      <c r="A179" s="11" t="s">
        <v>46</v>
      </c>
      <c r="B179" s="69" t="s">
        <v>147</v>
      </c>
      <c r="C179" s="253">
        <f>SUM(D179:N179)</f>
        <v>0</v>
      </c>
      <c r="D179" s="121"/>
      <c r="E179" s="88"/>
      <c r="F179" s="121"/>
      <c r="G179" s="88"/>
      <c r="H179" s="121"/>
      <c r="I179" s="88"/>
      <c r="J179" s="121"/>
      <c r="K179" s="88"/>
      <c r="L179" s="88"/>
      <c r="M179" s="88"/>
      <c r="N179" s="88"/>
      <c r="O179" s="149">
        <f t="shared" si="13"/>
        <v>0</v>
      </c>
    </row>
    <row r="180" spans="1:15">
      <c r="A180" s="11" t="s">
        <v>399</v>
      </c>
      <c r="B180" s="69"/>
      <c r="C180" s="253">
        <f>SUM(D180:N180)</f>
        <v>0</v>
      </c>
      <c r="D180" s="121"/>
      <c r="E180" s="88"/>
      <c r="F180" s="121"/>
      <c r="G180" s="88"/>
      <c r="H180" s="121"/>
      <c r="I180" s="88"/>
      <c r="J180" s="121"/>
      <c r="K180" s="88"/>
      <c r="L180" s="88"/>
      <c r="M180" s="88"/>
      <c r="N180" s="88"/>
      <c r="O180" s="149">
        <f t="shared" si="13"/>
        <v>0</v>
      </c>
    </row>
    <row r="181" spans="1:15">
      <c r="A181" s="15" t="s">
        <v>516</v>
      </c>
      <c r="B181" s="69"/>
      <c r="C181" s="253">
        <f>SUM(D181:N181)</f>
        <v>0</v>
      </c>
      <c r="D181" s="121"/>
      <c r="E181" s="88"/>
      <c r="F181" s="121"/>
      <c r="G181" s="88"/>
      <c r="H181" s="121"/>
      <c r="I181" s="88"/>
      <c r="J181" s="121"/>
      <c r="K181" s="88"/>
      <c r="L181" s="88"/>
      <c r="M181" s="88"/>
      <c r="N181" s="88"/>
      <c r="O181" s="149"/>
    </row>
    <row r="182" spans="1:15">
      <c r="A182" s="191" t="s">
        <v>585</v>
      </c>
      <c r="B182" s="297"/>
      <c r="C182" s="269"/>
      <c r="D182" s="117"/>
      <c r="E182" s="114"/>
      <c r="F182" s="118"/>
      <c r="G182" s="114"/>
      <c r="H182" s="118"/>
      <c r="I182" s="114"/>
      <c r="J182" s="118"/>
      <c r="K182" s="114"/>
      <c r="L182" s="114"/>
      <c r="M182" s="114"/>
      <c r="N182" s="114"/>
      <c r="O182" s="149">
        <f t="shared" si="13"/>
        <v>0</v>
      </c>
    </row>
    <row r="183" spans="1:15">
      <c r="A183" s="11" t="s">
        <v>46</v>
      </c>
      <c r="B183" s="69" t="s">
        <v>147</v>
      </c>
      <c r="C183" s="253">
        <f>SUM(D183:N183)</f>
        <v>0</v>
      </c>
      <c r="D183" s="131"/>
      <c r="E183" s="88"/>
      <c r="F183" s="121"/>
      <c r="G183" s="88"/>
      <c r="H183" s="121"/>
      <c r="I183" s="88"/>
      <c r="J183" s="121"/>
      <c r="K183" s="88"/>
      <c r="L183" s="88"/>
      <c r="M183" s="88"/>
      <c r="N183" s="88"/>
      <c r="O183" s="149">
        <f t="shared" si="13"/>
        <v>0</v>
      </c>
    </row>
    <row r="184" spans="1:15">
      <c r="A184" s="11" t="s">
        <v>399</v>
      </c>
      <c r="B184" s="69"/>
      <c r="C184" s="253">
        <f>SUM(D184:N184)</f>
        <v>0</v>
      </c>
      <c r="D184" s="121"/>
      <c r="E184" s="88"/>
      <c r="F184" s="121"/>
      <c r="G184" s="88"/>
      <c r="H184" s="121"/>
      <c r="I184" s="88"/>
      <c r="J184" s="121"/>
      <c r="K184" s="88"/>
      <c r="L184" s="88"/>
      <c r="M184" s="88"/>
      <c r="N184" s="88"/>
      <c r="O184" s="149">
        <f t="shared" si="13"/>
        <v>0</v>
      </c>
    </row>
    <row r="185" spans="1:15">
      <c r="A185" s="15" t="s">
        <v>516</v>
      </c>
      <c r="B185" s="69"/>
      <c r="C185" s="212">
        <f>SUM(D185:N185)</f>
        <v>0</v>
      </c>
      <c r="D185" s="121"/>
      <c r="E185" s="88"/>
      <c r="F185" s="121"/>
      <c r="G185" s="88"/>
      <c r="H185" s="121"/>
      <c r="I185" s="88"/>
      <c r="J185" s="121"/>
      <c r="K185" s="88"/>
      <c r="L185" s="88"/>
      <c r="M185" s="88"/>
      <c r="N185" s="88"/>
      <c r="O185" s="149"/>
    </row>
    <row r="186" spans="1:15">
      <c r="A186" s="291" t="s">
        <v>622</v>
      </c>
      <c r="B186" s="7"/>
      <c r="C186" s="19"/>
      <c r="D186" s="117"/>
      <c r="E186" s="114"/>
      <c r="F186" s="118"/>
      <c r="G186" s="114"/>
      <c r="H186" s="118"/>
      <c r="I186" s="114"/>
      <c r="J186" s="118"/>
      <c r="K186" s="114"/>
      <c r="L186" s="114"/>
      <c r="M186" s="114"/>
      <c r="N186" s="114"/>
      <c r="O186" s="149">
        <f t="shared" si="13"/>
        <v>0</v>
      </c>
    </row>
    <row r="187" spans="1:15">
      <c r="A187" s="11" t="s">
        <v>46</v>
      </c>
      <c r="B187" s="230" t="s">
        <v>146</v>
      </c>
      <c r="C187" s="253">
        <f>SUM(D187:N187)</f>
        <v>0</v>
      </c>
      <c r="D187" s="131"/>
      <c r="E187" s="88"/>
      <c r="F187" s="121"/>
      <c r="G187" s="88"/>
      <c r="H187" s="121"/>
      <c r="I187" s="88"/>
      <c r="J187" s="121"/>
      <c r="K187" s="88"/>
      <c r="L187" s="88"/>
      <c r="M187" s="88"/>
      <c r="N187" s="88"/>
      <c r="O187" s="149">
        <f t="shared" ref="O187:O249" si="27">SUM(D187:N187)</f>
        <v>0</v>
      </c>
    </row>
    <row r="188" spans="1:15">
      <c r="A188" s="11" t="s">
        <v>399</v>
      </c>
      <c r="B188" s="230"/>
      <c r="C188" s="253">
        <f>SUM(D188:N188)</f>
        <v>0</v>
      </c>
      <c r="D188" s="131"/>
      <c r="E188" s="88"/>
      <c r="F188" s="121"/>
      <c r="G188" s="88"/>
      <c r="H188" s="121"/>
      <c r="I188" s="88"/>
      <c r="J188" s="121"/>
      <c r="K188" s="88"/>
      <c r="L188" s="88"/>
      <c r="M188" s="88"/>
      <c r="N188" s="88"/>
      <c r="O188" s="149">
        <f t="shared" si="27"/>
        <v>0</v>
      </c>
    </row>
    <row r="189" spans="1:15">
      <c r="A189" s="15" t="s">
        <v>516</v>
      </c>
      <c r="B189" s="230"/>
      <c r="C189" s="253">
        <v>0</v>
      </c>
      <c r="D189" s="119"/>
      <c r="E189" s="113"/>
      <c r="F189" s="120"/>
      <c r="G189" s="113"/>
      <c r="H189" s="120"/>
      <c r="I189" s="113"/>
      <c r="J189" s="120"/>
      <c r="K189" s="113"/>
      <c r="L189" s="113"/>
      <c r="M189" s="113"/>
      <c r="N189" s="113"/>
      <c r="O189" s="149"/>
    </row>
    <row r="190" spans="1:15">
      <c r="A190" s="13" t="s">
        <v>623</v>
      </c>
      <c r="B190" s="252"/>
      <c r="C190" s="269"/>
      <c r="D190" s="121"/>
      <c r="E190" s="88"/>
      <c r="F190" s="121"/>
      <c r="G190" s="88"/>
      <c r="H190" s="121"/>
      <c r="I190" s="88"/>
      <c r="J190" s="121"/>
      <c r="K190" s="88"/>
      <c r="L190" s="88"/>
      <c r="M190" s="88"/>
      <c r="N190" s="88"/>
      <c r="O190" s="149">
        <f t="shared" si="27"/>
        <v>0</v>
      </c>
    </row>
    <row r="191" spans="1:15">
      <c r="A191" s="11" t="s">
        <v>46</v>
      </c>
      <c r="B191" s="230" t="s">
        <v>146</v>
      </c>
      <c r="C191" s="253">
        <f>SUM(D191:N191)</f>
        <v>0</v>
      </c>
      <c r="D191" s="121"/>
      <c r="E191" s="88"/>
      <c r="F191" s="121"/>
      <c r="G191" s="88"/>
      <c r="H191" s="121"/>
      <c r="I191" s="88"/>
      <c r="J191" s="121"/>
      <c r="K191" s="88"/>
      <c r="L191" s="88"/>
      <c r="M191" s="88"/>
      <c r="N191" s="88"/>
      <c r="O191" s="149">
        <f t="shared" si="27"/>
        <v>0</v>
      </c>
    </row>
    <row r="192" spans="1:15">
      <c r="A192" s="11" t="s">
        <v>399</v>
      </c>
      <c r="B192" s="230"/>
      <c r="C192" s="253">
        <f>SUM(D192:N192)</f>
        <v>0</v>
      </c>
      <c r="D192" s="121"/>
      <c r="E192" s="88"/>
      <c r="F192" s="121"/>
      <c r="G192" s="88"/>
      <c r="H192" s="121"/>
      <c r="I192" s="88"/>
      <c r="J192" s="121"/>
      <c r="K192" s="88"/>
      <c r="L192" s="88"/>
      <c r="M192" s="88"/>
      <c r="N192" s="88"/>
      <c r="O192" s="149">
        <f t="shared" si="27"/>
        <v>0</v>
      </c>
    </row>
    <row r="193" spans="1:18">
      <c r="A193" s="15" t="s">
        <v>516</v>
      </c>
      <c r="B193" s="230"/>
      <c r="C193" s="253">
        <f>SUM(D193:N193)</f>
        <v>0</v>
      </c>
      <c r="D193" s="121"/>
      <c r="E193" s="88"/>
      <c r="F193" s="121"/>
      <c r="G193" s="88"/>
      <c r="H193" s="121"/>
      <c r="I193" s="88"/>
      <c r="J193" s="121"/>
      <c r="K193" s="88"/>
      <c r="L193" s="88"/>
      <c r="M193" s="88"/>
      <c r="N193" s="88"/>
      <c r="O193" s="149"/>
    </row>
    <row r="194" spans="1:18">
      <c r="A194" s="22" t="s">
        <v>589</v>
      </c>
      <c r="B194" s="7"/>
      <c r="C194" s="7"/>
      <c r="D194" s="118"/>
      <c r="E194" s="114"/>
      <c r="F194" s="118"/>
      <c r="G194" s="114"/>
      <c r="H194" s="118"/>
      <c r="I194" s="114"/>
      <c r="J194" s="118"/>
      <c r="K194" s="114"/>
      <c r="L194" s="114"/>
      <c r="M194" s="114"/>
      <c r="N194" s="114"/>
      <c r="O194" s="149">
        <f t="shared" si="27"/>
        <v>0</v>
      </c>
      <c r="R194" s="63"/>
    </row>
    <row r="195" spans="1:18">
      <c r="A195" s="11" t="s">
        <v>46</v>
      </c>
      <c r="B195" s="230" t="s">
        <v>146</v>
      </c>
      <c r="C195" s="253">
        <f>SUM(D195:N195)</f>
        <v>0</v>
      </c>
      <c r="D195" s="121"/>
      <c r="E195" s="88"/>
      <c r="F195" s="121"/>
      <c r="G195" s="88"/>
      <c r="H195" s="121"/>
      <c r="I195" s="88"/>
      <c r="J195" s="121"/>
      <c r="K195" s="88"/>
      <c r="L195" s="88"/>
      <c r="M195" s="88"/>
      <c r="N195" s="88"/>
      <c r="O195" s="149">
        <f t="shared" si="27"/>
        <v>0</v>
      </c>
    </row>
    <row r="196" spans="1:18">
      <c r="A196" s="11" t="s">
        <v>399</v>
      </c>
      <c r="B196" s="230"/>
      <c r="C196" s="253">
        <f>SUM(D196:N196)</f>
        <v>0</v>
      </c>
      <c r="D196" s="121"/>
      <c r="E196" s="88"/>
      <c r="F196" s="121"/>
      <c r="G196" s="88"/>
      <c r="H196" s="121"/>
      <c r="I196" s="88"/>
      <c r="J196" s="121"/>
      <c r="K196" s="88"/>
      <c r="L196" s="88"/>
      <c r="M196" s="88"/>
      <c r="N196" s="88"/>
      <c r="O196" s="149">
        <f t="shared" si="27"/>
        <v>0</v>
      </c>
    </row>
    <row r="197" spans="1:18">
      <c r="A197" s="15" t="s">
        <v>516</v>
      </c>
      <c r="B197" s="230"/>
      <c r="C197" s="253">
        <f>SUM(D197:N197)</f>
        <v>0</v>
      </c>
      <c r="D197" s="121"/>
      <c r="E197" s="88"/>
      <c r="F197" s="121"/>
      <c r="G197" s="88"/>
      <c r="H197" s="121"/>
      <c r="I197" s="88"/>
      <c r="J197" s="121"/>
      <c r="K197" s="88"/>
      <c r="L197" s="88"/>
      <c r="M197" s="88"/>
      <c r="N197" s="88"/>
      <c r="O197" s="149"/>
    </row>
    <row r="198" spans="1:18">
      <c r="A198" s="13" t="s">
        <v>624</v>
      </c>
      <c r="B198" s="7"/>
      <c r="C198" s="7"/>
      <c r="D198" s="118"/>
      <c r="E198" s="114"/>
      <c r="F198" s="118"/>
      <c r="G198" s="114"/>
      <c r="H198" s="118"/>
      <c r="I198" s="114"/>
      <c r="J198" s="118"/>
      <c r="K198" s="114"/>
      <c r="L198" s="114"/>
      <c r="M198" s="114"/>
      <c r="N198" s="114"/>
      <c r="O198" s="149">
        <f t="shared" si="27"/>
        <v>0</v>
      </c>
    </row>
    <row r="199" spans="1:18">
      <c r="A199" s="11" t="s">
        <v>46</v>
      </c>
      <c r="B199" s="230" t="s">
        <v>146</v>
      </c>
      <c r="C199" s="253">
        <f>SUM(D199:N199)</f>
        <v>2216</v>
      </c>
      <c r="D199" s="121"/>
      <c r="E199" s="88">
        <v>2216</v>
      </c>
      <c r="F199" s="121"/>
      <c r="G199" s="88"/>
      <c r="H199" s="121"/>
      <c r="I199" s="88"/>
      <c r="J199" s="121">
        <v>0</v>
      </c>
      <c r="K199" s="88"/>
      <c r="L199" s="88"/>
      <c r="M199" s="88"/>
      <c r="N199" s="88"/>
      <c r="O199" s="149">
        <f t="shared" si="27"/>
        <v>2216</v>
      </c>
    </row>
    <row r="200" spans="1:18">
      <c r="A200" s="11" t="s">
        <v>399</v>
      </c>
      <c r="B200" s="230"/>
      <c r="C200" s="253">
        <f>SUM(D200:N200)</f>
        <v>2216</v>
      </c>
      <c r="D200" s="121"/>
      <c r="E200" s="88">
        <v>2216</v>
      </c>
      <c r="F200" s="121"/>
      <c r="G200" s="88"/>
      <c r="H200" s="121"/>
      <c r="I200" s="88"/>
      <c r="J200" s="121"/>
      <c r="K200" s="88"/>
      <c r="L200" s="88"/>
      <c r="M200" s="88"/>
      <c r="N200" s="88"/>
      <c r="O200" s="149">
        <f t="shared" si="27"/>
        <v>2216</v>
      </c>
    </row>
    <row r="201" spans="1:18">
      <c r="A201" s="11" t="s">
        <v>630</v>
      </c>
      <c r="B201" s="230"/>
      <c r="C201" s="253">
        <f>SUM(D201:N201)</f>
        <v>-611</v>
      </c>
      <c r="D201" s="121"/>
      <c r="E201" s="88">
        <v>-611</v>
      </c>
      <c r="F201" s="121"/>
      <c r="G201" s="88"/>
      <c r="H201" s="121"/>
      <c r="I201" s="88"/>
      <c r="J201" s="121"/>
      <c r="K201" s="111"/>
      <c r="L201" s="88"/>
      <c r="M201" s="88"/>
      <c r="N201" s="88"/>
      <c r="O201" s="149">
        <f t="shared" si="27"/>
        <v>-611</v>
      </c>
    </row>
    <row r="202" spans="1:18">
      <c r="A202" s="11" t="s">
        <v>539</v>
      </c>
      <c r="B202" s="230"/>
      <c r="C202" s="253">
        <f>SUM(C201)</f>
        <v>-611</v>
      </c>
      <c r="D202" s="253">
        <f t="shared" ref="D202:N202" si="28">SUM(D201)</f>
        <v>0</v>
      </c>
      <c r="E202" s="253">
        <f t="shared" si="28"/>
        <v>-611</v>
      </c>
      <c r="F202" s="253">
        <f t="shared" si="28"/>
        <v>0</v>
      </c>
      <c r="G202" s="253">
        <f t="shared" si="28"/>
        <v>0</v>
      </c>
      <c r="H202" s="253">
        <f t="shared" si="28"/>
        <v>0</v>
      </c>
      <c r="I202" s="253">
        <f t="shared" si="28"/>
        <v>0</v>
      </c>
      <c r="J202" s="253">
        <f t="shared" si="28"/>
        <v>0</v>
      </c>
      <c r="K202" s="253">
        <f t="shared" si="28"/>
        <v>0</v>
      </c>
      <c r="L202" s="253">
        <f t="shared" si="28"/>
        <v>0</v>
      </c>
      <c r="M202" s="253">
        <f t="shared" si="28"/>
        <v>0</v>
      </c>
      <c r="N202" s="253">
        <f t="shared" si="28"/>
        <v>0</v>
      </c>
      <c r="O202" s="149">
        <f t="shared" si="27"/>
        <v>-611</v>
      </c>
    </row>
    <row r="203" spans="1:18">
      <c r="A203" s="15" t="s">
        <v>516</v>
      </c>
      <c r="B203" s="230"/>
      <c r="C203" s="253">
        <f>SUM(C200,C202)</f>
        <v>1605</v>
      </c>
      <c r="D203" s="253">
        <f t="shared" ref="D203:N203" si="29">SUM(D200,D202)</f>
        <v>0</v>
      </c>
      <c r="E203" s="253">
        <f t="shared" si="29"/>
        <v>1605</v>
      </c>
      <c r="F203" s="253">
        <f t="shared" si="29"/>
        <v>0</v>
      </c>
      <c r="G203" s="253">
        <f t="shared" si="29"/>
        <v>0</v>
      </c>
      <c r="H203" s="253">
        <f t="shared" si="29"/>
        <v>0</v>
      </c>
      <c r="I203" s="253">
        <f t="shared" si="29"/>
        <v>0</v>
      </c>
      <c r="J203" s="253">
        <f t="shared" si="29"/>
        <v>0</v>
      </c>
      <c r="K203" s="253">
        <f t="shared" si="29"/>
        <v>0</v>
      </c>
      <c r="L203" s="253">
        <f t="shared" si="29"/>
        <v>0</v>
      </c>
      <c r="M203" s="253">
        <f t="shared" si="29"/>
        <v>0</v>
      </c>
      <c r="N203" s="253">
        <f t="shared" si="29"/>
        <v>0</v>
      </c>
      <c r="O203" s="149">
        <f t="shared" si="27"/>
        <v>1605</v>
      </c>
    </row>
    <row r="204" spans="1:18">
      <c r="A204" s="13" t="s">
        <v>591</v>
      </c>
      <c r="B204" s="7"/>
      <c r="C204" s="7"/>
      <c r="D204" s="118"/>
      <c r="E204" s="114"/>
      <c r="F204" s="118"/>
      <c r="G204" s="114"/>
      <c r="H204" s="118"/>
      <c r="I204" s="114"/>
      <c r="J204" s="114"/>
      <c r="K204" s="116"/>
      <c r="L204" s="114"/>
      <c r="M204" s="114"/>
      <c r="N204" s="114"/>
      <c r="O204" s="149">
        <f t="shared" si="27"/>
        <v>0</v>
      </c>
    </row>
    <row r="205" spans="1:18">
      <c r="A205" s="11" t="s">
        <v>46</v>
      </c>
      <c r="B205" s="230" t="s">
        <v>146</v>
      </c>
      <c r="C205" s="253">
        <f>SUM(D205:N205)</f>
        <v>6942</v>
      </c>
      <c r="D205" s="111"/>
      <c r="E205" s="88"/>
      <c r="F205" s="121"/>
      <c r="G205" s="88"/>
      <c r="H205" s="121">
        <v>6942</v>
      </c>
      <c r="I205" s="88"/>
      <c r="J205" s="88"/>
      <c r="K205" s="111"/>
      <c r="L205" s="88"/>
      <c r="M205" s="88"/>
      <c r="N205" s="88"/>
      <c r="O205" s="149">
        <f t="shared" si="27"/>
        <v>6942</v>
      </c>
    </row>
    <row r="206" spans="1:18">
      <c r="A206" s="11" t="s">
        <v>399</v>
      </c>
      <c r="B206" s="230"/>
      <c r="C206" s="253">
        <f>SUM(D206:N206)</f>
        <v>6942</v>
      </c>
      <c r="D206" s="121"/>
      <c r="E206" s="88"/>
      <c r="F206" s="121"/>
      <c r="G206" s="88"/>
      <c r="H206" s="121">
        <v>6942</v>
      </c>
      <c r="I206" s="88"/>
      <c r="J206" s="88"/>
      <c r="K206" s="121"/>
      <c r="L206" s="88"/>
      <c r="M206" s="111"/>
      <c r="N206" s="88"/>
      <c r="O206" s="149">
        <f t="shared" si="27"/>
        <v>6942</v>
      </c>
    </row>
    <row r="207" spans="1:18">
      <c r="A207" s="11" t="s">
        <v>631</v>
      </c>
      <c r="B207" s="230"/>
      <c r="C207" s="253">
        <f>SUM(D207:N207)</f>
        <v>-1111</v>
      </c>
      <c r="D207" s="121"/>
      <c r="E207" s="88"/>
      <c r="F207" s="121"/>
      <c r="G207" s="88"/>
      <c r="H207" s="121">
        <v>-1111</v>
      </c>
      <c r="I207" s="121"/>
      <c r="J207" s="88"/>
      <c r="K207" s="121"/>
      <c r="L207" s="88"/>
      <c r="M207" s="111"/>
      <c r="N207" s="88"/>
      <c r="O207" s="149">
        <f t="shared" si="27"/>
        <v>-1111</v>
      </c>
    </row>
    <row r="208" spans="1:18">
      <c r="A208" s="11" t="s">
        <v>539</v>
      </c>
      <c r="B208" s="230"/>
      <c r="C208" s="253">
        <f>SUM(C207)</f>
        <v>-1111</v>
      </c>
      <c r="D208" s="253">
        <f t="shared" ref="D208:N208" si="30">SUM(D207)</f>
        <v>0</v>
      </c>
      <c r="E208" s="253">
        <f t="shared" si="30"/>
        <v>0</v>
      </c>
      <c r="F208" s="253">
        <f t="shared" si="30"/>
        <v>0</v>
      </c>
      <c r="G208" s="253">
        <f t="shared" si="30"/>
        <v>0</v>
      </c>
      <c r="H208" s="253">
        <f t="shared" si="30"/>
        <v>-1111</v>
      </c>
      <c r="I208" s="253">
        <f t="shared" si="30"/>
        <v>0</v>
      </c>
      <c r="J208" s="253">
        <f t="shared" si="30"/>
        <v>0</v>
      </c>
      <c r="K208" s="253">
        <f t="shared" si="30"/>
        <v>0</v>
      </c>
      <c r="L208" s="253">
        <f t="shared" si="30"/>
        <v>0</v>
      </c>
      <c r="M208" s="253">
        <f t="shared" si="30"/>
        <v>0</v>
      </c>
      <c r="N208" s="253">
        <f t="shared" si="30"/>
        <v>0</v>
      </c>
      <c r="O208" s="149">
        <f t="shared" si="27"/>
        <v>-1111</v>
      </c>
    </row>
    <row r="209" spans="1:15">
      <c r="A209" s="15" t="s">
        <v>516</v>
      </c>
      <c r="B209" s="230"/>
      <c r="C209" s="253">
        <f>SUM(C206,C208)</f>
        <v>5831</v>
      </c>
      <c r="D209" s="253">
        <f t="shared" ref="D209:N209" si="31">SUM(D206,D208)</f>
        <v>0</v>
      </c>
      <c r="E209" s="253">
        <f t="shared" si="31"/>
        <v>0</v>
      </c>
      <c r="F209" s="253">
        <f t="shared" si="31"/>
        <v>0</v>
      </c>
      <c r="G209" s="253">
        <f t="shared" si="31"/>
        <v>0</v>
      </c>
      <c r="H209" s="253">
        <f t="shared" si="31"/>
        <v>5831</v>
      </c>
      <c r="I209" s="253">
        <f t="shared" si="31"/>
        <v>0</v>
      </c>
      <c r="J209" s="253">
        <f t="shared" si="31"/>
        <v>0</v>
      </c>
      <c r="K209" s="253">
        <f t="shared" si="31"/>
        <v>0</v>
      </c>
      <c r="L209" s="253">
        <f t="shared" si="31"/>
        <v>0</v>
      </c>
      <c r="M209" s="253">
        <f t="shared" si="31"/>
        <v>0</v>
      </c>
      <c r="N209" s="253">
        <f t="shared" si="31"/>
        <v>0</v>
      </c>
      <c r="O209" s="149">
        <f t="shared" si="27"/>
        <v>5831</v>
      </c>
    </row>
    <row r="210" spans="1:15">
      <c r="A210" s="13" t="s">
        <v>593</v>
      </c>
      <c r="B210" s="7"/>
      <c r="C210" s="7"/>
      <c r="D210" s="118"/>
      <c r="E210" s="114"/>
      <c r="F210" s="118"/>
      <c r="G210" s="114"/>
      <c r="H210" s="114"/>
      <c r="I210" s="118"/>
      <c r="J210" s="114"/>
      <c r="K210" s="116"/>
      <c r="L210" s="114"/>
      <c r="M210" s="116"/>
      <c r="N210" s="114"/>
      <c r="O210" s="149">
        <f t="shared" si="27"/>
        <v>0</v>
      </c>
    </row>
    <row r="211" spans="1:15">
      <c r="A211" s="11" t="s">
        <v>46</v>
      </c>
      <c r="B211" s="230" t="s">
        <v>146</v>
      </c>
      <c r="C211" s="253">
        <f>SUM(D211:N211)</f>
        <v>0</v>
      </c>
      <c r="D211" s="121"/>
      <c r="E211" s="88"/>
      <c r="F211" s="121"/>
      <c r="G211" s="88"/>
      <c r="H211" s="88">
        <v>0</v>
      </c>
      <c r="I211" s="121"/>
      <c r="J211" s="88"/>
      <c r="K211" s="111"/>
      <c r="L211" s="88"/>
      <c r="M211" s="111"/>
      <c r="N211" s="88"/>
      <c r="O211" s="149">
        <f t="shared" si="27"/>
        <v>0</v>
      </c>
    </row>
    <row r="212" spans="1:15">
      <c r="A212" s="11" t="s">
        <v>399</v>
      </c>
      <c r="B212" s="230"/>
      <c r="C212" s="253">
        <f>SUM(D212:N212)</f>
        <v>0</v>
      </c>
      <c r="D212" s="121"/>
      <c r="E212" s="88"/>
      <c r="F212" s="121"/>
      <c r="G212" s="88"/>
      <c r="H212" s="88"/>
      <c r="I212" s="121"/>
      <c r="J212" s="88"/>
      <c r="K212" s="111"/>
      <c r="L212" s="88"/>
      <c r="M212" s="111"/>
      <c r="N212" s="88"/>
      <c r="O212" s="149">
        <f t="shared" si="27"/>
        <v>0</v>
      </c>
    </row>
    <row r="213" spans="1:15">
      <c r="A213" s="15" t="s">
        <v>516</v>
      </c>
      <c r="B213" s="230"/>
      <c r="C213" s="253">
        <f>SUM(D213:N213)</f>
        <v>0</v>
      </c>
      <c r="D213" s="119"/>
      <c r="E213" s="113"/>
      <c r="F213" s="120"/>
      <c r="G213" s="113"/>
      <c r="H213" s="113"/>
      <c r="I213" s="120"/>
      <c r="J213" s="113"/>
      <c r="K213" s="110"/>
      <c r="L213" s="88"/>
      <c r="M213" s="111"/>
      <c r="N213" s="88"/>
      <c r="O213" s="149"/>
    </row>
    <row r="214" spans="1:15">
      <c r="A214" s="13" t="s">
        <v>594</v>
      </c>
      <c r="B214" s="47"/>
      <c r="C214" s="47"/>
      <c r="D214" s="121"/>
      <c r="E214" s="88"/>
      <c r="F214" s="121"/>
      <c r="G214" s="88"/>
      <c r="H214" s="88"/>
      <c r="I214" s="121"/>
      <c r="J214" s="88"/>
      <c r="K214" s="88"/>
      <c r="L214" s="114"/>
      <c r="M214" s="114"/>
      <c r="N214" s="114"/>
      <c r="O214" s="149">
        <f t="shared" si="27"/>
        <v>0</v>
      </c>
    </row>
    <row r="215" spans="1:15">
      <c r="A215" s="11" t="s">
        <v>46</v>
      </c>
      <c r="B215" s="230" t="s">
        <v>146</v>
      </c>
      <c r="C215" s="253">
        <f>SUM(D215:N215)</f>
        <v>0</v>
      </c>
      <c r="D215" s="121"/>
      <c r="E215" s="88"/>
      <c r="F215" s="121"/>
      <c r="G215" s="88"/>
      <c r="H215" s="88"/>
      <c r="I215" s="121"/>
      <c r="J215" s="88"/>
      <c r="K215" s="88"/>
      <c r="L215" s="88"/>
      <c r="M215" s="88"/>
      <c r="N215" s="88"/>
      <c r="O215" s="149">
        <f t="shared" si="27"/>
        <v>0</v>
      </c>
    </row>
    <row r="216" spans="1:15">
      <c r="A216" s="11" t="s">
        <v>399</v>
      </c>
      <c r="B216" s="230"/>
      <c r="C216" s="253">
        <f>SUM(D216:N216)</f>
        <v>0</v>
      </c>
      <c r="D216" s="121"/>
      <c r="E216" s="88"/>
      <c r="F216" s="121"/>
      <c r="G216" s="88"/>
      <c r="H216" s="88"/>
      <c r="I216" s="121"/>
      <c r="J216" s="88"/>
      <c r="K216" s="88"/>
      <c r="L216" s="121"/>
      <c r="M216" s="88"/>
      <c r="N216" s="111"/>
      <c r="O216" s="149">
        <f t="shared" si="27"/>
        <v>0</v>
      </c>
    </row>
    <row r="217" spans="1:15">
      <c r="A217" s="15" t="s">
        <v>516</v>
      </c>
      <c r="B217" s="230"/>
      <c r="C217" s="253">
        <f>SUM(D217:N217)</f>
        <v>0</v>
      </c>
      <c r="D217" s="121"/>
      <c r="E217" s="88"/>
      <c r="F217" s="121"/>
      <c r="G217" s="88"/>
      <c r="H217" s="88"/>
      <c r="I217" s="121"/>
      <c r="J217" s="88"/>
      <c r="K217" s="88"/>
      <c r="L217" s="121"/>
      <c r="M217" s="88"/>
      <c r="N217" s="111"/>
      <c r="O217" s="149"/>
    </row>
    <row r="218" spans="1:15">
      <c r="A218" s="13" t="s">
        <v>625</v>
      </c>
      <c r="B218" s="7"/>
      <c r="C218" s="7"/>
      <c r="D218" s="118"/>
      <c r="E218" s="114"/>
      <c r="F218" s="118"/>
      <c r="G218" s="114"/>
      <c r="H218" s="114"/>
      <c r="I218" s="118"/>
      <c r="J218" s="114"/>
      <c r="K218" s="114"/>
      <c r="L218" s="118"/>
      <c r="M218" s="114"/>
      <c r="N218" s="116"/>
      <c r="O218" s="149">
        <f t="shared" si="27"/>
        <v>0</v>
      </c>
    </row>
    <row r="219" spans="1:15">
      <c r="A219" s="11" t="s">
        <v>46</v>
      </c>
      <c r="B219" s="230" t="s">
        <v>146</v>
      </c>
      <c r="C219" s="253">
        <f>SUM(D219:N219)</f>
        <v>729</v>
      </c>
      <c r="D219" s="121"/>
      <c r="E219" s="88"/>
      <c r="F219" s="121"/>
      <c r="G219" s="88"/>
      <c r="H219" s="88">
        <v>729</v>
      </c>
      <c r="I219" s="121"/>
      <c r="J219" s="88"/>
      <c r="K219" s="88"/>
      <c r="L219" s="121"/>
      <c r="M219" s="88"/>
      <c r="N219" s="111"/>
      <c r="O219" s="149">
        <f t="shared" si="27"/>
        <v>729</v>
      </c>
    </row>
    <row r="220" spans="1:15">
      <c r="A220" s="11" t="s">
        <v>399</v>
      </c>
      <c r="B220" s="230"/>
      <c r="C220" s="253">
        <f>SUM(D220:N220)</f>
        <v>729</v>
      </c>
      <c r="D220" s="121"/>
      <c r="E220" s="88"/>
      <c r="F220" s="121"/>
      <c r="G220" s="88"/>
      <c r="H220" s="88">
        <v>729</v>
      </c>
      <c r="I220" s="121"/>
      <c r="J220" s="88"/>
      <c r="K220" s="88"/>
      <c r="L220" s="121"/>
      <c r="M220" s="88"/>
      <c r="N220" s="111"/>
      <c r="O220" s="149">
        <f t="shared" si="27"/>
        <v>729</v>
      </c>
    </row>
    <row r="221" spans="1:15">
      <c r="A221" s="11" t="s">
        <v>632</v>
      </c>
      <c r="B221" s="230"/>
      <c r="C221" s="253">
        <f>SUM(D221:N221)</f>
        <v>-218</v>
      </c>
      <c r="D221" s="121"/>
      <c r="E221" s="88"/>
      <c r="F221" s="121"/>
      <c r="G221" s="88"/>
      <c r="H221" s="88">
        <v>-218</v>
      </c>
      <c r="I221" s="121"/>
      <c r="J221" s="88"/>
      <c r="K221" s="88"/>
      <c r="L221" s="121"/>
      <c r="M221" s="88"/>
      <c r="N221" s="111"/>
      <c r="O221" s="149">
        <f t="shared" si="27"/>
        <v>-218</v>
      </c>
    </row>
    <row r="222" spans="1:15">
      <c r="A222" s="11" t="s">
        <v>531</v>
      </c>
      <c r="B222" s="230"/>
      <c r="C222" s="253">
        <f>SUM(C221)</f>
        <v>-218</v>
      </c>
      <c r="D222" s="253">
        <f t="shared" ref="D222:N222" si="32">SUM(D221)</f>
        <v>0</v>
      </c>
      <c r="E222" s="253">
        <f t="shared" si="32"/>
        <v>0</v>
      </c>
      <c r="F222" s="253">
        <f t="shared" si="32"/>
        <v>0</v>
      </c>
      <c r="G222" s="253">
        <f t="shared" si="32"/>
        <v>0</v>
      </c>
      <c r="H222" s="253">
        <f t="shared" si="32"/>
        <v>-218</v>
      </c>
      <c r="I222" s="253">
        <f t="shared" si="32"/>
        <v>0</v>
      </c>
      <c r="J222" s="253">
        <f t="shared" si="32"/>
        <v>0</v>
      </c>
      <c r="K222" s="253">
        <f t="shared" si="32"/>
        <v>0</v>
      </c>
      <c r="L222" s="253">
        <f t="shared" si="32"/>
        <v>0</v>
      </c>
      <c r="M222" s="253">
        <f t="shared" si="32"/>
        <v>0</v>
      </c>
      <c r="N222" s="253">
        <f t="shared" si="32"/>
        <v>0</v>
      </c>
      <c r="O222" s="149">
        <f t="shared" si="27"/>
        <v>-218</v>
      </c>
    </row>
    <row r="223" spans="1:15">
      <c r="A223" s="15" t="s">
        <v>516</v>
      </c>
      <c r="B223" s="230"/>
      <c r="C223" s="253">
        <f>SUM(C220,C222)</f>
        <v>511</v>
      </c>
      <c r="D223" s="253">
        <f t="shared" ref="D223:N223" si="33">SUM(D220,D222)</f>
        <v>0</v>
      </c>
      <c r="E223" s="253">
        <f t="shared" si="33"/>
        <v>0</v>
      </c>
      <c r="F223" s="253">
        <f t="shared" si="33"/>
        <v>0</v>
      </c>
      <c r="G223" s="253">
        <f t="shared" si="33"/>
        <v>0</v>
      </c>
      <c r="H223" s="253">
        <f t="shared" si="33"/>
        <v>511</v>
      </c>
      <c r="I223" s="253">
        <f t="shared" si="33"/>
        <v>0</v>
      </c>
      <c r="J223" s="253">
        <f t="shared" si="33"/>
        <v>0</v>
      </c>
      <c r="K223" s="253">
        <f t="shared" si="33"/>
        <v>0</v>
      </c>
      <c r="L223" s="253">
        <f t="shared" si="33"/>
        <v>0</v>
      </c>
      <c r="M223" s="253">
        <f t="shared" si="33"/>
        <v>0</v>
      </c>
      <c r="N223" s="253">
        <f t="shared" si="33"/>
        <v>0</v>
      </c>
      <c r="O223" s="149">
        <f t="shared" si="27"/>
        <v>511</v>
      </c>
    </row>
    <row r="224" spans="1:15">
      <c r="A224" s="355" t="s">
        <v>626</v>
      </c>
      <c r="B224" s="7"/>
      <c r="C224" s="7"/>
      <c r="D224" s="118"/>
      <c r="E224" s="114"/>
      <c r="F224" s="118"/>
      <c r="G224" s="114"/>
      <c r="H224" s="114"/>
      <c r="I224" s="118"/>
      <c r="J224" s="114"/>
      <c r="K224" s="114"/>
      <c r="L224" s="118"/>
      <c r="M224" s="114"/>
      <c r="N224" s="116"/>
      <c r="O224" s="149">
        <f t="shared" si="27"/>
        <v>0</v>
      </c>
    </row>
    <row r="225" spans="1:15">
      <c r="A225" s="11" t="s">
        <v>46</v>
      </c>
      <c r="B225" s="230" t="s">
        <v>146</v>
      </c>
      <c r="C225" s="253">
        <f>SUM(D225:N225)</f>
        <v>0</v>
      </c>
      <c r="D225" s="121"/>
      <c r="E225" s="88"/>
      <c r="F225" s="121"/>
      <c r="G225" s="88"/>
      <c r="H225" s="88"/>
      <c r="I225" s="121"/>
      <c r="J225" s="88"/>
      <c r="K225" s="294"/>
      <c r="L225" s="121"/>
      <c r="M225" s="88"/>
      <c r="N225" s="111"/>
      <c r="O225" s="149">
        <f t="shared" si="27"/>
        <v>0</v>
      </c>
    </row>
    <row r="226" spans="1:15">
      <c r="A226" s="11" t="s">
        <v>399</v>
      </c>
      <c r="B226" s="230"/>
      <c r="C226" s="253">
        <f>SUM(D226:N226)</f>
        <v>0</v>
      </c>
      <c r="D226" s="121"/>
      <c r="E226" s="88"/>
      <c r="F226" s="121"/>
      <c r="G226" s="88"/>
      <c r="H226" s="88"/>
      <c r="I226" s="121"/>
      <c r="J226" s="121"/>
      <c r="K226" s="294"/>
      <c r="L226" s="121"/>
      <c r="M226" s="88"/>
      <c r="N226" s="111"/>
      <c r="O226" s="149">
        <f t="shared" si="27"/>
        <v>0</v>
      </c>
    </row>
    <row r="227" spans="1:15">
      <c r="A227" s="15" t="s">
        <v>516</v>
      </c>
      <c r="B227" s="230"/>
      <c r="C227" s="253">
        <v>0</v>
      </c>
      <c r="D227" s="121"/>
      <c r="E227" s="88"/>
      <c r="F227" s="121"/>
      <c r="G227" s="88"/>
      <c r="H227" s="119"/>
      <c r="I227" s="121"/>
      <c r="J227" s="121"/>
      <c r="K227" s="294"/>
      <c r="L227" s="121"/>
      <c r="M227" s="88"/>
      <c r="N227" s="111"/>
      <c r="O227" s="149"/>
    </row>
    <row r="228" spans="1:15">
      <c r="A228" s="52" t="s">
        <v>627</v>
      </c>
      <c r="B228" s="252"/>
      <c r="C228" s="269"/>
      <c r="D228" s="118"/>
      <c r="E228" s="114"/>
      <c r="F228" s="118"/>
      <c r="G228" s="114"/>
      <c r="H228" s="118"/>
      <c r="I228" s="114"/>
      <c r="J228" s="118"/>
      <c r="K228" s="114"/>
      <c r="L228" s="118"/>
      <c r="M228" s="114"/>
      <c r="N228" s="116"/>
      <c r="O228" s="149">
        <f t="shared" si="27"/>
        <v>0</v>
      </c>
    </row>
    <row r="229" spans="1:15">
      <c r="A229" s="11" t="s">
        <v>46</v>
      </c>
      <c r="B229" s="230" t="s">
        <v>146</v>
      </c>
      <c r="C229" s="253">
        <f>SUM(D229:N229)</f>
        <v>0</v>
      </c>
      <c r="D229" s="121"/>
      <c r="E229" s="88"/>
      <c r="F229" s="121"/>
      <c r="G229" s="88"/>
      <c r="H229" s="121"/>
      <c r="I229" s="88"/>
      <c r="J229" s="121"/>
      <c r="K229" s="88"/>
      <c r="L229" s="121"/>
      <c r="M229" s="88"/>
      <c r="N229" s="111"/>
      <c r="O229" s="149">
        <f t="shared" si="27"/>
        <v>0</v>
      </c>
    </row>
    <row r="230" spans="1:15">
      <c r="A230" s="11" t="s">
        <v>399</v>
      </c>
      <c r="B230" s="230"/>
      <c r="C230" s="253">
        <f>SUM(D230:N230)</f>
        <v>0</v>
      </c>
      <c r="D230" s="121"/>
      <c r="E230" s="88"/>
      <c r="F230" s="121"/>
      <c r="G230" s="88"/>
      <c r="H230" s="121"/>
      <c r="I230" s="88"/>
      <c r="J230" s="121"/>
      <c r="K230" s="88"/>
      <c r="L230" s="121"/>
      <c r="M230" s="88"/>
      <c r="N230" s="111"/>
      <c r="O230" s="149">
        <f t="shared" si="27"/>
        <v>0</v>
      </c>
    </row>
    <row r="231" spans="1:15">
      <c r="A231" s="15" t="s">
        <v>516</v>
      </c>
      <c r="B231" s="230"/>
      <c r="C231" s="253">
        <v>0</v>
      </c>
      <c r="D231" s="121"/>
      <c r="E231" s="88"/>
      <c r="F231" s="121"/>
      <c r="G231" s="88"/>
      <c r="H231" s="121"/>
      <c r="I231" s="88"/>
      <c r="J231" s="121"/>
      <c r="K231" s="88"/>
      <c r="L231" s="121"/>
      <c r="M231" s="88"/>
      <c r="N231" s="111"/>
      <c r="O231" s="149"/>
    </row>
    <row r="232" spans="1:15">
      <c r="A232" s="52" t="s">
        <v>628</v>
      </c>
      <c r="B232" s="52"/>
      <c r="C232" s="7"/>
      <c r="D232" s="118"/>
      <c r="E232" s="114"/>
      <c r="F232" s="118"/>
      <c r="G232" s="114"/>
      <c r="H232" s="118"/>
      <c r="I232" s="114"/>
      <c r="J232" s="118"/>
      <c r="K232" s="114"/>
      <c r="L232" s="118"/>
      <c r="M232" s="114"/>
      <c r="N232" s="116"/>
      <c r="O232" s="149">
        <f t="shared" si="27"/>
        <v>0</v>
      </c>
    </row>
    <row r="233" spans="1:15">
      <c r="A233" s="11" t="s">
        <v>46</v>
      </c>
      <c r="B233" s="230" t="s">
        <v>146</v>
      </c>
      <c r="C233" s="253">
        <f>SUM(D233:N233)</f>
        <v>1739313</v>
      </c>
      <c r="D233" s="121"/>
      <c r="E233" s="88"/>
      <c r="F233" s="121"/>
      <c r="G233" s="88">
        <v>1739313</v>
      </c>
      <c r="H233" s="121"/>
      <c r="I233" s="88"/>
      <c r="J233" s="121"/>
      <c r="K233" s="88"/>
      <c r="L233" s="121"/>
      <c r="M233" s="88"/>
      <c r="N233" s="111"/>
      <c r="O233" s="149">
        <f t="shared" si="27"/>
        <v>1739313</v>
      </c>
    </row>
    <row r="234" spans="1:15">
      <c r="A234" s="11" t="s">
        <v>399</v>
      </c>
      <c r="B234" s="230"/>
      <c r="C234" s="253">
        <f>SUM(D234:N234)</f>
        <v>1753565</v>
      </c>
      <c r="D234" s="121"/>
      <c r="E234" s="88"/>
      <c r="F234" s="121"/>
      <c r="G234" s="88">
        <v>1753565</v>
      </c>
      <c r="H234" s="121"/>
      <c r="I234" s="88"/>
      <c r="J234" s="121"/>
      <c r="K234" s="88"/>
      <c r="L234" s="121"/>
      <c r="M234" s="88"/>
      <c r="N234" s="111"/>
      <c r="O234" s="149">
        <f t="shared" si="27"/>
        <v>1753565</v>
      </c>
    </row>
    <row r="235" spans="1:15">
      <c r="A235" s="11" t="s">
        <v>633</v>
      </c>
      <c r="B235" s="230"/>
      <c r="C235" s="253">
        <f>SUM(D235:N235)</f>
        <v>116577</v>
      </c>
      <c r="D235" s="121"/>
      <c r="E235" s="88"/>
      <c r="F235" s="121"/>
      <c r="G235" s="88">
        <v>116577</v>
      </c>
      <c r="H235" s="121"/>
      <c r="I235" s="88"/>
      <c r="J235" s="121"/>
      <c r="K235" s="88"/>
      <c r="L235" s="121"/>
      <c r="M235" s="88"/>
      <c r="N235" s="111"/>
      <c r="O235" s="149"/>
    </row>
    <row r="236" spans="1:15">
      <c r="A236" s="11" t="s">
        <v>408</v>
      </c>
      <c r="B236" s="230"/>
      <c r="C236" s="253">
        <f t="shared" ref="C236:N236" si="34">SUM(C235:C235)</f>
        <v>116577</v>
      </c>
      <c r="D236" s="253">
        <f t="shared" si="34"/>
        <v>0</v>
      </c>
      <c r="E236" s="253">
        <f t="shared" si="34"/>
        <v>0</v>
      </c>
      <c r="F236" s="253">
        <f t="shared" si="34"/>
        <v>0</v>
      </c>
      <c r="G236" s="253">
        <f t="shared" si="34"/>
        <v>116577</v>
      </c>
      <c r="H236" s="253">
        <f t="shared" si="34"/>
        <v>0</v>
      </c>
      <c r="I236" s="253">
        <f t="shared" si="34"/>
        <v>0</v>
      </c>
      <c r="J236" s="253">
        <f t="shared" si="34"/>
        <v>0</v>
      </c>
      <c r="K236" s="253">
        <f t="shared" si="34"/>
        <v>0</v>
      </c>
      <c r="L236" s="253">
        <f t="shared" si="34"/>
        <v>0</v>
      </c>
      <c r="M236" s="253">
        <f t="shared" si="34"/>
        <v>0</v>
      </c>
      <c r="N236" s="253">
        <f t="shared" si="34"/>
        <v>0</v>
      </c>
      <c r="O236" s="149">
        <f t="shared" si="27"/>
        <v>116577</v>
      </c>
    </row>
    <row r="237" spans="1:15">
      <c r="A237" s="15" t="s">
        <v>516</v>
      </c>
      <c r="B237" s="230"/>
      <c r="C237" s="253">
        <f t="shared" ref="C237:N237" si="35">SUM(C234,C236)</f>
        <v>1870142</v>
      </c>
      <c r="D237" s="253">
        <f t="shared" si="35"/>
        <v>0</v>
      </c>
      <c r="E237" s="253">
        <f t="shared" si="35"/>
        <v>0</v>
      </c>
      <c r="F237" s="253">
        <f t="shared" si="35"/>
        <v>0</v>
      </c>
      <c r="G237" s="253">
        <f t="shared" si="35"/>
        <v>1870142</v>
      </c>
      <c r="H237" s="253">
        <f t="shared" si="35"/>
        <v>0</v>
      </c>
      <c r="I237" s="253">
        <f t="shared" si="35"/>
        <v>0</v>
      </c>
      <c r="J237" s="253">
        <f t="shared" si="35"/>
        <v>0</v>
      </c>
      <c r="K237" s="253">
        <f t="shared" si="35"/>
        <v>0</v>
      </c>
      <c r="L237" s="253">
        <f t="shared" si="35"/>
        <v>0</v>
      </c>
      <c r="M237" s="253">
        <f t="shared" si="35"/>
        <v>0</v>
      </c>
      <c r="N237" s="253">
        <f t="shared" si="35"/>
        <v>0</v>
      </c>
      <c r="O237" s="149">
        <f t="shared" si="27"/>
        <v>1870142</v>
      </c>
    </row>
    <row r="238" spans="1:15">
      <c r="A238" s="52" t="s">
        <v>629</v>
      </c>
      <c r="B238" s="252"/>
      <c r="C238" s="269"/>
      <c r="D238" s="118"/>
      <c r="E238" s="114"/>
      <c r="F238" s="118"/>
      <c r="G238" s="114"/>
      <c r="H238" s="118"/>
      <c r="I238" s="114"/>
      <c r="J238" s="118"/>
      <c r="K238" s="114"/>
      <c r="L238" s="118"/>
      <c r="M238" s="114"/>
      <c r="N238" s="116"/>
      <c r="O238" s="149">
        <f t="shared" si="27"/>
        <v>0</v>
      </c>
    </row>
    <row r="239" spans="1:15">
      <c r="A239" s="11" t="s">
        <v>46</v>
      </c>
      <c r="B239" s="230" t="s">
        <v>147</v>
      </c>
      <c r="C239" s="253">
        <f>SUM(D239:N239)</f>
        <v>601888</v>
      </c>
      <c r="D239" s="121"/>
      <c r="E239" s="88"/>
      <c r="F239" s="121"/>
      <c r="G239" s="88"/>
      <c r="H239" s="121"/>
      <c r="I239" s="88"/>
      <c r="J239" s="121"/>
      <c r="K239" s="88"/>
      <c r="L239" s="121"/>
      <c r="M239" s="88"/>
      <c r="N239" s="111">
        <v>601888</v>
      </c>
      <c r="O239" s="149">
        <f t="shared" si="27"/>
        <v>601888</v>
      </c>
    </row>
    <row r="240" spans="1:15">
      <c r="A240" s="11" t="s">
        <v>399</v>
      </c>
      <c r="B240" s="230"/>
      <c r="C240" s="253">
        <f>SUM(D240:N240)</f>
        <v>416888</v>
      </c>
      <c r="D240" s="121"/>
      <c r="E240" s="88"/>
      <c r="F240" s="121"/>
      <c r="G240" s="88"/>
      <c r="H240" s="121"/>
      <c r="I240" s="88"/>
      <c r="J240" s="121"/>
      <c r="K240" s="88"/>
      <c r="L240" s="121"/>
      <c r="M240" s="88"/>
      <c r="N240" s="111">
        <v>416888</v>
      </c>
      <c r="O240" s="149">
        <f t="shared" si="27"/>
        <v>416888</v>
      </c>
    </row>
    <row r="241" spans="1:23">
      <c r="A241" s="11" t="s">
        <v>634</v>
      </c>
      <c r="B241" s="230"/>
      <c r="C241" s="253">
        <f t="shared" ref="C241:C242" si="36">SUM(D241:N241)</f>
        <v>-266888</v>
      </c>
      <c r="D241" s="121"/>
      <c r="E241" s="88"/>
      <c r="F241" s="121"/>
      <c r="G241" s="88"/>
      <c r="H241" s="121"/>
      <c r="I241" s="88"/>
      <c r="J241" s="121"/>
      <c r="K241" s="88"/>
      <c r="L241" s="121"/>
      <c r="M241" s="88"/>
      <c r="N241" s="111">
        <v>-266888</v>
      </c>
      <c r="O241" s="149">
        <f t="shared" si="27"/>
        <v>-266888</v>
      </c>
    </row>
    <row r="242" spans="1:23">
      <c r="A242" s="11" t="s">
        <v>608</v>
      </c>
      <c r="B242" s="230"/>
      <c r="C242" s="253">
        <f t="shared" si="36"/>
        <v>14094</v>
      </c>
      <c r="D242" s="121"/>
      <c r="E242" s="88"/>
      <c r="F242" s="121"/>
      <c r="G242" s="88"/>
      <c r="H242" s="121">
        <v>14094</v>
      </c>
      <c r="I242" s="88"/>
      <c r="J242" s="121"/>
      <c r="K242" s="88"/>
      <c r="L242" s="121"/>
      <c r="M242" s="88"/>
      <c r="N242" s="111"/>
      <c r="O242" s="149">
        <f t="shared" si="27"/>
        <v>14094</v>
      </c>
    </row>
    <row r="243" spans="1:23">
      <c r="A243" s="11" t="s">
        <v>408</v>
      </c>
      <c r="B243" s="230"/>
      <c r="C243" s="253">
        <f>SUM(C241:C242)</f>
        <v>-252794</v>
      </c>
      <c r="D243" s="253">
        <f t="shared" ref="D243:N243" si="37">SUM(D241:D242)</f>
        <v>0</v>
      </c>
      <c r="E243" s="253">
        <f t="shared" si="37"/>
        <v>0</v>
      </c>
      <c r="F243" s="253">
        <f t="shared" si="37"/>
        <v>0</v>
      </c>
      <c r="G243" s="253">
        <f t="shared" si="37"/>
        <v>0</v>
      </c>
      <c r="H243" s="253">
        <f t="shared" si="37"/>
        <v>14094</v>
      </c>
      <c r="I243" s="253">
        <f t="shared" si="37"/>
        <v>0</v>
      </c>
      <c r="J243" s="253">
        <f t="shared" si="37"/>
        <v>0</v>
      </c>
      <c r="K243" s="253">
        <f t="shared" si="37"/>
        <v>0</v>
      </c>
      <c r="L243" s="253">
        <f t="shared" si="37"/>
        <v>0</v>
      </c>
      <c r="M243" s="253">
        <f t="shared" si="37"/>
        <v>0</v>
      </c>
      <c r="N243" s="253">
        <f t="shared" si="37"/>
        <v>-266888</v>
      </c>
      <c r="O243" s="149">
        <f t="shared" si="27"/>
        <v>-252794</v>
      </c>
    </row>
    <row r="244" spans="1:23">
      <c r="A244" s="15" t="s">
        <v>516</v>
      </c>
      <c r="B244" s="229"/>
      <c r="C244" s="212">
        <f>SUM(C240,C243)</f>
        <v>164094</v>
      </c>
      <c r="D244" s="212">
        <f t="shared" ref="D244:N244" si="38">SUM(D240,D243)</f>
        <v>0</v>
      </c>
      <c r="E244" s="212">
        <f t="shared" si="38"/>
        <v>0</v>
      </c>
      <c r="F244" s="212">
        <f t="shared" si="38"/>
        <v>0</v>
      </c>
      <c r="G244" s="212">
        <f t="shared" si="38"/>
        <v>0</v>
      </c>
      <c r="H244" s="212">
        <f t="shared" si="38"/>
        <v>14094</v>
      </c>
      <c r="I244" s="212">
        <f t="shared" si="38"/>
        <v>0</v>
      </c>
      <c r="J244" s="212">
        <f t="shared" si="38"/>
        <v>0</v>
      </c>
      <c r="K244" s="212">
        <f t="shared" si="38"/>
        <v>0</v>
      </c>
      <c r="L244" s="212">
        <f t="shared" si="38"/>
        <v>0</v>
      </c>
      <c r="M244" s="212">
        <f t="shared" si="38"/>
        <v>0</v>
      </c>
      <c r="N244" s="212">
        <f t="shared" si="38"/>
        <v>150000</v>
      </c>
      <c r="O244" s="149">
        <f t="shared" si="27"/>
        <v>164094</v>
      </c>
    </row>
    <row r="245" spans="1:23">
      <c r="A245" s="22" t="s">
        <v>124</v>
      </c>
      <c r="B245" s="22"/>
      <c r="C245" s="215"/>
      <c r="D245" s="125"/>
      <c r="E245" s="124"/>
      <c r="F245" s="125"/>
      <c r="G245" s="124"/>
      <c r="H245" s="125"/>
      <c r="I245" s="124"/>
      <c r="J245" s="125"/>
      <c r="K245" s="124"/>
      <c r="L245" s="124"/>
      <c r="M245" s="124"/>
      <c r="N245" s="124"/>
      <c r="O245" s="149">
        <f t="shared" si="27"/>
        <v>0</v>
      </c>
    </row>
    <row r="246" spans="1:23">
      <c r="A246" s="22" t="s">
        <v>48</v>
      </c>
      <c r="B246" s="22"/>
      <c r="C246" s="253">
        <f t="shared" ref="C246:N246" si="39">SUM(C151,C155,C159,C163,C167,C171,C175,C179,C183,C187,C191,C195,C199,C205,C211,C215,C219,C225,C229,C233,C239,C273)</f>
        <v>3832770</v>
      </c>
      <c r="D246" s="253">
        <f t="shared" si="39"/>
        <v>0</v>
      </c>
      <c r="E246" s="253">
        <f t="shared" si="39"/>
        <v>629618</v>
      </c>
      <c r="F246" s="253">
        <f t="shared" si="39"/>
        <v>0</v>
      </c>
      <c r="G246" s="253">
        <f t="shared" si="39"/>
        <v>1739313</v>
      </c>
      <c r="H246" s="253">
        <f t="shared" si="39"/>
        <v>107915</v>
      </c>
      <c r="I246" s="253">
        <f t="shared" si="39"/>
        <v>27437</v>
      </c>
      <c r="J246" s="253">
        <f t="shared" si="39"/>
        <v>84749</v>
      </c>
      <c r="K246" s="253">
        <f t="shared" si="39"/>
        <v>0</v>
      </c>
      <c r="L246" s="253">
        <f t="shared" si="39"/>
        <v>211447</v>
      </c>
      <c r="M246" s="253">
        <f t="shared" si="39"/>
        <v>184510</v>
      </c>
      <c r="N246" s="253">
        <f t="shared" si="39"/>
        <v>847781</v>
      </c>
      <c r="O246" s="149">
        <f t="shared" si="27"/>
        <v>3832770</v>
      </c>
      <c r="P246" s="149">
        <f>SUM(D246:N246)</f>
        <v>3832770</v>
      </c>
    </row>
    <row r="247" spans="1:23">
      <c r="A247" s="22" t="s">
        <v>400</v>
      </c>
      <c r="B247" s="22"/>
      <c r="C247" s="253">
        <f>SUM(D247:N247)</f>
        <v>4914354</v>
      </c>
      <c r="D247" s="253"/>
      <c r="E247" s="253">
        <v>696083</v>
      </c>
      <c r="F247" s="253"/>
      <c r="G247" s="253">
        <v>1753565</v>
      </c>
      <c r="H247" s="253">
        <v>107915</v>
      </c>
      <c r="I247" s="253">
        <v>42137</v>
      </c>
      <c r="J247" s="253">
        <v>21150</v>
      </c>
      <c r="K247" s="253"/>
      <c r="L247" s="253">
        <v>1015638</v>
      </c>
      <c r="M247" s="253">
        <v>260514</v>
      </c>
      <c r="N247" s="253">
        <v>1017352</v>
      </c>
      <c r="O247" s="149">
        <f t="shared" si="27"/>
        <v>4914354</v>
      </c>
      <c r="P247" s="149"/>
    </row>
    <row r="248" spans="1:23">
      <c r="A248" s="22" t="s">
        <v>421</v>
      </c>
      <c r="B248" s="22"/>
      <c r="C248" s="253">
        <f>SUM(C15,C25,C36,C47,C62,C108,C114,C120,C138,C144,C202,C208,C222,C236,C243)</f>
        <v>-314014</v>
      </c>
      <c r="D248" s="253">
        <f t="shared" ref="D248:N248" si="40">SUM(D15,D25,D36,D47,D62,D108,D114,D120,D138,D144,D202,D208,D222,D236,D243)</f>
        <v>0</v>
      </c>
      <c r="E248" s="253">
        <f t="shared" si="40"/>
        <v>-19653</v>
      </c>
      <c r="F248" s="253">
        <f t="shared" si="40"/>
        <v>0</v>
      </c>
      <c r="G248" s="253">
        <f t="shared" si="40"/>
        <v>116577</v>
      </c>
      <c r="H248" s="253">
        <f t="shared" si="40"/>
        <v>35354</v>
      </c>
      <c r="I248" s="253">
        <f t="shared" si="40"/>
        <v>-3720</v>
      </c>
      <c r="J248" s="253">
        <f t="shared" si="40"/>
        <v>0</v>
      </c>
      <c r="K248" s="253">
        <f t="shared" si="40"/>
        <v>2513</v>
      </c>
      <c r="L248" s="253">
        <f t="shared" si="40"/>
        <v>-233048</v>
      </c>
      <c r="M248" s="253">
        <f t="shared" si="40"/>
        <v>23996</v>
      </c>
      <c r="N248" s="253">
        <f t="shared" si="40"/>
        <v>-236033</v>
      </c>
      <c r="O248" s="149">
        <f t="shared" si="27"/>
        <v>-314014</v>
      </c>
      <c r="P248" s="149"/>
      <c r="Q248" s="63"/>
    </row>
    <row r="249" spans="1:23">
      <c r="A249" s="22" t="s">
        <v>517</v>
      </c>
      <c r="B249" s="22"/>
      <c r="C249" s="253">
        <f>SUM(C247,C248)</f>
        <v>4600340</v>
      </c>
      <c r="D249" s="253">
        <f t="shared" ref="D249:N249" si="41">SUM(D247,D248)</f>
        <v>0</v>
      </c>
      <c r="E249" s="253">
        <f t="shared" si="41"/>
        <v>676430</v>
      </c>
      <c r="F249" s="253">
        <f t="shared" si="41"/>
        <v>0</v>
      </c>
      <c r="G249" s="253">
        <f t="shared" si="41"/>
        <v>1870142</v>
      </c>
      <c r="H249" s="253">
        <f t="shared" si="41"/>
        <v>143269</v>
      </c>
      <c r="I249" s="253">
        <f t="shared" si="41"/>
        <v>38417</v>
      </c>
      <c r="J249" s="253">
        <f t="shared" si="41"/>
        <v>21150</v>
      </c>
      <c r="K249" s="253">
        <f t="shared" si="41"/>
        <v>2513</v>
      </c>
      <c r="L249" s="253">
        <f t="shared" si="41"/>
        <v>782590</v>
      </c>
      <c r="M249" s="253">
        <f t="shared" si="41"/>
        <v>284510</v>
      </c>
      <c r="N249" s="253">
        <f t="shared" si="41"/>
        <v>781319</v>
      </c>
      <c r="O249" s="149">
        <f t="shared" si="27"/>
        <v>4600340</v>
      </c>
      <c r="P249" s="149"/>
    </row>
    <row r="250" spans="1:23">
      <c r="A250" s="10" t="s">
        <v>49</v>
      </c>
      <c r="B250" s="10"/>
      <c r="C250" s="7"/>
      <c r="D250" s="116"/>
      <c r="E250" s="114"/>
      <c r="F250" s="114"/>
      <c r="G250" s="118"/>
      <c r="H250" s="114"/>
      <c r="I250" s="114"/>
      <c r="J250" s="114"/>
      <c r="K250" s="114"/>
      <c r="L250" s="116"/>
      <c r="M250" s="116"/>
      <c r="N250" s="116"/>
      <c r="O250" s="5"/>
      <c r="P250" s="358"/>
      <c r="Q250" s="5"/>
      <c r="R250" s="26"/>
      <c r="S250" s="5"/>
      <c r="T250" s="5"/>
      <c r="U250" s="5"/>
      <c r="V250" s="5"/>
      <c r="W250" s="5"/>
    </row>
    <row r="251" spans="1:23">
      <c r="A251" s="11" t="s">
        <v>48</v>
      </c>
      <c r="B251" s="11"/>
      <c r="C251" s="253">
        <f>SUM(D251:N251)</f>
        <v>-997093</v>
      </c>
      <c r="D251" s="121"/>
      <c r="E251" s="88">
        <v>-420789</v>
      </c>
      <c r="F251" s="88">
        <v>0</v>
      </c>
      <c r="G251" s="121">
        <v>-576304</v>
      </c>
      <c r="H251" s="88">
        <v>0</v>
      </c>
      <c r="I251" s="88"/>
      <c r="J251" s="88">
        <v>0</v>
      </c>
      <c r="K251" s="88">
        <v>0</v>
      </c>
      <c r="L251" s="111">
        <v>0</v>
      </c>
      <c r="M251" s="111">
        <v>0</v>
      </c>
      <c r="N251" s="111">
        <v>0</v>
      </c>
      <c r="O251" s="5"/>
      <c r="P251" s="5"/>
      <c r="Q251" s="5"/>
      <c r="R251" s="5"/>
      <c r="S251" s="5"/>
      <c r="T251" s="5"/>
      <c r="U251" s="5"/>
      <c r="V251" s="5"/>
      <c r="W251" s="5"/>
    </row>
    <row r="252" spans="1:23">
      <c r="A252" s="11" t="s">
        <v>400</v>
      </c>
      <c r="B252" s="11"/>
      <c r="C252" s="253">
        <f>SUM(D252:N252)</f>
        <v>-972712</v>
      </c>
      <c r="D252" s="121"/>
      <c r="E252" s="88">
        <v>-441380</v>
      </c>
      <c r="F252" s="88"/>
      <c r="G252" s="121">
        <v>-531332</v>
      </c>
      <c r="H252" s="88"/>
      <c r="I252" s="88"/>
      <c r="J252" s="88"/>
      <c r="K252" s="88"/>
      <c r="L252" s="111"/>
      <c r="M252" s="111"/>
      <c r="N252" s="111"/>
      <c r="O252" s="5"/>
      <c r="P252" s="5">
        <v>973324</v>
      </c>
      <c r="Q252" s="5"/>
      <c r="R252" s="5"/>
      <c r="S252" s="5"/>
      <c r="T252" s="5"/>
      <c r="U252" s="5"/>
      <c r="V252" s="5"/>
      <c r="W252" s="5"/>
    </row>
    <row r="253" spans="1:23">
      <c r="A253" s="15" t="s">
        <v>517</v>
      </c>
      <c r="B253" s="15"/>
      <c r="C253" s="212">
        <f>SUM(D253:N253)</f>
        <v>-907334</v>
      </c>
      <c r="D253" s="120"/>
      <c r="E253" s="113">
        <v>-441380</v>
      </c>
      <c r="F253" s="113"/>
      <c r="G253" s="120">
        <v>-465954</v>
      </c>
      <c r="H253" s="113"/>
      <c r="I253" s="113"/>
      <c r="J253" s="113"/>
      <c r="K253" s="113"/>
      <c r="L253" s="110"/>
      <c r="M253" s="110"/>
      <c r="N253" s="110"/>
      <c r="O253" s="5"/>
      <c r="P253" s="5"/>
      <c r="Q253" s="5"/>
      <c r="R253" s="5"/>
      <c r="S253" s="5"/>
      <c r="T253" s="5"/>
      <c r="U253" s="5"/>
      <c r="V253" s="5"/>
      <c r="W253" s="5"/>
    </row>
    <row r="254" spans="1:23">
      <c r="A254" s="11" t="s">
        <v>125</v>
      </c>
      <c r="B254" s="11"/>
      <c r="C254" s="19"/>
      <c r="D254" s="121"/>
      <c r="E254" s="88"/>
      <c r="F254" s="88"/>
      <c r="G254" s="121"/>
      <c r="H254" s="88"/>
      <c r="I254" s="88"/>
      <c r="J254" s="88"/>
      <c r="K254" s="88"/>
      <c r="L254" s="111"/>
      <c r="M254" s="111"/>
      <c r="N254" s="111"/>
      <c r="O254" s="5"/>
      <c r="P254" s="5"/>
      <c r="Q254" s="5"/>
      <c r="R254" s="5"/>
      <c r="S254" s="5"/>
      <c r="T254" s="5"/>
      <c r="U254" s="5"/>
      <c r="V254" s="5"/>
      <c r="W254" s="5"/>
    </row>
    <row r="255" spans="1:23">
      <c r="A255" s="11" t="s">
        <v>48</v>
      </c>
      <c r="B255" s="11"/>
      <c r="C255" s="253">
        <f>SUM(D255:N255)</f>
        <v>-254356</v>
      </c>
      <c r="D255" s="121"/>
      <c r="E255" s="88"/>
      <c r="F255" s="88">
        <v>0</v>
      </c>
      <c r="G255" s="88">
        <v>-254356</v>
      </c>
      <c r="H255" s="88">
        <v>0</v>
      </c>
      <c r="I255" s="88">
        <v>0</v>
      </c>
      <c r="J255" s="88">
        <v>0</v>
      </c>
      <c r="K255" s="88">
        <v>0</v>
      </c>
      <c r="L255" s="88">
        <v>0</v>
      </c>
      <c r="M255" s="88">
        <v>0</v>
      </c>
      <c r="N255" s="88">
        <v>0</v>
      </c>
      <c r="O255" s="115">
        <f>SUM(C251,C255)</f>
        <v>-1251449</v>
      </c>
      <c r="P255" s="5"/>
      <c r="Q255" s="5"/>
      <c r="R255" s="5"/>
      <c r="S255" s="5"/>
      <c r="T255" s="5"/>
      <c r="U255" s="5"/>
      <c r="V255" s="5"/>
      <c r="W255" s="5"/>
    </row>
    <row r="256" spans="1:23">
      <c r="A256" s="11" t="s">
        <v>400</v>
      </c>
      <c r="B256" s="11"/>
      <c r="C256" s="253">
        <f>SUM(D256:N256)</f>
        <v>-272076</v>
      </c>
      <c r="D256" s="121"/>
      <c r="E256" s="88"/>
      <c r="F256" s="88"/>
      <c r="G256" s="121">
        <v>-272076</v>
      </c>
      <c r="H256" s="88"/>
      <c r="I256" s="88"/>
      <c r="J256" s="88"/>
      <c r="K256" s="88"/>
      <c r="L256" s="111"/>
      <c r="M256" s="111"/>
      <c r="N256" s="111"/>
      <c r="O256" s="115"/>
      <c r="P256" s="5"/>
      <c r="Q256" s="5"/>
      <c r="R256" s="5"/>
      <c r="S256" s="5"/>
      <c r="T256" s="5"/>
      <c r="U256" s="5"/>
      <c r="V256" s="5"/>
      <c r="W256" s="5"/>
    </row>
    <row r="257" spans="1:23">
      <c r="A257" s="11" t="s">
        <v>517</v>
      </c>
      <c r="B257" s="11"/>
      <c r="C257" s="253">
        <f>SUM(D257:N257)</f>
        <v>-266313</v>
      </c>
      <c r="D257" s="121"/>
      <c r="E257" s="88"/>
      <c r="F257" s="88"/>
      <c r="G257" s="121">
        <v>-266313</v>
      </c>
      <c r="H257" s="88"/>
      <c r="I257" s="88"/>
      <c r="J257" s="88"/>
      <c r="K257" s="88"/>
      <c r="L257" s="111"/>
      <c r="M257" s="111"/>
      <c r="N257" s="111"/>
      <c r="O257" s="115"/>
      <c r="P257" s="5"/>
      <c r="Q257" s="5"/>
      <c r="R257" s="5"/>
      <c r="S257" s="5"/>
      <c r="T257" s="5"/>
      <c r="U257" s="5"/>
      <c r="V257" s="5"/>
      <c r="W257" s="5"/>
    </row>
    <row r="258" spans="1:23">
      <c r="A258" s="52" t="s">
        <v>47</v>
      </c>
      <c r="B258" s="52"/>
      <c r="C258" s="47"/>
      <c r="D258" s="134"/>
      <c r="E258" s="130"/>
      <c r="F258" s="130"/>
      <c r="G258" s="132"/>
      <c r="H258" s="130"/>
      <c r="I258" s="130"/>
      <c r="J258" s="130"/>
      <c r="K258" s="130"/>
      <c r="L258" s="134"/>
      <c r="M258" s="134"/>
      <c r="N258" s="134"/>
      <c r="O258" s="5"/>
      <c r="P258" s="5"/>
      <c r="Q258" s="5"/>
      <c r="R258" s="5"/>
      <c r="S258" s="5"/>
      <c r="T258" s="5"/>
      <c r="U258" s="5"/>
      <c r="V258" s="5"/>
      <c r="W258" s="5"/>
    </row>
    <row r="259" spans="1:23">
      <c r="A259" s="55" t="s">
        <v>45</v>
      </c>
      <c r="B259" s="55"/>
      <c r="C259" s="279">
        <f>SUM(C246,C251,C255)</f>
        <v>2581321</v>
      </c>
      <c r="D259" s="279"/>
      <c r="E259" s="279">
        <f>SUM(E246,E251,E255)</f>
        <v>208829</v>
      </c>
      <c r="F259" s="279">
        <f t="shared" ref="F259:N259" si="42">SUM(F246,F251,F255)</f>
        <v>0</v>
      </c>
      <c r="G259" s="279">
        <f t="shared" si="42"/>
        <v>908653</v>
      </c>
      <c r="H259" s="279">
        <f t="shared" si="42"/>
        <v>107915</v>
      </c>
      <c r="I259" s="279">
        <f t="shared" si="42"/>
        <v>27437</v>
      </c>
      <c r="J259" s="279">
        <f t="shared" si="42"/>
        <v>84749</v>
      </c>
      <c r="K259" s="279">
        <f t="shared" si="42"/>
        <v>0</v>
      </c>
      <c r="L259" s="279">
        <f t="shared" si="42"/>
        <v>211447</v>
      </c>
      <c r="M259" s="279">
        <f t="shared" si="42"/>
        <v>184510</v>
      </c>
      <c r="N259" s="279">
        <f t="shared" si="42"/>
        <v>847781</v>
      </c>
      <c r="O259" s="5"/>
      <c r="P259" s="5"/>
      <c r="Q259" s="5"/>
      <c r="R259" s="5"/>
      <c r="S259" s="5"/>
      <c r="T259" s="5"/>
      <c r="U259" s="5"/>
      <c r="V259" s="5"/>
      <c r="W259" s="5"/>
    </row>
    <row r="260" spans="1:23">
      <c r="A260" s="55" t="s">
        <v>401</v>
      </c>
      <c r="B260" s="55"/>
      <c r="C260" s="279">
        <f>SUM(C247,C252,C256)</f>
        <v>3669566</v>
      </c>
      <c r="D260" s="279"/>
      <c r="E260" s="279">
        <v>208829</v>
      </c>
      <c r="F260" s="279">
        <f t="shared" ref="F260:N260" si="43">SUM(F249,F252,F256)</f>
        <v>0</v>
      </c>
      <c r="G260" s="279">
        <v>950157</v>
      </c>
      <c r="H260" s="279">
        <f t="shared" si="43"/>
        <v>143269</v>
      </c>
      <c r="I260" s="279">
        <v>42137</v>
      </c>
      <c r="J260" s="279">
        <v>2150</v>
      </c>
      <c r="K260" s="279">
        <f t="shared" si="43"/>
        <v>2513</v>
      </c>
      <c r="L260" s="279">
        <v>1015638</v>
      </c>
      <c r="M260" s="279">
        <f t="shared" si="43"/>
        <v>284510</v>
      </c>
      <c r="N260" s="279">
        <f t="shared" si="43"/>
        <v>781319</v>
      </c>
      <c r="O260" s="115">
        <f>SUM(D260:N260)</f>
        <v>3430522</v>
      </c>
      <c r="P260" s="5"/>
      <c r="Q260" s="5"/>
      <c r="R260" s="5"/>
      <c r="S260" s="5"/>
      <c r="T260" s="5"/>
      <c r="U260" s="5"/>
      <c r="V260" s="5"/>
      <c r="W260" s="5"/>
    </row>
    <row r="261" spans="1:23">
      <c r="A261" s="55" t="s">
        <v>518</v>
      </c>
      <c r="B261" s="55"/>
      <c r="C261" s="279">
        <f>SUM(C249,C253,C257,)</f>
        <v>3426693</v>
      </c>
      <c r="D261" s="279"/>
      <c r="E261" s="279">
        <f>SUM(E249,E253)</f>
        <v>235050</v>
      </c>
      <c r="F261" s="279">
        <f t="shared" ref="F261:N261" si="44">SUM(F249,F253)</f>
        <v>0</v>
      </c>
      <c r="G261" s="279">
        <f>SUM(G249,G253,G257)</f>
        <v>1137875</v>
      </c>
      <c r="H261" s="279">
        <f t="shared" si="44"/>
        <v>143269</v>
      </c>
      <c r="I261" s="279">
        <f t="shared" si="44"/>
        <v>38417</v>
      </c>
      <c r="J261" s="279">
        <f t="shared" si="44"/>
        <v>21150</v>
      </c>
      <c r="K261" s="279">
        <f t="shared" si="44"/>
        <v>2513</v>
      </c>
      <c r="L261" s="279">
        <f t="shared" si="44"/>
        <v>782590</v>
      </c>
      <c r="M261" s="279">
        <f t="shared" si="44"/>
        <v>284510</v>
      </c>
      <c r="N261" s="279">
        <f t="shared" si="44"/>
        <v>781319</v>
      </c>
      <c r="O261" s="115">
        <f>SUM(D261:N261)</f>
        <v>3426693</v>
      </c>
      <c r="P261" s="5"/>
      <c r="Q261" s="5"/>
      <c r="R261" s="5"/>
      <c r="S261" s="5"/>
      <c r="T261" s="5"/>
      <c r="U261" s="5"/>
      <c r="V261" s="5"/>
      <c r="W261" s="5"/>
    </row>
    <row r="262" spans="1:23" ht="19.5" customHeight="1">
      <c r="A262" s="52" t="s">
        <v>402</v>
      </c>
      <c r="B262" s="52"/>
      <c r="C262" s="335">
        <f>C246-(C265+C268)</f>
        <v>3230882</v>
      </c>
      <c r="D262" s="335">
        <f t="shared" ref="D262:N262" si="45">D246-(D265+D268)</f>
        <v>0</v>
      </c>
      <c r="E262" s="335">
        <f t="shared" si="45"/>
        <v>629618</v>
      </c>
      <c r="F262" s="335">
        <f t="shared" si="45"/>
        <v>0</v>
      </c>
      <c r="G262" s="335">
        <f t="shared" si="45"/>
        <v>1739313</v>
      </c>
      <c r="H262" s="335">
        <f t="shared" si="45"/>
        <v>93821</v>
      </c>
      <c r="I262" s="335">
        <f t="shared" si="45"/>
        <v>27437</v>
      </c>
      <c r="J262" s="335">
        <f t="shared" si="45"/>
        <v>84749</v>
      </c>
      <c r="K262" s="335">
        <f t="shared" si="45"/>
        <v>0</v>
      </c>
      <c r="L262" s="335">
        <f t="shared" si="45"/>
        <v>211447</v>
      </c>
      <c r="M262" s="335">
        <f t="shared" si="45"/>
        <v>184510</v>
      </c>
      <c r="N262" s="335">
        <f t="shared" si="45"/>
        <v>245893</v>
      </c>
      <c r="O262" s="5"/>
      <c r="P262" s="5"/>
      <c r="Q262" s="5"/>
      <c r="R262" s="5"/>
      <c r="S262" s="5"/>
      <c r="T262" s="5"/>
      <c r="U262" s="5"/>
      <c r="V262" s="5"/>
      <c r="W262" s="5"/>
    </row>
    <row r="263" spans="1:23" ht="19.5" customHeight="1">
      <c r="A263" s="55" t="s">
        <v>403</v>
      </c>
      <c r="B263" s="55"/>
      <c r="C263" s="279">
        <f>SUM(D263:N263)</f>
        <v>4310989</v>
      </c>
      <c r="D263" s="279">
        <f t="shared" ref="D263:N263" si="46">D249-D266</f>
        <v>0</v>
      </c>
      <c r="E263" s="279">
        <v>696083</v>
      </c>
      <c r="F263" s="279">
        <f t="shared" si="46"/>
        <v>0</v>
      </c>
      <c r="G263" s="279">
        <v>1753565</v>
      </c>
      <c r="H263" s="279">
        <f t="shared" si="46"/>
        <v>129175</v>
      </c>
      <c r="I263" s="279">
        <v>42137</v>
      </c>
      <c r="J263" s="279">
        <v>60632</v>
      </c>
      <c r="K263" s="279">
        <f t="shared" si="46"/>
        <v>2513</v>
      </c>
      <c r="L263" s="279">
        <v>977943</v>
      </c>
      <c r="M263" s="279">
        <f t="shared" si="46"/>
        <v>284510</v>
      </c>
      <c r="N263" s="279">
        <f t="shared" si="46"/>
        <v>364431</v>
      </c>
      <c r="O263" s="5"/>
      <c r="P263" s="5"/>
      <c r="Q263" s="5"/>
      <c r="R263" s="5"/>
      <c r="S263" s="5"/>
      <c r="T263" s="5"/>
      <c r="U263" s="5"/>
      <c r="V263" s="5"/>
      <c r="W263" s="5"/>
    </row>
    <row r="264" spans="1:23" ht="19.5" customHeight="1">
      <c r="A264" s="55" t="s">
        <v>519</v>
      </c>
      <c r="B264" s="55"/>
      <c r="C264" s="279">
        <f>SUM(D264:N264)</f>
        <v>4436244</v>
      </c>
      <c r="D264" s="279">
        <f>D249-(D267+D270)</f>
        <v>0</v>
      </c>
      <c r="E264" s="279">
        <f t="shared" ref="E264:N264" si="47">E249-(E267+E270)</f>
        <v>676430</v>
      </c>
      <c r="F264" s="279">
        <f t="shared" si="47"/>
        <v>0</v>
      </c>
      <c r="G264" s="279">
        <f t="shared" si="47"/>
        <v>1870142</v>
      </c>
      <c r="H264" s="279">
        <f t="shared" si="47"/>
        <v>129173</v>
      </c>
      <c r="I264" s="279">
        <f t="shared" si="47"/>
        <v>38417</v>
      </c>
      <c r="J264" s="279">
        <f t="shared" si="47"/>
        <v>21150</v>
      </c>
      <c r="K264" s="279">
        <f t="shared" si="47"/>
        <v>2513</v>
      </c>
      <c r="L264" s="279">
        <f t="shared" si="47"/>
        <v>782590</v>
      </c>
      <c r="M264" s="279">
        <f t="shared" si="47"/>
        <v>284510</v>
      </c>
      <c r="N264" s="279">
        <f t="shared" si="47"/>
        <v>631319</v>
      </c>
      <c r="O264" s="5"/>
      <c r="P264" s="5"/>
      <c r="Q264" s="5"/>
      <c r="R264" s="5"/>
      <c r="S264" s="5"/>
      <c r="T264" s="5"/>
      <c r="U264" s="5"/>
      <c r="V264" s="5"/>
      <c r="W264" s="5"/>
    </row>
    <row r="265" spans="1:23" ht="18" customHeight="1">
      <c r="A265" s="52" t="s">
        <v>404</v>
      </c>
      <c r="B265" s="52"/>
      <c r="C265" s="335">
        <f>SUM(C28,C77,C123,C131,C147,C171,C175,C179,C183,C239)</f>
        <v>601888</v>
      </c>
      <c r="D265" s="335">
        <f>SUM(D28,D77,D123,D131,D147,D171,D175,D179,D183,D239)</f>
        <v>0</v>
      </c>
      <c r="E265" s="335">
        <f>SUM(E28,E77,E123,E131,E147,E171,E175,E179,E183,E239)</f>
        <v>0</v>
      </c>
      <c r="F265" s="335">
        <f>SUM(F28,F77,F123,F131,F147,F171,F175,F179,F183,F239)</f>
        <v>0</v>
      </c>
      <c r="G265" s="335"/>
      <c r="H265" s="335">
        <v>14094</v>
      </c>
      <c r="I265" s="335">
        <f t="shared" ref="I265:N265" si="48">SUM(I28,I77,I123,I131,I147,I171,I175,I179,I183,I239)</f>
        <v>0</v>
      </c>
      <c r="J265" s="335">
        <f t="shared" si="48"/>
        <v>0</v>
      </c>
      <c r="K265" s="335">
        <f t="shared" si="48"/>
        <v>0</v>
      </c>
      <c r="L265" s="335">
        <f t="shared" si="48"/>
        <v>0</v>
      </c>
      <c r="M265" s="335">
        <f t="shared" si="48"/>
        <v>0</v>
      </c>
      <c r="N265" s="335">
        <f t="shared" si="48"/>
        <v>601888</v>
      </c>
      <c r="O265" s="5"/>
      <c r="P265" s="5"/>
      <c r="Q265" s="5"/>
      <c r="R265" s="5"/>
      <c r="S265" s="5"/>
      <c r="T265" s="5"/>
      <c r="U265" s="5"/>
      <c r="V265" s="5"/>
      <c r="W265" s="5"/>
    </row>
    <row r="266" spans="1:23" ht="18" customHeight="1">
      <c r="A266" s="55" t="s">
        <v>405</v>
      </c>
      <c r="B266" s="55"/>
      <c r="C266" s="279">
        <f>SUM(D266:N266)</f>
        <v>430982</v>
      </c>
      <c r="D266" s="279"/>
      <c r="E266" s="279"/>
      <c r="F266" s="279"/>
      <c r="G266" s="279"/>
      <c r="H266" s="279">
        <v>14094</v>
      </c>
      <c r="I266" s="279"/>
      <c r="J266" s="279"/>
      <c r="K266" s="279"/>
      <c r="L266" s="279"/>
      <c r="M266" s="279"/>
      <c r="N266" s="279">
        <v>416888</v>
      </c>
      <c r="O266" s="5"/>
      <c r="P266" s="5"/>
      <c r="Q266" s="26"/>
      <c r="R266" s="5"/>
      <c r="S266" s="5"/>
      <c r="T266" s="5"/>
      <c r="U266" s="5"/>
      <c r="V266" s="5"/>
      <c r="W266" s="5"/>
    </row>
    <row r="267" spans="1:23" ht="18" customHeight="1">
      <c r="A267" s="55" t="s">
        <v>520</v>
      </c>
      <c r="B267" s="55"/>
      <c r="C267" s="279">
        <f>SUM(D267:N267)</f>
        <v>164094</v>
      </c>
      <c r="D267" s="279"/>
      <c r="E267" s="279"/>
      <c r="F267" s="279"/>
      <c r="G267" s="279"/>
      <c r="H267" s="279">
        <v>14094</v>
      </c>
      <c r="I267" s="279"/>
      <c r="J267" s="279"/>
      <c r="K267" s="279"/>
      <c r="L267" s="279"/>
      <c r="M267" s="279"/>
      <c r="N267" s="279">
        <v>150000</v>
      </c>
      <c r="O267" s="5"/>
      <c r="P267" s="5"/>
      <c r="Q267" s="26"/>
      <c r="R267" s="5"/>
      <c r="S267" s="5"/>
      <c r="T267" s="5"/>
      <c r="U267" s="5"/>
      <c r="V267" s="5"/>
      <c r="W267" s="5"/>
    </row>
    <row r="268" spans="1:23" ht="17.25" customHeight="1">
      <c r="A268" s="52" t="s">
        <v>406</v>
      </c>
      <c r="B268" s="52"/>
      <c r="C268" s="335">
        <f>SUM(C12)</f>
        <v>0</v>
      </c>
      <c r="D268" s="130">
        <f t="shared" ref="D268:N268" si="49">SUM(D12)</f>
        <v>0</v>
      </c>
      <c r="E268" s="130">
        <f t="shared" si="49"/>
        <v>0</v>
      </c>
      <c r="F268" s="130">
        <f t="shared" si="49"/>
        <v>0</v>
      </c>
      <c r="G268" s="130">
        <f t="shared" si="49"/>
        <v>0</v>
      </c>
      <c r="H268" s="130">
        <f t="shared" si="49"/>
        <v>0</v>
      </c>
      <c r="I268" s="130">
        <f t="shared" si="49"/>
        <v>0</v>
      </c>
      <c r="J268" s="130">
        <f t="shared" si="49"/>
        <v>0</v>
      </c>
      <c r="K268" s="130">
        <f t="shared" si="49"/>
        <v>0</v>
      </c>
      <c r="L268" s="130">
        <f t="shared" si="49"/>
        <v>0</v>
      </c>
      <c r="M268" s="130">
        <f t="shared" si="49"/>
        <v>0</v>
      </c>
      <c r="N268" s="130">
        <f t="shared" si="49"/>
        <v>0</v>
      </c>
      <c r="O268" s="5"/>
      <c r="P268" s="5"/>
      <c r="Q268" s="5"/>
      <c r="R268" s="5"/>
      <c r="S268" s="5"/>
      <c r="T268" s="5"/>
      <c r="U268" s="5"/>
      <c r="V268" s="5"/>
      <c r="W268" s="5"/>
    </row>
    <row r="269" spans="1:23" ht="15.75" customHeight="1">
      <c r="A269" s="55" t="s">
        <v>407</v>
      </c>
      <c r="B269" s="55"/>
      <c r="C269" s="279">
        <f t="shared" ref="C269:C270" si="50">SUM(C13)</f>
        <v>0</v>
      </c>
      <c r="D269" s="124"/>
      <c r="E269" s="124"/>
      <c r="F269" s="124"/>
      <c r="G269" s="124"/>
      <c r="H269" s="124"/>
      <c r="I269" s="124"/>
      <c r="J269" s="124"/>
      <c r="K269" s="124"/>
      <c r="L269" s="124"/>
      <c r="M269" s="124"/>
      <c r="N269" s="124"/>
      <c r="O269" s="5"/>
      <c r="P269" s="5"/>
      <c r="Q269" s="5"/>
      <c r="R269" s="5"/>
      <c r="S269" s="5"/>
      <c r="T269" s="5"/>
      <c r="U269" s="5"/>
      <c r="V269" s="5"/>
      <c r="W269" s="5"/>
    </row>
    <row r="270" spans="1:23" ht="15.75" customHeight="1">
      <c r="A270" s="373" t="s">
        <v>521</v>
      </c>
      <c r="B270" s="201"/>
      <c r="C270" s="279">
        <f t="shared" si="50"/>
        <v>2</v>
      </c>
      <c r="D270" s="374"/>
      <c r="E270" s="374"/>
      <c r="F270" s="374"/>
      <c r="G270" s="374"/>
      <c r="H270" s="374">
        <v>2</v>
      </c>
      <c r="I270" s="374"/>
      <c r="J270" s="374"/>
      <c r="K270" s="374"/>
      <c r="L270" s="374"/>
      <c r="M270" s="374"/>
      <c r="N270" s="374"/>
      <c r="O270" s="32"/>
      <c r="P270" s="5"/>
      <c r="Q270" s="5"/>
      <c r="R270" s="5"/>
      <c r="S270" s="5"/>
      <c r="T270" s="5"/>
      <c r="U270" s="5"/>
      <c r="V270" s="5"/>
      <c r="W270" s="5"/>
    </row>
    <row r="271" spans="1:23">
      <c r="A271" s="5" t="s">
        <v>130</v>
      </c>
      <c r="B271" s="5"/>
      <c r="C271" s="194"/>
      <c r="D271" s="12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</row>
    <row r="272" spans="1:23">
      <c r="A272" s="1" t="s">
        <v>119</v>
      </c>
      <c r="B272" s="1"/>
      <c r="C272" s="195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5"/>
      <c r="P272" s="5"/>
      <c r="Q272" s="5"/>
      <c r="R272" s="5"/>
      <c r="S272" s="5"/>
      <c r="T272" s="5"/>
      <c r="U272" s="5"/>
      <c r="V272" s="5"/>
      <c r="W272" s="5"/>
    </row>
    <row r="273" spans="1:23">
      <c r="A273" s="174" t="s">
        <v>203</v>
      </c>
      <c r="B273" s="174"/>
      <c r="C273" s="300">
        <f t="shared" ref="C273:N273" si="51">SUM(C12,C18,C22,C28,C32,C39,C43,C50,C54,C58,C65,C69,C73,C77,C81,C85,C89,C93,C97,C101,C111,C117,C123,C127,C131,C135,C147)</f>
        <v>1347172</v>
      </c>
      <c r="D273" s="300">
        <f t="shared" si="51"/>
        <v>0</v>
      </c>
      <c r="E273" s="300">
        <f t="shared" si="51"/>
        <v>627402</v>
      </c>
      <c r="F273" s="300">
        <f t="shared" si="51"/>
        <v>0</v>
      </c>
      <c r="G273" s="300">
        <f t="shared" si="51"/>
        <v>0</v>
      </c>
      <c r="H273" s="300">
        <f t="shared" si="51"/>
        <v>100244</v>
      </c>
      <c r="I273" s="300">
        <f t="shared" si="51"/>
        <v>27437</v>
      </c>
      <c r="J273" s="300">
        <f t="shared" si="51"/>
        <v>84749</v>
      </c>
      <c r="K273" s="300">
        <f t="shared" si="51"/>
        <v>0</v>
      </c>
      <c r="L273" s="300">
        <f t="shared" si="51"/>
        <v>211447</v>
      </c>
      <c r="M273" s="300">
        <f t="shared" si="51"/>
        <v>50000</v>
      </c>
      <c r="N273" s="300">
        <f t="shared" si="51"/>
        <v>245893</v>
      </c>
      <c r="O273" s="154">
        <f>SUM(O12,O22,O32,O43,O54,O58,O65,O69,O73,O81,O85,O89,O93,O97,O101,O111,O117,O127,O131,O135,O147,O151,O167,O171,O175,O18,O77)</f>
        <v>1347172</v>
      </c>
      <c r="P273" s="5"/>
      <c r="Q273" s="5"/>
      <c r="R273" s="5"/>
      <c r="S273" s="5"/>
      <c r="T273" s="5"/>
      <c r="U273" s="5"/>
      <c r="V273" s="5"/>
      <c r="W273" s="5"/>
    </row>
    <row r="274" spans="1:23">
      <c r="A274" s="174"/>
      <c r="B274" s="174"/>
      <c r="C274" s="300"/>
      <c r="D274" s="300"/>
      <c r="E274" s="300"/>
      <c r="F274" s="300"/>
      <c r="G274" s="300"/>
      <c r="H274" s="300"/>
      <c r="I274" s="300"/>
      <c r="J274" s="300"/>
      <c r="K274" s="300"/>
      <c r="L274" s="300"/>
      <c r="M274" s="300"/>
      <c r="N274" s="300"/>
      <c r="O274" s="154"/>
      <c r="P274" s="5"/>
      <c r="Q274" s="5"/>
      <c r="R274" s="5"/>
      <c r="S274" s="5"/>
      <c r="T274" s="5"/>
      <c r="U274" s="5"/>
      <c r="V274" s="5"/>
      <c r="W274" s="5"/>
    </row>
    <row r="275" spans="1:23">
      <c r="A275" s="174" t="s">
        <v>635</v>
      </c>
      <c r="B275" s="174"/>
      <c r="C275" s="300"/>
      <c r="D275" s="300"/>
      <c r="E275" s="300"/>
      <c r="F275" s="300"/>
      <c r="G275" s="300"/>
      <c r="H275" s="300"/>
      <c r="I275" s="300"/>
      <c r="J275" s="300"/>
      <c r="K275" s="300"/>
      <c r="L275" s="300"/>
      <c r="M275" s="300"/>
      <c r="N275" s="300"/>
      <c r="O275" s="154"/>
      <c r="P275" s="5"/>
      <c r="Q275" s="5"/>
      <c r="R275" s="5"/>
      <c r="S275" s="5"/>
      <c r="T275" s="5"/>
      <c r="U275" s="5"/>
      <c r="V275" s="5"/>
      <c r="W275" s="5"/>
    </row>
    <row r="276" spans="1:23">
      <c r="A276" s="174"/>
      <c r="B276" s="174"/>
      <c r="C276" s="300"/>
      <c r="D276" s="300"/>
      <c r="E276" s="300"/>
      <c r="F276" s="300"/>
      <c r="G276" s="300"/>
      <c r="H276" s="300"/>
      <c r="I276" s="300"/>
      <c r="J276" s="300"/>
      <c r="K276" s="300"/>
      <c r="L276" s="300"/>
      <c r="M276" s="300"/>
      <c r="N276" s="300"/>
      <c r="O276" s="154"/>
      <c r="P276" s="5"/>
      <c r="Q276" s="5"/>
      <c r="R276" s="5"/>
      <c r="S276" s="5"/>
      <c r="T276" s="5"/>
      <c r="U276" s="5"/>
      <c r="V276" s="5"/>
      <c r="W276" s="5"/>
    </row>
    <row r="277" spans="1:23">
      <c r="A277" s="1"/>
      <c r="B277" s="1"/>
      <c r="C277" s="300">
        <f>SUM(D273:N273)</f>
        <v>1347172</v>
      </c>
      <c r="D277" s="154"/>
      <c r="E277" s="154"/>
      <c r="F277" s="154"/>
      <c r="G277" s="154"/>
      <c r="H277" s="154"/>
      <c r="I277" s="154"/>
      <c r="J277" s="154"/>
      <c r="K277" s="154"/>
      <c r="L277" s="154"/>
      <c r="M277" s="154"/>
      <c r="N277" s="154"/>
      <c r="O277" s="5"/>
      <c r="P277" s="5"/>
      <c r="Q277" s="5"/>
      <c r="R277" s="5"/>
      <c r="S277" s="5"/>
      <c r="T277" s="5"/>
      <c r="U277" s="5"/>
      <c r="V277" s="5"/>
      <c r="W277" s="5"/>
    </row>
    <row r="278" spans="1:23">
      <c r="A278" s="375"/>
      <c r="B278" s="1"/>
      <c r="C278" s="195"/>
      <c r="D278" s="154"/>
      <c r="E278" s="154"/>
      <c r="F278" s="154"/>
      <c r="G278" s="154"/>
      <c r="H278" s="154"/>
      <c r="I278" s="154"/>
      <c r="J278" s="154"/>
      <c r="K278" s="154"/>
      <c r="L278" s="154"/>
      <c r="M278" s="154"/>
      <c r="N278" s="154"/>
      <c r="O278" s="5"/>
      <c r="P278" s="5"/>
      <c r="Q278" s="5"/>
      <c r="R278" s="5"/>
      <c r="S278" s="5"/>
      <c r="T278" s="5"/>
      <c r="U278" s="5"/>
      <c r="V278" s="5"/>
      <c r="W278" s="5"/>
    </row>
    <row r="279" spans="1:23">
      <c r="A279" s="1" t="s">
        <v>378</v>
      </c>
      <c r="B279" s="154">
        <v>231132</v>
      </c>
      <c r="C279" s="195"/>
      <c r="D279" s="154"/>
      <c r="E279" s="154"/>
      <c r="F279" s="154"/>
      <c r="G279" s="154"/>
      <c r="H279" s="154"/>
      <c r="I279" s="154"/>
      <c r="J279" s="154"/>
      <c r="K279" s="154"/>
      <c r="L279" s="154"/>
      <c r="M279" s="154"/>
      <c r="N279" s="154"/>
      <c r="O279" s="5"/>
      <c r="P279" s="5"/>
      <c r="Q279" s="5"/>
      <c r="R279" s="5"/>
      <c r="S279" s="5"/>
      <c r="T279" s="5"/>
      <c r="U279" s="5"/>
      <c r="V279" s="5"/>
      <c r="W279" s="5"/>
    </row>
    <row r="280" spans="1:23">
      <c r="A280" s="26" t="s">
        <v>379</v>
      </c>
      <c r="B280" s="115">
        <v>175970</v>
      </c>
      <c r="C280" s="194"/>
      <c r="D280" s="115"/>
      <c r="E280" s="26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</row>
    <row r="281" spans="1:23">
      <c r="A281" s="5" t="s">
        <v>380</v>
      </c>
      <c r="B281" s="115">
        <v>-1133</v>
      </c>
      <c r="C281" s="194"/>
      <c r="D281" s="11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</row>
    <row r="282" spans="1:23">
      <c r="A282" s="5" t="s">
        <v>381</v>
      </c>
      <c r="B282" s="115">
        <v>14820</v>
      </c>
      <c r="C282" s="194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</row>
    <row r="283" spans="1:23">
      <c r="A283" s="5" t="s">
        <v>382</v>
      </c>
      <c r="B283" s="115">
        <f>SUM(B279:B282)</f>
        <v>420789</v>
      </c>
      <c r="C283" s="194"/>
      <c r="D283" s="11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</row>
    <row r="284" spans="1:23">
      <c r="A284" s="5"/>
      <c r="B284" s="5">
        <v>-998609</v>
      </c>
      <c r="C284" s="194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</row>
    <row r="285" spans="1:23">
      <c r="A285" s="5"/>
      <c r="B285" s="115">
        <f>SUM(B283:B284)</f>
        <v>-577820</v>
      </c>
      <c r="C285" s="194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</row>
    <row r="286" spans="1:23">
      <c r="A286" s="5"/>
      <c r="B286" s="5"/>
      <c r="C286" s="194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</row>
    <row r="287" spans="1:23">
      <c r="A287" s="5"/>
      <c r="B287" s="5"/>
      <c r="C287" s="194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</row>
    <row r="288" spans="1:23">
      <c r="A288" s="5"/>
      <c r="B288" s="5"/>
      <c r="C288" s="194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</row>
    <row r="289" spans="1:23">
      <c r="A289" s="5"/>
      <c r="B289" s="5"/>
      <c r="C289" s="194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</row>
    <row r="290" spans="1:23">
      <c r="A290" s="5"/>
      <c r="B290" s="5"/>
      <c r="C290" s="194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</row>
    <row r="291" spans="1:23">
      <c r="A291" s="5"/>
      <c r="B291" s="5"/>
      <c r="C291" s="194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</row>
    <row r="292" spans="1:23">
      <c r="A292" s="5"/>
      <c r="B292" s="5"/>
      <c r="C292" s="194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</row>
    <row r="293" spans="1:23">
      <c r="A293" s="5"/>
      <c r="B293" s="5"/>
      <c r="C293" s="194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</row>
    <row r="294" spans="1:23">
      <c r="A294" s="5"/>
      <c r="B294" s="5"/>
      <c r="C294" s="194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</row>
    <row r="295" spans="1:23">
      <c r="A295" s="5"/>
      <c r="B295" s="5"/>
      <c r="C295" s="194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</row>
    <row r="296" spans="1:23">
      <c r="A296" s="5"/>
      <c r="B296" s="5"/>
      <c r="C296" s="194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</row>
    <row r="297" spans="1:23">
      <c r="A297" s="5"/>
      <c r="B297" s="5"/>
      <c r="C297" s="194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</row>
    <row r="298" spans="1:23">
      <c r="A298" s="5"/>
      <c r="B298" s="5"/>
      <c r="C298" s="194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</row>
    <row r="299" spans="1:23">
      <c r="A299" s="5"/>
      <c r="B299" s="5"/>
      <c r="C299" s="194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</row>
    <row r="300" spans="1:23">
      <c r="A300" s="5"/>
      <c r="B300" s="5"/>
      <c r="C300" s="194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</row>
    <row r="301" spans="1:23">
      <c r="A301" s="5"/>
      <c r="B301" s="5"/>
      <c r="C301" s="194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</row>
    <row r="302" spans="1:23">
      <c r="A302" s="5"/>
      <c r="B302" s="5"/>
      <c r="C302" s="194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</row>
    <row r="303" spans="1:23">
      <c r="A303" s="5"/>
      <c r="B303" s="5"/>
      <c r="C303" s="194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</row>
    <row r="304" spans="1:23">
      <c r="A304" s="5"/>
      <c r="B304" s="5"/>
      <c r="C304" s="194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</row>
    <row r="305" spans="1:23">
      <c r="A305" s="5"/>
      <c r="B305" s="5"/>
      <c r="C305" s="194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</row>
    <row r="306" spans="1:23">
      <c r="A306" s="1"/>
      <c r="B306" s="1"/>
      <c r="C306" s="195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</row>
    <row r="307" spans="1:23">
      <c r="A307" s="1"/>
      <c r="B307" s="1"/>
      <c r="C307" s="195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</row>
    <row r="308" spans="1:23">
      <c r="A308" s="1"/>
      <c r="B308" s="1"/>
      <c r="C308" s="195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</row>
    <row r="309" spans="1:23">
      <c r="A309" s="1"/>
      <c r="B309" s="1"/>
      <c r="C309" s="195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</row>
    <row r="310" spans="1:23">
      <c r="A310" s="1"/>
      <c r="B310" s="1"/>
      <c r="C310" s="195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</row>
    <row r="311" spans="1:23">
      <c r="A311" s="1"/>
      <c r="B311" s="1"/>
      <c r="C311" s="195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</row>
    <row r="312" spans="1:23">
      <c r="A312" s="1"/>
      <c r="B312" s="1"/>
      <c r="C312" s="195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</row>
    <row r="313" spans="1:23">
      <c r="A313" s="1"/>
      <c r="B313" s="1"/>
      <c r="C313" s="195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</row>
    <row r="314" spans="1:23">
      <c r="A314" s="1"/>
      <c r="B314" s="1"/>
      <c r="C314" s="195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</row>
    <row r="315" spans="1:23">
      <c r="A315" s="1"/>
      <c r="B315" s="1"/>
      <c r="C315" s="195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</row>
    <row r="316" spans="1:23">
      <c r="A316" s="1"/>
      <c r="B316" s="1"/>
      <c r="C316" s="195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</row>
    <row r="317" spans="1:23">
      <c r="A317" s="1"/>
      <c r="B317" s="1"/>
      <c r="C317" s="195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</row>
  </sheetData>
  <mergeCells count="11">
    <mergeCell ref="N7:N9"/>
    <mergeCell ref="J10:K10"/>
    <mergeCell ref="L10:M10"/>
    <mergeCell ref="D7:D9"/>
    <mergeCell ref="E7:E9"/>
    <mergeCell ref="F7:F9"/>
    <mergeCell ref="G7:G9"/>
    <mergeCell ref="H7:H9"/>
    <mergeCell ref="J7:K8"/>
    <mergeCell ref="I7:I9"/>
    <mergeCell ref="L7:M8"/>
  </mergeCells>
  <phoneticPr fontId="0" type="noConversion"/>
  <printOptions horizontalCentered="1"/>
  <pageMargins left="0.39370078740157483" right="0.39370078740157483" top="0.39370078740157483" bottom="0.39370078740157483" header="0.51181102362204722" footer="0.31496062992125984"/>
  <pageSetup paperSize="9" scale="56" firstPageNumber="4" orientation="landscape" horizontalDpi="300" verticalDpi="300" r:id="rId1"/>
  <headerFooter alignWithMargins="0">
    <oddFooter>&amp;P. oldal</oddFooter>
  </headerFooter>
  <rowBreaks count="4" manualBreakCount="4">
    <brk id="63" max="13" man="1"/>
    <brk id="121" max="13" man="1"/>
    <brk id="181" max="13" man="1"/>
    <brk id="237" max="13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W89"/>
  <sheetViews>
    <sheetView view="pageBreakPreview" zoomScaleNormal="100" zoomScaleSheetLayoutView="100" workbookViewId="0"/>
  </sheetViews>
  <sheetFormatPr defaultRowHeight="12.75"/>
  <cols>
    <col min="1" max="1" width="42.42578125" customWidth="1"/>
    <col min="2" max="2" width="7.5703125" customWidth="1"/>
    <col min="3" max="3" width="10.7109375" style="196" customWidth="1"/>
    <col min="4" max="14" width="10.7109375" customWidth="1"/>
    <col min="15" max="15" width="9.85546875" bestFit="1" customWidth="1"/>
  </cols>
  <sheetData>
    <row r="1" spans="1:14" ht="15.75">
      <c r="A1" s="4" t="s">
        <v>763</v>
      </c>
      <c r="B1" s="4"/>
      <c r="C1" s="6"/>
      <c r="D1" s="4"/>
      <c r="E1" s="4"/>
      <c r="F1" s="4"/>
      <c r="G1" s="4"/>
      <c r="H1" s="5"/>
      <c r="I1" s="5"/>
      <c r="J1" s="5"/>
      <c r="K1" s="5"/>
      <c r="L1" s="5"/>
      <c r="M1" s="5"/>
      <c r="N1" s="5"/>
    </row>
    <row r="2" spans="1:14" ht="15.75">
      <c r="A2" s="4"/>
      <c r="B2" s="4"/>
      <c r="C2" s="6"/>
      <c r="D2" s="4"/>
      <c r="E2" s="4"/>
      <c r="F2" s="4"/>
      <c r="G2" s="4"/>
      <c r="H2" s="5"/>
      <c r="I2" s="5"/>
      <c r="J2" s="5"/>
      <c r="K2" s="5"/>
      <c r="L2" s="5"/>
      <c r="M2" s="5"/>
      <c r="N2" s="5"/>
    </row>
    <row r="3" spans="1:14" ht="15.75">
      <c r="A3" s="4"/>
      <c r="B3" s="4"/>
      <c r="C3" s="6"/>
      <c r="D3" s="4"/>
      <c r="E3" s="4"/>
      <c r="F3" s="6"/>
      <c r="G3" s="6"/>
      <c r="H3" s="6" t="s">
        <v>36</v>
      </c>
      <c r="I3" s="5"/>
      <c r="J3" s="5"/>
      <c r="K3" s="5"/>
      <c r="L3" s="5"/>
      <c r="M3" s="5"/>
      <c r="N3" s="5"/>
    </row>
    <row r="4" spans="1:14" ht="15.75">
      <c r="A4" s="4"/>
      <c r="B4" s="4"/>
      <c r="C4" s="6"/>
      <c r="D4" s="4"/>
      <c r="E4" s="4"/>
      <c r="F4" s="6"/>
      <c r="G4" s="6"/>
      <c r="H4" s="409" t="s">
        <v>488</v>
      </c>
      <c r="I4" s="5"/>
      <c r="J4" s="5"/>
      <c r="K4" s="5"/>
      <c r="L4" s="5"/>
      <c r="M4" s="5"/>
      <c r="N4" s="5"/>
    </row>
    <row r="5" spans="1:14" ht="15.75">
      <c r="A5" s="6"/>
      <c r="B5" s="6"/>
      <c r="C5" s="6"/>
      <c r="D5" s="4"/>
      <c r="E5" s="4"/>
      <c r="F5" s="6"/>
      <c r="G5" s="6"/>
      <c r="H5" s="6" t="s">
        <v>2</v>
      </c>
      <c r="I5" s="5"/>
      <c r="J5" s="5"/>
      <c r="K5" s="5"/>
      <c r="L5" s="5"/>
      <c r="M5" s="5"/>
      <c r="N5" s="5"/>
    </row>
    <row r="6" spans="1:14">
      <c r="A6" s="5"/>
      <c r="B6" s="5"/>
      <c r="C6" s="194"/>
      <c r="D6" s="5"/>
      <c r="E6" s="5"/>
      <c r="F6" s="5"/>
      <c r="G6" s="5"/>
      <c r="H6" s="5"/>
      <c r="I6" s="5"/>
      <c r="J6" s="5"/>
      <c r="K6" s="5"/>
      <c r="L6" s="5"/>
      <c r="M6" s="5" t="s">
        <v>28</v>
      </c>
      <c r="N6" s="5"/>
    </row>
    <row r="7" spans="1:14" ht="12.75" customHeight="1">
      <c r="A7" s="7" t="s">
        <v>29</v>
      </c>
      <c r="B7" s="7"/>
      <c r="C7" s="7" t="s">
        <v>30</v>
      </c>
      <c r="D7" s="532" t="s">
        <v>188</v>
      </c>
      <c r="E7" s="532" t="s">
        <v>183</v>
      </c>
      <c r="F7" s="532" t="s">
        <v>184</v>
      </c>
      <c r="G7" s="532" t="s">
        <v>141</v>
      </c>
      <c r="H7" s="532" t="s">
        <v>156</v>
      </c>
      <c r="I7" s="532" t="s">
        <v>158</v>
      </c>
      <c r="J7" s="537" t="s">
        <v>185</v>
      </c>
      <c r="K7" s="538"/>
      <c r="L7" s="537" t="s">
        <v>186</v>
      </c>
      <c r="M7" s="538"/>
      <c r="N7" s="532" t="s">
        <v>187</v>
      </c>
    </row>
    <row r="8" spans="1:14">
      <c r="A8" s="19" t="s">
        <v>31</v>
      </c>
      <c r="B8" s="19"/>
      <c r="C8" s="19" t="s">
        <v>32</v>
      </c>
      <c r="D8" s="533"/>
      <c r="E8" s="533"/>
      <c r="F8" s="533"/>
      <c r="G8" s="533"/>
      <c r="H8" s="533"/>
      <c r="I8" s="533"/>
      <c r="J8" s="539"/>
      <c r="K8" s="540"/>
      <c r="L8" s="539"/>
      <c r="M8" s="540"/>
      <c r="N8" s="533"/>
    </row>
    <row r="9" spans="1:14">
      <c r="A9" s="8"/>
      <c r="B9" s="8"/>
      <c r="C9" s="8" t="s">
        <v>33</v>
      </c>
      <c r="D9" s="534"/>
      <c r="E9" s="534"/>
      <c r="F9" s="534"/>
      <c r="G9" s="534"/>
      <c r="H9" s="534"/>
      <c r="I9" s="534"/>
      <c r="J9" s="210" t="s">
        <v>145</v>
      </c>
      <c r="K9" s="210" t="s">
        <v>112</v>
      </c>
      <c r="L9" s="210" t="s">
        <v>145</v>
      </c>
      <c r="M9" s="210" t="s">
        <v>112</v>
      </c>
      <c r="N9" s="534"/>
    </row>
    <row r="10" spans="1:14">
      <c r="A10" s="7" t="s">
        <v>8</v>
      </c>
      <c r="B10" s="7"/>
      <c r="C10" s="7" t="s">
        <v>9</v>
      </c>
      <c r="D10" s="7" t="s">
        <v>10</v>
      </c>
      <c r="E10" s="7" t="s">
        <v>11</v>
      </c>
      <c r="F10" s="7" t="s">
        <v>12</v>
      </c>
      <c r="G10" s="9" t="s">
        <v>13</v>
      </c>
      <c r="H10" s="7" t="s">
        <v>14</v>
      </c>
      <c r="I10" s="9" t="s">
        <v>15</v>
      </c>
      <c r="J10" s="535" t="s">
        <v>16</v>
      </c>
      <c r="K10" s="536"/>
      <c r="L10" s="535" t="s">
        <v>17</v>
      </c>
      <c r="M10" s="536"/>
      <c r="N10" s="19">
        <v>11</v>
      </c>
    </row>
    <row r="11" spans="1:14">
      <c r="A11" s="13" t="s">
        <v>199</v>
      </c>
      <c r="B11" s="13"/>
      <c r="C11" s="7"/>
      <c r="D11" s="114"/>
      <c r="E11" s="114"/>
      <c r="F11" s="118"/>
      <c r="G11" s="114"/>
      <c r="H11" s="118"/>
      <c r="I11" s="114"/>
      <c r="J11" s="116"/>
      <c r="K11" s="117"/>
      <c r="L11" s="114"/>
      <c r="M11" s="118"/>
      <c r="N11" s="114"/>
    </row>
    <row r="12" spans="1:14">
      <c r="A12" s="11" t="s">
        <v>46</v>
      </c>
      <c r="B12" s="11" t="s">
        <v>148</v>
      </c>
      <c r="C12" s="253">
        <f>SUM(D12:N12)</f>
        <v>2250</v>
      </c>
      <c r="D12" s="88"/>
      <c r="E12" s="88">
        <v>0</v>
      </c>
      <c r="F12" s="121">
        <v>0</v>
      </c>
      <c r="G12" s="88">
        <v>0</v>
      </c>
      <c r="H12" s="121">
        <v>2200</v>
      </c>
      <c r="I12" s="88">
        <v>50</v>
      </c>
      <c r="J12" s="111">
        <v>0</v>
      </c>
      <c r="K12" s="131">
        <v>0</v>
      </c>
      <c r="L12" s="88">
        <v>0</v>
      </c>
      <c r="M12" s="121">
        <v>0</v>
      </c>
      <c r="N12" s="88">
        <v>0</v>
      </c>
    </row>
    <row r="13" spans="1:14">
      <c r="A13" s="11" t="s">
        <v>399</v>
      </c>
      <c r="B13" s="11"/>
      <c r="C13" s="253">
        <f>SUM(D13:N13)</f>
        <v>3750</v>
      </c>
      <c r="D13" s="88"/>
      <c r="E13" s="88"/>
      <c r="F13" s="121"/>
      <c r="G13" s="88"/>
      <c r="H13" s="121">
        <v>2200</v>
      </c>
      <c r="I13" s="88">
        <v>1550</v>
      </c>
      <c r="J13" s="121"/>
      <c r="K13" s="131"/>
      <c r="L13" s="88"/>
      <c r="M13" s="121"/>
      <c r="N13" s="88"/>
    </row>
    <row r="14" spans="1:14">
      <c r="A14" s="11" t="s">
        <v>512</v>
      </c>
      <c r="B14" s="11"/>
      <c r="C14" s="253">
        <v>3750</v>
      </c>
      <c r="D14" s="253"/>
      <c r="E14" s="253"/>
      <c r="F14" s="253"/>
      <c r="G14" s="253"/>
      <c r="H14" s="253">
        <v>2200</v>
      </c>
      <c r="I14" s="253">
        <v>1550</v>
      </c>
      <c r="J14" s="253"/>
      <c r="K14" s="253"/>
      <c r="L14" s="253"/>
      <c r="M14" s="253"/>
      <c r="N14" s="253"/>
    </row>
    <row r="15" spans="1:14">
      <c r="A15" s="13" t="s">
        <v>200</v>
      </c>
      <c r="B15" s="13"/>
      <c r="C15" s="213"/>
      <c r="D15" s="114"/>
      <c r="E15" s="114"/>
      <c r="F15" s="118"/>
      <c r="G15" s="114"/>
      <c r="H15" s="118"/>
      <c r="I15" s="114"/>
      <c r="J15" s="118"/>
      <c r="K15" s="114"/>
      <c r="L15" s="114"/>
      <c r="M15" s="114"/>
      <c r="N15" s="114"/>
    </row>
    <row r="16" spans="1:14">
      <c r="A16" s="11" t="s">
        <v>46</v>
      </c>
      <c r="B16" s="11" t="s">
        <v>148</v>
      </c>
      <c r="C16" s="253">
        <f>SUM(D16:N16)</f>
        <v>0</v>
      </c>
      <c r="D16" s="88"/>
      <c r="E16" s="173"/>
      <c r="F16" s="121"/>
      <c r="G16" s="88">
        <v>0</v>
      </c>
      <c r="H16" s="121">
        <v>0</v>
      </c>
      <c r="I16" s="88">
        <v>0</v>
      </c>
      <c r="J16" s="121">
        <v>0</v>
      </c>
      <c r="K16" s="88">
        <v>0</v>
      </c>
      <c r="L16" s="88">
        <v>0</v>
      </c>
      <c r="M16" s="88">
        <v>0</v>
      </c>
      <c r="N16" s="88">
        <v>0</v>
      </c>
    </row>
    <row r="17" spans="1:16">
      <c r="A17" s="11" t="s">
        <v>401</v>
      </c>
      <c r="B17" s="11"/>
      <c r="C17" s="253">
        <f>SUM(D17:N17)</f>
        <v>2739</v>
      </c>
      <c r="D17" s="88"/>
      <c r="E17" s="173">
        <v>2739</v>
      </c>
      <c r="F17" s="121"/>
      <c r="G17" s="88"/>
      <c r="H17" s="121"/>
      <c r="I17" s="88"/>
      <c r="J17" s="121"/>
      <c r="K17" s="131"/>
      <c r="L17" s="88"/>
      <c r="M17" s="121"/>
      <c r="N17" s="88"/>
    </row>
    <row r="18" spans="1:16">
      <c r="A18" s="15" t="s">
        <v>458</v>
      </c>
      <c r="B18" s="15"/>
      <c r="C18" s="212">
        <f t="shared" ref="C18" si="0">SUM(D18:N18)</f>
        <v>2739</v>
      </c>
      <c r="D18" s="113"/>
      <c r="E18" s="172">
        <v>2739</v>
      </c>
      <c r="F18" s="120"/>
      <c r="G18" s="113"/>
      <c r="H18" s="120"/>
      <c r="I18" s="113"/>
      <c r="J18" s="120"/>
      <c r="K18" s="119"/>
      <c r="L18" s="113"/>
      <c r="M18" s="120"/>
      <c r="N18" s="113"/>
    </row>
    <row r="19" spans="1:16">
      <c r="A19" s="55" t="s">
        <v>249</v>
      </c>
      <c r="B19" s="11"/>
      <c r="C19" s="253"/>
      <c r="D19" s="88"/>
      <c r="E19" s="173"/>
      <c r="F19" s="121"/>
      <c r="G19" s="88"/>
      <c r="H19" s="121"/>
      <c r="I19" s="88"/>
      <c r="J19" s="121"/>
      <c r="K19" s="131"/>
      <c r="L19" s="88"/>
      <c r="M19" s="121"/>
      <c r="N19" s="88"/>
    </row>
    <row r="20" spans="1:16">
      <c r="A20" s="11" t="s">
        <v>46</v>
      </c>
      <c r="B20" s="11" t="s">
        <v>148</v>
      </c>
      <c r="C20" s="253">
        <f>SUM(D20:N20)</f>
        <v>0</v>
      </c>
      <c r="D20" s="88"/>
      <c r="E20" s="173"/>
      <c r="F20" s="121"/>
      <c r="G20" s="88"/>
      <c r="H20" s="121"/>
      <c r="I20" s="88"/>
      <c r="J20" s="121"/>
      <c r="K20" s="131"/>
      <c r="L20" s="88"/>
      <c r="M20" s="121"/>
      <c r="N20" s="88"/>
    </row>
    <row r="21" spans="1:16">
      <c r="A21" s="11" t="s">
        <v>399</v>
      </c>
      <c r="B21" s="11"/>
      <c r="C21" s="253">
        <f>SUM(D21:N21)</f>
        <v>0</v>
      </c>
      <c r="D21" s="88"/>
      <c r="E21" s="173"/>
      <c r="F21" s="121"/>
      <c r="G21" s="88"/>
      <c r="H21" s="121"/>
      <c r="I21" s="88"/>
      <c r="J21" s="121"/>
      <c r="K21" s="131"/>
      <c r="L21" s="88"/>
      <c r="M21" s="121"/>
      <c r="N21" s="88"/>
    </row>
    <row r="22" spans="1:16">
      <c r="A22" s="15" t="s">
        <v>512</v>
      </c>
      <c r="B22" s="11"/>
      <c r="C22" s="253">
        <f>SUM(D22:N22)</f>
        <v>0</v>
      </c>
      <c r="D22" s="88"/>
      <c r="E22" s="173"/>
      <c r="F22" s="121"/>
      <c r="G22" s="88"/>
      <c r="H22" s="121"/>
      <c r="I22" s="88"/>
      <c r="J22" s="121"/>
      <c r="K22" s="131"/>
      <c r="L22" s="88"/>
      <c r="M22" s="121"/>
      <c r="N22" s="88"/>
    </row>
    <row r="23" spans="1:16">
      <c r="A23" s="13" t="s">
        <v>248</v>
      </c>
      <c r="B23" s="13"/>
      <c r="C23" s="213"/>
      <c r="D23" s="114"/>
      <c r="E23" s="114"/>
      <c r="F23" s="118"/>
      <c r="G23" s="114"/>
      <c r="H23" s="118"/>
      <c r="I23" s="114"/>
      <c r="J23" s="116"/>
      <c r="K23" s="117"/>
      <c r="L23" s="114"/>
      <c r="M23" s="118"/>
      <c r="N23" s="114"/>
    </row>
    <row r="24" spans="1:16">
      <c r="A24" s="11" t="s">
        <v>46</v>
      </c>
      <c r="B24" s="11" t="s">
        <v>146</v>
      </c>
      <c r="C24" s="253">
        <f>SUM(D24:N24)</f>
        <v>254356</v>
      </c>
      <c r="D24" s="214">
        <v>254356</v>
      </c>
      <c r="E24" s="88">
        <v>0</v>
      </c>
      <c r="F24" s="121">
        <v>0</v>
      </c>
      <c r="G24" s="88">
        <v>0</v>
      </c>
      <c r="H24" s="121">
        <v>0</v>
      </c>
      <c r="I24" s="88">
        <v>0</v>
      </c>
      <c r="J24" s="111">
        <v>0</v>
      </c>
      <c r="K24" s="131">
        <v>0</v>
      </c>
      <c r="L24" s="88">
        <v>0</v>
      </c>
      <c r="M24" s="121">
        <v>0</v>
      </c>
      <c r="N24" s="88">
        <v>0</v>
      </c>
    </row>
    <row r="25" spans="1:16">
      <c r="A25" s="11" t="s">
        <v>401</v>
      </c>
      <c r="B25" s="11"/>
      <c r="C25" s="253">
        <f>SUM(D25:N25)</f>
        <v>272864</v>
      </c>
      <c r="D25" s="214">
        <v>272076</v>
      </c>
      <c r="E25" s="88"/>
      <c r="F25" s="121"/>
      <c r="G25" s="88"/>
      <c r="H25" s="121"/>
      <c r="I25" s="88"/>
      <c r="J25" s="111"/>
      <c r="K25" s="131"/>
      <c r="L25" s="88"/>
      <c r="M25" s="121"/>
      <c r="N25" s="88">
        <v>788</v>
      </c>
    </row>
    <row r="26" spans="1:16">
      <c r="A26" s="363" t="s">
        <v>506</v>
      </c>
      <c r="B26" s="11"/>
      <c r="C26" s="253">
        <f t="shared" ref="C26" si="1">SUM(D26:N26)</f>
        <v>-5763</v>
      </c>
      <c r="D26" s="214">
        <v>-5763</v>
      </c>
      <c r="E26" s="88"/>
      <c r="F26" s="121"/>
      <c r="G26" s="88"/>
      <c r="H26" s="121"/>
      <c r="I26" s="88"/>
      <c r="J26" s="111"/>
      <c r="K26" s="131"/>
      <c r="L26" s="88"/>
      <c r="M26" s="121"/>
      <c r="N26" s="88"/>
    </row>
    <row r="27" spans="1:16">
      <c r="A27" s="11" t="s">
        <v>408</v>
      </c>
      <c r="B27" s="11"/>
      <c r="C27" s="253">
        <f t="shared" ref="C27:N27" si="2">SUM(C26:C26)</f>
        <v>-5763</v>
      </c>
      <c r="D27" s="253">
        <f t="shared" si="2"/>
        <v>-5763</v>
      </c>
      <c r="E27" s="253">
        <f t="shared" si="2"/>
        <v>0</v>
      </c>
      <c r="F27" s="253">
        <f t="shared" si="2"/>
        <v>0</v>
      </c>
      <c r="G27" s="253">
        <f t="shared" si="2"/>
        <v>0</v>
      </c>
      <c r="H27" s="253">
        <f t="shared" si="2"/>
        <v>0</v>
      </c>
      <c r="I27" s="253">
        <f t="shared" si="2"/>
        <v>0</v>
      </c>
      <c r="J27" s="253">
        <f t="shared" si="2"/>
        <v>0</v>
      </c>
      <c r="K27" s="253">
        <f t="shared" si="2"/>
        <v>0</v>
      </c>
      <c r="L27" s="253">
        <f t="shared" si="2"/>
        <v>0</v>
      </c>
      <c r="M27" s="253">
        <f t="shared" si="2"/>
        <v>0</v>
      </c>
      <c r="N27" s="253">
        <f t="shared" si="2"/>
        <v>0</v>
      </c>
      <c r="O27" s="370"/>
    </row>
    <row r="28" spans="1:16">
      <c r="A28" s="15" t="s">
        <v>512</v>
      </c>
      <c r="B28" s="11"/>
      <c r="C28" s="253">
        <f t="shared" ref="C28:N28" si="3">SUM(C25,C27)</f>
        <v>267101</v>
      </c>
      <c r="D28" s="253">
        <f t="shared" si="3"/>
        <v>266313</v>
      </c>
      <c r="E28" s="253">
        <f t="shared" si="3"/>
        <v>0</v>
      </c>
      <c r="F28" s="253">
        <f t="shared" si="3"/>
        <v>0</v>
      </c>
      <c r="G28" s="253">
        <f t="shared" si="3"/>
        <v>0</v>
      </c>
      <c r="H28" s="253">
        <f t="shared" si="3"/>
        <v>0</v>
      </c>
      <c r="I28" s="253">
        <f t="shared" si="3"/>
        <v>0</v>
      </c>
      <c r="J28" s="253">
        <f t="shared" si="3"/>
        <v>0</v>
      </c>
      <c r="K28" s="253">
        <f t="shared" si="3"/>
        <v>0</v>
      </c>
      <c r="L28" s="253">
        <f t="shared" si="3"/>
        <v>0</v>
      </c>
      <c r="M28" s="253">
        <f t="shared" si="3"/>
        <v>0</v>
      </c>
      <c r="N28" s="253">
        <f t="shared" si="3"/>
        <v>788</v>
      </c>
    </row>
    <row r="29" spans="1:16">
      <c r="A29" s="13" t="s">
        <v>337</v>
      </c>
      <c r="B29" s="13"/>
      <c r="C29" s="213"/>
      <c r="D29" s="114"/>
      <c r="E29" s="114"/>
      <c r="F29" s="118"/>
      <c r="G29" s="114"/>
      <c r="H29" s="118"/>
      <c r="I29" s="114"/>
      <c r="J29" s="116"/>
      <c r="K29" s="114"/>
      <c r="L29" s="118"/>
      <c r="M29" s="114"/>
      <c r="N29" s="116"/>
      <c r="P29" s="63"/>
    </row>
    <row r="30" spans="1:16">
      <c r="A30" s="11" t="s">
        <v>46</v>
      </c>
      <c r="B30" s="11" t="s">
        <v>146</v>
      </c>
      <c r="C30" s="253">
        <f>SUM(D30:N30)</f>
        <v>0</v>
      </c>
      <c r="D30" s="88">
        <f>SUM(E30:N30)</f>
        <v>0</v>
      </c>
      <c r="E30" s="88">
        <v>0</v>
      </c>
      <c r="F30" s="121">
        <v>0</v>
      </c>
      <c r="G30" s="88">
        <v>0</v>
      </c>
      <c r="H30" s="121">
        <v>0</v>
      </c>
      <c r="I30" s="88">
        <v>0</v>
      </c>
      <c r="J30" s="111">
        <v>0</v>
      </c>
      <c r="K30" s="88">
        <v>0</v>
      </c>
      <c r="L30" s="121">
        <v>0</v>
      </c>
      <c r="M30" s="88">
        <v>0</v>
      </c>
      <c r="N30" s="111">
        <v>0</v>
      </c>
    </row>
    <row r="31" spans="1:16">
      <c r="A31" s="11" t="s">
        <v>399</v>
      </c>
      <c r="B31" s="32"/>
      <c r="C31" s="253">
        <f>SUM(D31:N31)</f>
        <v>0</v>
      </c>
      <c r="D31" s="131"/>
      <c r="E31" s="88"/>
      <c r="F31" s="121"/>
      <c r="G31" s="88"/>
      <c r="H31" s="121"/>
      <c r="I31" s="88"/>
      <c r="J31" s="121"/>
      <c r="K31" s="88"/>
      <c r="L31" s="121"/>
      <c r="M31" s="88"/>
      <c r="N31" s="121"/>
    </row>
    <row r="32" spans="1:16">
      <c r="A32" s="11" t="s">
        <v>512</v>
      </c>
      <c r="B32" s="32"/>
      <c r="C32" s="376">
        <v>0</v>
      </c>
      <c r="D32" s="131"/>
      <c r="E32" s="131"/>
      <c r="F32" s="121"/>
      <c r="G32" s="88"/>
      <c r="H32" s="121"/>
      <c r="I32" s="88"/>
      <c r="J32" s="121"/>
      <c r="K32" s="113"/>
      <c r="L32" s="121"/>
      <c r="M32" s="113"/>
      <c r="N32" s="121"/>
    </row>
    <row r="33" spans="1:23">
      <c r="A33" s="52" t="s">
        <v>122</v>
      </c>
      <c r="B33" s="191"/>
      <c r="C33" s="58"/>
      <c r="D33" s="31"/>
      <c r="E33" s="31"/>
      <c r="F33" s="10"/>
      <c r="G33" s="10"/>
      <c r="H33" s="21"/>
      <c r="I33" s="10"/>
      <c r="J33" s="21"/>
      <c r="K33" s="10"/>
      <c r="L33" s="21"/>
      <c r="M33" s="10"/>
      <c r="N33" s="336"/>
      <c r="O33" s="5"/>
      <c r="P33" s="5"/>
      <c r="Q33" s="5"/>
      <c r="R33" s="5"/>
      <c r="S33" s="5"/>
      <c r="T33" s="5"/>
      <c r="U33" s="5"/>
      <c r="V33" s="5"/>
      <c r="W33" s="5"/>
    </row>
    <row r="34" spans="1:23" s="155" customFormat="1">
      <c r="A34" s="338" t="s">
        <v>45</v>
      </c>
      <c r="B34" s="338"/>
      <c r="C34" s="360">
        <f>SUM(D34:N34)</f>
        <v>256606</v>
      </c>
      <c r="D34" s="126">
        <f t="shared" ref="D34:N34" si="4">SUM(D12,D16,D24,D30)</f>
        <v>254356</v>
      </c>
      <c r="E34" s="126">
        <f t="shared" si="4"/>
        <v>0</v>
      </c>
      <c r="F34" s="124">
        <f t="shared" si="4"/>
        <v>0</v>
      </c>
      <c r="G34" s="126">
        <f t="shared" si="4"/>
        <v>0</v>
      </c>
      <c r="H34" s="126">
        <f t="shared" si="4"/>
        <v>2200</v>
      </c>
      <c r="I34" s="124">
        <f t="shared" si="4"/>
        <v>50</v>
      </c>
      <c r="J34" s="124">
        <f t="shared" si="4"/>
        <v>0</v>
      </c>
      <c r="K34" s="125">
        <f t="shared" si="4"/>
        <v>0</v>
      </c>
      <c r="L34" s="124">
        <f t="shared" si="4"/>
        <v>0</v>
      </c>
      <c r="M34" s="125">
        <f t="shared" si="4"/>
        <v>0</v>
      </c>
      <c r="N34" s="124">
        <f t="shared" si="4"/>
        <v>0</v>
      </c>
      <c r="O34" s="95"/>
      <c r="P34" s="95"/>
      <c r="Q34" s="95"/>
      <c r="R34" s="95"/>
      <c r="S34" s="95"/>
      <c r="T34" s="95"/>
      <c r="U34" s="95"/>
      <c r="V34" s="95"/>
      <c r="W34" s="95"/>
    </row>
    <row r="35" spans="1:23" s="155" customFormat="1">
      <c r="A35" s="338" t="s">
        <v>399</v>
      </c>
      <c r="B35" s="338"/>
      <c r="C35" s="360">
        <f>SUM(D35:N35)</f>
        <v>279353</v>
      </c>
      <c r="D35" s="126">
        <v>272076</v>
      </c>
      <c r="E35" s="126">
        <v>2739</v>
      </c>
      <c r="F35" s="126">
        <v>0</v>
      </c>
      <c r="G35" s="126">
        <v>0</v>
      </c>
      <c r="H35" s="126">
        <v>2200</v>
      </c>
      <c r="I35" s="126">
        <v>1550</v>
      </c>
      <c r="J35" s="126">
        <v>0</v>
      </c>
      <c r="K35" s="125">
        <v>0</v>
      </c>
      <c r="L35" s="126">
        <v>0</v>
      </c>
      <c r="M35" s="125">
        <v>0</v>
      </c>
      <c r="N35" s="126">
        <v>788</v>
      </c>
      <c r="O35" s="156">
        <f>SUM(D35:N35)</f>
        <v>279353</v>
      </c>
      <c r="P35" s="95"/>
      <c r="Q35" s="95"/>
      <c r="R35" s="95"/>
      <c r="S35" s="95"/>
      <c r="T35" s="95"/>
      <c r="U35" s="95"/>
      <c r="V35" s="95"/>
      <c r="W35" s="95"/>
    </row>
    <row r="36" spans="1:23" s="155" customFormat="1">
      <c r="A36" s="338" t="s">
        <v>408</v>
      </c>
      <c r="B36" s="338"/>
      <c r="C36" s="360">
        <f>SUM(C27,)</f>
        <v>-5763</v>
      </c>
      <c r="D36" s="360">
        <f t="shared" ref="D36:N36" si="5">SUM(D27,)</f>
        <v>-5763</v>
      </c>
      <c r="E36" s="360">
        <f t="shared" si="5"/>
        <v>0</v>
      </c>
      <c r="F36" s="360">
        <f t="shared" si="5"/>
        <v>0</v>
      </c>
      <c r="G36" s="360">
        <f t="shared" si="5"/>
        <v>0</v>
      </c>
      <c r="H36" s="360">
        <f t="shared" si="5"/>
        <v>0</v>
      </c>
      <c r="I36" s="360">
        <f t="shared" si="5"/>
        <v>0</v>
      </c>
      <c r="J36" s="360">
        <f t="shared" si="5"/>
        <v>0</v>
      </c>
      <c r="K36" s="360">
        <f t="shared" si="5"/>
        <v>0</v>
      </c>
      <c r="L36" s="360">
        <f t="shared" si="5"/>
        <v>0</v>
      </c>
      <c r="M36" s="360">
        <f t="shared" si="5"/>
        <v>0</v>
      </c>
      <c r="N36" s="360">
        <f t="shared" si="5"/>
        <v>0</v>
      </c>
      <c r="O36" s="95"/>
      <c r="P36" s="95"/>
      <c r="Q36" s="95"/>
      <c r="R36" s="95"/>
      <c r="S36" s="95"/>
      <c r="T36" s="95"/>
      <c r="U36" s="95"/>
      <c r="V36" s="95"/>
      <c r="W36" s="95"/>
    </row>
    <row r="37" spans="1:23" s="155" customFormat="1">
      <c r="A37" s="201" t="s">
        <v>512</v>
      </c>
      <c r="B37" s="201"/>
      <c r="C37" s="361">
        <f>SUM(C35:C36)</f>
        <v>273590</v>
      </c>
      <c r="D37" s="361">
        <f t="shared" ref="D37:N37" si="6">SUM(D35:D36)</f>
        <v>266313</v>
      </c>
      <c r="E37" s="361">
        <f t="shared" si="6"/>
        <v>2739</v>
      </c>
      <c r="F37" s="361">
        <f t="shared" si="6"/>
        <v>0</v>
      </c>
      <c r="G37" s="361">
        <f t="shared" si="6"/>
        <v>0</v>
      </c>
      <c r="H37" s="361">
        <f t="shared" si="6"/>
        <v>2200</v>
      </c>
      <c r="I37" s="361">
        <f t="shared" si="6"/>
        <v>1550</v>
      </c>
      <c r="J37" s="361">
        <f t="shared" si="6"/>
        <v>0</v>
      </c>
      <c r="K37" s="361">
        <f t="shared" si="6"/>
        <v>0</v>
      </c>
      <c r="L37" s="361">
        <f t="shared" si="6"/>
        <v>0</v>
      </c>
      <c r="M37" s="361">
        <f t="shared" si="6"/>
        <v>0</v>
      </c>
      <c r="N37" s="361">
        <f t="shared" si="6"/>
        <v>788</v>
      </c>
      <c r="O37" s="95"/>
      <c r="P37" s="95"/>
      <c r="Q37" s="95"/>
      <c r="R37" s="95"/>
      <c r="S37" s="95"/>
      <c r="T37" s="95"/>
      <c r="U37" s="95"/>
      <c r="V37" s="95"/>
      <c r="W37" s="95"/>
    </row>
    <row r="38" spans="1:23" ht="20.25" customHeight="1">
      <c r="A38" s="62" t="s">
        <v>402</v>
      </c>
      <c r="B38" s="338"/>
      <c r="C38" s="360">
        <f t="shared" ref="C38:C46" si="7">SUM(D38:N38)</f>
        <v>254356</v>
      </c>
      <c r="D38" s="131">
        <f>SUM(D24)</f>
        <v>254356</v>
      </c>
      <c r="E38" s="11">
        <v>0</v>
      </c>
      <c r="F38" s="26">
        <v>0</v>
      </c>
      <c r="G38" s="32">
        <v>0</v>
      </c>
      <c r="H38" s="32"/>
      <c r="I38" s="10"/>
      <c r="J38" s="32">
        <v>0</v>
      </c>
      <c r="K38" s="11">
        <v>0</v>
      </c>
      <c r="L38" s="11">
        <v>0</v>
      </c>
      <c r="M38" s="337">
        <v>0</v>
      </c>
      <c r="N38" s="11">
        <v>0</v>
      </c>
      <c r="O38" s="5"/>
      <c r="P38" s="5"/>
      <c r="Q38" s="5"/>
      <c r="R38" s="5"/>
      <c r="S38" s="5"/>
      <c r="T38" s="5"/>
      <c r="U38" s="5"/>
      <c r="V38" s="5"/>
      <c r="W38" s="5"/>
    </row>
    <row r="39" spans="1:23" ht="18" customHeight="1">
      <c r="A39" s="55" t="s">
        <v>403</v>
      </c>
      <c r="B39" s="55"/>
      <c r="C39" s="360">
        <f t="shared" si="7"/>
        <v>272864</v>
      </c>
      <c r="D39" s="88">
        <v>272076</v>
      </c>
      <c r="E39" s="11"/>
      <c r="F39" s="11"/>
      <c r="G39" s="11"/>
      <c r="H39" s="32"/>
      <c r="I39" s="11"/>
      <c r="J39" s="11"/>
      <c r="K39" s="11"/>
      <c r="L39" s="11"/>
      <c r="M39" s="11"/>
      <c r="N39" s="11">
        <v>788</v>
      </c>
      <c r="O39" s="5"/>
      <c r="P39" s="5"/>
      <c r="Q39" s="5"/>
      <c r="R39" s="5"/>
      <c r="S39" s="5"/>
      <c r="T39" s="5"/>
      <c r="U39" s="5"/>
      <c r="V39" s="5"/>
      <c r="W39" s="5"/>
    </row>
    <row r="40" spans="1:23" ht="18.75" customHeight="1">
      <c r="A40" s="55" t="s">
        <v>753</v>
      </c>
      <c r="B40" s="55"/>
      <c r="C40" s="360">
        <f t="shared" si="7"/>
        <v>267101</v>
      </c>
      <c r="D40" s="88">
        <v>266313</v>
      </c>
      <c r="E40" s="11"/>
      <c r="F40" s="11"/>
      <c r="G40" s="11"/>
      <c r="H40" s="32"/>
      <c r="I40" s="11"/>
      <c r="J40" s="11"/>
      <c r="K40" s="11"/>
      <c r="L40" s="11"/>
      <c r="M40" s="11"/>
      <c r="N40" s="11">
        <v>788</v>
      </c>
      <c r="O40" s="5"/>
      <c r="P40" s="5"/>
      <c r="Q40" s="5"/>
      <c r="R40" s="5"/>
      <c r="S40" s="5"/>
      <c r="T40" s="5"/>
      <c r="U40" s="5"/>
      <c r="V40" s="5"/>
      <c r="W40" s="5"/>
    </row>
    <row r="41" spans="1:23" ht="18.75" customHeight="1">
      <c r="A41" s="52" t="s">
        <v>404</v>
      </c>
      <c r="B41" s="52"/>
      <c r="C41" s="335">
        <f t="shared" si="7"/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5"/>
      <c r="P41" s="5"/>
      <c r="Q41" s="5"/>
      <c r="R41" s="5"/>
      <c r="S41" s="5"/>
      <c r="T41" s="5"/>
      <c r="U41" s="5"/>
      <c r="V41" s="5"/>
      <c r="W41" s="5"/>
    </row>
    <row r="42" spans="1:23" ht="18.75" customHeight="1">
      <c r="A42" s="55" t="s">
        <v>405</v>
      </c>
      <c r="B42" s="55"/>
      <c r="C42" s="360">
        <f t="shared" si="7"/>
        <v>0</v>
      </c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5"/>
      <c r="P42" s="5"/>
      <c r="Q42" s="5"/>
      <c r="R42" s="5"/>
      <c r="S42" s="5"/>
      <c r="T42" s="5"/>
      <c r="U42" s="5"/>
      <c r="V42" s="5"/>
      <c r="W42" s="5"/>
    </row>
    <row r="43" spans="1:23" ht="18.75" customHeight="1">
      <c r="A43" s="55" t="s">
        <v>754</v>
      </c>
      <c r="B43" s="55"/>
      <c r="C43" s="360">
        <f t="shared" si="7"/>
        <v>0</v>
      </c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5"/>
      <c r="P43" s="5"/>
      <c r="Q43" s="5"/>
      <c r="R43" s="5"/>
      <c r="S43" s="5"/>
      <c r="T43" s="5"/>
      <c r="U43" s="5"/>
      <c r="V43" s="5"/>
      <c r="W43" s="5"/>
    </row>
    <row r="44" spans="1:23" ht="20.25" customHeight="1">
      <c r="A44" s="52" t="s">
        <v>406</v>
      </c>
      <c r="B44" s="52"/>
      <c r="C44" s="335">
        <f t="shared" si="7"/>
        <v>2250</v>
      </c>
      <c r="D44" s="114">
        <v>0</v>
      </c>
      <c r="E44" s="114">
        <v>0</v>
      </c>
      <c r="F44" s="114"/>
      <c r="G44" s="10">
        <v>0</v>
      </c>
      <c r="H44" s="10">
        <v>2200</v>
      </c>
      <c r="I44" s="10">
        <v>50</v>
      </c>
      <c r="J44" s="10">
        <v>0</v>
      </c>
      <c r="K44" s="10">
        <v>0</v>
      </c>
      <c r="L44" s="10">
        <v>0</v>
      </c>
      <c r="M44" s="10">
        <v>0</v>
      </c>
      <c r="N44" s="10">
        <v>0</v>
      </c>
      <c r="O44" s="5"/>
      <c r="P44" s="5"/>
      <c r="Q44" s="26"/>
      <c r="R44" s="5"/>
      <c r="S44" s="5"/>
      <c r="T44" s="5"/>
      <c r="U44" s="5"/>
      <c r="V44" s="5"/>
      <c r="W44" s="5"/>
    </row>
    <row r="45" spans="1:23" ht="18" customHeight="1">
      <c r="A45" s="55" t="s">
        <v>407</v>
      </c>
      <c r="B45" s="32"/>
      <c r="C45" s="360">
        <f t="shared" si="7"/>
        <v>6489</v>
      </c>
      <c r="D45" s="88">
        <v>0</v>
      </c>
      <c r="E45" s="88">
        <v>2739</v>
      </c>
      <c r="F45" s="88"/>
      <c r="G45" s="11">
        <v>0</v>
      </c>
      <c r="H45" s="11">
        <v>2200</v>
      </c>
      <c r="I45" s="11">
        <v>1550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5"/>
      <c r="P45" s="5"/>
      <c r="Q45" s="5"/>
      <c r="R45" s="5"/>
      <c r="S45" s="5"/>
      <c r="T45" s="5"/>
      <c r="U45" s="5"/>
      <c r="V45" s="5"/>
      <c r="W45" s="5"/>
    </row>
    <row r="46" spans="1:23" ht="19.5" customHeight="1">
      <c r="A46" s="46" t="s">
        <v>755</v>
      </c>
      <c r="B46" s="339"/>
      <c r="C46" s="360">
        <f t="shared" si="7"/>
        <v>6489</v>
      </c>
      <c r="D46" s="29"/>
      <c r="E46" s="15">
        <v>2739</v>
      </c>
      <c r="F46" s="339"/>
      <c r="G46" s="15"/>
      <c r="H46" s="339">
        <v>2200</v>
      </c>
      <c r="I46" s="15">
        <v>1550</v>
      </c>
      <c r="J46" s="377"/>
      <c r="K46" s="339"/>
      <c r="L46" s="15"/>
      <c r="M46" s="15"/>
      <c r="N46" s="15">
        <v>0</v>
      </c>
      <c r="O46" s="32"/>
      <c r="P46" s="5"/>
      <c r="Q46" s="5"/>
      <c r="R46" s="5"/>
      <c r="S46" s="5"/>
      <c r="T46" s="5"/>
      <c r="U46" s="5"/>
      <c r="V46" s="5"/>
      <c r="W46" s="5"/>
    </row>
    <row r="47" spans="1:23">
      <c r="A47" s="5"/>
      <c r="B47" s="5"/>
      <c r="C47" s="194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</row>
    <row r="48" spans="1:23">
      <c r="A48" s="26"/>
      <c r="B48" s="5"/>
      <c r="C48" s="194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</row>
    <row r="49" spans="1:23">
      <c r="A49" s="26"/>
      <c r="B49" s="5"/>
      <c r="C49" s="194"/>
      <c r="D49" s="5"/>
      <c r="E49" s="5"/>
      <c r="F49" s="5"/>
      <c r="G49" s="339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</row>
    <row r="50" spans="1:23">
      <c r="A50" s="21"/>
      <c r="B50" s="21"/>
      <c r="C50" s="194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</row>
    <row r="51" spans="1:23">
      <c r="A51" s="5"/>
      <c r="B51" s="5"/>
      <c r="C51" s="194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</row>
    <row r="52" spans="1:23">
      <c r="A52" s="5"/>
      <c r="B52" s="5"/>
      <c r="C52" s="194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</row>
    <row r="53" spans="1:23">
      <c r="A53" s="5"/>
      <c r="B53" s="5"/>
      <c r="C53" s="194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</row>
    <row r="54" spans="1:23">
      <c r="A54" s="5"/>
      <c r="B54" s="5"/>
      <c r="C54" s="194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</row>
    <row r="55" spans="1:23">
      <c r="A55" s="5"/>
      <c r="B55" s="5"/>
      <c r="C55" s="194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</row>
    <row r="56" spans="1:23">
      <c r="A56" s="5"/>
      <c r="B56" s="5"/>
      <c r="C56" s="194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</row>
    <row r="57" spans="1:23">
      <c r="A57" s="5"/>
      <c r="B57" s="5"/>
      <c r="C57" s="194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</row>
    <row r="58" spans="1:23">
      <c r="A58" s="5"/>
      <c r="B58" s="5"/>
      <c r="C58" s="194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</row>
    <row r="59" spans="1:23">
      <c r="A59" s="5"/>
      <c r="B59" s="5"/>
      <c r="C59" s="194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</row>
    <row r="60" spans="1:23">
      <c r="A60" s="5"/>
      <c r="B60" s="5"/>
      <c r="C60" s="194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</row>
    <row r="61" spans="1:23">
      <c r="A61" s="5"/>
      <c r="B61" s="5"/>
      <c r="C61" s="194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</row>
    <row r="62" spans="1:23">
      <c r="A62" s="5"/>
      <c r="B62" s="5"/>
      <c r="C62" s="194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</row>
    <row r="63" spans="1:23">
      <c r="A63" s="5"/>
      <c r="B63" s="5"/>
      <c r="C63" s="194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</row>
    <row r="64" spans="1:23">
      <c r="A64" s="5"/>
      <c r="B64" s="5"/>
      <c r="C64" s="194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</row>
    <row r="65" spans="1:23">
      <c r="A65" s="5"/>
      <c r="B65" s="5"/>
      <c r="C65" s="194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</row>
    <row r="66" spans="1:23">
      <c r="A66" s="5"/>
      <c r="B66" s="5"/>
      <c r="C66" s="194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</row>
    <row r="67" spans="1:23">
      <c r="A67" s="5"/>
      <c r="B67" s="5"/>
      <c r="C67" s="194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</row>
    <row r="68" spans="1:23">
      <c r="A68" s="5"/>
      <c r="B68" s="5"/>
      <c r="C68" s="194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</row>
    <row r="69" spans="1:23">
      <c r="A69" s="5"/>
      <c r="B69" s="5"/>
      <c r="C69" s="194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</row>
    <row r="70" spans="1:23">
      <c r="A70" s="5"/>
      <c r="B70" s="5"/>
      <c r="C70" s="194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</row>
    <row r="71" spans="1:23">
      <c r="A71" s="5"/>
      <c r="B71" s="5"/>
      <c r="C71" s="194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</row>
    <row r="72" spans="1:23">
      <c r="A72" s="5"/>
      <c r="B72" s="5"/>
      <c r="C72" s="194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</row>
    <row r="73" spans="1:23">
      <c r="A73" s="5"/>
      <c r="B73" s="5"/>
      <c r="C73" s="194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</row>
    <row r="74" spans="1:23">
      <c r="A74" s="5"/>
      <c r="B74" s="5"/>
      <c r="C74" s="194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</row>
    <row r="75" spans="1:23">
      <c r="A75" s="5"/>
      <c r="B75" s="5"/>
      <c r="C75" s="194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</row>
    <row r="76" spans="1:23">
      <c r="A76" s="5"/>
      <c r="B76" s="5"/>
      <c r="C76" s="194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</row>
    <row r="77" spans="1:23">
      <c r="A77" s="5"/>
      <c r="B77" s="5"/>
      <c r="C77" s="194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</row>
    <row r="78" spans="1:23">
      <c r="A78" s="1"/>
      <c r="B78" s="1"/>
      <c r="C78" s="195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</row>
    <row r="79" spans="1:23">
      <c r="A79" s="1"/>
      <c r="B79" s="1"/>
      <c r="C79" s="195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</row>
    <row r="80" spans="1:23">
      <c r="A80" s="1"/>
      <c r="B80" s="1"/>
      <c r="C80" s="195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</row>
    <row r="81" spans="1:14">
      <c r="A81" s="1"/>
      <c r="B81" s="1"/>
      <c r="C81" s="195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</row>
    <row r="82" spans="1:14">
      <c r="A82" s="1"/>
      <c r="B82" s="1"/>
      <c r="C82" s="195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</row>
    <row r="83" spans="1:14">
      <c r="A83" s="1"/>
      <c r="B83" s="1"/>
      <c r="C83" s="195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</row>
    <row r="84" spans="1:14">
      <c r="A84" s="1"/>
      <c r="B84" s="1"/>
      <c r="C84" s="195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</row>
    <row r="85" spans="1:14">
      <c r="A85" s="1"/>
      <c r="B85" s="1"/>
      <c r="C85" s="195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</row>
    <row r="86" spans="1:14">
      <c r="A86" s="1"/>
      <c r="B86" s="1"/>
      <c r="C86" s="195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</row>
    <row r="87" spans="1:14">
      <c r="A87" s="1"/>
      <c r="B87" s="1"/>
      <c r="C87" s="195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</row>
    <row r="88" spans="1:14">
      <c r="A88" s="1"/>
      <c r="B88" s="1"/>
      <c r="C88" s="195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</row>
    <row r="89" spans="1:14">
      <c r="A89" s="1"/>
      <c r="B89" s="1"/>
      <c r="C89" s="195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</row>
  </sheetData>
  <mergeCells count="11">
    <mergeCell ref="I7:I9"/>
    <mergeCell ref="D7:D9"/>
    <mergeCell ref="E7:E9"/>
    <mergeCell ref="F7:F9"/>
    <mergeCell ref="G7:G9"/>
    <mergeCell ref="H7:H9"/>
    <mergeCell ref="J7:K8"/>
    <mergeCell ref="L7:M8"/>
    <mergeCell ref="N7:N9"/>
    <mergeCell ref="J10:K10"/>
    <mergeCell ref="L10:M10"/>
  </mergeCells>
  <phoneticPr fontId="0" type="noConversion"/>
  <printOptions horizontalCentered="1"/>
  <pageMargins left="0.39370078740157483" right="0.39370078740157483" top="0.39370078740157483" bottom="0.39370078740157483" header="0.51181102362204722" footer="0.31496062992125984"/>
  <pageSetup paperSize="9" scale="72" firstPageNumber="7" orientation="landscape" horizontalDpi="300" verticalDpi="300" r:id="rId1"/>
  <headerFooter alignWithMargins="0">
    <oddFooter>&amp;P. oldal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DL309"/>
  <sheetViews>
    <sheetView view="pageBreakPreview" topLeftCell="A7" zoomScaleNormal="100" zoomScaleSheetLayoutView="100" workbookViewId="0">
      <pane ySplit="1845" activePane="bottomLeft"/>
      <selection activeCell="A7" sqref="A7"/>
      <selection pane="bottomLeft"/>
    </sheetView>
  </sheetViews>
  <sheetFormatPr defaultRowHeight="15"/>
  <cols>
    <col min="1" max="1" width="33.28515625" style="420" customWidth="1"/>
    <col min="2" max="2" width="8.5703125" style="420" customWidth="1"/>
    <col min="3" max="3" width="13.42578125" style="420" customWidth="1"/>
    <col min="4" max="4" width="14.42578125" style="420" customWidth="1"/>
    <col min="5" max="5" width="13.7109375" style="420" customWidth="1"/>
    <col min="6" max="6" width="13.28515625" style="420" customWidth="1"/>
    <col min="7" max="7" width="11" style="420" customWidth="1"/>
    <col min="8" max="8" width="10.28515625" style="420" customWidth="1"/>
    <col min="9" max="9" width="10.42578125" style="420" customWidth="1"/>
    <col min="10" max="10" width="9.42578125" style="420" customWidth="1"/>
    <col min="11" max="12" width="10.5703125" style="420" customWidth="1"/>
    <col min="13" max="13" width="8.42578125" style="420" customWidth="1"/>
    <col min="14" max="14" width="10.5703125" style="419" customWidth="1"/>
    <col min="15" max="16384" width="9.140625" style="420"/>
  </cols>
  <sheetData>
    <row r="1" spans="1:17" ht="15.75">
      <c r="A1" s="415" t="s">
        <v>764</v>
      </c>
      <c r="B1" s="416"/>
      <c r="C1" s="415"/>
      <c r="D1" s="415"/>
      <c r="E1" s="415"/>
      <c r="F1" s="415"/>
      <c r="G1" s="415"/>
      <c r="H1" s="415"/>
      <c r="I1" s="421"/>
      <c r="J1" s="497"/>
      <c r="K1" s="497"/>
      <c r="L1" s="421"/>
      <c r="M1" s="418"/>
      <c r="N1" s="420"/>
    </row>
    <row r="2" spans="1:17" ht="15.75">
      <c r="A2" s="415"/>
      <c r="B2" s="416"/>
      <c r="C2" s="415"/>
      <c r="D2" s="415"/>
      <c r="E2" s="415"/>
      <c r="F2" s="415"/>
      <c r="G2" s="415"/>
      <c r="H2" s="415"/>
      <c r="I2" s="421"/>
      <c r="J2" s="497"/>
      <c r="K2" s="497"/>
      <c r="L2" s="421"/>
      <c r="M2" s="418"/>
      <c r="N2" s="420"/>
    </row>
    <row r="3" spans="1:17" ht="15.75">
      <c r="A3" s="543" t="s">
        <v>638</v>
      </c>
      <c r="B3" s="543"/>
      <c r="C3" s="543"/>
      <c r="D3" s="543"/>
      <c r="E3" s="543"/>
      <c r="F3" s="543"/>
      <c r="G3" s="543"/>
      <c r="H3" s="543"/>
      <c r="I3" s="543"/>
      <c r="J3" s="543"/>
      <c r="K3" s="543"/>
      <c r="L3" s="543"/>
      <c r="M3" s="543"/>
      <c r="N3" s="543"/>
    </row>
    <row r="4" spans="1:17" ht="15.75">
      <c r="A4" s="544" t="s">
        <v>708</v>
      </c>
      <c r="B4" s="544"/>
      <c r="C4" s="544"/>
      <c r="D4" s="544"/>
      <c r="E4" s="544"/>
      <c r="F4" s="544"/>
      <c r="G4" s="544"/>
      <c r="H4" s="544"/>
      <c r="I4" s="544"/>
      <c r="J4" s="544"/>
      <c r="K4" s="544"/>
      <c r="L4" s="544"/>
      <c r="M4" s="544"/>
      <c r="N4" s="544"/>
    </row>
    <row r="5" spans="1:17" ht="15.75">
      <c r="A5" s="543" t="s">
        <v>2</v>
      </c>
      <c r="B5" s="543"/>
      <c r="C5" s="543"/>
      <c r="D5" s="543"/>
      <c r="E5" s="543"/>
      <c r="F5" s="543"/>
      <c r="G5" s="543"/>
      <c r="H5" s="543"/>
      <c r="I5" s="543"/>
      <c r="J5" s="543"/>
      <c r="K5" s="543"/>
      <c r="L5" s="543"/>
      <c r="M5" s="543"/>
      <c r="N5" s="543"/>
    </row>
    <row r="6" spans="1:17" ht="15.75">
      <c r="A6" s="498"/>
      <c r="B6" s="421"/>
      <c r="C6" s="498"/>
      <c r="D6" s="498"/>
      <c r="E6" s="498"/>
      <c r="F6" s="499"/>
      <c r="G6" s="499"/>
      <c r="H6" s="498"/>
      <c r="I6" s="498"/>
      <c r="J6" s="498"/>
      <c r="K6" s="418"/>
      <c r="L6" s="418"/>
      <c r="M6" s="418"/>
    </row>
    <row r="7" spans="1:17" ht="15" customHeight="1">
      <c r="A7" s="418"/>
      <c r="C7" s="418"/>
      <c r="D7" s="418"/>
      <c r="E7" s="418"/>
      <c r="F7" s="418"/>
      <c r="G7" s="418"/>
      <c r="H7" s="418"/>
      <c r="I7" s="418"/>
      <c r="J7" s="418"/>
      <c r="K7" s="545" t="s">
        <v>28</v>
      </c>
      <c r="L7" s="545"/>
      <c r="M7" s="545"/>
      <c r="N7" s="545"/>
    </row>
    <row r="8" spans="1:17" ht="12.75" customHeight="1">
      <c r="A8" s="423" t="s">
        <v>29</v>
      </c>
      <c r="B8" s="546" t="s">
        <v>640</v>
      </c>
      <c r="C8" s="546" t="s">
        <v>709</v>
      </c>
      <c r="D8" s="546" t="s">
        <v>188</v>
      </c>
      <c r="E8" s="546" t="s">
        <v>183</v>
      </c>
      <c r="F8" s="546" t="s">
        <v>184</v>
      </c>
      <c r="G8" s="546" t="s">
        <v>141</v>
      </c>
      <c r="H8" s="546" t="s">
        <v>156</v>
      </c>
      <c r="I8" s="546" t="s">
        <v>710</v>
      </c>
      <c r="J8" s="551" t="s">
        <v>185</v>
      </c>
      <c r="K8" s="552"/>
      <c r="L8" s="551" t="s">
        <v>186</v>
      </c>
      <c r="M8" s="552"/>
      <c r="N8" s="546" t="s">
        <v>711</v>
      </c>
    </row>
    <row r="9" spans="1:17">
      <c r="A9" s="425" t="s">
        <v>31</v>
      </c>
      <c r="B9" s="547"/>
      <c r="C9" s="549"/>
      <c r="D9" s="547"/>
      <c r="E9" s="549"/>
      <c r="F9" s="549"/>
      <c r="G9" s="549"/>
      <c r="H9" s="549"/>
      <c r="I9" s="549"/>
      <c r="J9" s="553"/>
      <c r="K9" s="554"/>
      <c r="L9" s="553"/>
      <c r="M9" s="554"/>
      <c r="N9" s="549"/>
    </row>
    <row r="10" spans="1:17" ht="21.75" customHeight="1">
      <c r="A10" s="426"/>
      <c r="B10" s="548"/>
      <c r="C10" s="550"/>
      <c r="D10" s="548"/>
      <c r="E10" s="550"/>
      <c r="F10" s="550"/>
      <c r="G10" s="550"/>
      <c r="H10" s="550"/>
      <c r="I10" s="550"/>
      <c r="J10" s="500" t="s">
        <v>145</v>
      </c>
      <c r="K10" s="500" t="s">
        <v>112</v>
      </c>
      <c r="L10" s="500" t="s">
        <v>145</v>
      </c>
      <c r="M10" s="500" t="s">
        <v>112</v>
      </c>
      <c r="N10" s="550"/>
    </row>
    <row r="11" spans="1:17">
      <c r="A11" s="423" t="s">
        <v>8</v>
      </c>
      <c r="B11" s="423" t="s">
        <v>9</v>
      </c>
      <c r="C11" s="423" t="s">
        <v>10</v>
      </c>
      <c r="D11" s="423"/>
      <c r="E11" s="423" t="s">
        <v>11</v>
      </c>
      <c r="F11" s="423" t="s">
        <v>12</v>
      </c>
      <c r="G11" s="427" t="s">
        <v>13</v>
      </c>
      <c r="H11" s="423" t="s">
        <v>14</v>
      </c>
      <c r="I11" s="427" t="s">
        <v>15</v>
      </c>
      <c r="J11" s="541" t="s">
        <v>16</v>
      </c>
      <c r="K11" s="542"/>
      <c r="L11" s="541" t="s">
        <v>17</v>
      </c>
      <c r="M11" s="542"/>
      <c r="N11" s="427">
        <v>11</v>
      </c>
    </row>
    <row r="12" spans="1:17">
      <c r="A12" s="501" t="s">
        <v>712</v>
      </c>
      <c r="B12" s="429" t="s">
        <v>645</v>
      </c>
      <c r="C12" s="502"/>
      <c r="D12" s="502"/>
      <c r="E12" s="502"/>
      <c r="F12" s="503"/>
      <c r="G12" s="502"/>
      <c r="H12" s="503"/>
      <c r="I12" s="502"/>
      <c r="J12" s="503"/>
      <c r="K12" s="502"/>
      <c r="L12" s="503"/>
      <c r="M12" s="502"/>
      <c r="N12" s="502"/>
      <c r="O12" s="433">
        <f>SUM(D12:N12)</f>
        <v>0</v>
      </c>
      <c r="P12" s="433">
        <f t="shared" ref="P12:P75" si="0">O12-C12</f>
        <v>0</v>
      </c>
      <c r="Q12" s="433"/>
    </row>
    <row r="13" spans="1:17" s="424" customFormat="1">
      <c r="A13" s="434" t="s">
        <v>48</v>
      </c>
      <c r="B13" s="434"/>
      <c r="C13" s="437">
        <v>150750</v>
      </c>
      <c r="D13" s="437">
        <v>148259</v>
      </c>
      <c r="E13" s="437"/>
      <c r="F13" s="504"/>
      <c r="G13" s="437"/>
      <c r="H13" s="504">
        <v>2491</v>
      </c>
      <c r="I13" s="437"/>
      <c r="J13" s="504"/>
      <c r="K13" s="437"/>
      <c r="L13" s="504"/>
      <c r="M13" s="437"/>
      <c r="N13" s="437"/>
      <c r="O13" s="442">
        <f>SUM(D13:N13)</f>
        <v>150750</v>
      </c>
      <c r="P13" s="442">
        <f>O13-C13</f>
        <v>0</v>
      </c>
      <c r="Q13" s="442">
        <f>O13-'[1]5.3'!M13</f>
        <v>0</v>
      </c>
    </row>
    <row r="14" spans="1:17">
      <c r="A14" s="434" t="s">
        <v>400</v>
      </c>
      <c r="B14" s="434"/>
      <c r="C14" s="437">
        <v>152385</v>
      </c>
      <c r="D14" s="437">
        <v>148259</v>
      </c>
      <c r="E14" s="437"/>
      <c r="F14" s="504"/>
      <c r="G14" s="437"/>
      <c r="H14" s="504">
        <v>2491</v>
      </c>
      <c r="I14" s="437"/>
      <c r="J14" s="504"/>
      <c r="K14" s="437"/>
      <c r="L14" s="504"/>
      <c r="M14" s="437"/>
      <c r="N14" s="437">
        <v>1635</v>
      </c>
      <c r="O14" s="442">
        <f t="shared" ref="O14:O69" si="1">SUM(D14:N14)</f>
        <v>152385</v>
      </c>
      <c r="P14" s="442">
        <f t="shared" ref="P14:P42" si="2">O14-C14</f>
        <v>0</v>
      </c>
      <c r="Q14" s="442">
        <f>O14-'[1]5.3'!M14</f>
        <v>0</v>
      </c>
    </row>
    <row r="15" spans="1:17">
      <c r="A15" s="434" t="s">
        <v>646</v>
      </c>
      <c r="B15" s="434"/>
      <c r="C15" s="437">
        <v>439</v>
      </c>
      <c r="D15" s="437"/>
      <c r="E15" s="437"/>
      <c r="F15" s="504"/>
      <c r="G15" s="437"/>
      <c r="H15" s="504">
        <v>439</v>
      </c>
      <c r="I15" s="437"/>
      <c r="J15" s="504"/>
      <c r="K15" s="437"/>
      <c r="L15" s="504"/>
      <c r="M15" s="437"/>
      <c r="N15" s="437"/>
      <c r="O15" s="442">
        <f t="shared" si="1"/>
        <v>439</v>
      </c>
      <c r="P15" s="442">
        <f t="shared" si="2"/>
        <v>0</v>
      </c>
      <c r="Q15" s="442"/>
    </row>
    <row r="16" spans="1:17">
      <c r="A16" s="434" t="s">
        <v>647</v>
      </c>
      <c r="B16" s="434"/>
      <c r="C16" s="437">
        <v>-10584</v>
      </c>
      <c r="D16" s="437">
        <v>-10584</v>
      </c>
      <c r="E16" s="437"/>
      <c r="F16" s="504"/>
      <c r="G16" s="437"/>
      <c r="H16" s="504"/>
      <c r="I16" s="437"/>
      <c r="J16" s="504"/>
      <c r="K16" s="437"/>
      <c r="L16" s="504"/>
      <c r="M16" s="437"/>
      <c r="N16" s="437"/>
      <c r="O16" s="442">
        <f t="shared" si="1"/>
        <v>-10584</v>
      </c>
      <c r="P16" s="442">
        <f t="shared" si="2"/>
        <v>0</v>
      </c>
      <c r="Q16" s="442"/>
    </row>
    <row r="17" spans="1:17">
      <c r="A17" s="434" t="s">
        <v>648</v>
      </c>
      <c r="B17" s="434"/>
      <c r="C17" s="437">
        <f>SUM(C15:C16)</f>
        <v>-10145</v>
      </c>
      <c r="D17" s="437">
        <f t="shared" ref="D17:N17" si="3">SUM(D15:D16)</f>
        <v>-10584</v>
      </c>
      <c r="E17" s="437">
        <f t="shared" si="3"/>
        <v>0</v>
      </c>
      <c r="F17" s="437">
        <f t="shared" si="3"/>
        <v>0</v>
      </c>
      <c r="G17" s="437">
        <f t="shared" si="3"/>
        <v>0</v>
      </c>
      <c r="H17" s="437">
        <f t="shared" si="3"/>
        <v>439</v>
      </c>
      <c r="I17" s="437">
        <f t="shared" si="3"/>
        <v>0</v>
      </c>
      <c r="J17" s="437">
        <f t="shared" si="3"/>
        <v>0</v>
      </c>
      <c r="K17" s="437">
        <f t="shared" si="3"/>
        <v>0</v>
      </c>
      <c r="L17" s="437">
        <f t="shared" si="3"/>
        <v>0</v>
      </c>
      <c r="M17" s="437">
        <f t="shared" si="3"/>
        <v>0</v>
      </c>
      <c r="N17" s="437">
        <f t="shared" si="3"/>
        <v>0</v>
      </c>
      <c r="O17" s="442">
        <f t="shared" si="1"/>
        <v>-10145</v>
      </c>
      <c r="P17" s="442">
        <f t="shared" si="2"/>
        <v>0</v>
      </c>
      <c r="Q17" s="442">
        <f>O17-'[1]5.3'!M17</f>
        <v>0</v>
      </c>
    </row>
    <row r="18" spans="1:17" s="441" customFormat="1">
      <c r="A18" s="438" t="s">
        <v>400</v>
      </c>
      <c r="B18" s="438"/>
      <c r="C18" s="439">
        <f>C14+C17</f>
        <v>142240</v>
      </c>
      <c r="D18" s="439">
        <f t="shared" ref="D18:N18" si="4">D14+D17</f>
        <v>137675</v>
      </c>
      <c r="E18" s="439">
        <f t="shared" si="4"/>
        <v>0</v>
      </c>
      <c r="F18" s="439">
        <f t="shared" si="4"/>
        <v>0</v>
      </c>
      <c r="G18" s="439">
        <f t="shared" si="4"/>
        <v>0</v>
      </c>
      <c r="H18" s="439">
        <f t="shared" si="4"/>
        <v>2930</v>
      </c>
      <c r="I18" s="439">
        <f t="shared" si="4"/>
        <v>0</v>
      </c>
      <c r="J18" s="439">
        <f t="shared" si="4"/>
        <v>0</v>
      </c>
      <c r="K18" s="439">
        <f t="shared" si="4"/>
        <v>0</v>
      </c>
      <c r="L18" s="439">
        <f t="shared" si="4"/>
        <v>0</v>
      </c>
      <c r="M18" s="439">
        <f t="shared" si="4"/>
        <v>0</v>
      </c>
      <c r="N18" s="439">
        <f t="shared" si="4"/>
        <v>1635</v>
      </c>
      <c r="O18" s="442">
        <f t="shared" si="1"/>
        <v>142240</v>
      </c>
      <c r="P18" s="442">
        <f t="shared" si="2"/>
        <v>0</v>
      </c>
      <c r="Q18" s="442">
        <f>O18-'[1]5.3'!M18</f>
        <v>0</v>
      </c>
    </row>
    <row r="19" spans="1:17">
      <c r="A19" s="505" t="s">
        <v>713</v>
      </c>
      <c r="B19" s="445" t="s">
        <v>645</v>
      </c>
      <c r="C19" s="437"/>
      <c r="D19" s="437"/>
      <c r="E19" s="437"/>
      <c r="F19" s="504"/>
      <c r="G19" s="437"/>
      <c r="H19" s="504"/>
      <c r="I19" s="437"/>
      <c r="J19" s="504"/>
      <c r="K19" s="437"/>
      <c r="L19" s="504"/>
      <c r="M19" s="437"/>
      <c r="N19" s="437"/>
      <c r="O19" s="442">
        <f t="shared" si="1"/>
        <v>0</v>
      </c>
      <c r="P19" s="442">
        <f t="shared" si="2"/>
        <v>0</v>
      </c>
      <c r="Q19" s="442">
        <f>O19-'[1]5.3'!M19</f>
        <v>0</v>
      </c>
    </row>
    <row r="20" spans="1:17" s="424" customFormat="1">
      <c r="A20" s="434" t="s">
        <v>48</v>
      </c>
      <c r="B20" s="434"/>
      <c r="C20" s="437">
        <v>126000</v>
      </c>
      <c r="D20" s="437">
        <v>123788</v>
      </c>
      <c r="E20" s="437"/>
      <c r="F20" s="504"/>
      <c r="G20" s="437"/>
      <c r="H20" s="504">
        <v>2212</v>
      </c>
      <c r="I20" s="437"/>
      <c r="J20" s="504"/>
      <c r="K20" s="437"/>
      <c r="L20" s="504"/>
      <c r="M20" s="437"/>
      <c r="N20" s="437"/>
      <c r="O20" s="442">
        <f t="shared" si="1"/>
        <v>126000</v>
      </c>
      <c r="P20" s="442">
        <f t="shared" si="2"/>
        <v>0</v>
      </c>
      <c r="Q20" s="442">
        <f>O20-'[1]5.3'!M20</f>
        <v>0</v>
      </c>
    </row>
    <row r="21" spans="1:17">
      <c r="A21" s="434" t="s">
        <v>400</v>
      </c>
      <c r="B21" s="434"/>
      <c r="C21" s="437">
        <v>126000</v>
      </c>
      <c r="D21" s="437">
        <v>122282</v>
      </c>
      <c r="E21" s="437"/>
      <c r="F21" s="504"/>
      <c r="G21" s="437"/>
      <c r="H21" s="504">
        <v>2212</v>
      </c>
      <c r="I21" s="437"/>
      <c r="J21" s="504"/>
      <c r="K21" s="437"/>
      <c r="L21" s="504"/>
      <c r="M21" s="437"/>
      <c r="N21" s="437">
        <v>1506</v>
      </c>
      <c r="O21" s="442">
        <f t="shared" si="1"/>
        <v>126000</v>
      </c>
      <c r="P21" s="442">
        <f t="shared" si="2"/>
        <v>0</v>
      </c>
      <c r="Q21" s="442">
        <f>O21-'[1]5.3'!M21</f>
        <v>0</v>
      </c>
    </row>
    <row r="22" spans="1:17">
      <c r="A22" s="434" t="s">
        <v>646</v>
      </c>
      <c r="B22" s="434"/>
      <c r="C22" s="437">
        <v>930</v>
      </c>
      <c r="D22" s="437"/>
      <c r="E22" s="437"/>
      <c r="F22" s="504"/>
      <c r="G22" s="437"/>
      <c r="H22" s="504">
        <v>930</v>
      </c>
      <c r="I22" s="437"/>
      <c r="J22" s="504"/>
      <c r="K22" s="437"/>
      <c r="L22" s="504"/>
      <c r="M22" s="437"/>
      <c r="N22" s="437"/>
      <c r="O22" s="442">
        <f t="shared" si="1"/>
        <v>930</v>
      </c>
      <c r="P22" s="442">
        <f t="shared" si="2"/>
        <v>0</v>
      </c>
      <c r="Q22" s="442"/>
    </row>
    <row r="23" spans="1:17">
      <c r="A23" s="434" t="s">
        <v>647</v>
      </c>
      <c r="B23" s="434"/>
      <c r="C23" s="437">
        <v>-8510</v>
      </c>
      <c r="D23" s="437">
        <v>-8510</v>
      </c>
      <c r="E23" s="437"/>
      <c r="F23" s="504"/>
      <c r="G23" s="437"/>
      <c r="H23" s="504"/>
      <c r="I23" s="437"/>
      <c r="J23" s="504"/>
      <c r="K23" s="437"/>
      <c r="L23" s="504"/>
      <c r="M23" s="437"/>
      <c r="N23" s="437"/>
      <c r="O23" s="442">
        <f t="shared" si="1"/>
        <v>-8510</v>
      </c>
      <c r="P23" s="442">
        <f t="shared" si="2"/>
        <v>0</v>
      </c>
      <c r="Q23" s="442"/>
    </row>
    <row r="24" spans="1:17">
      <c r="A24" s="434" t="s">
        <v>648</v>
      </c>
      <c r="B24" s="434"/>
      <c r="C24" s="437">
        <f>SUM(C22:C23)</f>
        <v>-7580</v>
      </c>
      <c r="D24" s="437">
        <f t="shared" ref="D24:N24" si="5">SUM(D22:D23)</f>
        <v>-8510</v>
      </c>
      <c r="E24" s="437">
        <f t="shared" si="5"/>
        <v>0</v>
      </c>
      <c r="F24" s="437">
        <f t="shared" si="5"/>
        <v>0</v>
      </c>
      <c r="G24" s="437">
        <f t="shared" si="5"/>
        <v>0</v>
      </c>
      <c r="H24" s="437">
        <f t="shared" si="5"/>
        <v>930</v>
      </c>
      <c r="I24" s="437">
        <f t="shared" si="5"/>
        <v>0</v>
      </c>
      <c r="J24" s="437">
        <f t="shared" si="5"/>
        <v>0</v>
      </c>
      <c r="K24" s="437">
        <f t="shared" si="5"/>
        <v>0</v>
      </c>
      <c r="L24" s="437">
        <f t="shared" si="5"/>
        <v>0</v>
      </c>
      <c r="M24" s="437">
        <f t="shared" si="5"/>
        <v>0</v>
      </c>
      <c r="N24" s="437">
        <f t="shared" si="5"/>
        <v>0</v>
      </c>
      <c r="O24" s="442">
        <f t="shared" si="1"/>
        <v>-7580</v>
      </c>
      <c r="P24" s="442">
        <f t="shared" si="2"/>
        <v>0</v>
      </c>
      <c r="Q24" s="442">
        <f>O24-'[1]5.3'!M24</f>
        <v>0</v>
      </c>
    </row>
    <row r="25" spans="1:17" s="441" customFormat="1">
      <c r="A25" s="438" t="s">
        <v>400</v>
      </c>
      <c r="B25" s="438"/>
      <c r="C25" s="439">
        <f>C21+C24</f>
        <v>118420</v>
      </c>
      <c r="D25" s="439">
        <f t="shared" ref="D25:N25" si="6">D21+D24</f>
        <v>113772</v>
      </c>
      <c r="E25" s="439">
        <f t="shared" si="6"/>
        <v>0</v>
      </c>
      <c r="F25" s="439">
        <f t="shared" si="6"/>
        <v>0</v>
      </c>
      <c r="G25" s="439">
        <f t="shared" si="6"/>
        <v>0</v>
      </c>
      <c r="H25" s="439">
        <f t="shared" si="6"/>
        <v>3142</v>
      </c>
      <c r="I25" s="439">
        <f t="shared" si="6"/>
        <v>0</v>
      </c>
      <c r="J25" s="439">
        <f t="shared" si="6"/>
        <v>0</v>
      </c>
      <c r="K25" s="439">
        <f t="shared" si="6"/>
        <v>0</v>
      </c>
      <c r="L25" s="439">
        <f t="shared" si="6"/>
        <v>0</v>
      </c>
      <c r="M25" s="439">
        <f t="shared" si="6"/>
        <v>0</v>
      </c>
      <c r="N25" s="439">
        <f t="shared" si="6"/>
        <v>1506</v>
      </c>
      <c r="O25" s="442">
        <f t="shared" si="1"/>
        <v>118420</v>
      </c>
      <c r="P25" s="442">
        <f t="shared" si="2"/>
        <v>0</v>
      </c>
      <c r="Q25" s="442">
        <f>O25-'[1]5.3'!M25</f>
        <v>0</v>
      </c>
    </row>
    <row r="26" spans="1:17">
      <c r="A26" s="505" t="s">
        <v>714</v>
      </c>
      <c r="B26" s="445" t="s">
        <v>645</v>
      </c>
      <c r="C26" s="437"/>
      <c r="D26" s="437"/>
      <c r="E26" s="437"/>
      <c r="F26" s="504"/>
      <c r="G26" s="437"/>
      <c r="H26" s="504"/>
      <c r="I26" s="437"/>
      <c r="J26" s="504"/>
      <c r="K26" s="437"/>
      <c r="L26" s="504"/>
      <c r="M26" s="437"/>
      <c r="N26" s="437"/>
      <c r="O26" s="442">
        <f t="shared" si="1"/>
        <v>0</v>
      </c>
      <c r="P26" s="442">
        <f t="shared" si="2"/>
        <v>0</v>
      </c>
      <c r="Q26" s="442">
        <f>O26-'[1]5.3'!M26</f>
        <v>0</v>
      </c>
    </row>
    <row r="27" spans="1:17" s="424" customFormat="1">
      <c r="A27" s="434" t="s">
        <v>48</v>
      </c>
      <c r="B27" s="434"/>
      <c r="C27" s="437">
        <v>66186</v>
      </c>
      <c r="D27" s="437">
        <v>63915</v>
      </c>
      <c r="E27" s="437"/>
      <c r="F27" s="504"/>
      <c r="G27" s="437"/>
      <c r="H27" s="504">
        <v>2271</v>
      </c>
      <c r="I27" s="437"/>
      <c r="J27" s="504"/>
      <c r="K27" s="437"/>
      <c r="L27" s="504"/>
      <c r="M27" s="437"/>
      <c r="N27" s="437"/>
      <c r="O27" s="442">
        <f t="shared" si="1"/>
        <v>66186</v>
      </c>
      <c r="P27" s="442">
        <f t="shared" si="2"/>
        <v>0</v>
      </c>
      <c r="Q27" s="442">
        <f>O27-'[1]5.3'!M27</f>
        <v>0</v>
      </c>
    </row>
    <row r="28" spans="1:17" s="424" customFormat="1">
      <c r="A28" s="434" t="s">
        <v>400</v>
      </c>
      <c r="B28" s="434"/>
      <c r="C28" s="437">
        <v>66186</v>
      </c>
      <c r="D28" s="437">
        <v>62838</v>
      </c>
      <c r="E28" s="437"/>
      <c r="F28" s="504"/>
      <c r="G28" s="437"/>
      <c r="H28" s="504">
        <v>2271</v>
      </c>
      <c r="I28" s="437"/>
      <c r="J28" s="504"/>
      <c r="K28" s="437"/>
      <c r="L28" s="504"/>
      <c r="M28" s="437"/>
      <c r="N28" s="437">
        <v>1077</v>
      </c>
      <c r="O28" s="442">
        <f t="shared" si="1"/>
        <v>66186</v>
      </c>
      <c r="P28" s="442">
        <f t="shared" si="2"/>
        <v>0</v>
      </c>
      <c r="Q28" s="442">
        <f>O28-'[1]5.3'!M28</f>
        <v>0</v>
      </c>
    </row>
    <row r="29" spans="1:17" s="424" customFormat="1">
      <c r="A29" s="434" t="s">
        <v>651</v>
      </c>
      <c r="B29" s="434"/>
      <c r="C29" s="437">
        <v>-561</v>
      </c>
      <c r="D29" s="437"/>
      <c r="E29" s="437"/>
      <c r="F29" s="504"/>
      <c r="G29" s="437"/>
      <c r="H29" s="504">
        <v>-561</v>
      </c>
      <c r="I29" s="437"/>
      <c r="J29" s="504"/>
      <c r="K29" s="437"/>
      <c r="L29" s="504"/>
      <c r="M29" s="437"/>
      <c r="N29" s="437"/>
      <c r="O29" s="442">
        <f t="shared" si="1"/>
        <v>-561</v>
      </c>
      <c r="P29" s="442">
        <f t="shared" si="2"/>
        <v>0</v>
      </c>
      <c r="Q29" s="442">
        <f>O29-'[1]5.3'!M29</f>
        <v>0</v>
      </c>
    </row>
    <row r="30" spans="1:17" s="424" customFormat="1">
      <c r="A30" s="434" t="s">
        <v>647</v>
      </c>
      <c r="B30" s="434"/>
      <c r="C30" s="437">
        <v>-3315</v>
      </c>
      <c r="D30" s="437">
        <v>-3315</v>
      </c>
      <c r="E30" s="437"/>
      <c r="F30" s="504"/>
      <c r="G30" s="437"/>
      <c r="H30" s="504"/>
      <c r="I30" s="437"/>
      <c r="J30" s="504"/>
      <c r="K30" s="437"/>
      <c r="L30" s="504"/>
      <c r="M30" s="437"/>
      <c r="N30" s="437"/>
      <c r="O30" s="442">
        <f t="shared" si="1"/>
        <v>-3315</v>
      </c>
      <c r="P30" s="442">
        <f t="shared" si="2"/>
        <v>0</v>
      </c>
      <c r="Q30" s="442">
        <f>O30-'[1]5.3'!M30</f>
        <v>0</v>
      </c>
    </row>
    <row r="31" spans="1:17" s="424" customFormat="1">
      <c r="A31" s="434" t="s">
        <v>648</v>
      </c>
      <c r="B31" s="434"/>
      <c r="C31" s="437">
        <f>SUM(C29:C30)</f>
        <v>-3876</v>
      </c>
      <c r="D31" s="437">
        <f t="shared" ref="D31:N31" si="7">SUM(D29:D30)</f>
        <v>-3315</v>
      </c>
      <c r="E31" s="437">
        <f t="shared" si="7"/>
        <v>0</v>
      </c>
      <c r="F31" s="437">
        <f t="shared" si="7"/>
        <v>0</v>
      </c>
      <c r="G31" s="437">
        <f t="shared" si="7"/>
        <v>0</v>
      </c>
      <c r="H31" s="437">
        <f t="shared" si="7"/>
        <v>-561</v>
      </c>
      <c r="I31" s="437">
        <f t="shared" si="7"/>
        <v>0</v>
      </c>
      <c r="J31" s="437">
        <f t="shared" si="7"/>
        <v>0</v>
      </c>
      <c r="K31" s="437">
        <f t="shared" si="7"/>
        <v>0</v>
      </c>
      <c r="L31" s="437">
        <f t="shared" si="7"/>
        <v>0</v>
      </c>
      <c r="M31" s="437">
        <f t="shared" si="7"/>
        <v>0</v>
      </c>
      <c r="N31" s="437">
        <f t="shared" si="7"/>
        <v>0</v>
      </c>
      <c r="O31" s="442">
        <f t="shared" si="1"/>
        <v>-3876</v>
      </c>
      <c r="P31" s="442">
        <f t="shared" si="2"/>
        <v>0</v>
      </c>
      <c r="Q31" s="442">
        <f>O31-'[1]5.3'!M31</f>
        <v>0</v>
      </c>
    </row>
    <row r="32" spans="1:17" s="424" customFormat="1">
      <c r="A32" s="438" t="s">
        <v>400</v>
      </c>
      <c r="B32" s="438"/>
      <c r="C32" s="439">
        <f>C28+C31</f>
        <v>62310</v>
      </c>
      <c r="D32" s="439">
        <f t="shared" ref="D32:N32" si="8">D28+D31</f>
        <v>59523</v>
      </c>
      <c r="E32" s="439">
        <f t="shared" si="8"/>
        <v>0</v>
      </c>
      <c r="F32" s="439">
        <f t="shared" si="8"/>
        <v>0</v>
      </c>
      <c r="G32" s="439">
        <f t="shared" si="8"/>
        <v>0</v>
      </c>
      <c r="H32" s="439">
        <f t="shared" si="8"/>
        <v>1710</v>
      </c>
      <c r="I32" s="439">
        <f t="shared" si="8"/>
        <v>0</v>
      </c>
      <c r="J32" s="439">
        <f t="shared" si="8"/>
        <v>0</v>
      </c>
      <c r="K32" s="439">
        <f t="shared" si="8"/>
        <v>0</v>
      </c>
      <c r="L32" s="439">
        <f t="shared" si="8"/>
        <v>0</v>
      </c>
      <c r="M32" s="439">
        <f t="shared" si="8"/>
        <v>0</v>
      </c>
      <c r="N32" s="439">
        <f t="shared" si="8"/>
        <v>1077</v>
      </c>
      <c r="O32" s="442">
        <f t="shared" si="1"/>
        <v>62310</v>
      </c>
      <c r="P32" s="442">
        <f t="shared" si="2"/>
        <v>0</v>
      </c>
      <c r="Q32" s="442">
        <f>O32-'[1]5.3'!M32</f>
        <v>0</v>
      </c>
    </row>
    <row r="33" spans="1:17">
      <c r="A33" s="506" t="s">
        <v>201</v>
      </c>
      <c r="B33" s="444"/>
      <c r="C33" s="437"/>
      <c r="D33" s="437"/>
      <c r="E33" s="437"/>
      <c r="F33" s="504"/>
      <c r="G33" s="437"/>
      <c r="H33" s="504"/>
      <c r="I33" s="437"/>
      <c r="J33" s="504"/>
      <c r="K33" s="437"/>
      <c r="L33" s="504"/>
      <c r="M33" s="437"/>
      <c r="N33" s="437"/>
      <c r="O33" s="442">
        <f t="shared" si="1"/>
        <v>0</v>
      </c>
      <c r="P33" s="442">
        <f t="shared" si="2"/>
        <v>0</v>
      </c>
      <c r="Q33" s="442">
        <f>O33-'[1]5.3'!M33</f>
        <v>0</v>
      </c>
    </row>
    <row r="34" spans="1:17" s="424" customFormat="1">
      <c r="A34" s="434" t="s">
        <v>48</v>
      </c>
      <c r="B34" s="445" t="s">
        <v>645</v>
      </c>
      <c r="C34" s="437">
        <v>34689</v>
      </c>
      <c r="D34" s="437">
        <v>34123</v>
      </c>
      <c r="E34" s="437"/>
      <c r="F34" s="504"/>
      <c r="G34" s="437"/>
      <c r="H34" s="504">
        <v>566</v>
      </c>
      <c r="I34" s="437"/>
      <c r="J34" s="504"/>
      <c r="K34" s="437"/>
      <c r="L34" s="504"/>
      <c r="M34" s="437"/>
      <c r="N34" s="437"/>
      <c r="O34" s="442">
        <f t="shared" si="1"/>
        <v>34689</v>
      </c>
      <c r="P34" s="442">
        <f t="shared" si="2"/>
        <v>0</v>
      </c>
      <c r="Q34" s="442">
        <f>O34-'[1]5.3'!M34</f>
        <v>0</v>
      </c>
    </row>
    <row r="35" spans="1:17">
      <c r="A35" s="434" t="s">
        <v>400</v>
      </c>
      <c r="B35" s="445"/>
      <c r="C35" s="437">
        <v>34850</v>
      </c>
      <c r="D35" s="437">
        <v>33242</v>
      </c>
      <c r="E35" s="437"/>
      <c r="F35" s="504"/>
      <c r="G35" s="437"/>
      <c r="H35" s="504">
        <v>566</v>
      </c>
      <c r="I35" s="437"/>
      <c r="J35" s="504"/>
      <c r="K35" s="437"/>
      <c r="L35" s="504"/>
      <c r="M35" s="437"/>
      <c r="N35" s="437">
        <v>1042</v>
      </c>
      <c r="O35" s="442">
        <f t="shared" si="1"/>
        <v>34850</v>
      </c>
      <c r="P35" s="442">
        <f t="shared" si="2"/>
        <v>0</v>
      </c>
      <c r="Q35" s="442">
        <f>O35-'[1]5.3'!M35</f>
        <v>0</v>
      </c>
    </row>
    <row r="36" spans="1:17">
      <c r="A36" s="434" t="s">
        <v>653</v>
      </c>
      <c r="B36" s="445"/>
      <c r="C36" s="437">
        <v>96</v>
      </c>
      <c r="D36" s="437"/>
      <c r="E36" s="437"/>
      <c r="F36" s="504"/>
      <c r="G36" s="437"/>
      <c r="H36" s="504">
        <v>96</v>
      </c>
      <c r="I36" s="437"/>
      <c r="J36" s="504"/>
      <c r="K36" s="437"/>
      <c r="L36" s="504"/>
      <c r="M36" s="437"/>
      <c r="N36" s="437"/>
      <c r="O36" s="442">
        <f t="shared" si="1"/>
        <v>96</v>
      </c>
      <c r="P36" s="442">
        <f t="shared" si="2"/>
        <v>0</v>
      </c>
      <c r="Q36" s="442">
        <f>O36-'[1]5.3'!M36</f>
        <v>0</v>
      </c>
    </row>
    <row r="37" spans="1:17">
      <c r="A37" s="434" t="s">
        <v>654</v>
      </c>
      <c r="B37" s="445"/>
      <c r="C37" s="437">
        <v>10</v>
      </c>
      <c r="D37" s="437"/>
      <c r="E37" s="437"/>
      <c r="F37" s="504"/>
      <c r="G37" s="437"/>
      <c r="H37" s="504"/>
      <c r="I37" s="437"/>
      <c r="J37" s="504">
        <v>10</v>
      </c>
      <c r="K37" s="437"/>
      <c r="L37" s="504"/>
      <c r="M37" s="437"/>
      <c r="N37" s="437"/>
      <c r="O37" s="442">
        <f t="shared" si="1"/>
        <v>10</v>
      </c>
      <c r="P37" s="442">
        <f t="shared" si="2"/>
        <v>0</v>
      </c>
      <c r="Q37" s="442">
        <f>O37-'[1]5.3'!M37</f>
        <v>0</v>
      </c>
    </row>
    <row r="38" spans="1:17">
      <c r="A38" s="434" t="s">
        <v>647</v>
      </c>
      <c r="B38" s="445"/>
      <c r="C38" s="437">
        <v>-1631</v>
      </c>
      <c r="D38" s="437">
        <v>-1631</v>
      </c>
      <c r="E38" s="437"/>
      <c r="F38" s="504"/>
      <c r="G38" s="437"/>
      <c r="H38" s="504"/>
      <c r="I38" s="437"/>
      <c r="J38" s="504"/>
      <c r="K38" s="437"/>
      <c r="L38" s="504"/>
      <c r="M38" s="437"/>
      <c r="N38" s="437"/>
      <c r="O38" s="442">
        <f t="shared" si="1"/>
        <v>-1631</v>
      </c>
      <c r="P38" s="442">
        <f t="shared" si="2"/>
        <v>0</v>
      </c>
      <c r="Q38" s="442">
        <f>O38-'[1]5.3'!M38</f>
        <v>0</v>
      </c>
    </row>
    <row r="39" spans="1:17">
      <c r="A39" s="434" t="s">
        <v>648</v>
      </c>
      <c r="B39" s="445"/>
      <c r="C39" s="437">
        <f>SUM(C36:C38)</f>
        <v>-1525</v>
      </c>
      <c r="D39" s="437">
        <f t="shared" ref="D39:N39" si="9">SUM(D36:D38)</f>
        <v>-1631</v>
      </c>
      <c r="E39" s="437">
        <f t="shared" si="9"/>
        <v>0</v>
      </c>
      <c r="F39" s="437">
        <f t="shared" si="9"/>
        <v>0</v>
      </c>
      <c r="G39" s="437">
        <f t="shared" si="9"/>
        <v>0</v>
      </c>
      <c r="H39" s="437">
        <f t="shared" si="9"/>
        <v>96</v>
      </c>
      <c r="I39" s="437">
        <f t="shared" si="9"/>
        <v>0</v>
      </c>
      <c r="J39" s="437">
        <f t="shared" si="9"/>
        <v>10</v>
      </c>
      <c r="K39" s="437">
        <f t="shared" si="9"/>
        <v>0</v>
      </c>
      <c r="L39" s="437">
        <f t="shared" si="9"/>
        <v>0</v>
      </c>
      <c r="M39" s="437">
        <f t="shared" si="9"/>
        <v>0</v>
      </c>
      <c r="N39" s="437">
        <f t="shared" si="9"/>
        <v>0</v>
      </c>
      <c r="O39" s="442">
        <f t="shared" si="1"/>
        <v>-1525</v>
      </c>
      <c r="P39" s="442">
        <f t="shared" si="2"/>
        <v>0</v>
      </c>
      <c r="Q39" s="442">
        <f>O39-'[1]5.3'!M39</f>
        <v>0</v>
      </c>
    </row>
    <row r="40" spans="1:17">
      <c r="A40" s="438" t="s">
        <v>400</v>
      </c>
      <c r="B40" s="446"/>
      <c r="C40" s="439">
        <f>C35+C39</f>
        <v>33325</v>
      </c>
      <c r="D40" s="439">
        <f t="shared" ref="D40:N40" si="10">D35+D39</f>
        <v>31611</v>
      </c>
      <c r="E40" s="439">
        <f t="shared" si="10"/>
        <v>0</v>
      </c>
      <c r="F40" s="439">
        <f t="shared" si="10"/>
        <v>0</v>
      </c>
      <c r="G40" s="439">
        <f t="shared" si="10"/>
        <v>0</v>
      </c>
      <c r="H40" s="439">
        <f t="shared" si="10"/>
        <v>662</v>
      </c>
      <c r="I40" s="439">
        <f t="shared" si="10"/>
        <v>0</v>
      </c>
      <c r="J40" s="439">
        <f t="shared" si="10"/>
        <v>10</v>
      </c>
      <c r="K40" s="439">
        <f t="shared" si="10"/>
        <v>0</v>
      </c>
      <c r="L40" s="439">
        <f t="shared" si="10"/>
        <v>0</v>
      </c>
      <c r="M40" s="439">
        <f t="shared" si="10"/>
        <v>0</v>
      </c>
      <c r="N40" s="439">
        <f t="shared" si="10"/>
        <v>1042</v>
      </c>
      <c r="O40" s="442">
        <f t="shared" si="1"/>
        <v>33325</v>
      </c>
      <c r="P40" s="442">
        <f t="shared" si="2"/>
        <v>0</v>
      </c>
      <c r="Q40" s="442">
        <f>O40-'[1]5.3'!M40</f>
        <v>0</v>
      </c>
    </row>
    <row r="41" spans="1:17">
      <c r="A41" s="505" t="s">
        <v>655</v>
      </c>
      <c r="B41" s="445" t="s">
        <v>656</v>
      </c>
      <c r="C41" s="437"/>
      <c r="D41" s="437"/>
      <c r="E41" s="437"/>
      <c r="F41" s="504"/>
      <c r="G41" s="437"/>
      <c r="H41" s="504"/>
      <c r="I41" s="437"/>
      <c r="J41" s="504"/>
      <c r="K41" s="437"/>
      <c r="L41" s="504"/>
      <c r="M41" s="437"/>
      <c r="N41" s="437"/>
      <c r="O41" s="442">
        <f t="shared" si="1"/>
        <v>0</v>
      </c>
      <c r="P41" s="442">
        <f t="shared" si="2"/>
        <v>0</v>
      </c>
      <c r="Q41" s="442">
        <f>O41-'[1]5.3'!M41</f>
        <v>0</v>
      </c>
    </row>
    <row r="42" spans="1:17" s="424" customFormat="1">
      <c r="A42" s="434" t="s">
        <v>48</v>
      </c>
      <c r="B42" s="445"/>
      <c r="C42" s="437">
        <f t="shared" ref="C42:N43" si="11">C47+C54</f>
        <v>199859</v>
      </c>
      <c r="D42" s="437">
        <f t="shared" si="11"/>
        <v>105700</v>
      </c>
      <c r="E42" s="437">
        <f t="shared" si="11"/>
        <v>0</v>
      </c>
      <c r="F42" s="437">
        <f t="shared" si="11"/>
        <v>0</v>
      </c>
      <c r="G42" s="437">
        <f t="shared" si="11"/>
        <v>0</v>
      </c>
      <c r="H42" s="437">
        <f t="shared" si="11"/>
        <v>94159</v>
      </c>
      <c r="I42" s="437">
        <f t="shared" si="11"/>
        <v>0</v>
      </c>
      <c r="J42" s="437">
        <f t="shared" si="11"/>
        <v>0</v>
      </c>
      <c r="K42" s="437">
        <f t="shared" si="11"/>
        <v>0</v>
      </c>
      <c r="L42" s="437">
        <f t="shared" si="11"/>
        <v>0</v>
      </c>
      <c r="M42" s="437">
        <f t="shared" si="11"/>
        <v>0</v>
      </c>
      <c r="N42" s="437">
        <f t="shared" si="11"/>
        <v>0</v>
      </c>
      <c r="O42" s="442">
        <f t="shared" si="1"/>
        <v>199859</v>
      </c>
      <c r="P42" s="442">
        <f t="shared" si="2"/>
        <v>0</v>
      </c>
      <c r="Q42" s="442">
        <f>O42-'[1]5.3'!M42</f>
        <v>0</v>
      </c>
    </row>
    <row r="43" spans="1:17" s="424" customFormat="1">
      <c r="A43" s="434" t="s">
        <v>400</v>
      </c>
      <c r="B43" s="445"/>
      <c r="C43" s="437">
        <f>C48+C55</f>
        <v>201506</v>
      </c>
      <c r="D43" s="437">
        <f t="shared" si="11"/>
        <v>99849</v>
      </c>
      <c r="E43" s="437">
        <f t="shared" si="11"/>
        <v>0</v>
      </c>
      <c r="F43" s="437">
        <f t="shared" si="11"/>
        <v>0</v>
      </c>
      <c r="G43" s="437">
        <f t="shared" si="11"/>
        <v>0</v>
      </c>
      <c r="H43" s="437">
        <f t="shared" si="11"/>
        <v>94159</v>
      </c>
      <c r="I43" s="437">
        <f t="shared" si="11"/>
        <v>0</v>
      </c>
      <c r="J43" s="437">
        <f t="shared" si="11"/>
        <v>0</v>
      </c>
      <c r="K43" s="437">
        <f t="shared" si="11"/>
        <v>0</v>
      </c>
      <c r="L43" s="437">
        <f t="shared" si="11"/>
        <v>0</v>
      </c>
      <c r="M43" s="437">
        <f t="shared" si="11"/>
        <v>0</v>
      </c>
      <c r="N43" s="437">
        <f t="shared" si="11"/>
        <v>7498</v>
      </c>
      <c r="O43" s="442">
        <f t="shared" si="1"/>
        <v>201506</v>
      </c>
      <c r="P43" s="442">
        <f t="shared" si="0"/>
        <v>0</v>
      </c>
      <c r="Q43" s="442">
        <f>O43-'[1]5.3'!M43</f>
        <v>0</v>
      </c>
    </row>
    <row r="44" spans="1:17" s="424" customFormat="1">
      <c r="A44" s="434" t="s">
        <v>648</v>
      </c>
      <c r="B44" s="445"/>
      <c r="C44" s="437">
        <f t="shared" ref="C44:N45" si="12">C51+C58</f>
        <v>3727</v>
      </c>
      <c r="D44" s="437">
        <f t="shared" si="12"/>
        <v>752</v>
      </c>
      <c r="E44" s="437">
        <f t="shared" si="12"/>
        <v>0</v>
      </c>
      <c r="F44" s="437">
        <f t="shared" si="12"/>
        <v>0</v>
      </c>
      <c r="G44" s="437">
        <f t="shared" si="12"/>
        <v>0</v>
      </c>
      <c r="H44" s="437">
        <f t="shared" si="12"/>
        <v>2975</v>
      </c>
      <c r="I44" s="437">
        <f t="shared" si="12"/>
        <v>0</v>
      </c>
      <c r="J44" s="437">
        <f t="shared" si="12"/>
        <v>0</v>
      </c>
      <c r="K44" s="437">
        <f t="shared" si="12"/>
        <v>0</v>
      </c>
      <c r="L44" s="437">
        <f t="shared" si="12"/>
        <v>0</v>
      </c>
      <c r="M44" s="437">
        <f t="shared" si="12"/>
        <v>0</v>
      </c>
      <c r="N44" s="437">
        <f t="shared" si="12"/>
        <v>0</v>
      </c>
      <c r="O44" s="442">
        <f t="shared" si="1"/>
        <v>3727</v>
      </c>
      <c r="P44" s="442">
        <f t="shared" si="0"/>
        <v>0</v>
      </c>
      <c r="Q44" s="442">
        <f>O44-'[1]5.3'!M44</f>
        <v>0</v>
      </c>
    </row>
    <row r="45" spans="1:17" s="424" customFormat="1">
      <c r="A45" s="434" t="s">
        <v>400</v>
      </c>
      <c r="B45" s="445"/>
      <c r="C45" s="437">
        <f t="shared" si="12"/>
        <v>205233</v>
      </c>
      <c r="D45" s="437">
        <f t="shared" si="12"/>
        <v>100601</v>
      </c>
      <c r="E45" s="437">
        <f t="shared" si="12"/>
        <v>0</v>
      </c>
      <c r="F45" s="437">
        <f t="shared" si="12"/>
        <v>0</v>
      </c>
      <c r="G45" s="437">
        <f t="shared" si="12"/>
        <v>0</v>
      </c>
      <c r="H45" s="437">
        <f t="shared" si="12"/>
        <v>97134</v>
      </c>
      <c r="I45" s="437">
        <f t="shared" si="12"/>
        <v>0</v>
      </c>
      <c r="J45" s="437">
        <f t="shared" si="12"/>
        <v>0</v>
      </c>
      <c r="K45" s="437">
        <f t="shared" si="12"/>
        <v>0</v>
      </c>
      <c r="L45" s="437">
        <f t="shared" si="12"/>
        <v>0</v>
      </c>
      <c r="M45" s="437">
        <f t="shared" si="12"/>
        <v>0</v>
      </c>
      <c r="N45" s="437">
        <f t="shared" si="12"/>
        <v>7498</v>
      </c>
      <c r="O45" s="442">
        <f t="shared" si="1"/>
        <v>205233</v>
      </c>
      <c r="P45" s="442">
        <f t="shared" si="0"/>
        <v>0</v>
      </c>
      <c r="Q45" s="442">
        <f>O45-'[1]5.3'!M45</f>
        <v>0</v>
      </c>
    </row>
    <row r="46" spans="1:17">
      <c r="A46" s="506" t="s">
        <v>657</v>
      </c>
      <c r="B46" s="447"/>
      <c r="C46" s="437"/>
      <c r="D46" s="437"/>
      <c r="E46" s="437"/>
      <c r="F46" s="504"/>
      <c r="G46" s="437"/>
      <c r="H46" s="504"/>
      <c r="I46" s="437"/>
      <c r="J46" s="437"/>
      <c r="K46" s="437"/>
      <c r="L46" s="437"/>
      <c r="M46" s="437"/>
      <c r="N46" s="437"/>
      <c r="O46" s="442">
        <f t="shared" si="1"/>
        <v>0</v>
      </c>
      <c r="P46" s="442">
        <f t="shared" si="0"/>
        <v>0</v>
      </c>
      <c r="Q46" s="442">
        <f>O46-'[1]5.3'!M46</f>
        <v>0</v>
      </c>
    </row>
    <row r="47" spans="1:17" s="424" customFormat="1">
      <c r="A47" s="434" t="s">
        <v>48</v>
      </c>
      <c r="B47" s="434"/>
      <c r="C47" s="437">
        <v>118625</v>
      </c>
      <c r="D47" s="437">
        <v>58374</v>
      </c>
      <c r="E47" s="437"/>
      <c r="F47" s="504"/>
      <c r="G47" s="437"/>
      <c r="H47" s="504">
        <v>60251</v>
      </c>
      <c r="I47" s="437"/>
      <c r="J47" s="437"/>
      <c r="K47" s="437"/>
      <c r="L47" s="437"/>
      <c r="M47" s="437"/>
      <c r="N47" s="437"/>
      <c r="O47" s="442">
        <f t="shared" si="1"/>
        <v>118625</v>
      </c>
      <c r="P47" s="442">
        <f t="shared" si="0"/>
        <v>0</v>
      </c>
      <c r="Q47" s="442">
        <f>O47-'[1]5.3'!M47</f>
        <v>0</v>
      </c>
    </row>
    <row r="48" spans="1:17" s="424" customFormat="1">
      <c r="A48" s="434" t="s">
        <v>400</v>
      </c>
      <c r="B48" s="434"/>
      <c r="C48" s="437">
        <v>119415</v>
      </c>
      <c r="D48" s="437">
        <v>55566</v>
      </c>
      <c r="E48" s="437">
        <v>0</v>
      </c>
      <c r="F48" s="504">
        <v>0</v>
      </c>
      <c r="G48" s="437">
        <v>0</v>
      </c>
      <c r="H48" s="504">
        <v>60251</v>
      </c>
      <c r="I48" s="437">
        <v>0</v>
      </c>
      <c r="J48" s="437">
        <v>0</v>
      </c>
      <c r="K48" s="437">
        <v>0</v>
      </c>
      <c r="L48" s="437">
        <v>0</v>
      </c>
      <c r="M48" s="437">
        <v>0</v>
      </c>
      <c r="N48" s="437">
        <v>3598</v>
      </c>
      <c r="O48" s="442">
        <f t="shared" si="1"/>
        <v>119415</v>
      </c>
      <c r="P48" s="442">
        <f t="shared" si="0"/>
        <v>0</v>
      </c>
      <c r="Q48" s="442">
        <f>O48-'[1]5.3'!M48</f>
        <v>0</v>
      </c>
    </row>
    <row r="49" spans="1:17" s="424" customFormat="1">
      <c r="A49" s="434" t="s">
        <v>658</v>
      </c>
      <c r="B49" s="434"/>
      <c r="C49" s="437">
        <v>2167</v>
      </c>
      <c r="D49" s="437"/>
      <c r="E49" s="437"/>
      <c r="F49" s="504"/>
      <c r="G49" s="437"/>
      <c r="H49" s="504">
        <v>2167</v>
      </c>
      <c r="I49" s="437"/>
      <c r="J49" s="437"/>
      <c r="K49" s="437"/>
      <c r="L49" s="437"/>
      <c r="M49" s="437"/>
      <c r="N49" s="437"/>
      <c r="O49" s="442">
        <f t="shared" si="1"/>
        <v>2167</v>
      </c>
      <c r="P49" s="442">
        <f t="shared" si="0"/>
        <v>0</v>
      </c>
      <c r="Q49" s="442"/>
    </row>
    <row r="50" spans="1:17" s="424" customFormat="1">
      <c r="A50" s="434" t="s">
        <v>647</v>
      </c>
      <c r="B50" s="434"/>
      <c r="C50" s="437">
        <v>5353</v>
      </c>
      <c r="D50" s="437">
        <v>5353</v>
      </c>
      <c r="E50" s="437"/>
      <c r="F50" s="504"/>
      <c r="G50" s="437"/>
      <c r="H50" s="504"/>
      <c r="I50" s="437"/>
      <c r="J50" s="437"/>
      <c r="K50" s="437"/>
      <c r="L50" s="437"/>
      <c r="M50" s="437"/>
      <c r="N50" s="437"/>
      <c r="O50" s="442">
        <f t="shared" si="1"/>
        <v>5353</v>
      </c>
      <c r="P50" s="442">
        <f t="shared" si="0"/>
        <v>0</v>
      </c>
      <c r="Q50" s="442"/>
    </row>
    <row r="51" spans="1:17" s="424" customFormat="1">
      <c r="A51" s="434" t="s">
        <v>648</v>
      </c>
      <c r="B51" s="434"/>
      <c r="C51" s="437">
        <f>SUM(C49:C50)</f>
        <v>7520</v>
      </c>
      <c r="D51" s="437">
        <f t="shared" ref="D51:N51" si="13">SUM(D49:D50)</f>
        <v>5353</v>
      </c>
      <c r="E51" s="437">
        <f t="shared" si="13"/>
        <v>0</v>
      </c>
      <c r="F51" s="437">
        <f t="shared" si="13"/>
        <v>0</v>
      </c>
      <c r="G51" s="437">
        <f t="shared" si="13"/>
        <v>0</v>
      </c>
      <c r="H51" s="437">
        <f t="shared" si="13"/>
        <v>2167</v>
      </c>
      <c r="I51" s="437">
        <f t="shared" si="13"/>
        <v>0</v>
      </c>
      <c r="J51" s="437">
        <f t="shared" si="13"/>
        <v>0</v>
      </c>
      <c r="K51" s="437">
        <f t="shared" si="13"/>
        <v>0</v>
      </c>
      <c r="L51" s="437">
        <f t="shared" si="13"/>
        <v>0</v>
      </c>
      <c r="M51" s="437">
        <f t="shared" si="13"/>
        <v>0</v>
      </c>
      <c r="N51" s="437">
        <f t="shared" si="13"/>
        <v>0</v>
      </c>
      <c r="O51" s="442">
        <f t="shared" si="1"/>
        <v>7520</v>
      </c>
      <c r="P51" s="442">
        <f t="shared" si="0"/>
        <v>0</v>
      </c>
      <c r="Q51" s="442">
        <f>O51-'[1]5.3'!M51</f>
        <v>0</v>
      </c>
    </row>
    <row r="52" spans="1:17" s="424" customFormat="1">
      <c r="A52" s="438" t="s">
        <v>400</v>
      </c>
      <c r="B52" s="438"/>
      <c r="C52" s="439">
        <f>C48+C51</f>
        <v>126935</v>
      </c>
      <c r="D52" s="439">
        <f t="shared" ref="D52:N52" si="14">D48+D51</f>
        <v>60919</v>
      </c>
      <c r="E52" s="439">
        <f t="shared" si="14"/>
        <v>0</v>
      </c>
      <c r="F52" s="439">
        <f t="shared" si="14"/>
        <v>0</v>
      </c>
      <c r="G52" s="439">
        <f t="shared" si="14"/>
        <v>0</v>
      </c>
      <c r="H52" s="439">
        <f t="shared" si="14"/>
        <v>62418</v>
      </c>
      <c r="I52" s="439">
        <f t="shared" si="14"/>
        <v>0</v>
      </c>
      <c r="J52" s="439">
        <f t="shared" si="14"/>
        <v>0</v>
      </c>
      <c r="K52" s="439">
        <f t="shared" si="14"/>
        <v>0</v>
      </c>
      <c r="L52" s="439">
        <f t="shared" si="14"/>
        <v>0</v>
      </c>
      <c r="M52" s="439">
        <f t="shared" si="14"/>
        <v>0</v>
      </c>
      <c r="N52" s="439">
        <f t="shared" si="14"/>
        <v>3598</v>
      </c>
      <c r="O52" s="442">
        <f t="shared" si="1"/>
        <v>126935</v>
      </c>
      <c r="P52" s="442">
        <f t="shared" si="0"/>
        <v>0</v>
      </c>
      <c r="Q52" s="442">
        <f>O52-'[1]5.3'!M52</f>
        <v>0</v>
      </c>
    </row>
    <row r="53" spans="1:17">
      <c r="A53" s="506" t="s">
        <v>659</v>
      </c>
      <c r="B53" s="447"/>
      <c r="C53" s="437"/>
      <c r="D53" s="437"/>
      <c r="E53" s="437"/>
      <c r="F53" s="504"/>
      <c r="G53" s="437"/>
      <c r="H53" s="504"/>
      <c r="I53" s="437"/>
      <c r="J53" s="437"/>
      <c r="K53" s="437"/>
      <c r="L53" s="437"/>
      <c r="M53" s="437"/>
      <c r="N53" s="437"/>
      <c r="O53" s="442">
        <f t="shared" si="1"/>
        <v>0</v>
      </c>
      <c r="P53" s="442">
        <f t="shared" si="0"/>
        <v>0</v>
      </c>
      <c r="Q53" s="442">
        <f>O53-'[1]5.3'!M53</f>
        <v>0</v>
      </c>
    </row>
    <row r="54" spans="1:17" s="424" customFormat="1">
      <c r="A54" s="434" t="s">
        <v>48</v>
      </c>
      <c r="B54" s="434"/>
      <c r="C54" s="437">
        <v>81234</v>
      </c>
      <c r="D54" s="437">
        <v>47326</v>
      </c>
      <c r="E54" s="437"/>
      <c r="F54" s="504"/>
      <c r="G54" s="437"/>
      <c r="H54" s="504">
        <v>33908</v>
      </c>
      <c r="I54" s="437"/>
      <c r="J54" s="437"/>
      <c r="K54" s="437"/>
      <c r="L54" s="437"/>
      <c r="M54" s="437"/>
      <c r="N54" s="437"/>
      <c r="O54" s="442">
        <f t="shared" si="1"/>
        <v>81234</v>
      </c>
      <c r="P54" s="442">
        <f t="shared" si="0"/>
        <v>0</v>
      </c>
      <c r="Q54" s="442">
        <f>O54-'[1]5.3'!M54</f>
        <v>0</v>
      </c>
    </row>
    <row r="55" spans="1:17" s="424" customFormat="1">
      <c r="A55" s="434" t="s">
        <v>400</v>
      </c>
      <c r="B55" s="434"/>
      <c r="C55" s="437">
        <v>82091</v>
      </c>
      <c r="D55" s="437">
        <v>44283</v>
      </c>
      <c r="E55" s="437">
        <v>0</v>
      </c>
      <c r="F55" s="504">
        <v>0</v>
      </c>
      <c r="G55" s="437">
        <v>0</v>
      </c>
      <c r="H55" s="504">
        <v>33908</v>
      </c>
      <c r="I55" s="437">
        <v>0</v>
      </c>
      <c r="J55" s="437">
        <v>0</v>
      </c>
      <c r="K55" s="437">
        <v>0</v>
      </c>
      <c r="L55" s="437">
        <v>0</v>
      </c>
      <c r="M55" s="437">
        <v>0</v>
      </c>
      <c r="N55" s="437">
        <v>3900</v>
      </c>
      <c r="O55" s="442">
        <f t="shared" si="1"/>
        <v>82091</v>
      </c>
      <c r="P55" s="442">
        <f t="shared" si="0"/>
        <v>0</v>
      </c>
      <c r="Q55" s="442">
        <f>O55-'[1]5.3'!M55</f>
        <v>0</v>
      </c>
    </row>
    <row r="56" spans="1:17" s="424" customFormat="1">
      <c r="A56" s="434" t="s">
        <v>658</v>
      </c>
      <c r="B56" s="434"/>
      <c r="C56" s="437">
        <v>808</v>
      </c>
      <c r="D56" s="437"/>
      <c r="E56" s="437"/>
      <c r="F56" s="504"/>
      <c r="G56" s="437"/>
      <c r="H56" s="504">
        <v>808</v>
      </c>
      <c r="I56" s="437"/>
      <c r="J56" s="437"/>
      <c r="K56" s="437"/>
      <c r="L56" s="437"/>
      <c r="M56" s="437"/>
      <c r="N56" s="437"/>
      <c r="O56" s="442">
        <f t="shared" si="1"/>
        <v>808</v>
      </c>
      <c r="P56" s="442">
        <f t="shared" si="0"/>
        <v>0</v>
      </c>
      <c r="Q56" s="442"/>
    </row>
    <row r="57" spans="1:17" s="424" customFormat="1">
      <c r="A57" s="434" t="s">
        <v>647</v>
      </c>
      <c r="B57" s="434"/>
      <c r="C57" s="437">
        <v>-4601</v>
      </c>
      <c r="D57" s="437">
        <v>-4601</v>
      </c>
      <c r="E57" s="437"/>
      <c r="F57" s="504"/>
      <c r="G57" s="437"/>
      <c r="H57" s="504"/>
      <c r="I57" s="437"/>
      <c r="J57" s="437"/>
      <c r="K57" s="437"/>
      <c r="L57" s="437"/>
      <c r="M57" s="437"/>
      <c r="N57" s="437"/>
      <c r="O57" s="442">
        <f t="shared" si="1"/>
        <v>-4601</v>
      </c>
      <c r="P57" s="442">
        <f t="shared" si="0"/>
        <v>0</v>
      </c>
      <c r="Q57" s="442"/>
    </row>
    <row r="58" spans="1:17" s="424" customFormat="1">
      <c r="A58" s="434" t="s">
        <v>648</v>
      </c>
      <c r="B58" s="434"/>
      <c r="C58" s="437">
        <f>SUM(C56:C57)</f>
        <v>-3793</v>
      </c>
      <c r="D58" s="437">
        <f t="shared" ref="D58:N58" si="15">SUM(D56:D57)</f>
        <v>-4601</v>
      </c>
      <c r="E58" s="437">
        <f t="shared" si="15"/>
        <v>0</v>
      </c>
      <c r="F58" s="437">
        <f t="shared" si="15"/>
        <v>0</v>
      </c>
      <c r="G58" s="437">
        <f t="shared" si="15"/>
        <v>0</v>
      </c>
      <c r="H58" s="437">
        <f t="shared" si="15"/>
        <v>808</v>
      </c>
      <c r="I58" s="437">
        <f t="shared" si="15"/>
        <v>0</v>
      </c>
      <c r="J58" s="437">
        <f t="shared" si="15"/>
        <v>0</v>
      </c>
      <c r="K58" s="437">
        <f t="shared" si="15"/>
        <v>0</v>
      </c>
      <c r="L58" s="437">
        <f t="shared" si="15"/>
        <v>0</v>
      </c>
      <c r="M58" s="437">
        <f t="shared" si="15"/>
        <v>0</v>
      </c>
      <c r="N58" s="437">
        <f t="shared" si="15"/>
        <v>0</v>
      </c>
      <c r="O58" s="442">
        <f t="shared" si="1"/>
        <v>-3793</v>
      </c>
      <c r="P58" s="442">
        <f t="shared" si="0"/>
        <v>0</v>
      </c>
      <c r="Q58" s="442">
        <f>O58-'[1]5.3'!M58</f>
        <v>0</v>
      </c>
    </row>
    <row r="59" spans="1:17" s="424" customFormat="1">
      <c r="A59" s="438" t="s">
        <v>400</v>
      </c>
      <c r="B59" s="438"/>
      <c r="C59" s="439">
        <f>C55+C58</f>
        <v>78298</v>
      </c>
      <c r="D59" s="439">
        <f t="shared" ref="D59:N59" si="16">D55+D58</f>
        <v>39682</v>
      </c>
      <c r="E59" s="439">
        <f t="shared" si="16"/>
        <v>0</v>
      </c>
      <c r="F59" s="439">
        <f t="shared" si="16"/>
        <v>0</v>
      </c>
      <c r="G59" s="439">
        <f t="shared" si="16"/>
        <v>0</v>
      </c>
      <c r="H59" s="439">
        <f t="shared" si="16"/>
        <v>34716</v>
      </c>
      <c r="I59" s="439">
        <f t="shared" si="16"/>
        <v>0</v>
      </c>
      <c r="J59" s="439">
        <f t="shared" si="16"/>
        <v>0</v>
      </c>
      <c r="K59" s="439">
        <f t="shared" si="16"/>
        <v>0</v>
      </c>
      <c r="L59" s="439">
        <f t="shared" si="16"/>
        <v>0</v>
      </c>
      <c r="M59" s="439">
        <f t="shared" si="16"/>
        <v>0</v>
      </c>
      <c r="N59" s="439">
        <f t="shared" si="16"/>
        <v>3900</v>
      </c>
      <c r="O59" s="442">
        <f t="shared" si="1"/>
        <v>78298</v>
      </c>
      <c r="P59" s="442">
        <f t="shared" si="0"/>
        <v>0</v>
      </c>
      <c r="Q59" s="442">
        <f>O59-'[1]5.3'!M59</f>
        <v>0</v>
      </c>
    </row>
    <row r="60" spans="1:17">
      <c r="A60" s="505" t="s">
        <v>715</v>
      </c>
      <c r="B60" s="445" t="s">
        <v>645</v>
      </c>
      <c r="C60" s="437"/>
      <c r="D60" s="437"/>
      <c r="E60" s="437"/>
      <c r="F60" s="504"/>
      <c r="G60" s="437"/>
      <c r="H60" s="504"/>
      <c r="I60" s="437"/>
      <c r="J60" s="437"/>
      <c r="K60" s="437"/>
      <c r="L60" s="437"/>
      <c r="M60" s="437"/>
      <c r="N60" s="437"/>
      <c r="O60" s="442">
        <f t="shared" si="1"/>
        <v>0</v>
      </c>
      <c r="P60" s="442">
        <f t="shared" si="0"/>
        <v>0</v>
      </c>
      <c r="Q60" s="442">
        <f>O60-'[1]5.3'!M60</f>
        <v>0</v>
      </c>
    </row>
    <row r="61" spans="1:17">
      <c r="A61" s="434" t="s">
        <v>48</v>
      </c>
      <c r="B61" s="448"/>
      <c r="C61" s="437">
        <v>57042</v>
      </c>
      <c r="D61" s="437">
        <v>52923</v>
      </c>
      <c r="E61" s="437"/>
      <c r="F61" s="504"/>
      <c r="G61" s="437"/>
      <c r="H61" s="504">
        <v>3657</v>
      </c>
      <c r="I61" s="437"/>
      <c r="J61" s="437">
        <v>462</v>
      </c>
      <c r="K61" s="437"/>
      <c r="L61" s="437"/>
      <c r="M61" s="437"/>
      <c r="N61" s="437"/>
      <c r="O61" s="442">
        <f t="shared" si="1"/>
        <v>57042</v>
      </c>
      <c r="P61" s="442">
        <f t="shared" si="0"/>
        <v>0</v>
      </c>
      <c r="Q61" s="442">
        <f>O61-'[1]5.3'!M61</f>
        <v>0</v>
      </c>
    </row>
    <row r="62" spans="1:17">
      <c r="A62" s="434" t="s">
        <v>400</v>
      </c>
      <c r="B62" s="448"/>
      <c r="C62" s="437">
        <v>52623</v>
      </c>
      <c r="D62" s="437">
        <v>45045</v>
      </c>
      <c r="E62" s="437">
        <v>0</v>
      </c>
      <c r="F62" s="504">
        <v>0</v>
      </c>
      <c r="G62" s="437">
        <v>0</v>
      </c>
      <c r="H62" s="504">
        <v>3657</v>
      </c>
      <c r="I62" s="437">
        <v>0</v>
      </c>
      <c r="J62" s="437">
        <v>462</v>
      </c>
      <c r="K62" s="437">
        <v>0</v>
      </c>
      <c r="L62" s="437">
        <v>0</v>
      </c>
      <c r="M62" s="437">
        <v>0</v>
      </c>
      <c r="N62" s="437">
        <v>3459</v>
      </c>
      <c r="O62" s="442">
        <f t="shared" si="1"/>
        <v>52623</v>
      </c>
      <c r="P62" s="442">
        <f t="shared" si="0"/>
        <v>0</v>
      </c>
      <c r="Q62" s="442">
        <f>O62-'[1]5.3'!M62</f>
        <v>0</v>
      </c>
    </row>
    <row r="63" spans="1:17">
      <c r="A63" s="434" t="s">
        <v>661</v>
      </c>
      <c r="B63" s="448"/>
      <c r="C63" s="437">
        <v>1233</v>
      </c>
      <c r="D63" s="437"/>
      <c r="E63" s="437">
        <v>1695</v>
      </c>
      <c r="F63" s="504"/>
      <c r="G63" s="437"/>
      <c r="H63" s="504"/>
      <c r="I63" s="437"/>
      <c r="J63" s="437">
        <v>-462</v>
      </c>
      <c r="K63" s="437"/>
      <c r="L63" s="437"/>
      <c r="M63" s="437"/>
      <c r="N63" s="437"/>
      <c r="O63" s="442">
        <f t="shared" si="1"/>
        <v>1233</v>
      </c>
      <c r="P63" s="442">
        <f t="shared" si="0"/>
        <v>0</v>
      </c>
      <c r="Q63" s="442"/>
    </row>
    <row r="64" spans="1:17">
      <c r="A64" s="434" t="s">
        <v>646</v>
      </c>
      <c r="B64" s="448"/>
      <c r="C64" s="437">
        <v>873</v>
      </c>
      <c r="D64" s="437"/>
      <c r="E64" s="437"/>
      <c r="F64" s="504"/>
      <c r="G64" s="437"/>
      <c r="H64" s="504">
        <v>873</v>
      </c>
      <c r="I64" s="437"/>
      <c r="J64" s="437"/>
      <c r="K64" s="437"/>
      <c r="L64" s="437"/>
      <c r="M64" s="437"/>
      <c r="N64" s="437"/>
      <c r="O64" s="442">
        <f t="shared" si="1"/>
        <v>873</v>
      </c>
      <c r="P64" s="442">
        <f t="shared" si="0"/>
        <v>0</v>
      </c>
      <c r="Q64" s="442"/>
    </row>
    <row r="65" spans="1:17">
      <c r="A65" s="434" t="s">
        <v>647</v>
      </c>
      <c r="B65" s="448"/>
      <c r="C65" s="437">
        <v>553</v>
      </c>
      <c r="D65" s="437">
        <v>553</v>
      </c>
      <c r="E65" s="437"/>
      <c r="F65" s="504"/>
      <c r="G65" s="437"/>
      <c r="H65" s="504"/>
      <c r="I65" s="437"/>
      <c r="J65" s="437"/>
      <c r="K65" s="437"/>
      <c r="L65" s="437"/>
      <c r="M65" s="437"/>
      <c r="N65" s="437"/>
      <c r="O65" s="442">
        <f t="shared" si="1"/>
        <v>553</v>
      </c>
      <c r="P65" s="442">
        <f t="shared" si="0"/>
        <v>0</v>
      </c>
      <c r="Q65" s="442"/>
    </row>
    <row r="66" spans="1:17">
      <c r="A66" s="434" t="s">
        <v>648</v>
      </c>
      <c r="B66" s="448"/>
      <c r="C66" s="437">
        <f>SUM(C63:C65)</f>
        <v>2659</v>
      </c>
      <c r="D66" s="437">
        <f t="shared" ref="D66:N66" si="17">SUM(D63:D65)</f>
        <v>553</v>
      </c>
      <c r="E66" s="437">
        <f t="shared" si="17"/>
        <v>1695</v>
      </c>
      <c r="F66" s="437">
        <f t="shared" si="17"/>
        <v>0</v>
      </c>
      <c r="G66" s="437">
        <f t="shared" si="17"/>
        <v>0</v>
      </c>
      <c r="H66" s="437">
        <f t="shared" si="17"/>
        <v>873</v>
      </c>
      <c r="I66" s="437">
        <f t="shared" si="17"/>
        <v>0</v>
      </c>
      <c r="J66" s="437">
        <f t="shared" si="17"/>
        <v>-462</v>
      </c>
      <c r="K66" s="437">
        <f t="shared" si="17"/>
        <v>0</v>
      </c>
      <c r="L66" s="437">
        <f t="shared" si="17"/>
        <v>0</v>
      </c>
      <c r="M66" s="437">
        <f t="shared" si="17"/>
        <v>0</v>
      </c>
      <c r="N66" s="437">
        <f t="shared" si="17"/>
        <v>0</v>
      </c>
      <c r="O66" s="442">
        <f t="shared" si="1"/>
        <v>2659</v>
      </c>
      <c r="P66" s="442">
        <f t="shared" si="0"/>
        <v>0</v>
      </c>
      <c r="Q66" s="442">
        <f>O66-'[1]5.3'!M66</f>
        <v>0</v>
      </c>
    </row>
    <row r="67" spans="1:17">
      <c r="A67" s="438" t="s">
        <v>400</v>
      </c>
      <c r="B67" s="450"/>
      <c r="C67" s="439">
        <f>C62+C66</f>
        <v>55282</v>
      </c>
      <c r="D67" s="439">
        <f t="shared" ref="D67:N67" si="18">D62+D66</f>
        <v>45598</v>
      </c>
      <c r="E67" s="439">
        <f t="shared" si="18"/>
        <v>1695</v>
      </c>
      <c r="F67" s="439">
        <f t="shared" si="18"/>
        <v>0</v>
      </c>
      <c r="G67" s="439">
        <f t="shared" si="18"/>
        <v>0</v>
      </c>
      <c r="H67" s="439">
        <f t="shared" si="18"/>
        <v>4530</v>
      </c>
      <c r="I67" s="439">
        <f t="shared" si="18"/>
        <v>0</v>
      </c>
      <c r="J67" s="439">
        <f t="shared" si="18"/>
        <v>0</v>
      </c>
      <c r="K67" s="439">
        <f t="shared" si="18"/>
        <v>0</v>
      </c>
      <c r="L67" s="439">
        <f t="shared" si="18"/>
        <v>0</v>
      </c>
      <c r="M67" s="439">
        <f t="shared" si="18"/>
        <v>0</v>
      </c>
      <c r="N67" s="439">
        <f t="shared" si="18"/>
        <v>3459</v>
      </c>
      <c r="O67" s="442">
        <f t="shared" si="1"/>
        <v>55282</v>
      </c>
      <c r="P67" s="442">
        <f t="shared" si="0"/>
        <v>0</v>
      </c>
      <c r="Q67" s="442">
        <f>O67-'[1]5.3'!M67</f>
        <v>0</v>
      </c>
    </row>
    <row r="68" spans="1:17">
      <c r="A68" s="452" t="s">
        <v>662</v>
      </c>
      <c r="B68" s="452"/>
      <c r="C68" s="437"/>
      <c r="D68" s="437"/>
      <c r="E68" s="437"/>
      <c r="F68" s="455"/>
      <c r="G68" s="454"/>
      <c r="H68" s="455"/>
      <c r="I68" s="454"/>
      <c r="J68" s="454"/>
      <c r="K68" s="454"/>
      <c r="L68" s="454"/>
      <c r="M68" s="462"/>
      <c r="N68" s="454"/>
      <c r="O68" s="442">
        <f t="shared" si="1"/>
        <v>0</v>
      </c>
      <c r="P68" s="442">
        <f t="shared" si="0"/>
        <v>0</v>
      </c>
      <c r="Q68" s="442">
        <f>O68-'[1]5.3'!M68</f>
        <v>0</v>
      </c>
    </row>
    <row r="69" spans="1:17">
      <c r="A69" s="434" t="s">
        <v>48</v>
      </c>
      <c r="B69" s="459"/>
      <c r="C69" s="453">
        <f>C74+C81+C88+C96+C104</f>
        <v>172294</v>
      </c>
      <c r="D69" s="453">
        <f t="shared" ref="D69:N70" si="19">D74+D81+D88+D96+D104</f>
        <v>100017</v>
      </c>
      <c r="E69" s="453">
        <f t="shared" si="19"/>
        <v>0</v>
      </c>
      <c r="F69" s="453">
        <f t="shared" si="19"/>
        <v>0</v>
      </c>
      <c r="G69" s="453">
        <f t="shared" si="19"/>
        <v>0</v>
      </c>
      <c r="H69" s="453">
        <f t="shared" si="19"/>
        <v>66877</v>
      </c>
      <c r="I69" s="453">
        <f t="shared" si="19"/>
        <v>0</v>
      </c>
      <c r="J69" s="453">
        <f t="shared" si="19"/>
        <v>5400</v>
      </c>
      <c r="K69" s="453">
        <f t="shared" si="19"/>
        <v>0</v>
      </c>
      <c r="L69" s="453">
        <f t="shared" si="19"/>
        <v>0</v>
      </c>
      <c r="M69" s="453">
        <f t="shared" si="19"/>
        <v>0</v>
      </c>
      <c r="N69" s="453">
        <f t="shared" si="19"/>
        <v>0</v>
      </c>
      <c r="O69" s="442">
        <f t="shared" si="1"/>
        <v>172294</v>
      </c>
      <c r="P69" s="442">
        <f t="shared" si="0"/>
        <v>0</v>
      </c>
      <c r="Q69" s="442">
        <f>O69-'[1]5.3'!M69</f>
        <v>0</v>
      </c>
    </row>
    <row r="70" spans="1:17">
      <c r="A70" s="434" t="s">
        <v>400</v>
      </c>
      <c r="B70" s="459"/>
      <c r="C70" s="453">
        <f>C75+C82+C89+C97+C105</f>
        <v>173885</v>
      </c>
      <c r="D70" s="453">
        <f t="shared" si="19"/>
        <v>95111</v>
      </c>
      <c r="E70" s="453">
        <f t="shared" si="19"/>
        <v>0</v>
      </c>
      <c r="F70" s="453">
        <f t="shared" si="19"/>
        <v>0</v>
      </c>
      <c r="G70" s="453">
        <f t="shared" si="19"/>
        <v>0</v>
      </c>
      <c r="H70" s="453">
        <f t="shared" si="19"/>
        <v>66877</v>
      </c>
      <c r="I70" s="453">
        <f t="shared" si="19"/>
        <v>0</v>
      </c>
      <c r="J70" s="453">
        <f t="shared" si="19"/>
        <v>5400</v>
      </c>
      <c r="K70" s="453">
        <f t="shared" si="19"/>
        <v>0</v>
      </c>
      <c r="L70" s="453">
        <f t="shared" si="19"/>
        <v>0</v>
      </c>
      <c r="M70" s="453">
        <f t="shared" si="19"/>
        <v>0</v>
      </c>
      <c r="N70" s="453">
        <f t="shared" si="19"/>
        <v>6497</v>
      </c>
      <c r="O70" s="442">
        <f t="shared" ref="O70:O109" si="20">SUM(D70:N70)</f>
        <v>173885</v>
      </c>
      <c r="P70" s="442">
        <f t="shared" si="0"/>
        <v>0</v>
      </c>
      <c r="Q70" s="442">
        <f>O70-'[1]5.3'!M70</f>
        <v>0</v>
      </c>
    </row>
    <row r="71" spans="1:17">
      <c r="A71" s="434" t="s">
        <v>648</v>
      </c>
      <c r="B71" s="459"/>
      <c r="C71" s="453">
        <f>C78+C85+C93+C101+C108</f>
        <v>-15210</v>
      </c>
      <c r="D71" s="453">
        <f t="shared" ref="D71:N72" si="21">D78+D85+D93+D101+D108</f>
        <v>-383</v>
      </c>
      <c r="E71" s="453">
        <f t="shared" si="21"/>
        <v>0</v>
      </c>
      <c r="F71" s="453">
        <f t="shared" si="21"/>
        <v>0</v>
      </c>
      <c r="G71" s="453">
        <f t="shared" si="21"/>
        <v>0</v>
      </c>
      <c r="H71" s="453">
        <f t="shared" si="21"/>
        <v>-16577</v>
      </c>
      <c r="I71" s="453">
        <f t="shared" si="21"/>
        <v>0</v>
      </c>
      <c r="J71" s="453">
        <f t="shared" si="21"/>
        <v>1750</v>
      </c>
      <c r="K71" s="453">
        <f t="shared" si="21"/>
        <v>0</v>
      </c>
      <c r="L71" s="453">
        <f t="shared" si="21"/>
        <v>0</v>
      </c>
      <c r="M71" s="453">
        <f t="shared" si="21"/>
        <v>0</v>
      </c>
      <c r="N71" s="453">
        <f t="shared" si="21"/>
        <v>0</v>
      </c>
      <c r="O71" s="442">
        <f t="shared" si="20"/>
        <v>-15210</v>
      </c>
      <c r="P71" s="442">
        <f t="shared" si="0"/>
        <v>0</v>
      </c>
      <c r="Q71" s="442">
        <f>O71-'[1]5.3'!M71</f>
        <v>0</v>
      </c>
    </row>
    <row r="72" spans="1:17" s="424" customFormat="1">
      <c r="A72" s="434" t="s">
        <v>400</v>
      </c>
      <c r="B72" s="459"/>
      <c r="C72" s="453">
        <f>C79+C86+C94+C102+C109</f>
        <v>158675</v>
      </c>
      <c r="D72" s="453">
        <f t="shared" si="21"/>
        <v>94728</v>
      </c>
      <c r="E72" s="453">
        <f t="shared" si="21"/>
        <v>0</v>
      </c>
      <c r="F72" s="453">
        <f t="shared" si="21"/>
        <v>0</v>
      </c>
      <c r="G72" s="453">
        <f t="shared" si="21"/>
        <v>0</v>
      </c>
      <c r="H72" s="453">
        <f t="shared" si="21"/>
        <v>50300</v>
      </c>
      <c r="I72" s="453">
        <f t="shared" si="21"/>
        <v>0</v>
      </c>
      <c r="J72" s="453">
        <f t="shared" si="21"/>
        <v>7150</v>
      </c>
      <c r="K72" s="453">
        <f t="shared" si="21"/>
        <v>0</v>
      </c>
      <c r="L72" s="453">
        <f t="shared" si="21"/>
        <v>0</v>
      </c>
      <c r="M72" s="453">
        <f t="shared" si="21"/>
        <v>0</v>
      </c>
      <c r="N72" s="453">
        <f t="shared" si="21"/>
        <v>6497</v>
      </c>
      <c r="O72" s="442">
        <f t="shared" si="20"/>
        <v>158675</v>
      </c>
      <c r="P72" s="442">
        <f t="shared" si="0"/>
        <v>0</v>
      </c>
      <c r="Q72" s="442">
        <f>O72-'[1]5.3'!M72</f>
        <v>0</v>
      </c>
    </row>
    <row r="73" spans="1:17">
      <c r="A73" s="507" t="s">
        <v>663</v>
      </c>
      <c r="B73" s="445" t="s">
        <v>656</v>
      </c>
      <c r="C73" s="437"/>
      <c r="D73" s="437"/>
      <c r="E73" s="437"/>
      <c r="F73" s="455"/>
      <c r="G73" s="454"/>
      <c r="H73" s="455"/>
      <c r="I73" s="454"/>
      <c r="J73" s="454"/>
      <c r="K73" s="454"/>
      <c r="L73" s="454"/>
      <c r="M73" s="462"/>
      <c r="N73" s="454"/>
      <c r="O73" s="442">
        <f t="shared" si="20"/>
        <v>0</v>
      </c>
      <c r="P73" s="442">
        <f t="shared" si="0"/>
        <v>0</v>
      </c>
      <c r="Q73" s="442">
        <f>O73-'[1]5.3'!M73</f>
        <v>0</v>
      </c>
    </row>
    <row r="74" spans="1:17">
      <c r="A74" s="434" t="s">
        <v>48</v>
      </c>
      <c r="B74" s="463"/>
      <c r="C74" s="435">
        <v>69659</v>
      </c>
      <c r="D74" s="437">
        <v>18859</v>
      </c>
      <c r="E74" s="437"/>
      <c r="F74" s="455"/>
      <c r="G74" s="454"/>
      <c r="H74" s="455">
        <v>50800</v>
      </c>
      <c r="I74" s="454"/>
      <c r="J74" s="454"/>
      <c r="K74" s="454"/>
      <c r="L74" s="454"/>
      <c r="M74" s="462"/>
      <c r="N74" s="454"/>
      <c r="O74" s="442">
        <f t="shared" si="20"/>
        <v>69659</v>
      </c>
      <c r="P74" s="442">
        <f t="shared" si="0"/>
        <v>0</v>
      </c>
      <c r="Q74" s="442">
        <f>O74-'[1]5.3'!M74</f>
        <v>0</v>
      </c>
    </row>
    <row r="75" spans="1:17">
      <c r="A75" s="434" t="s">
        <v>400</v>
      </c>
      <c r="B75" s="463"/>
      <c r="C75" s="435">
        <v>70316</v>
      </c>
      <c r="D75" s="437">
        <v>17581</v>
      </c>
      <c r="E75" s="437">
        <v>0</v>
      </c>
      <c r="F75" s="455">
        <v>0</v>
      </c>
      <c r="G75" s="454">
        <v>0</v>
      </c>
      <c r="H75" s="455">
        <v>50800</v>
      </c>
      <c r="I75" s="454">
        <v>0</v>
      </c>
      <c r="J75" s="454">
        <v>0</v>
      </c>
      <c r="K75" s="454">
        <v>0</v>
      </c>
      <c r="L75" s="454">
        <v>0</v>
      </c>
      <c r="M75" s="462">
        <v>0</v>
      </c>
      <c r="N75" s="454">
        <v>1935</v>
      </c>
      <c r="O75" s="442">
        <f t="shared" si="20"/>
        <v>70316</v>
      </c>
      <c r="P75" s="442">
        <f t="shared" si="0"/>
        <v>0</v>
      </c>
      <c r="Q75" s="442">
        <f>O75-'[1]5.3'!M75</f>
        <v>0</v>
      </c>
    </row>
    <row r="76" spans="1:17">
      <c r="A76" s="434" t="s">
        <v>666</v>
      </c>
      <c r="B76" s="463"/>
      <c r="C76" s="435">
        <v>-6814</v>
      </c>
      <c r="D76" s="437"/>
      <c r="E76" s="437"/>
      <c r="F76" s="455"/>
      <c r="G76" s="454"/>
      <c r="H76" s="455">
        <v>-6814</v>
      </c>
      <c r="I76" s="454"/>
      <c r="J76" s="454"/>
      <c r="K76" s="454"/>
      <c r="L76" s="454"/>
      <c r="M76" s="462"/>
      <c r="N76" s="454"/>
      <c r="O76" s="442">
        <f t="shared" si="20"/>
        <v>-6814</v>
      </c>
      <c r="P76" s="442">
        <f t="shared" ref="P76:P139" si="22">O76-C76</f>
        <v>0</v>
      </c>
      <c r="Q76" s="442">
        <f>O76-'[1]5.3'!M76</f>
        <v>0</v>
      </c>
    </row>
    <row r="77" spans="1:17">
      <c r="A77" s="434" t="s">
        <v>647</v>
      </c>
      <c r="B77" s="463"/>
      <c r="C77" s="435">
        <v>7220</v>
      </c>
      <c r="D77" s="437">
        <v>7220</v>
      </c>
      <c r="E77" s="437"/>
      <c r="F77" s="455"/>
      <c r="G77" s="454"/>
      <c r="H77" s="455"/>
      <c r="I77" s="454"/>
      <c r="J77" s="454"/>
      <c r="K77" s="454"/>
      <c r="L77" s="454"/>
      <c r="M77" s="462"/>
      <c r="N77" s="454"/>
      <c r="O77" s="442">
        <f t="shared" si="20"/>
        <v>7220</v>
      </c>
      <c r="P77" s="442">
        <f t="shared" si="22"/>
        <v>0</v>
      </c>
      <c r="Q77" s="442">
        <f>O77-'[1]5.3'!M77</f>
        <v>0</v>
      </c>
    </row>
    <row r="78" spans="1:17">
      <c r="A78" s="434" t="s">
        <v>648</v>
      </c>
      <c r="B78" s="463"/>
      <c r="C78" s="435">
        <f>SUM(C76:C77)</f>
        <v>406</v>
      </c>
      <c r="D78" s="435">
        <f t="shared" ref="D78:N78" si="23">SUM(D76:D77)</f>
        <v>7220</v>
      </c>
      <c r="E78" s="435">
        <f t="shared" si="23"/>
        <v>0</v>
      </c>
      <c r="F78" s="435">
        <f t="shared" si="23"/>
        <v>0</v>
      </c>
      <c r="G78" s="435">
        <f t="shared" si="23"/>
        <v>0</v>
      </c>
      <c r="H78" s="435">
        <f t="shared" si="23"/>
        <v>-6814</v>
      </c>
      <c r="I78" s="435">
        <f t="shared" si="23"/>
        <v>0</v>
      </c>
      <c r="J78" s="435">
        <f t="shared" si="23"/>
        <v>0</v>
      </c>
      <c r="K78" s="435">
        <f t="shared" si="23"/>
        <v>0</v>
      </c>
      <c r="L78" s="435">
        <f t="shared" si="23"/>
        <v>0</v>
      </c>
      <c r="M78" s="435">
        <f t="shared" si="23"/>
        <v>0</v>
      </c>
      <c r="N78" s="435">
        <f t="shared" si="23"/>
        <v>0</v>
      </c>
      <c r="O78" s="442">
        <f t="shared" si="20"/>
        <v>406</v>
      </c>
      <c r="P78" s="442">
        <f t="shared" si="22"/>
        <v>0</v>
      </c>
      <c r="Q78" s="442">
        <f>O78-'[1]5.3'!M78</f>
        <v>0</v>
      </c>
    </row>
    <row r="79" spans="1:17" s="424" customFormat="1">
      <c r="A79" s="434" t="s">
        <v>400</v>
      </c>
      <c r="B79" s="463"/>
      <c r="C79" s="435">
        <f>C75+C78</f>
        <v>70722</v>
      </c>
      <c r="D79" s="435">
        <f t="shared" ref="D79:N79" si="24">D75+D78</f>
        <v>24801</v>
      </c>
      <c r="E79" s="435">
        <f t="shared" si="24"/>
        <v>0</v>
      </c>
      <c r="F79" s="435">
        <f t="shared" si="24"/>
        <v>0</v>
      </c>
      <c r="G79" s="435">
        <f t="shared" si="24"/>
        <v>0</v>
      </c>
      <c r="H79" s="435">
        <f t="shared" si="24"/>
        <v>43986</v>
      </c>
      <c r="I79" s="435">
        <f t="shared" si="24"/>
        <v>0</v>
      </c>
      <c r="J79" s="435">
        <f t="shared" si="24"/>
        <v>0</v>
      </c>
      <c r="K79" s="435">
        <f t="shared" si="24"/>
        <v>0</v>
      </c>
      <c r="L79" s="435">
        <f t="shared" si="24"/>
        <v>0</v>
      </c>
      <c r="M79" s="435">
        <f t="shared" si="24"/>
        <v>0</v>
      </c>
      <c r="N79" s="435">
        <f t="shared" si="24"/>
        <v>1935</v>
      </c>
      <c r="O79" s="442">
        <f t="shared" si="20"/>
        <v>70722</v>
      </c>
      <c r="P79" s="442">
        <f t="shared" si="22"/>
        <v>0</v>
      </c>
      <c r="Q79" s="442">
        <f>O79-'[1]5.3'!M79</f>
        <v>0</v>
      </c>
    </row>
    <row r="80" spans="1:17">
      <c r="A80" s="507" t="s">
        <v>665</v>
      </c>
      <c r="B80" s="445" t="s">
        <v>645</v>
      </c>
      <c r="C80" s="435"/>
      <c r="D80" s="437"/>
      <c r="E80" s="437"/>
      <c r="F80" s="455"/>
      <c r="G80" s="454"/>
      <c r="H80" s="455"/>
      <c r="I80" s="454"/>
      <c r="J80" s="454"/>
      <c r="K80" s="454"/>
      <c r="L80" s="454"/>
      <c r="M80" s="462"/>
      <c r="N80" s="454"/>
      <c r="O80" s="442">
        <f t="shared" si="20"/>
        <v>0</v>
      </c>
      <c r="P80" s="442">
        <f t="shared" si="22"/>
        <v>0</v>
      </c>
      <c r="Q80" s="442">
        <f>O80-'[1]5.3'!M80</f>
        <v>0</v>
      </c>
    </row>
    <row r="81" spans="1:17">
      <c r="A81" s="434" t="s">
        <v>48</v>
      </c>
      <c r="B81" s="463"/>
      <c r="C81" s="435">
        <v>12939</v>
      </c>
      <c r="D81" s="437">
        <v>4176</v>
      </c>
      <c r="E81" s="437"/>
      <c r="F81" s="455"/>
      <c r="G81" s="454"/>
      <c r="H81" s="455">
        <v>8763</v>
      </c>
      <c r="I81" s="454"/>
      <c r="J81" s="454"/>
      <c r="K81" s="454"/>
      <c r="L81" s="454"/>
      <c r="M81" s="462"/>
      <c r="N81" s="454"/>
      <c r="O81" s="442">
        <f t="shared" si="20"/>
        <v>12939</v>
      </c>
      <c r="P81" s="442">
        <f t="shared" si="22"/>
        <v>0</v>
      </c>
      <c r="Q81" s="442">
        <f>O81-'[1]5.3'!M81</f>
        <v>0</v>
      </c>
    </row>
    <row r="82" spans="1:17">
      <c r="A82" s="434" t="s">
        <v>400</v>
      </c>
      <c r="B82" s="463"/>
      <c r="C82" s="435">
        <v>13337</v>
      </c>
      <c r="D82" s="437">
        <v>2194</v>
      </c>
      <c r="E82" s="437">
        <v>0</v>
      </c>
      <c r="F82" s="455">
        <v>0</v>
      </c>
      <c r="G82" s="454">
        <v>0</v>
      </c>
      <c r="H82" s="455">
        <v>8763</v>
      </c>
      <c r="I82" s="454">
        <v>0</v>
      </c>
      <c r="J82" s="454">
        <v>0</v>
      </c>
      <c r="K82" s="454">
        <v>0</v>
      </c>
      <c r="L82" s="454">
        <v>0</v>
      </c>
      <c r="M82" s="462">
        <v>0</v>
      </c>
      <c r="N82" s="454">
        <v>2380</v>
      </c>
      <c r="O82" s="442">
        <f t="shared" si="20"/>
        <v>13337</v>
      </c>
      <c r="P82" s="442">
        <f t="shared" si="22"/>
        <v>0</v>
      </c>
      <c r="Q82" s="442">
        <f>O82-'[1]5.3'!M82</f>
        <v>0</v>
      </c>
    </row>
    <row r="83" spans="1:17">
      <c r="A83" s="434" t="s">
        <v>666</v>
      </c>
      <c r="B83" s="463"/>
      <c r="C83" s="435">
        <v>-3089</v>
      </c>
      <c r="D83" s="437"/>
      <c r="E83" s="437"/>
      <c r="F83" s="455"/>
      <c r="G83" s="454"/>
      <c r="H83" s="455">
        <v>-3089</v>
      </c>
      <c r="I83" s="454"/>
      <c r="J83" s="454"/>
      <c r="K83" s="454"/>
      <c r="L83" s="454"/>
      <c r="M83" s="462"/>
      <c r="N83" s="454"/>
      <c r="O83" s="442">
        <f t="shared" si="20"/>
        <v>-3089</v>
      </c>
      <c r="P83" s="442">
        <f t="shared" si="22"/>
        <v>0</v>
      </c>
      <c r="Q83" s="442">
        <f>O83-'[1]5.3'!M83</f>
        <v>0</v>
      </c>
    </row>
    <row r="84" spans="1:17">
      <c r="A84" s="434" t="s">
        <v>647</v>
      </c>
      <c r="B84" s="463"/>
      <c r="C84" s="435">
        <v>-1898</v>
      </c>
      <c r="D84" s="437">
        <v>-1898</v>
      </c>
      <c r="E84" s="437"/>
      <c r="F84" s="455"/>
      <c r="G84" s="454"/>
      <c r="H84" s="455"/>
      <c r="I84" s="454"/>
      <c r="J84" s="454"/>
      <c r="K84" s="454"/>
      <c r="L84" s="454"/>
      <c r="M84" s="462"/>
      <c r="N84" s="454"/>
      <c r="O84" s="442">
        <f t="shared" si="20"/>
        <v>-1898</v>
      </c>
      <c r="P84" s="442">
        <f t="shared" si="22"/>
        <v>0</v>
      </c>
      <c r="Q84" s="442">
        <f>O84-'[1]5.3'!M84</f>
        <v>0</v>
      </c>
    </row>
    <row r="85" spans="1:17">
      <c r="A85" s="434" t="s">
        <v>648</v>
      </c>
      <c r="B85" s="463"/>
      <c r="C85" s="435">
        <f>SUM(C83:C84)</f>
        <v>-4987</v>
      </c>
      <c r="D85" s="435">
        <f t="shared" ref="D85:N85" si="25">SUM(D83:D84)</f>
        <v>-1898</v>
      </c>
      <c r="E85" s="435">
        <f t="shared" si="25"/>
        <v>0</v>
      </c>
      <c r="F85" s="435">
        <f t="shared" si="25"/>
        <v>0</v>
      </c>
      <c r="G85" s="435">
        <f t="shared" si="25"/>
        <v>0</v>
      </c>
      <c r="H85" s="435">
        <f t="shared" si="25"/>
        <v>-3089</v>
      </c>
      <c r="I85" s="435">
        <f t="shared" si="25"/>
        <v>0</v>
      </c>
      <c r="J85" s="435">
        <f t="shared" si="25"/>
        <v>0</v>
      </c>
      <c r="K85" s="435">
        <f t="shared" si="25"/>
        <v>0</v>
      </c>
      <c r="L85" s="435">
        <f t="shared" si="25"/>
        <v>0</v>
      </c>
      <c r="M85" s="435">
        <f t="shared" si="25"/>
        <v>0</v>
      </c>
      <c r="N85" s="435">
        <f t="shared" si="25"/>
        <v>0</v>
      </c>
      <c r="O85" s="442">
        <f t="shared" si="20"/>
        <v>-4987</v>
      </c>
      <c r="P85" s="442">
        <f t="shared" si="22"/>
        <v>0</v>
      </c>
      <c r="Q85" s="442">
        <f>O85-'[1]5.3'!M85</f>
        <v>0</v>
      </c>
    </row>
    <row r="86" spans="1:17">
      <c r="A86" s="434" t="s">
        <v>400</v>
      </c>
      <c r="B86" s="463"/>
      <c r="C86" s="435">
        <f>C82+C85</f>
        <v>8350</v>
      </c>
      <c r="D86" s="435">
        <f t="shared" ref="D86:N86" si="26">D82+D85</f>
        <v>296</v>
      </c>
      <c r="E86" s="435">
        <f t="shared" si="26"/>
        <v>0</v>
      </c>
      <c r="F86" s="435">
        <f t="shared" si="26"/>
        <v>0</v>
      </c>
      <c r="G86" s="435">
        <f t="shared" si="26"/>
        <v>0</v>
      </c>
      <c r="H86" s="435">
        <f t="shared" si="26"/>
        <v>5674</v>
      </c>
      <c r="I86" s="435">
        <f t="shared" si="26"/>
        <v>0</v>
      </c>
      <c r="J86" s="435">
        <f t="shared" si="26"/>
        <v>0</v>
      </c>
      <c r="K86" s="435">
        <f t="shared" si="26"/>
        <v>0</v>
      </c>
      <c r="L86" s="435">
        <f t="shared" si="26"/>
        <v>0</v>
      </c>
      <c r="M86" s="435">
        <f t="shared" si="26"/>
        <v>0</v>
      </c>
      <c r="N86" s="435">
        <f t="shared" si="26"/>
        <v>2380</v>
      </c>
      <c r="O86" s="442">
        <f t="shared" si="20"/>
        <v>8350</v>
      </c>
      <c r="P86" s="442">
        <f t="shared" si="22"/>
        <v>0</v>
      </c>
      <c r="Q86" s="442">
        <f>O86-'[1]5.3'!M86</f>
        <v>0</v>
      </c>
    </row>
    <row r="87" spans="1:17">
      <c r="A87" s="507" t="s">
        <v>667</v>
      </c>
      <c r="B87" s="445" t="s">
        <v>645</v>
      </c>
      <c r="C87" s="435"/>
      <c r="D87" s="437"/>
      <c r="E87" s="437"/>
      <c r="F87" s="455"/>
      <c r="G87" s="454"/>
      <c r="H87" s="455"/>
      <c r="I87" s="454"/>
      <c r="J87" s="454"/>
      <c r="K87" s="454"/>
      <c r="L87" s="454"/>
      <c r="M87" s="462"/>
      <c r="N87" s="454"/>
      <c r="O87" s="442">
        <f t="shared" si="20"/>
        <v>0</v>
      </c>
      <c r="P87" s="442">
        <f t="shared" si="22"/>
        <v>0</v>
      </c>
      <c r="Q87" s="442">
        <f>O87-'[1]5.3'!M87</f>
        <v>0</v>
      </c>
    </row>
    <row r="88" spans="1:17">
      <c r="A88" s="434" t="s">
        <v>48</v>
      </c>
      <c r="B88" s="463"/>
      <c r="C88" s="435">
        <v>12501</v>
      </c>
      <c r="D88" s="437">
        <v>685</v>
      </c>
      <c r="E88" s="437"/>
      <c r="F88" s="455"/>
      <c r="G88" s="454"/>
      <c r="H88" s="455">
        <v>6416</v>
      </c>
      <c r="I88" s="454"/>
      <c r="J88" s="454">
        <v>5400</v>
      </c>
      <c r="K88" s="454"/>
      <c r="L88" s="454"/>
      <c r="M88" s="462"/>
      <c r="N88" s="454"/>
      <c r="O88" s="442">
        <f t="shared" si="20"/>
        <v>12501</v>
      </c>
      <c r="P88" s="442">
        <f t="shared" si="22"/>
        <v>0</v>
      </c>
      <c r="Q88" s="442">
        <f>O88-'[1]5.3'!M88</f>
        <v>0</v>
      </c>
    </row>
    <row r="89" spans="1:17">
      <c r="A89" s="434" t="s">
        <v>400</v>
      </c>
      <c r="B89" s="463"/>
      <c r="C89" s="435">
        <v>13037</v>
      </c>
      <c r="D89" s="437">
        <v>-961</v>
      </c>
      <c r="E89" s="437">
        <v>0</v>
      </c>
      <c r="F89" s="455">
        <v>0</v>
      </c>
      <c r="G89" s="454">
        <v>0</v>
      </c>
      <c r="H89" s="455">
        <v>6416</v>
      </c>
      <c r="I89" s="454">
        <v>0</v>
      </c>
      <c r="J89" s="454">
        <v>5400</v>
      </c>
      <c r="K89" s="454">
        <v>0</v>
      </c>
      <c r="L89" s="454">
        <v>0</v>
      </c>
      <c r="M89" s="462">
        <v>0</v>
      </c>
      <c r="N89" s="454">
        <v>2182</v>
      </c>
      <c r="O89" s="442">
        <f t="shared" si="20"/>
        <v>13037</v>
      </c>
      <c r="P89" s="442">
        <f t="shared" si="22"/>
        <v>0</v>
      </c>
      <c r="Q89" s="442">
        <f>O89-'[1]5.3'!M89</f>
        <v>0</v>
      </c>
    </row>
    <row r="90" spans="1:17">
      <c r="A90" s="434" t="s">
        <v>668</v>
      </c>
      <c r="B90" s="463"/>
      <c r="C90" s="435">
        <v>-200</v>
      </c>
      <c r="D90" s="437"/>
      <c r="E90" s="437"/>
      <c r="F90" s="455"/>
      <c r="G90" s="454"/>
      <c r="H90" s="455"/>
      <c r="I90" s="454"/>
      <c r="J90" s="454">
        <v>-200</v>
      </c>
      <c r="K90" s="454"/>
      <c r="L90" s="454"/>
      <c r="M90" s="462"/>
      <c r="N90" s="454"/>
      <c r="O90" s="442">
        <f t="shared" si="20"/>
        <v>-200</v>
      </c>
      <c r="P90" s="442">
        <f t="shared" si="22"/>
        <v>0</v>
      </c>
      <c r="Q90" s="442">
        <f>O90-'[1]5.3'!M90</f>
        <v>0</v>
      </c>
    </row>
    <row r="91" spans="1:17">
      <c r="A91" s="434" t="s">
        <v>666</v>
      </c>
      <c r="B91" s="463"/>
      <c r="C91" s="435">
        <v>-5816</v>
      </c>
      <c r="D91" s="437"/>
      <c r="E91" s="437"/>
      <c r="F91" s="455"/>
      <c r="G91" s="454"/>
      <c r="H91" s="455">
        <v>-5816</v>
      </c>
      <c r="I91" s="454"/>
      <c r="J91" s="454"/>
      <c r="K91" s="454"/>
      <c r="L91" s="454"/>
      <c r="M91" s="462"/>
      <c r="N91" s="454"/>
      <c r="O91" s="442">
        <f t="shared" si="20"/>
        <v>-5816</v>
      </c>
      <c r="P91" s="442">
        <f t="shared" si="22"/>
        <v>0</v>
      </c>
      <c r="Q91" s="442">
        <f>O91-'[1]5.3'!M91</f>
        <v>0</v>
      </c>
    </row>
    <row r="92" spans="1:17">
      <c r="A92" s="434" t="s">
        <v>647</v>
      </c>
      <c r="B92" s="463"/>
      <c r="C92" s="435">
        <v>1384</v>
      </c>
      <c r="D92" s="437">
        <v>1384</v>
      </c>
      <c r="E92" s="437"/>
      <c r="F92" s="455"/>
      <c r="G92" s="454"/>
      <c r="H92" s="455"/>
      <c r="I92" s="454"/>
      <c r="J92" s="454"/>
      <c r="K92" s="454"/>
      <c r="L92" s="454"/>
      <c r="M92" s="462"/>
      <c r="N92" s="454"/>
      <c r="O92" s="442">
        <f t="shared" si="20"/>
        <v>1384</v>
      </c>
      <c r="P92" s="442">
        <f t="shared" si="22"/>
        <v>0</v>
      </c>
      <c r="Q92" s="442">
        <f>O92-'[1]5.3'!M92</f>
        <v>0</v>
      </c>
    </row>
    <row r="93" spans="1:17">
      <c r="A93" s="434" t="s">
        <v>648</v>
      </c>
      <c r="B93" s="463"/>
      <c r="C93" s="435">
        <f>SUM(C90:C92)</f>
        <v>-4632</v>
      </c>
      <c r="D93" s="435">
        <f t="shared" ref="D93:N93" si="27">SUM(D90:D92)</f>
        <v>1384</v>
      </c>
      <c r="E93" s="435">
        <f t="shared" si="27"/>
        <v>0</v>
      </c>
      <c r="F93" s="435">
        <f t="shared" si="27"/>
        <v>0</v>
      </c>
      <c r="G93" s="435">
        <f t="shared" si="27"/>
        <v>0</v>
      </c>
      <c r="H93" s="435">
        <f t="shared" si="27"/>
        <v>-5816</v>
      </c>
      <c r="I93" s="435">
        <f t="shared" si="27"/>
        <v>0</v>
      </c>
      <c r="J93" s="435">
        <f t="shared" si="27"/>
        <v>-200</v>
      </c>
      <c r="K93" s="435">
        <f t="shared" si="27"/>
        <v>0</v>
      </c>
      <c r="L93" s="435">
        <f t="shared" si="27"/>
        <v>0</v>
      </c>
      <c r="M93" s="435">
        <f t="shared" si="27"/>
        <v>0</v>
      </c>
      <c r="N93" s="435">
        <f t="shared" si="27"/>
        <v>0</v>
      </c>
      <c r="O93" s="442">
        <f t="shared" si="20"/>
        <v>-4632</v>
      </c>
      <c r="P93" s="442">
        <f t="shared" si="22"/>
        <v>0</v>
      </c>
      <c r="Q93" s="442">
        <f>O93-'[1]5.3'!M93</f>
        <v>0</v>
      </c>
    </row>
    <row r="94" spans="1:17">
      <c r="A94" s="434" t="s">
        <v>400</v>
      </c>
      <c r="B94" s="463"/>
      <c r="C94" s="435">
        <f>C89+C93</f>
        <v>8405</v>
      </c>
      <c r="D94" s="435">
        <f t="shared" ref="D94:N94" si="28">D89+D93</f>
        <v>423</v>
      </c>
      <c r="E94" s="435">
        <f t="shared" si="28"/>
        <v>0</v>
      </c>
      <c r="F94" s="435">
        <f t="shared" si="28"/>
        <v>0</v>
      </c>
      <c r="G94" s="435">
        <f t="shared" si="28"/>
        <v>0</v>
      </c>
      <c r="H94" s="435">
        <f t="shared" si="28"/>
        <v>600</v>
      </c>
      <c r="I94" s="435">
        <f t="shared" si="28"/>
        <v>0</v>
      </c>
      <c r="J94" s="435">
        <f t="shared" si="28"/>
        <v>5200</v>
      </c>
      <c r="K94" s="435">
        <f t="shared" si="28"/>
        <v>0</v>
      </c>
      <c r="L94" s="435">
        <f t="shared" si="28"/>
        <v>0</v>
      </c>
      <c r="M94" s="435">
        <f t="shared" si="28"/>
        <v>0</v>
      </c>
      <c r="N94" s="435">
        <f t="shared" si="28"/>
        <v>2182</v>
      </c>
      <c r="O94" s="442">
        <f t="shared" si="20"/>
        <v>8405</v>
      </c>
      <c r="P94" s="442">
        <f t="shared" si="22"/>
        <v>0</v>
      </c>
      <c r="Q94" s="442">
        <f>O94-'[1]5.3'!M94</f>
        <v>0</v>
      </c>
    </row>
    <row r="95" spans="1:17">
      <c r="A95" s="507" t="s">
        <v>669</v>
      </c>
      <c r="B95" s="445" t="s">
        <v>645</v>
      </c>
      <c r="C95" s="435"/>
      <c r="D95" s="437"/>
      <c r="E95" s="437"/>
      <c r="F95" s="455"/>
      <c r="G95" s="454"/>
      <c r="H95" s="455"/>
      <c r="I95" s="454"/>
      <c r="J95" s="454"/>
      <c r="K95" s="454"/>
      <c r="L95" s="454"/>
      <c r="M95" s="462"/>
      <c r="N95" s="454"/>
      <c r="O95" s="442">
        <f t="shared" si="20"/>
        <v>0</v>
      </c>
      <c r="P95" s="442">
        <f t="shared" si="22"/>
        <v>0</v>
      </c>
      <c r="Q95" s="442">
        <f>O95-'[1]5.3'!M95</f>
        <v>0</v>
      </c>
    </row>
    <row r="96" spans="1:17" s="424" customFormat="1">
      <c r="A96" s="434" t="s">
        <v>48</v>
      </c>
      <c r="B96" s="463"/>
      <c r="C96" s="435">
        <v>71034</v>
      </c>
      <c r="D96" s="437">
        <v>70336</v>
      </c>
      <c r="E96" s="437"/>
      <c r="F96" s="455"/>
      <c r="G96" s="454"/>
      <c r="H96" s="455">
        <v>698</v>
      </c>
      <c r="I96" s="454"/>
      <c r="J96" s="454"/>
      <c r="K96" s="454"/>
      <c r="L96" s="454"/>
      <c r="M96" s="462"/>
      <c r="N96" s="454"/>
      <c r="O96" s="442">
        <f t="shared" si="20"/>
        <v>71034</v>
      </c>
      <c r="P96" s="442">
        <f t="shared" si="22"/>
        <v>0</v>
      </c>
      <c r="Q96" s="442">
        <f>O96-'[1]5.3'!M96</f>
        <v>0</v>
      </c>
    </row>
    <row r="97" spans="1:17" s="424" customFormat="1">
      <c r="A97" s="434" t="s">
        <v>400</v>
      </c>
      <c r="B97" s="463"/>
      <c r="C97" s="435">
        <v>71034</v>
      </c>
      <c r="D97" s="435">
        <v>70336</v>
      </c>
      <c r="E97" s="435">
        <v>0</v>
      </c>
      <c r="F97" s="435">
        <v>0</v>
      </c>
      <c r="G97" s="435">
        <v>0</v>
      </c>
      <c r="H97" s="435">
        <v>698</v>
      </c>
      <c r="I97" s="435">
        <v>0</v>
      </c>
      <c r="J97" s="435">
        <v>0</v>
      </c>
      <c r="K97" s="435">
        <v>0</v>
      </c>
      <c r="L97" s="435">
        <v>0</v>
      </c>
      <c r="M97" s="435">
        <v>0</v>
      </c>
      <c r="N97" s="435">
        <v>0</v>
      </c>
      <c r="O97" s="442">
        <f t="shared" si="20"/>
        <v>71034</v>
      </c>
      <c r="P97" s="442">
        <f t="shared" si="22"/>
        <v>0</v>
      </c>
      <c r="Q97" s="442">
        <f>O97-'[1]5.3'!M97</f>
        <v>0</v>
      </c>
    </row>
    <row r="98" spans="1:17" s="424" customFormat="1">
      <c r="A98" s="434" t="s">
        <v>668</v>
      </c>
      <c r="B98" s="463"/>
      <c r="C98" s="435">
        <v>1950</v>
      </c>
      <c r="D98" s="435"/>
      <c r="E98" s="435"/>
      <c r="F98" s="435"/>
      <c r="G98" s="435"/>
      <c r="H98" s="435"/>
      <c r="I98" s="435"/>
      <c r="J98" s="435">
        <v>1950</v>
      </c>
      <c r="K98" s="435"/>
      <c r="L98" s="435"/>
      <c r="M98" s="435"/>
      <c r="N98" s="435"/>
      <c r="O98" s="442">
        <f t="shared" si="20"/>
        <v>1950</v>
      </c>
      <c r="P98" s="442">
        <f t="shared" si="22"/>
        <v>0</v>
      </c>
      <c r="Q98" s="442">
        <f>O98-'[1]5.3'!M98</f>
        <v>0</v>
      </c>
    </row>
    <row r="99" spans="1:17" s="424" customFormat="1">
      <c r="A99" s="434" t="s">
        <v>664</v>
      </c>
      <c r="B99" s="463"/>
      <c r="C99" s="435">
        <v>-658</v>
      </c>
      <c r="D99" s="435"/>
      <c r="E99" s="435"/>
      <c r="F99" s="435"/>
      <c r="G99" s="435"/>
      <c r="H99" s="435">
        <v>-658</v>
      </c>
      <c r="I99" s="435"/>
      <c r="J99" s="435"/>
      <c r="K99" s="435"/>
      <c r="L99" s="435"/>
      <c r="M99" s="435"/>
      <c r="N99" s="435"/>
      <c r="O99" s="442">
        <f t="shared" si="20"/>
        <v>-658</v>
      </c>
      <c r="P99" s="442">
        <f t="shared" si="22"/>
        <v>0</v>
      </c>
      <c r="Q99" s="442">
        <f>O99-'[1]5.3'!M99</f>
        <v>0</v>
      </c>
    </row>
    <row r="100" spans="1:17" s="424" customFormat="1">
      <c r="A100" s="434" t="s">
        <v>647</v>
      </c>
      <c r="B100" s="463"/>
      <c r="C100" s="435">
        <v>-1293</v>
      </c>
      <c r="D100" s="435">
        <v>-1293</v>
      </c>
      <c r="E100" s="435"/>
      <c r="F100" s="435"/>
      <c r="G100" s="435"/>
      <c r="H100" s="435"/>
      <c r="I100" s="435"/>
      <c r="J100" s="435"/>
      <c r="K100" s="435"/>
      <c r="L100" s="435"/>
      <c r="M100" s="435"/>
      <c r="N100" s="435"/>
      <c r="O100" s="442">
        <f t="shared" si="20"/>
        <v>-1293</v>
      </c>
      <c r="P100" s="442">
        <f t="shared" si="22"/>
        <v>0</v>
      </c>
      <c r="Q100" s="442">
        <f>O100-'[1]5.3'!M100</f>
        <v>0</v>
      </c>
    </row>
    <row r="101" spans="1:17" s="424" customFormat="1">
      <c r="A101" s="434" t="s">
        <v>648</v>
      </c>
      <c r="B101" s="463"/>
      <c r="C101" s="435">
        <f>SUM(C98:C100)</f>
        <v>-1</v>
      </c>
      <c r="D101" s="435">
        <f t="shared" ref="D101:N101" si="29">SUM(D98:D100)</f>
        <v>-1293</v>
      </c>
      <c r="E101" s="435">
        <f t="shared" si="29"/>
        <v>0</v>
      </c>
      <c r="F101" s="435">
        <f t="shared" si="29"/>
        <v>0</v>
      </c>
      <c r="G101" s="435">
        <f t="shared" si="29"/>
        <v>0</v>
      </c>
      <c r="H101" s="435">
        <f t="shared" si="29"/>
        <v>-658</v>
      </c>
      <c r="I101" s="435">
        <f t="shared" si="29"/>
        <v>0</v>
      </c>
      <c r="J101" s="435">
        <f t="shared" si="29"/>
        <v>1950</v>
      </c>
      <c r="K101" s="435">
        <f t="shared" si="29"/>
        <v>0</v>
      </c>
      <c r="L101" s="435">
        <f t="shared" si="29"/>
        <v>0</v>
      </c>
      <c r="M101" s="435">
        <f t="shared" si="29"/>
        <v>0</v>
      </c>
      <c r="N101" s="435">
        <f t="shared" si="29"/>
        <v>0</v>
      </c>
      <c r="O101" s="442">
        <f t="shared" si="20"/>
        <v>-1</v>
      </c>
      <c r="P101" s="442">
        <f t="shared" si="22"/>
        <v>0</v>
      </c>
      <c r="Q101" s="442">
        <f>O101-'[1]5.3'!M101</f>
        <v>0</v>
      </c>
    </row>
    <row r="102" spans="1:17" s="424" customFormat="1">
      <c r="A102" s="434" t="s">
        <v>400</v>
      </c>
      <c r="B102" s="463"/>
      <c r="C102" s="435">
        <f>C97+C101</f>
        <v>71033</v>
      </c>
      <c r="D102" s="435">
        <f t="shared" ref="D102:N102" si="30">D97+D101</f>
        <v>69043</v>
      </c>
      <c r="E102" s="435">
        <f t="shared" si="30"/>
        <v>0</v>
      </c>
      <c r="F102" s="435">
        <f t="shared" si="30"/>
        <v>0</v>
      </c>
      <c r="G102" s="435">
        <f t="shared" si="30"/>
        <v>0</v>
      </c>
      <c r="H102" s="435">
        <f t="shared" si="30"/>
        <v>40</v>
      </c>
      <c r="I102" s="435">
        <f t="shared" si="30"/>
        <v>0</v>
      </c>
      <c r="J102" s="435">
        <f t="shared" si="30"/>
        <v>1950</v>
      </c>
      <c r="K102" s="435">
        <f t="shared" si="30"/>
        <v>0</v>
      </c>
      <c r="L102" s="435">
        <f t="shared" si="30"/>
        <v>0</v>
      </c>
      <c r="M102" s="435">
        <f t="shared" si="30"/>
        <v>0</v>
      </c>
      <c r="N102" s="435">
        <f t="shared" si="30"/>
        <v>0</v>
      </c>
      <c r="O102" s="442">
        <f t="shared" si="20"/>
        <v>71033</v>
      </c>
      <c r="P102" s="442">
        <f t="shared" si="22"/>
        <v>0</v>
      </c>
      <c r="Q102" s="442">
        <f>O102-'[1]5.3'!M102</f>
        <v>0</v>
      </c>
    </row>
    <row r="103" spans="1:17" s="424" customFormat="1">
      <c r="A103" s="507" t="s">
        <v>670</v>
      </c>
      <c r="B103" s="445" t="s">
        <v>645</v>
      </c>
      <c r="C103" s="435"/>
      <c r="D103" s="437"/>
      <c r="E103" s="437"/>
      <c r="F103" s="455"/>
      <c r="G103" s="454"/>
      <c r="H103" s="455"/>
      <c r="I103" s="454"/>
      <c r="J103" s="454"/>
      <c r="K103" s="454"/>
      <c r="L103" s="454"/>
      <c r="M103" s="462"/>
      <c r="N103" s="454"/>
      <c r="O103" s="442">
        <f t="shared" si="20"/>
        <v>0</v>
      </c>
      <c r="P103" s="442">
        <f t="shared" si="22"/>
        <v>0</v>
      </c>
      <c r="Q103" s="442">
        <f>O103-'[1]5.3'!M103</f>
        <v>0</v>
      </c>
    </row>
    <row r="104" spans="1:17" s="424" customFormat="1">
      <c r="A104" s="434" t="s">
        <v>48</v>
      </c>
      <c r="B104" s="463"/>
      <c r="C104" s="435">
        <v>6161</v>
      </c>
      <c r="D104" s="437">
        <v>5961</v>
      </c>
      <c r="E104" s="437"/>
      <c r="F104" s="455"/>
      <c r="G104" s="454"/>
      <c r="H104" s="455">
        <v>200</v>
      </c>
      <c r="I104" s="454"/>
      <c r="J104" s="454"/>
      <c r="K104" s="454"/>
      <c r="L104" s="454"/>
      <c r="M104" s="462"/>
      <c r="N104" s="454"/>
      <c r="O104" s="442">
        <f t="shared" si="20"/>
        <v>6161</v>
      </c>
      <c r="P104" s="442">
        <f t="shared" si="22"/>
        <v>0</v>
      </c>
      <c r="Q104" s="442">
        <f>O104-'[1]5.3'!M104</f>
        <v>0</v>
      </c>
    </row>
    <row r="105" spans="1:17" s="424" customFormat="1">
      <c r="A105" s="434" t="s">
        <v>400</v>
      </c>
      <c r="B105" s="463"/>
      <c r="C105" s="435">
        <v>6161</v>
      </c>
      <c r="D105" s="437">
        <v>5961</v>
      </c>
      <c r="E105" s="437">
        <v>0</v>
      </c>
      <c r="F105" s="455">
        <v>0</v>
      </c>
      <c r="G105" s="454">
        <v>0</v>
      </c>
      <c r="H105" s="455">
        <v>200</v>
      </c>
      <c r="I105" s="454">
        <v>0</v>
      </c>
      <c r="J105" s="454">
        <v>0</v>
      </c>
      <c r="K105" s="454">
        <v>0</v>
      </c>
      <c r="L105" s="454">
        <v>0</v>
      </c>
      <c r="M105" s="462">
        <v>0</v>
      </c>
      <c r="N105" s="454">
        <v>0</v>
      </c>
      <c r="O105" s="442">
        <f t="shared" si="20"/>
        <v>6161</v>
      </c>
      <c r="P105" s="442">
        <f t="shared" si="22"/>
        <v>0</v>
      </c>
      <c r="Q105" s="442">
        <f>O105-'[1]5.3'!M105</f>
        <v>0</v>
      </c>
    </row>
    <row r="106" spans="1:17" s="424" customFormat="1">
      <c r="A106" s="434" t="s">
        <v>664</v>
      </c>
      <c r="B106" s="463"/>
      <c r="C106" s="435">
        <v>-200</v>
      </c>
      <c r="D106" s="437"/>
      <c r="E106" s="437"/>
      <c r="F106" s="455"/>
      <c r="G106" s="454"/>
      <c r="H106" s="455">
        <v>-200</v>
      </c>
      <c r="I106" s="454"/>
      <c r="J106" s="454"/>
      <c r="K106" s="454"/>
      <c r="L106" s="454"/>
      <c r="M106" s="462"/>
      <c r="N106" s="454"/>
      <c r="O106" s="442">
        <f t="shared" si="20"/>
        <v>-200</v>
      </c>
      <c r="P106" s="442">
        <f t="shared" si="22"/>
        <v>0</v>
      </c>
      <c r="Q106" s="442">
        <f>O106-'[1]5.3'!M106</f>
        <v>0</v>
      </c>
    </row>
    <row r="107" spans="1:17" s="424" customFormat="1">
      <c r="A107" s="434" t="s">
        <v>647</v>
      </c>
      <c r="B107" s="463"/>
      <c r="C107" s="435">
        <v>-5796</v>
      </c>
      <c r="D107" s="437">
        <v>-5796</v>
      </c>
      <c r="E107" s="437"/>
      <c r="F107" s="455"/>
      <c r="G107" s="454"/>
      <c r="H107" s="455"/>
      <c r="I107" s="454"/>
      <c r="J107" s="454"/>
      <c r="K107" s="454"/>
      <c r="L107" s="454"/>
      <c r="M107" s="462"/>
      <c r="N107" s="454"/>
      <c r="O107" s="442">
        <f t="shared" si="20"/>
        <v>-5796</v>
      </c>
      <c r="P107" s="442">
        <f t="shared" si="22"/>
        <v>0</v>
      </c>
      <c r="Q107" s="442">
        <f>O107-'[1]5.3'!M107</f>
        <v>0</v>
      </c>
    </row>
    <row r="108" spans="1:17" s="424" customFormat="1">
      <c r="A108" s="434" t="s">
        <v>648</v>
      </c>
      <c r="B108" s="463"/>
      <c r="C108" s="435">
        <f>SUM(C106:C107)</f>
        <v>-5996</v>
      </c>
      <c r="D108" s="435">
        <f t="shared" ref="D108:N108" si="31">SUM(D106:D107)</f>
        <v>-5796</v>
      </c>
      <c r="E108" s="435">
        <f t="shared" si="31"/>
        <v>0</v>
      </c>
      <c r="F108" s="435">
        <f t="shared" si="31"/>
        <v>0</v>
      </c>
      <c r="G108" s="435">
        <f t="shared" si="31"/>
        <v>0</v>
      </c>
      <c r="H108" s="435">
        <f t="shared" si="31"/>
        <v>-200</v>
      </c>
      <c r="I108" s="435">
        <f t="shared" si="31"/>
        <v>0</v>
      </c>
      <c r="J108" s="435">
        <f t="shared" si="31"/>
        <v>0</v>
      </c>
      <c r="K108" s="435">
        <f t="shared" si="31"/>
        <v>0</v>
      </c>
      <c r="L108" s="435">
        <f t="shared" si="31"/>
        <v>0</v>
      </c>
      <c r="M108" s="435">
        <f t="shared" si="31"/>
        <v>0</v>
      </c>
      <c r="N108" s="435">
        <f t="shared" si="31"/>
        <v>0</v>
      </c>
      <c r="O108" s="442">
        <f t="shared" si="20"/>
        <v>-5996</v>
      </c>
      <c r="P108" s="442">
        <f t="shared" si="22"/>
        <v>0</v>
      </c>
      <c r="Q108" s="442">
        <f>O108-'[1]5.3'!M108</f>
        <v>0</v>
      </c>
    </row>
    <row r="109" spans="1:17" s="424" customFormat="1">
      <c r="A109" s="438" t="s">
        <v>400</v>
      </c>
      <c r="B109" s="465"/>
      <c r="C109" s="443">
        <f>C105+C108</f>
        <v>165</v>
      </c>
      <c r="D109" s="443">
        <f t="shared" ref="D109:N109" si="32">D105+D108</f>
        <v>165</v>
      </c>
      <c r="E109" s="443">
        <f t="shared" si="32"/>
        <v>0</v>
      </c>
      <c r="F109" s="443">
        <f t="shared" si="32"/>
        <v>0</v>
      </c>
      <c r="G109" s="443">
        <f t="shared" si="32"/>
        <v>0</v>
      </c>
      <c r="H109" s="443">
        <f t="shared" si="32"/>
        <v>0</v>
      </c>
      <c r="I109" s="443">
        <f t="shared" si="32"/>
        <v>0</v>
      </c>
      <c r="J109" s="443">
        <f t="shared" si="32"/>
        <v>0</v>
      </c>
      <c r="K109" s="443">
        <f t="shared" si="32"/>
        <v>0</v>
      </c>
      <c r="L109" s="443">
        <f t="shared" si="32"/>
        <v>0</v>
      </c>
      <c r="M109" s="443">
        <f t="shared" si="32"/>
        <v>0</v>
      </c>
      <c r="N109" s="443">
        <f t="shared" si="32"/>
        <v>0</v>
      </c>
      <c r="O109" s="442">
        <f t="shared" si="20"/>
        <v>165</v>
      </c>
      <c r="P109" s="442">
        <f t="shared" si="22"/>
        <v>0</v>
      </c>
      <c r="Q109" s="442">
        <f>O109-'[1]5.3'!M109</f>
        <v>0</v>
      </c>
    </row>
    <row r="110" spans="1:17">
      <c r="A110" s="508" t="s">
        <v>202</v>
      </c>
      <c r="B110" s="445" t="s">
        <v>645</v>
      </c>
      <c r="C110" s="437"/>
      <c r="D110" s="437"/>
      <c r="E110" s="437"/>
      <c r="F110" s="455"/>
      <c r="G110" s="454"/>
      <c r="H110" s="455"/>
      <c r="I110" s="454"/>
      <c r="J110" s="454"/>
      <c r="K110" s="454"/>
      <c r="L110" s="454"/>
      <c r="M110" s="462"/>
      <c r="N110" s="454"/>
      <c r="O110" s="442">
        <f t="shared" ref="O110:O167" si="33">SUM(D110:N110)</f>
        <v>0</v>
      </c>
      <c r="P110" s="442">
        <f t="shared" si="22"/>
        <v>0</v>
      </c>
      <c r="Q110" s="442">
        <f>O110-'[1]5.3'!M110</f>
        <v>0</v>
      </c>
    </row>
    <row r="111" spans="1:17" s="473" customFormat="1">
      <c r="A111" s="434" t="s">
        <v>48</v>
      </c>
      <c r="B111" s="467"/>
      <c r="C111" s="509">
        <v>54771</v>
      </c>
      <c r="D111" s="437">
        <v>49261</v>
      </c>
      <c r="E111" s="509"/>
      <c r="F111" s="471"/>
      <c r="G111" s="470"/>
      <c r="H111" s="471">
        <v>5510</v>
      </c>
      <c r="I111" s="470"/>
      <c r="J111" s="470"/>
      <c r="K111" s="470"/>
      <c r="L111" s="470"/>
      <c r="M111" s="510"/>
      <c r="N111" s="470"/>
      <c r="O111" s="442">
        <f t="shared" si="33"/>
        <v>54771</v>
      </c>
      <c r="P111" s="442">
        <f t="shared" si="22"/>
        <v>0</v>
      </c>
      <c r="Q111" s="442">
        <f>O111-'[1]5.3'!M111</f>
        <v>0</v>
      </c>
    </row>
    <row r="112" spans="1:17" s="473" customFormat="1">
      <c r="A112" s="434" t="s">
        <v>400</v>
      </c>
      <c r="B112" s="467"/>
      <c r="C112" s="509">
        <v>55592</v>
      </c>
      <c r="D112" s="437">
        <v>46979</v>
      </c>
      <c r="E112" s="509">
        <v>0</v>
      </c>
      <c r="F112" s="471">
        <v>0</v>
      </c>
      <c r="G112" s="470">
        <v>0</v>
      </c>
      <c r="H112" s="471">
        <v>5510</v>
      </c>
      <c r="I112" s="470">
        <v>0</v>
      </c>
      <c r="J112" s="470">
        <v>0</v>
      </c>
      <c r="K112" s="470">
        <v>0</v>
      </c>
      <c r="L112" s="470">
        <v>0</v>
      </c>
      <c r="M112" s="510">
        <v>0</v>
      </c>
      <c r="N112" s="470">
        <v>3103</v>
      </c>
      <c r="O112" s="442">
        <f t="shared" si="33"/>
        <v>55592</v>
      </c>
      <c r="P112" s="442">
        <f t="shared" si="22"/>
        <v>0</v>
      </c>
      <c r="Q112" s="442">
        <f>O112-'[1]5.3'!M112</f>
        <v>0</v>
      </c>
    </row>
    <row r="113" spans="1:17" s="473" customFormat="1">
      <c r="A113" s="434" t="s">
        <v>653</v>
      </c>
      <c r="B113" s="467"/>
      <c r="C113" s="509">
        <v>420</v>
      </c>
      <c r="D113" s="437"/>
      <c r="E113" s="509"/>
      <c r="F113" s="471"/>
      <c r="G113" s="470"/>
      <c r="H113" s="471">
        <v>420</v>
      </c>
      <c r="I113" s="470"/>
      <c r="J113" s="470"/>
      <c r="K113" s="470"/>
      <c r="L113" s="470"/>
      <c r="M113" s="510"/>
      <c r="N113" s="470"/>
      <c r="O113" s="442">
        <f t="shared" si="33"/>
        <v>420</v>
      </c>
      <c r="P113" s="442">
        <f t="shared" si="22"/>
        <v>0</v>
      </c>
      <c r="Q113" s="442">
        <f>O113-'[1]5.3'!M113</f>
        <v>0</v>
      </c>
    </row>
    <row r="114" spans="1:17" s="473" customFormat="1">
      <c r="A114" s="434" t="s">
        <v>647</v>
      </c>
      <c r="B114" s="467"/>
      <c r="C114" s="509">
        <v>1468</v>
      </c>
      <c r="D114" s="437">
        <v>1468</v>
      </c>
      <c r="E114" s="509"/>
      <c r="F114" s="471"/>
      <c r="G114" s="470"/>
      <c r="H114" s="471"/>
      <c r="I114" s="470"/>
      <c r="J114" s="470"/>
      <c r="K114" s="470"/>
      <c r="L114" s="470"/>
      <c r="M114" s="510"/>
      <c r="N114" s="470"/>
      <c r="O114" s="442">
        <f t="shared" si="33"/>
        <v>1468</v>
      </c>
      <c r="P114" s="442">
        <f t="shared" si="22"/>
        <v>0</v>
      </c>
      <c r="Q114" s="442">
        <f>O114-'[1]5.3'!M114</f>
        <v>0</v>
      </c>
    </row>
    <row r="115" spans="1:17" s="473" customFormat="1">
      <c r="A115" s="434" t="s">
        <v>648</v>
      </c>
      <c r="B115" s="467"/>
      <c r="C115" s="509">
        <f>SUM(C113:C114)</f>
        <v>1888</v>
      </c>
      <c r="D115" s="509">
        <f t="shared" ref="D115:N115" si="34">SUM(D113:D114)</f>
        <v>1468</v>
      </c>
      <c r="E115" s="509">
        <f t="shared" si="34"/>
        <v>0</v>
      </c>
      <c r="F115" s="509">
        <f t="shared" si="34"/>
        <v>0</v>
      </c>
      <c r="G115" s="509">
        <f t="shared" si="34"/>
        <v>0</v>
      </c>
      <c r="H115" s="509">
        <f t="shared" si="34"/>
        <v>420</v>
      </c>
      <c r="I115" s="509">
        <f t="shared" si="34"/>
        <v>0</v>
      </c>
      <c r="J115" s="509">
        <f t="shared" si="34"/>
        <v>0</v>
      </c>
      <c r="K115" s="509">
        <f t="shared" si="34"/>
        <v>0</v>
      </c>
      <c r="L115" s="509">
        <f t="shared" si="34"/>
        <v>0</v>
      </c>
      <c r="M115" s="509">
        <f t="shared" si="34"/>
        <v>0</v>
      </c>
      <c r="N115" s="509">
        <f t="shared" si="34"/>
        <v>0</v>
      </c>
      <c r="O115" s="442">
        <f t="shared" si="33"/>
        <v>1888</v>
      </c>
      <c r="P115" s="442">
        <f t="shared" si="22"/>
        <v>0</v>
      </c>
      <c r="Q115" s="442">
        <f>O115-'[1]5.3'!M115</f>
        <v>0</v>
      </c>
    </row>
    <row r="116" spans="1:17" s="473" customFormat="1">
      <c r="A116" s="438" t="s">
        <v>400</v>
      </c>
      <c r="B116" s="474"/>
      <c r="C116" s="511">
        <f>C112+C115</f>
        <v>57480</v>
      </c>
      <c r="D116" s="511">
        <f t="shared" ref="D116:N116" si="35">D112+D115</f>
        <v>48447</v>
      </c>
      <c r="E116" s="511">
        <f t="shared" si="35"/>
        <v>0</v>
      </c>
      <c r="F116" s="511">
        <f t="shared" si="35"/>
        <v>0</v>
      </c>
      <c r="G116" s="511">
        <f t="shared" si="35"/>
        <v>0</v>
      </c>
      <c r="H116" s="511">
        <f t="shared" si="35"/>
        <v>5930</v>
      </c>
      <c r="I116" s="511">
        <f t="shared" si="35"/>
        <v>0</v>
      </c>
      <c r="J116" s="511">
        <f t="shared" si="35"/>
        <v>0</v>
      </c>
      <c r="K116" s="511">
        <f t="shared" si="35"/>
        <v>0</v>
      </c>
      <c r="L116" s="511">
        <f t="shared" si="35"/>
        <v>0</v>
      </c>
      <c r="M116" s="511">
        <f t="shared" si="35"/>
        <v>0</v>
      </c>
      <c r="N116" s="511">
        <f t="shared" si="35"/>
        <v>3103</v>
      </c>
      <c r="O116" s="442">
        <f t="shared" si="33"/>
        <v>57480</v>
      </c>
      <c r="P116" s="442">
        <f t="shared" si="22"/>
        <v>0</v>
      </c>
      <c r="Q116" s="442">
        <f>O116-'[1]5.3'!M116</f>
        <v>0</v>
      </c>
    </row>
    <row r="117" spans="1:17" s="424" customFormat="1">
      <c r="A117" s="505" t="s">
        <v>672</v>
      </c>
      <c r="B117" s="444"/>
      <c r="C117" s="437"/>
      <c r="D117" s="437"/>
      <c r="E117" s="437"/>
      <c r="F117" s="504"/>
      <c r="G117" s="437"/>
      <c r="H117" s="504"/>
      <c r="I117" s="437"/>
      <c r="J117" s="437"/>
      <c r="K117" s="437"/>
      <c r="L117" s="437"/>
      <c r="M117" s="437"/>
      <c r="N117" s="437"/>
      <c r="O117" s="442">
        <f t="shared" si="33"/>
        <v>0</v>
      </c>
      <c r="P117" s="442">
        <f t="shared" si="22"/>
        <v>0</v>
      </c>
      <c r="Q117" s="442">
        <f>O117-'[1]5.3'!M117</f>
        <v>0</v>
      </c>
    </row>
    <row r="118" spans="1:17">
      <c r="A118" s="434" t="s">
        <v>48</v>
      </c>
      <c r="B118" s="434"/>
      <c r="C118" s="512">
        <f>C123+C131+C138</f>
        <v>406002</v>
      </c>
      <c r="D118" s="512">
        <f t="shared" ref="D118:N119" si="36">D123+D131+D138</f>
        <v>319107</v>
      </c>
      <c r="E118" s="512">
        <f t="shared" si="36"/>
        <v>31129</v>
      </c>
      <c r="F118" s="512">
        <f t="shared" si="36"/>
        <v>0</v>
      </c>
      <c r="G118" s="512">
        <f t="shared" si="36"/>
        <v>0</v>
      </c>
      <c r="H118" s="512">
        <f t="shared" si="36"/>
        <v>54466</v>
      </c>
      <c r="I118" s="512">
        <f t="shared" si="36"/>
        <v>0</v>
      </c>
      <c r="J118" s="512">
        <f t="shared" si="36"/>
        <v>0</v>
      </c>
      <c r="K118" s="512">
        <f t="shared" si="36"/>
        <v>0</v>
      </c>
      <c r="L118" s="512">
        <f t="shared" si="36"/>
        <v>0</v>
      </c>
      <c r="M118" s="512">
        <f t="shared" si="36"/>
        <v>0</v>
      </c>
      <c r="N118" s="512">
        <f t="shared" si="36"/>
        <v>1300</v>
      </c>
      <c r="O118" s="442">
        <f t="shared" si="33"/>
        <v>406002</v>
      </c>
      <c r="P118" s="442">
        <f t="shared" si="22"/>
        <v>0</v>
      </c>
      <c r="Q118" s="442">
        <f>O118-'[1]5.3'!M118</f>
        <v>0</v>
      </c>
    </row>
    <row r="119" spans="1:17">
      <c r="A119" s="434" t="s">
        <v>400</v>
      </c>
      <c r="B119" s="434"/>
      <c r="C119" s="512">
        <f>C124+C132+C139</f>
        <v>412311</v>
      </c>
      <c r="D119" s="512">
        <f t="shared" si="36"/>
        <v>319107</v>
      </c>
      <c r="E119" s="512">
        <f t="shared" si="36"/>
        <v>31129</v>
      </c>
      <c r="F119" s="512">
        <f t="shared" si="36"/>
        <v>0</v>
      </c>
      <c r="G119" s="512">
        <f t="shared" si="36"/>
        <v>0</v>
      </c>
      <c r="H119" s="512">
        <f t="shared" si="36"/>
        <v>54466</v>
      </c>
      <c r="I119" s="512">
        <f t="shared" si="36"/>
        <v>0</v>
      </c>
      <c r="J119" s="512">
        <f t="shared" si="36"/>
        <v>0</v>
      </c>
      <c r="K119" s="512">
        <f t="shared" si="36"/>
        <v>0</v>
      </c>
      <c r="L119" s="512">
        <f t="shared" si="36"/>
        <v>0</v>
      </c>
      <c r="M119" s="512">
        <f t="shared" si="36"/>
        <v>0</v>
      </c>
      <c r="N119" s="512">
        <f t="shared" si="36"/>
        <v>7609</v>
      </c>
      <c r="O119" s="442">
        <f t="shared" si="33"/>
        <v>412311</v>
      </c>
      <c r="P119" s="442">
        <f t="shared" si="22"/>
        <v>0</v>
      </c>
      <c r="Q119" s="442">
        <f>O119-'[1]5.3'!M119</f>
        <v>0</v>
      </c>
    </row>
    <row r="120" spans="1:17">
      <c r="A120" s="434" t="s">
        <v>648</v>
      </c>
      <c r="B120" s="434"/>
      <c r="C120" s="512">
        <f>C128+C135+C140</f>
        <v>-39877</v>
      </c>
      <c r="D120" s="512">
        <f t="shared" ref="D120:N121" si="37">D128+D135+D140</f>
        <v>-43728</v>
      </c>
      <c r="E120" s="512">
        <f t="shared" si="37"/>
        <v>5997</v>
      </c>
      <c r="F120" s="512">
        <f t="shared" si="37"/>
        <v>0</v>
      </c>
      <c r="G120" s="512">
        <f t="shared" si="37"/>
        <v>0</v>
      </c>
      <c r="H120" s="512">
        <f t="shared" si="37"/>
        <v>-2146</v>
      </c>
      <c r="I120" s="512">
        <f t="shared" si="37"/>
        <v>0</v>
      </c>
      <c r="J120" s="512">
        <f t="shared" si="37"/>
        <v>0</v>
      </c>
      <c r="K120" s="512">
        <f t="shared" si="37"/>
        <v>0</v>
      </c>
      <c r="L120" s="512">
        <f t="shared" si="37"/>
        <v>0</v>
      </c>
      <c r="M120" s="512">
        <f t="shared" si="37"/>
        <v>0</v>
      </c>
      <c r="N120" s="512">
        <f t="shared" si="37"/>
        <v>0</v>
      </c>
      <c r="O120" s="442">
        <f t="shared" si="33"/>
        <v>-39877</v>
      </c>
      <c r="P120" s="442">
        <f t="shared" si="22"/>
        <v>0</v>
      </c>
      <c r="Q120" s="442">
        <f>O120-'[1]5.3'!M120</f>
        <v>0</v>
      </c>
    </row>
    <row r="121" spans="1:17">
      <c r="A121" s="434" t="s">
        <v>400</v>
      </c>
      <c r="B121" s="434"/>
      <c r="C121" s="512">
        <f>C129+C136+C141</f>
        <v>372434</v>
      </c>
      <c r="D121" s="512">
        <f t="shared" si="37"/>
        <v>275379</v>
      </c>
      <c r="E121" s="512">
        <f t="shared" si="37"/>
        <v>37126</v>
      </c>
      <c r="F121" s="512">
        <f t="shared" si="37"/>
        <v>0</v>
      </c>
      <c r="G121" s="512">
        <f t="shared" si="37"/>
        <v>0</v>
      </c>
      <c r="H121" s="512">
        <f t="shared" si="37"/>
        <v>52320</v>
      </c>
      <c r="I121" s="512">
        <f t="shared" si="37"/>
        <v>0</v>
      </c>
      <c r="J121" s="512">
        <f t="shared" si="37"/>
        <v>0</v>
      </c>
      <c r="K121" s="512">
        <f t="shared" si="37"/>
        <v>0</v>
      </c>
      <c r="L121" s="512">
        <f t="shared" si="37"/>
        <v>0</v>
      </c>
      <c r="M121" s="512">
        <f t="shared" si="37"/>
        <v>0</v>
      </c>
      <c r="N121" s="512">
        <f t="shared" si="37"/>
        <v>7609</v>
      </c>
      <c r="O121" s="442">
        <f t="shared" si="33"/>
        <v>372434</v>
      </c>
      <c r="P121" s="442">
        <f t="shared" si="22"/>
        <v>0</v>
      </c>
      <c r="Q121" s="442">
        <f>O121-'[1]5.3'!M121</f>
        <v>0</v>
      </c>
    </row>
    <row r="122" spans="1:17">
      <c r="A122" s="506" t="s">
        <v>716</v>
      </c>
      <c r="B122" s="445" t="s">
        <v>645</v>
      </c>
      <c r="C122" s="437"/>
      <c r="D122" s="437"/>
      <c r="E122" s="437"/>
      <c r="F122" s="504"/>
      <c r="G122" s="437"/>
      <c r="H122" s="504"/>
      <c r="I122" s="437"/>
      <c r="J122" s="437"/>
      <c r="K122" s="437"/>
      <c r="L122" s="437"/>
      <c r="M122" s="437"/>
      <c r="N122" s="437"/>
      <c r="O122" s="442">
        <f t="shared" si="33"/>
        <v>0</v>
      </c>
      <c r="P122" s="442">
        <f t="shared" si="22"/>
        <v>0</v>
      </c>
      <c r="Q122" s="442">
        <f>O122-'[1]5.3'!M122</f>
        <v>0</v>
      </c>
    </row>
    <row r="123" spans="1:17">
      <c r="A123" s="434" t="s">
        <v>48</v>
      </c>
      <c r="B123" s="434"/>
      <c r="C123" s="437">
        <v>42113</v>
      </c>
      <c r="D123" s="437">
        <v>40113</v>
      </c>
      <c r="E123" s="437">
        <v>2000</v>
      </c>
      <c r="F123" s="504"/>
      <c r="G123" s="437"/>
      <c r="H123" s="504"/>
      <c r="I123" s="437"/>
      <c r="J123" s="437"/>
      <c r="K123" s="437"/>
      <c r="L123" s="437"/>
      <c r="M123" s="437"/>
      <c r="N123" s="437"/>
      <c r="O123" s="442">
        <f t="shared" si="33"/>
        <v>42113</v>
      </c>
      <c r="P123" s="442">
        <f t="shared" si="22"/>
        <v>0</v>
      </c>
      <c r="Q123" s="442">
        <f>O123-'[1]5.3'!M123</f>
        <v>0</v>
      </c>
    </row>
    <row r="124" spans="1:17">
      <c r="A124" s="434" t="s">
        <v>400</v>
      </c>
      <c r="B124" s="434"/>
      <c r="C124" s="437">
        <v>43481</v>
      </c>
      <c r="D124" s="437">
        <v>40113</v>
      </c>
      <c r="E124" s="437">
        <v>2000</v>
      </c>
      <c r="F124" s="504">
        <v>0</v>
      </c>
      <c r="G124" s="437">
        <v>0</v>
      </c>
      <c r="H124" s="504">
        <v>0</v>
      </c>
      <c r="I124" s="437">
        <v>0</v>
      </c>
      <c r="J124" s="437">
        <v>0</v>
      </c>
      <c r="K124" s="437">
        <v>0</v>
      </c>
      <c r="L124" s="437">
        <v>0</v>
      </c>
      <c r="M124" s="437">
        <v>0</v>
      </c>
      <c r="N124" s="437">
        <v>1368</v>
      </c>
      <c r="O124" s="442">
        <f t="shared" si="33"/>
        <v>43481</v>
      </c>
      <c r="P124" s="442">
        <f t="shared" si="22"/>
        <v>0</v>
      </c>
      <c r="Q124" s="442">
        <f>O124-'[1]5.3'!M124</f>
        <v>0</v>
      </c>
    </row>
    <row r="125" spans="1:17">
      <c r="A125" s="434" t="s">
        <v>675</v>
      </c>
      <c r="B125" s="434"/>
      <c r="C125" s="437">
        <v>131</v>
      </c>
      <c r="D125" s="437"/>
      <c r="E125" s="437">
        <v>131</v>
      </c>
      <c r="F125" s="504"/>
      <c r="G125" s="437"/>
      <c r="H125" s="504"/>
      <c r="I125" s="437"/>
      <c r="J125" s="437"/>
      <c r="K125" s="437"/>
      <c r="L125" s="437"/>
      <c r="M125" s="437"/>
      <c r="N125" s="437"/>
      <c r="O125" s="442">
        <f t="shared" si="33"/>
        <v>131</v>
      </c>
      <c r="P125" s="442">
        <f t="shared" si="22"/>
        <v>0</v>
      </c>
      <c r="Q125" s="442">
        <f>O125-'[1]5.3'!M125</f>
        <v>0</v>
      </c>
    </row>
    <row r="126" spans="1:17">
      <c r="A126" s="434" t="s">
        <v>661</v>
      </c>
      <c r="B126" s="434"/>
      <c r="C126" s="437">
        <v>2325</v>
      </c>
      <c r="D126" s="437"/>
      <c r="E126" s="437">
        <v>2325</v>
      </c>
      <c r="F126" s="504"/>
      <c r="G126" s="437"/>
      <c r="H126" s="504"/>
      <c r="I126" s="437"/>
      <c r="J126" s="437"/>
      <c r="K126" s="437"/>
      <c r="L126" s="437"/>
      <c r="M126" s="437"/>
      <c r="N126" s="437"/>
      <c r="O126" s="442">
        <f t="shared" si="33"/>
        <v>2325</v>
      </c>
      <c r="P126" s="442">
        <f t="shared" si="22"/>
        <v>0</v>
      </c>
      <c r="Q126" s="442">
        <f>O126-'[1]5.3'!M126</f>
        <v>0</v>
      </c>
    </row>
    <row r="127" spans="1:17">
      <c r="A127" s="434" t="s">
        <v>647</v>
      </c>
      <c r="B127" s="434"/>
      <c r="C127" s="437">
        <v>-2678</v>
      </c>
      <c r="D127" s="437">
        <v>-2678</v>
      </c>
      <c r="E127" s="437"/>
      <c r="F127" s="504"/>
      <c r="G127" s="437"/>
      <c r="H127" s="504"/>
      <c r="I127" s="437"/>
      <c r="J127" s="437"/>
      <c r="K127" s="437"/>
      <c r="L127" s="437"/>
      <c r="M127" s="437"/>
      <c r="N127" s="437"/>
      <c r="O127" s="442">
        <f t="shared" si="33"/>
        <v>-2678</v>
      </c>
      <c r="P127" s="442">
        <f t="shared" si="22"/>
        <v>0</v>
      </c>
      <c r="Q127" s="442">
        <f>O127-'[1]5.3'!M127</f>
        <v>0</v>
      </c>
    </row>
    <row r="128" spans="1:17">
      <c r="A128" s="434" t="s">
        <v>648</v>
      </c>
      <c r="B128" s="434"/>
      <c r="C128" s="437">
        <f>SUM(C125:C127)</f>
        <v>-222</v>
      </c>
      <c r="D128" s="437">
        <f t="shared" ref="D128:N128" si="38">SUM(D125:D127)</f>
        <v>-2678</v>
      </c>
      <c r="E128" s="437">
        <f t="shared" si="38"/>
        <v>2456</v>
      </c>
      <c r="F128" s="437">
        <f t="shared" si="38"/>
        <v>0</v>
      </c>
      <c r="G128" s="437">
        <f t="shared" si="38"/>
        <v>0</v>
      </c>
      <c r="H128" s="437">
        <f t="shared" si="38"/>
        <v>0</v>
      </c>
      <c r="I128" s="437">
        <f t="shared" si="38"/>
        <v>0</v>
      </c>
      <c r="J128" s="437">
        <f t="shared" si="38"/>
        <v>0</v>
      </c>
      <c r="K128" s="437">
        <f t="shared" si="38"/>
        <v>0</v>
      </c>
      <c r="L128" s="437">
        <f t="shared" si="38"/>
        <v>0</v>
      </c>
      <c r="M128" s="437">
        <f t="shared" si="38"/>
        <v>0</v>
      </c>
      <c r="N128" s="437">
        <f t="shared" si="38"/>
        <v>0</v>
      </c>
      <c r="O128" s="442">
        <f t="shared" si="33"/>
        <v>-222</v>
      </c>
      <c r="P128" s="442">
        <f t="shared" si="22"/>
        <v>0</v>
      </c>
      <c r="Q128" s="442">
        <f>O128-'[1]5.3'!M128</f>
        <v>0</v>
      </c>
    </row>
    <row r="129" spans="1:116">
      <c r="A129" s="434" t="s">
        <v>400</v>
      </c>
      <c r="B129" s="434"/>
      <c r="C129" s="437">
        <f>C124+C128</f>
        <v>43259</v>
      </c>
      <c r="D129" s="437">
        <f t="shared" ref="D129:N129" si="39">D124+D128</f>
        <v>37435</v>
      </c>
      <c r="E129" s="437">
        <f t="shared" si="39"/>
        <v>4456</v>
      </c>
      <c r="F129" s="437">
        <f t="shared" si="39"/>
        <v>0</v>
      </c>
      <c r="G129" s="437">
        <f t="shared" si="39"/>
        <v>0</v>
      </c>
      <c r="H129" s="437">
        <f t="shared" si="39"/>
        <v>0</v>
      </c>
      <c r="I129" s="437">
        <f t="shared" si="39"/>
        <v>0</v>
      </c>
      <c r="J129" s="437">
        <f t="shared" si="39"/>
        <v>0</v>
      </c>
      <c r="K129" s="437">
        <f t="shared" si="39"/>
        <v>0</v>
      </c>
      <c r="L129" s="437">
        <f t="shared" si="39"/>
        <v>0</v>
      </c>
      <c r="M129" s="437">
        <f t="shared" si="39"/>
        <v>0</v>
      </c>
      <c r="N129" s="437">
        <f t="shared" si="39"/>
        <v>1368</v>
      </c>
      <c r="O129" s="442">
        <f t="shared" si="33"/>
        <v>43259</v>
      </c>
      <c r="P129" s="442">
        <f t="shared" si="22"/>
        <v>0</v>
      </c>
      <c r="Q129" s="442">
        <f>O129-'[1]5.3'!M129</f>
        <v>0</v>
      </c>
    </row>
    <row r="130" spans="1:116">
      <c r="A130" s="506" t="s">
        <v>717</v>
      </c>
      <c r="B130" s="447" t="s">
        <v>645</v>
      </c>
      <c r="C130" s="437"/>
      <c r="D130" s="437"/>
      <c r="E130" s="437"/>
      <c r="F130" s="504"/>
      <c r="G130" s="437"/>
      <c r="H130" s="504"/>
      <c r="I130" s="437"/>
      <c r="J130" s="437"/>
      <c r="K130" s="437"/>
      <c r="L130" s="437"/>
      <c r="M130" s="437"/>
      <c r="N130" s="437"/>
      <c r="O130" s="442">
        <f t="shared" si="33"/>
        <v>0</v>
      </c>
      <c r="P130" s="442">
        <f t="shared" si="22"/>
        <v>0</v>
      </c>
      <c r="Q130" s="442">
        <f>O130-'[1]5.3'!M130</f>
        <v>0</v>
      </c>
    </row>
    <row r="131" spans="1:116" s="424" customFormat="1">
      <c r="A131" s="434" t="s">
        <v>48</v>
      </c>
      <c r="B131" s="434"/>
      <c r="C131" s="437">
        <v>30429</v>
      </c>
      <c r="D131" s="437"/>
      <c r="E131" s="437">
        <v>29129</v>
      </c>
      <c r="F131" s="504"/>
      <c r="G131" s="437"/>
      <c r="H131" s="504"/>
      <c r="I131" s="437"/>
      <c r="J131" s="437"/>
      <c r="K131" s="437"/>
      <c r="L131" s="437"/>
      <c r="M131" s="437"/>
      <c r="N131" s="437">
        <v>1300</v>
      </c>
      <c r="O131" s="442">
        <f t="shared" si="33"/>
        <v>30429</v>
      </c>
      <c r="P131" s="442">
        <f t="shared" si="22"/>
        <v>0</v>
      </c>
      <c r="Q131" s="442">
        <f>O131-'[1]5.3'!M131</f>
        <v>0</v>
      </c>
    </row>
    <row r="132" spans="1:116" s="424" customFormat="1">
      <c r="A132" s="434" t="s">
        <v>400</v>
      </c>
      <c r="B132" s="434"/>
      <c r="C132" s="437">
        <v>32062</v>
      </c>
      <c r="D132" s="437">
        <v>0</v>
      </c>
      <c r="E132" s="437">
        <v>29129</v>
      </c>
      <c r="F132" s="504">
        <v>0</v>
      </c>
      <c r="G132" s="437">
        <v>0</v>
      </c>
      <c r="H132" s="504">
        <v>0</v>
      </c>
      <c r="I132" s="437">
        <v>0</v>
      </c>
      <c r="J132" s="437">
        <v>0</v>
      </c>
      <c r="K132" s="437">
        <v>0</v>
      </c>
      <c r="L132" s="437">
        <v>0</v>
      </c>
      <c r="M132" s="437">
        <v>0</v>
      </c>
      <c r="N132" s="437">
        <v>2933</v>
      </c>
      <c r="O132" s="442">
        <f t="shared" si="33"/>
        <v>32062</v>
      </c>
      <c r="P132" s="442">
        <f t="shared" si="22"/>
        <v>0</v>
      </c>
      <c r="Q132" s="442">
        <f>O132-'[1]5.3'!M132</f>
        <v>0</v>
      </c>
    </row>
    <row r="133" spans="1:116" s="424" customFormat="1">
      <c r="A133" s="434" t="s">
        <v>675</v>
      </c>
      <c r="B133" s="434"/>
      <c r="C133" s="437">
        <v>-382</v>
      </c>
      <c r="D133" s="437"/>
      <c r="E133" s="437">
        <v>-382</v>
      </c>
      <c r="F133" s="504"/>
      <c r="G133" s="437"/>
      <c r="H133" s="504"/>
      <c r="I133" s="437"/>
      <c r="J133" s="437"/>
      <c r="K133" s="437"/>
      <c r="L133" s="437"/>
      <c r="M133" s="437"/>
      <c r="N133" s="437"/>
      <c r="O133" s="442">
        <f t="shared" si="33"/>
        <v>-382</v>
      </c>
      <c r="P133" s="442">
        <f t="shared" si="22"/>
        <v>0</v>
      </c>
      <c r="Q133" s="442">
        <f>O133-'[1]5.3'!M133</f>
        <v>0</v>
      </c>
    </row>
    <row r="134" spans="1:116" s="424" customFormat="1">
      <c r="A134" s="434" t="s">
        <v>647</v>
      </c>
      <c r="B134" s="434"/>
      <c r="C134" s="435">
        <v>235</v>
      </c>
      <c r="D134" s="437">
        <v>235</v>
      </c>
      <c r="E134" s="437"/>
      <c r="F134" s="504"/>
      <c r="G134" s="437"/>
      <c r="H134" s="504"/>
      <c r="I134" s="437"/>
      <c r="J134" s="437"/>
      <c r="K134" s="437"/>
      <c r="L134" s="437"/>
      <c r="M134" s="437"/>
      <c r="N134" s="437"/>
      <c r="O134" s="442">
        <f t="shared" si="33"/>
        <v>235</v>
      </c>
      <c r="P134" s="442">
        <f t="shared" si="22"/>
        <v>0</v>
      </c>
      <c r="Q134" s="442">
        <f>O134-'[1]5.3'!M134</f>
        <v>0</v>
      </c>
    </row>
    <row r="135" spans="1:116" s="424" customFormat="1">
      <c r="A135" s="434" t="s">
        <v>648</v>
      </c>
      <c r="B135" s="434"/>
      <c r="C135" s="437">
        <f>SUM(C133:C134)</f>
        <v>-147</v>
      </c>
      <c r="D135" s="437">
        <f t="shared" ref="D135:N135" si="40">SUM(D133:D134)</f>
        <v>235</v>
      </c>
      <c r="E135" s="437">
        <f t="shared" si="40"/>
        <v>-382</v>
      </c>
      <c r="F135" s="437">
        <f t="shared" si="40"/>
        <v>0</v>
      </c>
      <c r="G135" s="437">
        <f t="shared" si="40"/>
        <v>0</v>
      </c>
      <c r="H135" s="437">
        <f t="shared" si="40"/>
        <v>0</v>
      </c>
      <c r="I135" s="437">
        <f t="shared" si="40"/>
        <v>0</v>
      </c>
      <c r="J135" s="437">
        <f t="shared" si="40"/>
        <v>0</v>
      </c>
      <c r="K135" s="437">
        <f t="shared" si="40"/>
        <v>0</v>
      </c>
      <c r="L135" s="437">
        <f t="shared" si="40"/>
        <v>0</v>
      </c>
      <c r="M135" s="437">
        <f t="shared" si="40"/>
        <v>0</v>
      </c>
      <c r="N135" s="437">
        <f t="shared" si="40"/>
        <v>0</v>
      </c>
      <c r="O135" s="442">
        <f t="shared" si="33"/>
        <v>-147</v>
      </c>
      <c r="P135" s="442">
        <f t="shared" si="22"/>
        <v>0</v>
      </c>
      <c r="Q135" s="442">
        <f>O135-'[1]5.3'!M135</f>
        <v>0</v>
      </c>
    </row>
    <row r="136" spans="1:116" s="424" customFormat="1">
      <c r="A136" s="434" t="s">
        <v>400</v>
      </c>
      <c r="B136" s="434"/>
      <c r="C136" s="437">
        <f>C132+C135</f>
        <v>31915</v>
      </c>
      <c r="D136" s="437">
        <f t="shared" ref="D136:N136" si="41">D132+D135</f>
        <v>235</v>
      </c>
      <c r="E136" s="437">
        <f t="shared" si="41"/>
        <v>28747</v>
      </c>
      <c r="F136" s="437">
        <f t="shared" si="41"/>
        <v>0</v>
      </c>
      <c r="G136" s="437">
        <f t="shared" si="41"/>
        <v>0</v>
      </c>
      <c r="H136" s="437">
        <f t="shared" si="41"/>
        <v>0</v>
      </c>
      <c r="I136" s="437">
        <f t="shared" si="41"/>
        <v>0</v>
      </c>
      <c r="J136" s="437">
        <f t="shared" si="41"/>
        <v>0</v>
      </c>
      <c r="K136" s="437">
        <f t="shared" si="41"/>
        <v>0</v>
      </c>
      <c r="L136" s="437">
        <f t="shared" si="41"/>
        <v>0</v>
      </c>
      <c r="M136" s="437">
        <f t="shared" si="41"/>
        <v>0</v>
      </c>
      <c r="N136" s="437">
        <f t="shared" si="41"/>
        <v>2933</v>
      </c>
      <c r="O136" s="442">
        <f t="shared" si="33"/>
        <v>31915</v>
      </c>
      <c r="P136" s="442">
        <f t="shared" si="22"/>
        <v>0</v>
      </c>
      <c r="Q136" s="442">
        <f>O136-'[1]5.3'!M136</f>
        <v>0</v>
      </c>
    </row>
    <row r="137" spans="1:116" s="424" customFormat="1">
      <c r="A137" s="444" t="s">
        <v>718</v>
      </c>
      <c r="B137" s="481"/>
      <c r="C137" s="437"/>
      <c r="D137" s="437"/>
      <c r="E137" s="437"/>
      <c r="F137" s="436"/>
      <c r="G137" s="435"/>
      <c r="H137" s="436"/>
      <c r="I137" s="435"/>
      <c r="J137" s="435"/>
      <c r="K137" s="435"/>
      <c r="L137" s="435"/>
      <c r="M137" s="435"/>
      <c r="N137" s="435"/>
      <c r="O137" s="442">
        <f t="shared" si="33"/>
        <v>0</v>
      </c>
      <c r="P137" s="442">
        <f t="shared" si="22"/>
        <v>0</v>
      </c>
      <c r="Q137" s="442">
        <f>O137-'[1]5.3'!M137</f>
        <v>0</v>
      </c>
    </row>
    <row r="138" spans="1:116" s="424" customFormat="1">
      <c r="A138" s="434" t="s">
        <v>48</v>
      </c>
      <c r="B138" s="434"/>
      <c r="C138" s="437">
        <f>C143+C151+C158+C164+C171+C178+C185+C191+C198+C204+C210+C216+C224+C230+C237+C244+C251+C258+C264+C270+C276+C282</f>
        <v>333460</v>
      </c>
      <c r="D138" s="437">
        <f t="shared" ref="D138:N139" si="42">D143+D151+D158+D164+D171+D178+D185+D191+D198+D204+D210+D216+D224+D230+D237+D244+D251+D258+D264+D270+D276+D282</f>
        <v>278994</v>
      </c>
      <c r="E138" s="437">
        <f t="shared" si="42"/>
        <v>0</v>
      </c>
      <c r="F138" s="437">
        <f t="shared" si="42"/>
        <v>0</v>
      </c>
      <c r="G138" s="437">
        <f t="shared" si="42"/>
        <v>0</v>
      </c>
      <c r="H138" s="437">
        <f t="shared" si="42"/>
        <v>54466</v>
      </c>
      <c r="I138" s="437">
        <f t="shared" si="42"/>
        <v>0</v>
      </c>
      <c r="J138" s="437">
        <f t="shared" si="42"/>
        <v>0</v>
      </c>
      <c r="K138" s="437">
        <f t="shared" si="42"/>
        <v>0</v>
      </c>
      <c r="L138" s="437">
        <f t="shared" si="42"/>
        <v>0</v>
      </c>
      <c r="M138" s="437">
        <f t="shared" si="42"/>
        <v>0</v>
      </c>
      <c r="N138" s="437">
        <f t="shared" si="42"/>
        <v>0</v>
      </c>
      <c r="O138" s="442">
        <f t="shared" si="33"/>
        <v>333460</v>
      </c>
      <c r="P138" s="442">
        <f t="shared" si="22"/>
        <v>0</v>
      </c>
      <c r="Q138" s="442">
        <f>O138-'[1]5.3'!M138</f>
        <v>0</v>
      </c>
    </row>
    <row r="139" spans="1:116" s="424" customFormat="1">
      <c r="A139" s="434" t="s">
        <v>400</v>
      </c>
      <c r="B139" s="434"/>
      <c r="C139" s="437">
        <f>C144+C152+C159+C165+C172+C179+C186+C192+C199+C205+C211+C217+C225+C231+C238+C245+C252+C259+C265+C271+C277+C283</f>
        <v>336768</v>
      </c>
      <c r="D139" s="437">
        <f t="shared" si="42"/>
        <v>278994</v>
      </c>
      <c r="E139" s="437">
        <f t="shared" si="42"/>
        <v>0</v>
      </c>
      <c r="F139" s="437">
        <f t="shared" si="42"/>
        <v>0</v>
      </c>
      <c r="G139" s="437">
        <f t="shared" si="42"/>
        <v>0</v>
      </c>
      <c r="H139" s="437">
        <f t="shared" si="42"/>
        <v>54466</v>
      </c>
      <c r="I139" s="437">
        <f t="shared" si="42"/>
        <v>0</v>
      </c>
      <c r="J139" s="437">
        <f t="shared" si="42"/>
        <v>0</v>
      </c>
      <c r="K139" s="437">
        <f t="shared" si="42"/>
        <v>0</v>
      </c>
      <c r="L139" s="437">
        <f t="shared" si="42"/>
        <v>0</v>
      </c>
      <c r="M139" s="437">
        <f t="shared" si="42"/>
        <v>0</v>
      </c>
      <c r="N139" s="437">
        <f t="shared" si="42"/>
        <v>3308</v>
      </c>
      <c r="O139" s="442">
        <f t="shared" si="33"/>
        <v>336768</v>
      </c>
      <c r="P139" s="442">
        <f t="shared" si="22"/>
        <v>0</v>
      </c>
      <c r="Q139" s="442">
        <f>O139-'[1]5.3'!M139</f>
        <v>0</v>
      </c>
    </row>
    <row r="140" spans="1:116" s="424" customFormat="1">
      <c r="A140" s="434" t="s">
        <v>648</v>
      </c>
      <c r="B140" s="434"/>
      <c r="C140" s="437">
        <f>C148+C155+C161+C168+C175+C182+C188+C195+C201+C207+C213+C221+C227+C234+C241+C248+C255+C261+C267+C273+C279+C285</f>
        <v>-39508</v>
      </c>
      <c r="D140" s="437">
        <f t="shared" ref="D140:N141" si="43">D148+D155+D161+D168+D175+D182+D188+D195+D201+D207+D213+D221+D227+D234+D241+D248+D255+D261+D267+D273+D279+D285</f>
        <v>-41285</v>
      </c>
      <c r="E140" s="437">
        <f t="shared" si="43"/>
        <v>3923</v>
      </c>
      <c r="F140" s="437">
        <f t="shared" si="43"/>
        <v>0</v>
      </c>
      <c r="G140" s="437">
        <f t="shared" si="43"/>
        <v>0</v>
      </c>
      <c r="H140" s="437">
        <f t="shared" si="43"/>
        <v>-2146</v>
      </c>
      <c r="I140" s="437">
        <f t="shared" si="43"/>
        <v>0</v>
      </c>
      <c r="J140" s="437">
        <f t="shared" si="43"/>
        <v>0</v>
      </c>
      <c r="K140" s="437">
        <f t="shared" si="43"/>
        <v>0</v>
      </c>
      <c r="L140" s="437">
        <f t="shared" si="43"/>
        <v>0</v>
      </c>
      <c r="M140" s="437">
        <f t="shared" si="43"/>
        <v>0</v>
      </c>
      <c r="N140" s="437">
        <f t="shared" si="43"/>
        <v>0</v>
      </c>
      <c r="O140" s="442">
        <f t="shared" si="33"/>
        <v>-39508</v>
      </c>
      <c r="P140" s="442">
        <f t="shared" ref="P140:P203" si="44">O140-C140</f>
        <v>0</v>
      </c>
      <c r="Q140" s="442">
        <f>O140-'[1]5.3'!M140</f>
        <v>0</v>
      </c>
    </row>
    <row r="141" spans="1:116" s="424" customFormat="1">
      <c r="A141" s="434" t="s">
        <v>400</v>
      </c>
      <c r="B141" s="434"/>
      <c r="C141" s="437">
        <f>C149+C156+C162+C169+C176+C183+C189+C196+C202+C208+C214+C222+C228+C235+C242+C249+C256+C262+C268+C274+C280+C286</f>
        <v>297260</v>
      </c>
      <c r="D141" s="437">
        <f t="shared" si="43"/>
        <v>237709</v>
      </c>
      <c r="E141" s="437">
        <f t="shared" si="43"/>
        <v>3923</v>
      </c>
      <c r="F141" s="437">
        <f t="shared" si="43"/>
        <v>0</v>
      </c>
      <c r="G141" s="437">
        <f t="shared" si="43"/>
        <v>0</v>
      </c>
      <c r="H141" s="437">
        <f t="shared" si="43"/>
        <v>52320</v>
      </c>
      <c r="I141" s="437">
        <f t="shared" si="43"/>
        <v>0</v>
      </c>
      <c r="J141" s="437">
        <f t="shared" si="43"/>
        <v>0</v>
      </c>
      <c r="K141" s="437">
        <f t="shared" si="43"/>
        <v>0</v>
      </c>
      <c r="L141" s="437">
        <f t="shared" si="43"/>
        <v>0</v>
      </c>
      <c r="M141" s="437">
        <f t="shared" si="43"/>
        <v>0</v>
      </c>
      <c r="N141" s="437">
        <f t="shared" si="43"/>
        <v>3308</v>
      </c>
      <c r="O141" s="442">
        <f t="shared" ref="O141" si="45">SUM(D141:N141)</f>
        <v>297260</v>
      </c>
      <c r="P141" s="442">
        <f t="shared" si="44"/>
        <v>0</v>
      </c>
      <c r="Q141" s="442">
        <f>O141-'[1]5.3'!M141</f>
        <v>0</v>
      </c>
    </row>
    <row r="142" spans="1:116">
      <c r="A142" s="480" t="s">
        <v>681</v>
      </c>
      <c r="B142" s="480" t="s">
        <v>645</v>
      </c>
      <c r="C142" s="437"/>
      <c r="D142" s="437"/>
      <c r="E142" s="435"/>
      <c r="F142" s="436"/>
      <c r="G142" s="435"/>
      <c r="H142" s="436"/>
      <c r="I142" s="435"/>
      <c r="J142" s="435"/>
      <c r="K142" s="435"/>
      <c r="L142" s="435"/>
      <c r="M142" s="435"/>
      <c r="N142" s="435"/>
      <c r="O142" s="442">
        <f t="shared" ref="O142:O149" si="46">SUM(D142:N142)</f>
        <v>0</v>
      </c>
      <c r="P142" s="442">
        <f t="shared" si="44"/>
        <v>0</v>
      </c>
      <c r="Q142" s="442">
        <f>O142-'[1]5.3'!M142</f>
        <v>0</v>
      </c>
      <c r="R142" s="424"/>
      <c r="S142" s="424"/>
      <c r="T142" s="424"/>
      <c r="U142" s="424"/>
      <c r="V142" s="424"/>
      <c r="W142" s="424"/>
      <c r="X142" s="424"/>
      <c r="Y142" s="424"/>
      <c r="Z142" s="424"/>
      <c r="AA142" s="424"/>
      <c r="AB142" s="424"/>
      <c r="AC142" s="424"/>
      <c r="AD142" s="424"/>
      <c r="AE142" s="424"/>
      <c r="AF142" s="424"/>
      <c r="AG142" s="424"/>
      <c r="AH142" s="424"/>
      <c r="AI142" s="424"/>
      <c r="AJ142" s="424"/>
      <c r="AK142" s="424"/>
      <c r="AL142" s="424"/>
      <c r="AM142" s="424"/>
      <c r="AN142" s="424"/>
      <c r="AO142" s="424"/>
      <c r="AP142" s="424"/>
      <c r="AQ142" s="424"/>
      <c r="AR142" s="424"/>
      <c r="AS142" s="424"/>
      <c r="AT142" s="424"/>
      <c r="AU142" s="424"/>
      <c r="AV142" s="424"/>
      <c r="AW142" s="424"/>
      <c r="AX142" s="424"/>
      <c r="AY142" s="424"/>
      <c r="AZ142" s="424"/>
      <c r="BA142" s="424"/>
      <c r="BB142" s="424"/>
      <c r="BC142" s="424"/>
      <c r="BD142" s="424"/>
      <c r="BE142" s="424"/>
      <c r="BF142" s="424"/>
      <c r="BG142" s="424"/>
      <c r="BH142" s="424"/>
      <c r="BI142" s="424"/>
      <c r="BJ142" s="424"/>
      <c r="BK142" s="424"/>
      <c r="BL142" s="424"/>
      <c r="BM142" s="424"/>
      <c r="BN142" s="424"/>
      <c r="BO142" s="424"/>
      <c r="BP142" s="424"/>
      <c r="BQ142" s="424"/>
      <c r="BR142" s="424"/>
      <c r="BS142" s="424"/>
      <c r="BT142" s="424"/>
      <c r="BU142" s="424"/>
      <c r="BV142" s="424"/>
      <c r="BW142" s="424"/>
      <c r="BX142" s="424"/>
      <c r="BY142" s="424"/>
      <c r="BZ142" s="424"/>
      <c r="CA142" s="424"/>
      <c r="CB142" s="424"/>
      <c r="CC142" s="424"/>
      <c r="CD142" s="424"/>
      <c r="CE142" s="424"/>
      <c r="CF142" s="424"/>
      <c r="CG142" s="424"/>
      <c r="CH142" s="424"/>
      <c r="CI142" s="424"/>
      <c r="CJ142" s="424"/>
      <c r="CK142" s="424"/>
      <c r="CL142" s="424"/>
      <c r="CM142" s="424"/>
      <c r="CN142" s="424"/>
      <c r="CO142" s="424"/>
      <c r="CP142" s="424"/>
      <c r="CQ142" s="424"/>
      <c r="CR142" s="424"/>
      <c r="CS142" s="424"/>
      <c r="CT142" s="424"/>
      <c r="CU142" s="424"/>
      <c r="CV142" s="424"/>
      <c r="CW142" s="424"/>
      <c r="CX142" s="424"/>
      <c r="CY142" s="424"/>
      <c r="CZ142" s="424"/>
      <c r="DA142" s="424"/>
      <c r="DB142" s="424"/>
      <c r="DC142" s="424"/>
      <c r="DD142" s="424"/>
      <c r="DE142" s="424"/>
      <c r="DF142" s="424"/>
      <c r="DG142" s="424"/>
      <c r="DH142" s="424"/>
      <c r="DI142" s="424"/>
      <c r="DJ142" s="424"/>
      <c r="DK142" s="424"/>
      <c r="DL142" s="424"/>
    </row>
    <row r="143" spans="1:116" s="424" customFormat="1">
      <c r="A143" s="434" t="s">
        <v>48</v>
      </c>
      <c r="B143" s="434"/>
      <c r="C143" s="437">
        <v>34335</v>
      </c>
      <c r="D143" s="437">
        <v>34335</v>
      </c>
      <c r="E143" s="437"/>
      <c r="F143" s="436"/>
      <c r="G143" s="435"/>
      <c r="H143" s="436"/>
      <c r="I143" s="435"/>
      <c r="J143" s="435"/>
      <c r="K143" s="435"/>
      <c r="L143" s="435"/>
      <c r="M143" s="435"/>
      <c r="N143" s="435"/>
      <c r="O143" s="442">
        <f t="shared" si="46"/>
        <v>34335</v>
      </c>
      <c r="P143" s="442">
        <f t="shared" si="44"/>
        <v>0</v>
      </c>
      <c r="Q143" s="442">
        <f>O143-'[1]5.3'!M143</f>
        <v>0</v>
      </c>
    </row>
    <row r="144" spans="1:116" s="424" customFormat="1">
      <c r="A144" s="434" t="s">
        <v>400</v>
      </c>
      <c r="B144" s="434"/>
      <c r="C144" s="437">
        <v>34335</v>
      </c>
      <c r="D144" s="437">
        <v>34335</v>
      </c>
      <c r="E144" s="437">
        <v>0</v>
      </c>
      <c r="F144" s="436">
        <v>0</v>
      </c>
      <c r="G144" s="435">
        <v>0</v>
      </c>
      <c r="H144" s="436">
        <v>0</v>
      </c>
      <c r="I144" s="435">
        <v>0</v>
      </c>
      <c r="J144" s="435">
        <v>0</v>
      </c>
      <c r="K144" s="435">
        <v>0</v>
      </c>
      <c r="L144" s="435">
        <v>0</v>
      </c>
      <c r="M144" s="435">
        <v>0</v>
      </c>
      <c r="N144" s="435">
        <v>0</v>
      </c>
      <c r="O144" s="442">
        <f t="shared" si="46"/>
        <v>34335</v>
      </c>
      <c r="P144" s="442">
        <f t="shared" si="44"/>
        <v>0</v>
      </c>
      <c r="Q144" s="442">
        <f>O144-'[1]5.3'!M144</f>
        <v>0</v>
      </c>
    </row>
    <row r="145" spans="1:116" s="424" customFormat="1">
      <c r="A145" s="434" t="s">
        <v>661</v>
      </c>
      <c r="B145" s="434"/>
      <c r="C145" s="437">
        <v>2290</v>
      </c>
      <c r="D145" s="437"/>
      <c r="E145" s="437">
        <v>2290</v>
      </c>
      <c r="F145" s="436"/>
      <c r="G145" s="435"/>
      <c r="H145" s="436"/>
      <c r="I145" s="435"/>
      <c r="J145" s="435"/>
      <c r="K145" s="435"/>
      <c r="L145" s="435"/>
      <c r="M145" s="435"/>
      <c r="N145" s="435"/>
      <c r="O145" s="442">
        <f t="shared" si="46"/>
        <v>2290</v>
      </c>
      <c r="P145" s="442">
        <f t="shared" si="44"/>
        <v>0</v>
      </c>
      <c r="Q145" s="442">
        <f>O145-'[1]5.3'!M145</f>
        <v>0</v>
      </c>
    </row>
    <row r="146" spans="1:116" s="424" customFormat="1">
      <c r="A146" s="434" t="s">
        <v>653</v>
      </c>
      <c r="B146" s="434"/>
      <c r="C146" s="437">
        <v>27</v>
      </c>
      <c r="D146" s="437"/>
      <c r="E146" s="437"/>
      <c r="F146" s="436"/>
      <c r="G146" s="435"/>
      <c r="H146" s="436">
        <v>27</v>
      </c>
      <c r="I146" s="435"/>
      <c r="J146" s="435"/>
      <c r="K146" s="435"/>
      <c r="L146" s="435"/>
      <c r="M146" s="435"/>
      <c r="N146" s="435"/>
      <c r="O146" s="442">
        <f t="shared" si="46"/>
        <v>27</v>
      </c>
      <c r="P146" s="442">
        <f t="shared" si="44"/>
        <v>0</v>
      </c>
      <c r="Q146" s="442">
        <f>O146-'[1]5.3'!M146</f>
        <v>0</v>
      </c>
    </row>
    <row r="147" spans="1:116" s="424" customFormat="1">
      <c r="A147" s="434" t="s">
        <v>647</v>
      </c>
      <c r="B147" s="434"/>
      <c r="C147" s="437">
        <v>-4515</v>
      </c>
      <c r="D147" s="437">
        <v>-4515</v>
      </c>
      <c r="E147" s="437"/>
      <c r="F147" s="436"/>
      <c r="G147" s="435"/>
      <c r="H147" s="436"/>
      <c r="I147" s="435"/>
      <c r="J147" s="435"/>
      <c r="K147" s="435"/>
      <c r="L147" s="435"/>
      <c r="M147" s="435"/>
      <c r="N147" s="435"/>
      <c r="O147" s="442">
        <f t="shared" si="46"/>
        <v>-4515</v>
      </c>
      <c r="P147" s="442">
        <f t="shared" si="44"/>
        <v>0</v>
      </c>
      <c r="Q147" s="442">
        <f>O147-'[1]5.3'!M147</f>
        <v>0</v>
      </c>
    </row>
    <row r="148" spans="1:116" s="424" customFormat="1">
      <c r="A148" s="434" t="s">
        <v>648</v>
      </c>
      <c r="B148" s="434"/>
      <c r="C148" s="437">
        <f>SUM(C145:C147)</f>
        <v>-2198</v>
      </c>
      <c r="D148" s="437">
        <f t="shared" ref="D148:N148" si="47">SUM(D145:D147)</f>
        <v>-4515</v>
      </c>
      <c r="E148" s="437">
        <f t="shared" si="47"/>
        <v>2290</v>
      </c>
      <c r="F148" s="437">
        <f t="shared" si="47"/>
        <v>0</v>
      </c>
      <c r="G148" s="437">
        <f t="shared" si="47"/>
        <v>0</v>
      </c>
      <c r="H148" s="437">
        <f t="shared" si="47"/>
        <v>27</v>
      </c>
      <c r="I148" s="437">
        <f t="shared" si="47"/>
        <v>0</v>
      </c>
      <c r="J148" s="437">
        <f t="shared" si="47"/>
        <v>0</v>
      </c>
      <c r="K148" s="437">
        <f t="shared" si="47"/>
        <v>0</v>
      </c>
      <c r="L148" s="437">
        <f t="shared" si="47"/>
        <v>0</v>
      </c>
      <c r="M148" s="437">
        <f t="shared" si="47"/>
        <v>0</v>
      </c>
      <c r="N148" s="437">
        <f t="shared" si="47"/>
        <v>0</v>
      </c>
      <c r="O148" s="442">
        <f t="shared" si="46"/>
        <v>-2198</v>
      </c>
      <c r="P148" s="442">
        <f t="shared" si="44"/>
        <v>0</v>
      </c>
      <c r="Q148" s="442">
        <f>O148-'[1]5.3'!M148</f>
        <v>0</v>
      </c>
    </row>
    <row r="149" spans="1:116" s="424" customFormat="1">
      <c r="A149" s="434" t="s">
        <v>400</v>
      </c>
      <c r="B149" s="434"/>
      <c r="C149" s="437">
        <f>C144+C148</f>
        <v>32137</v>
      </c>
      <c r="D149" s="437">
        <f t="shared" ref="D149:N149" si="48">D144+D148</f>
        <v>29820</v>
      </c>
      <c r="E149" s="437">
        <f t="shared" si="48"/>
        <v>2290</v>
      </c>
      <c r="F149" s="437">
        <f t="shared" si="48"/>
        <v>0</v>
      </c>
      <c r="G149" s="437">
        <f t="shared" si="48"/>
        <v>0</v>
      </c>
      <c r="H149" s="437">
        <f t="shared" si="48"/>
        <v>27</v>
      </c>
      <c r="I149" s="437">
        <f t="shared" si="48"/>
        <v>0</v>
      </c>
      <c r="J149" s="437">
        <f t="shared" si="48"/>
        <v>0</v>
      </c>
      <c r="K149" s="437">
        <f t="shared" si="48"/>
        <v>0</v>
      </c>
      <c r="L149" s="437">
        <f t="shared" si="48"/>
        <v>0</v>
      </c>
      <c r="M149" s="437">
        <f t="shared" si="48"/>
        <v>0</v>
      </c>
      <c r="N149" s="437">
        <f t="shared" si="48"/>
        <v>0</v>
      </c>
      <c r="O149" s="442">
        <f t="shared" si="46"/>
        <v>32137</v>
      </c>
      <c r="P149" s="442">
        <f t="shared" si="44"/>
        <v>0</v>
      </c>
      <c r="Q149" s="442">
        <f>O149-'[1]5.3'!M149</f>
        <v>0</v>
      </c>
    </row>
    <row r="150" spans="1:116">
      <c r="A150" s="447" t="s">
        <v>682</v>
      </c>
      <c r="B150" s="445" t="s">
        <v>645</v>
      </c>
      <c r="C150" s="437"/>
      <c r="D150" s="437"/>
      <c r="E150" s="435"/>
      <c r="F150" s="436"/>
      <c r="G150" s="435"/>
      <c r="H150" s="436"/>
      <c r="I150" s="435"/>
      <c r="J150" s="435"/>
      <c r="K150" s="435"/>
      <c r="L150" s="435"/>
      <c r="M150" s="435"/>
      <c r="N150" s="435"/>
      <c r="O150" s="442">
        <f t="shared" si="33"/>
        <v>0</v>
      </c>
      <c r="P150" s="442">
        <f t="shared" si="44"/>
        <v>0</v>
      </c>
      <c r="Q150" s="442">
        <f>O150-'[1]5.3'!M150</f>
        <v>0</v>
      </c>
      <c r="R150" s="424"/>
      <c r="S150" s="424"/>
      <c r="T150" s="424"/>
      <c r="U150" s="424"/>
      <c r="V150" s="424"/>
      <c r="W150" s="424"/>
      <c r="X150" s="424"/>
      <c r="Y150" s="424"/>
      <c r="Z150" s="424"/>
      <c r="AA150" s="424"/>
      <c r="AB150" s="424"/>
      <c r="AC150" s="424"/>
      <c r="AD150" s="424"/>
      <c r="AE150" s="424"/>
      <c r="AF150" s="424"/>
      <c r="AG150" s="424"/>
      <c r="AH150" s="424"/>
      <c r="AI150" s="424"/>
      <c r="AJ150" s="424"/>
      <c r="AK150" s="424"/>
      <c r="AL150" s="424"/>
      <c r="AM150" s="424"/>
      <c r="AN150" s="424"/>
      <c r="AO150" s="424"/>
      <c r="AP150" s="424"/>
      <c r="AQ150" s="424"/>
      <c r="AR150" s="424"/>
      <c r="AS150" s="424"/>
      <c r="AT150" s="424"/>
      <c r="AU150" s="424"/>
      <c r="AV150" s="424"/>
      <c r="AW150" s="424"/>
      <c r="AX150" s="424"/>
      <c r="AY150" s="424"/>
      <c r="AZ150" s="424"/>
      <c r="BA150" s="424"/>
      <c r="BB150" s="424"/>
      <c r="BC150" s="424"/>
      <c r="BD150" s="424"/>
      <c r="BE150" s="424"/>
      <c r="BF150" s="424"/>
      <c r="BG150" s="424"/>
      <c r="BH150" s="424"/>
      <c r="BI150" s="424"/>
      <c r="BJ150" s="424"/>
      <c r="BK150" s="424"/>
      <c r="BL150" s="424"/>
      <c r="BM150" s="424"/>
      <c r="BN150" s="424"/>
      <c r="BO150" s="424"/>
      <c r="BP150" s="424"/>
      <c r="BQ150" s="424"/>
      <c r="BR150" s="424"/>
      <c r="BS150" s="424"/>
      <c r="BT150" s="424"/>
      <c r="BU150" s="424"/>
      <c r="BV150" s="424"/>
      <c r="BW150" s="424"/>
      <c r="BX150" s="424"/>
      <c r="BY150" s="424"/>
      <c r="BZ150" s="424"/>
      <c r="CA150" s="424"/>
      <c r="CB150" s="424"/>
      <c r="CC150" s="424"/>
      <c r="CD150" s="424"/>
      <c r="CE150" s="424"/>
      <c r="CF150" s="424"/>
      <c r="CG150" s="424"/>
      <c r="CH150" s="424"/>
      <c r="CI150" s="424"/>
      <c r="CJ150" s="424"/>
      <c r="CK150" s="424"/>
      <c r="CL150" s="424"/>
      <c r="CM150" s="424"/>
      <c r="CN150" s="424"/>
      <c r="CO150" s="424"/>
      <c r="CP150" s="424"/>
      <c r="CQ150" s="424"/>
      <c r="CR150" s="424"/>
      <c r="CS150" s="424"/>
      <c r="CT150" s="424"/>
      <c r="CU150" s="424"/>
      <c r="CV150" s="424"/>
      <c r="CW150" s="424"/>
      <c r="CX150" s="424"/>
      <c r="CY150" s="424"/>
      <c r="CZ150" s="424"/>
      <c r="DA150" s="424"/>
      <c r="DB150" s="424"/>
      <c r="DC150" s="424"/>
      <c r="DD150" s="424"/>
      <c r="DE150" s="424"/>
      <c r="DF150" s="424"/>
      <c r="DG150" s="424"/>
      <c r="DH150" s="424"/>
      <c r="DI150" s="424"/>
      <c r="DJ150" s="424"/>
      <c r="DK150" s="424"/>
      <c r="DL150" s="424"/>
    </row>
    <row r="151" spans="1:116" s="424" customFormat="1">
      <c r="A151" s="434" t="s">
        <v>48</v>
      </c>
      <c r="B151" s="434"/>
      <c r="C151" s="437">
        <v>7162</v>
      </c>
      <c r="D151" s="437">
        <v>7162</v>
      </c>
      <c r="E151" s="437"/>
      <c r="F151" s="436"/>
      <c r="G151" s="435"/>
      <c r="H151" s="436"/>
      <c r="I151" s="435"/>
      <c r="J151" s="435"/>
      <c r="K151" s="435"/>
      <c r="L151" s="435"/>
      <c r="M151" s="435"/>
      <c r="N151" s="435"/>
      <c r="O151" s="442">
        <f t="shared" si="33"/>
        <v>7162</v>
      </c>
      <c r="P151" s="442">
        <f t="shared" si="44"/>
        <v>0</v>
      </c>
      <c r="Q151" s="442">
        <f>O151-'[1]5.3'!M151</f>
        <v>0</v>
      </c>
    </row>
    <row r="152" spans="1:116" s="424" customFormat="1">
      <c r="A152" s="434" t="s">
        <v>400</v>
      </c>
      <c r="B152" s="434"/>
      <c r="C152" s="437">
        <v>7162</v>
      </c>
      <c r="D152" s="437">
        <v>7162</v>
      </c>
      <c r="E152" s="437">
        <v>0</v>
      </c>
      <c r="F152" s="436">
        <v>0</v>
      </c>
      <c r="G152" s="435">
        <v>0</v>
      </c>
      <c r="H152" s="436">
        <v>0</v>
      </c>
      <c r="I152" s="435">
        <v>0</v>
      </c>
      <c r="J152" s="435">
        <v>0</v>
      </c>
      <c r="K152" s="435">
        <v>0</v>
      </c>
      <c r="L152" s="435">
        <v>0</v>
      </c>
      <c r="M152" s="435">
        <v>0</v>
      </c>
      <c r="N152" s="435">
        <v>0</v>
      </c>
      <c r="O152" s="442">
        <f t="shared" si="33"/>
        <v>7162</v>
      </c>
      <c r="P152" s="442">
        <f t="shared" si="44"/>
        <v>0</v>
      </c>
      <c r="Q152" s="442">
        <f>O152-'[1]5.3'!M152</f>
        <v>0</v>
      </c>
    </row>
    <row r="153" spans="1:116" s="424" customFormat="1">
      <c r="A153" s="434" t="s">
        <v>661</v>
      </c>
      <c r="B153" s="434"/>
      <c r="C153" s="437">
        <v>395</v>
      </c>
      <c r="D153" s="437"/>
      <c r="E153" s="437">
        <v>395</v>
      </c>
      <c r="F153" s="436"/>
      <c r="G153" s="435"/>
      <c r="H153" s="436"/>
      <c r="I153" s="435"/>
      <c r="J153" s="435"/>
      <c r="K153" s="435"/>
      <c r="L153" s="435"/>
      <c r="M153" s="435"/>
      <c r="N153" s="435"/>
      <c r="O153" s="442">
        <f t="shared" si="33"/>
        <v>395</v>
      </c>
      <c r="P153" s="442">
        <f t="shared" si="44"/>
        <v>0</v>
      </c>
      <c r="Q153" s="442">
        <f>O153-'[1]5.3'!M153</f>
        <v>0</v>
      </c>
    </row>
    <row r="154" spans="1:116" s="424" customFormat="1">
      <c r="A154" s="434" t="s">
        <v>647</v>
      </c>
      <c r="B154" s="434"/>
      <c r="C154" s="437">
        <v>-1454</v>
      </c>
      <c r="D154" s="437">
        <v>-1454</v>
      </c>
      <c r="E154" s="437"/>
      <c r="F154" s="436"/>
      <c r="G154" s="435"/>
      <c r="H154" s="436"/>
      <c r="I154" s="435"/>
      <c r="J154" s="435"/>
      <c r="K154" s="435"/>
      <c r="L154" s="435"/>
      <c r="M154" s="435"/>
      <c r="N154" s="435"/>
      <c r="O154" s="442">
        <f t="shared" si="33"/>
        <v>-1454</v>
      </c>
      <c r="P154" s="442">
        <f t="shared" si="44"/>
        <v>0</v>
      </c>
      <c r="Q154" s="442">
        <f>O154-'[1]5.3'!M154</f>
        <v>0</v>
      </c>
    </row>
    <row r="155" spans="1:116" s="424" customFormat="1">
      <c r="A155" s="434" t="s">
        <v>648</v>
      </c>
      <c r="B155" s="434"/>
      <c r="C155" s="437">
        <f>SUM(C153:C154)</f>
        <v>-1059</v>
      </c>
      <c r="D155" s="437">
        <f t="shared" ref="D155:N155" si="49">SUM(D153:D154)</f>
        <v>-1454</v>
      </c>
      <c r="E155" s="437">
        <f t="shared" si="49"/>
        <v>395</v>
      </c>
      <c r="F155" s="437">
        <f t="shared" si="49"/>
        <v>0</v>
      </c>
      <c r="G155" s="437">
        <f t="shared" si="49"/>
        <v>0</v>
      </c>
      <c r="H155" s="437">
        <f t="shared" si="49"/>
        <v>0</v>
      </c>
      <c r="I155" s="437">
        <f t="shared" si="49"/>
        <v>0</v>
      </c>
      <c r="J155" s="437">
        <f t="shared" si="49"/>
        <v>0</v>
      </c>
      <c r="K155" s="437">
        <f t="shared" si="49"/>
        <v>0</v>
      </c>
      <c r="L155" s="437">
        <f t="shared" si="49"/>
        <v>0</v>
      </c>
      <c r="M155" s="437">
        <f t="shared" si="49"/>
        <v>0</v>
      </c>
      <c r="N155" s="437">
        <f t="shared" si="49"/>
        <v>0</v>
      </c>
      <c r="O155" s="442">
        <f t="shared" si="33"/>
        <v>-1059</v>
      </c>
      <c r="P155" s="442">
        <f t="shared" si="44"/>
        <v>0</v>
      </c>
      <c r="Q155" s="442">
        <f>O155-'[1]5.3'!M155</f>
        <v>0</v>
      </c>
    </row>
    <row r="156" spans="1:116" s="424" customFormat="1">
      <c r="A156" s="434" t="s">
        <v>400</v>
      </c>
      <c r="B156" s="434"/>
      <c r="C156" s="437">
        <f>C152+C155</f>
        <v>6103</v>
      </c>
      <c r="D156" s="437">
        <f t="shared" ref="D156:N156" si="50">D152+D155</f>
        <v>5708</v>
      </c>
      <c r="E156" s="437">
        <f t="shared" si="50"/>
        <v>395</v>
      </c>
      <c r="F156" s="437">
        <f t="shared" si="50"/>
        <v>0</v>
      </c>
      <c r="G156" s="437">
        <f t="shared" si="50"/>
        <v>0</v>
      </c>
      <c r="H156" s="437">
        <f t="shared" si="50"/>
        <v>0</v>
      </c>
      <c r="I156" s="437">
        <f t="shared" si="50"/>
        <v>0</v>
      </c>
      <c r="J156" s="437">
        <f t="shared" si="50"/>
        <v>0</v>
      </c>
      <c r="K156" s="437">
        <f t="shared" si="50"/>
        <v>0</v>
      </c>
      <c r="L156" s="437">
        <f t="shared" si="50"/>
        <v>0</v>
      </c>
      <c r="M156" s="437">
        <f t="shared" si="50"/>
        <v>0</v>
      </c>
      <c r="N156" s="437">
        <f t="shared" si="50"/>
        <v>0</v>
      </c>
      <c r="O156" s="442">
        <f t="shared" si="33"/>
        <v>6103</v>
      </c>
      <c r="P156" s="442">
        <f t="shared" si="44"/>
        <v>0</v>
      </c>
      <c r="Q156" s="442">
        <f>O156-'[1]5.3'!M156</f>
        <v>0</v>
      </c>
    </row>
    <row r="157" spans="1:116">
      <c r="A157" s="447" t="s">
        <v>683</v>
      </c>
      <c r="B157" s="445" t="s">
        <v>645</v>
      </c>
      <c r="C157" s="437"/>
      <c r="D157" s="437"/>
      <c r="E157" s="435"/>
      <c r="F157" s="436"/>
      <c r="G157" s="435"/>
      <c r="H157" s="436"/>
      <c r="I157" s="435"/>
      <c r="J157" s="435"/>
      <c r="K157" s="435"/>
      <c r="L157" s="435"/>
      <c r="M157" s="435"/>
      <c r="N157" s="435"/>
      <c r="O157" s="442">
        <f t="shared" si="33"/>
        <v>0</v>
      </c>
      <c r="P157" s="442">
        <f t="shared" si="44"/>
        <v>0</v>
      </c>
      <c r="Q157" s="442">
        <f>O157-'[1]5.3'!M157</f>
        <v>0</v>
      </c>
      <c r="R157" s="424"/>
      <c r="S157" s="424"/>
      <c r="T157" s="424"/>
      <c r="U157" s="424"/>
      <c r="V157" s="424"/>
      <c r="W157" s="424"/>
      <c r="X157" s="424"/>
      <c r="Y157" s="424"/>
      <c r="Z157" s="424"/>
      <c r="AA157" s="424"/>
      <c r="AB157" s="424"/>
      <c r="AC157" s="424"/>
      <c r="AD157" s="424"/>
      <c r="AE157" s="424"/>
      <c r="AF157" s="424"/>
      <c r="AG157" s="424"/>
      <c r="AH157" s="424"/>
      <c r="AI157" s="424"/>
      <c r="AJ157" s="424"/>
      <c r="AK157" s="424"/>
      <c r="AL157" s="424"/>
      <c r="AM157" s="424"/>
      <c r="AN157" s="424"/>
      <c r="AO157" s="424"/>
      <c r="AP157" s="424"/>
      <c r="AQ157" s="424"/>
      <c r="AR157" s="424"/>
      <c r="AS157" s="424"/>
      <c r="AT157" s="424"/>
      <c r="AU157" s="424"/>
      <c r="AV157" s="424"/>
      <c r="AW157" s="424"/>
      <c r="AX157" s="424"/>
      <c r="AY157" s="424"/>
      <c r="AZ157" s="424"/>
      <c r="BA157" s="424"/>
      <c r="BB157" s="424"/>
      <c r="BC157" s="424"/>
      <c r="BD157" s="424"/>
      <c r="BE157" s="424"/>
      <c r="BF157" s="424"/>
      <c r="BG157" s="424"/>
      <c r="BH157" s="424"/>
      <c r="BI157" s="424"/>
      <c r="BJ157" s="424"/>
      <c r="BK157" s="424"/>
      <c r="BL157" s="424"/>
      <c r="BM157" s="424"/>
      <c r="BN157" s="424"/>
      <c r="BO157" s="424"/>
      <c r="BP157" s="424"/>
      <c r="BQ157" s="424"/>
      <c r="BR157" s="424"/>
      <c r="BS157" s="424"/>
      <c r="BT157" s="424"/>
      <c r="BU157" s="424"/>
      <c r="BV157" s="424"/>
      <c r="BW157" s="424"/>
      <c r="BX157" s="424"/>
      <c r="BY157" s="424"/>
      <c r="BZ157" s="424"/>
      <c r="CA157" s="424"/>
      <c r="CB157" s="424"/>
      <c r="CC157" s="424"/>
      <c r="CD157" s="424"/>
      <c r="CE157" s="424"/>
      <c r="CF157" s="424"/>
      <c r="CG157" s="424"/>
      <c r="CH157" s="424"/>
      <c r="CI157" s="424"/>
      <c r="CJ157" s="424"/>
      <c r="CK157" s="424"/>
      <c r="CL157" s="424"/>
      <c r="CM157" s="424"/>
      <c r="CN157" s="424"/>
      <c r="CO157" s="424"/>
      <c r="CP157" s="424"/>
      <c r="CQ157" s="424"/>
      <c r="CR157" s="424"/>
      <c r="CS157" s="424"/>
      <c r="CT157" s="424"/>
      <c r="CU157" s="424"/>
      <c r="CV157" s="424"/>
      <c r="CW157" s="424"/>
      <c r="CX157" s="424"/>
      <c r="CY157" s="424"/>
      <c r="CZ157" s="424"/>
      <c r="DA157" s="424"/>
      <c r="DB157" s="424"/>
      <c r="DC157" s="424"/>
      <c r="DD157" s="424"/>
      <c r="DE157" s="424"/>
      <c r="DF157" s="424"/>
      <c r="DG157" s="424"/>
      <c r="DH157" s="424"/>
      <c r="DI157" s="424"/>
      <c r="DJ157" s="424"/>
      <c r="DK157" s="424"/>
      <c r="DL157" s="424"/>
    </row>
    <row r="158" spans="1:116" s="424" customFormat="1">
      <c r="A158" s="434" t="s">
        <v>48</v>
      </c>
      <c r="B158" s="434"/>
      <c r="C158" s="437">
        <v>11410</v>
      </c>
      <c r="D158" s="437">
        <v>11410</v>
      </c>
      <c r="E158" s="437"/>
      <c r="F158" s="436"/>
      <c r="G158" s="435"/>
      <c r="H158" s="436"/>
      <c r="I158" s="435"/>
      <c r="J158" s="435"/>
      <c r="K158" s="435"/>
      <c r="L158" s="435"/>
      <c r="M158" s="435"/>
      <c r="N158" s="435"/>
      <c r="O158" s="442">
        <f t="shared" si="33"/>
        <v>11410</v>
      </c>
      <c r="P158" s="442">
        <f t="shared" si="44"/>
        <v>0</v>
      </c>
      <c r="Q158" s="442">
        <f>O158-'[1]5.3'!M158</f>
        <v>0</v>
      </c>
    </row>
    <row r="159" spans="1:116" s="424" customFormat="1">
      <c r="A159" s="434" t="s">
        <v>400</v>
      </c>
      <c r="B159" s="434"/>
      <c r="C159" s="437">
        <v>11410</v>
      </c>
      <c r="D159" s="437">
        <v>11410</v>
      </c>
      <c r="E159" s="437">
        <v>0</v>
      </c>
      <c r="F159" s="436">
        <v>0</v>
      </c>
      <c r="G159" s="435">
        <v>0</v>
      </c>
      <c r="H159" s="436">
        <v>0</v>
      </c>
      <c r="I159" s="435">
        <v>0</v>
      </c>
      <c r="J159" s="435">
        <v>0</v>
      </c>
      <c r="K159" s="435">
        <v>0</v>
      </c>
      <c r="L159" s="435">
        <v>0</v>
      </c>
      <c r="M159" s="435">
        <v>0</v>
      </c>
      <c r="N159" s="435">
        <v>0</v>
      </c>
      <c r="O159" s="442">
        <f t="shared" si="33"/>
        <v>11410</v>
      </c>
      <c r="P159" s="442">
        <f t="shared" si="44"/>
        <v>0</v>
      </c>
      <c r="Q159" s="442">
        <f>O159-'[1]5.3'!M159</f>
        <v>0</v>
      </c>
    </row>
    <row r="160" spans="1:116" s="424" customFormat="1">
      <c r="A160" s="434" t="s">
        <v>647</v>
      </c>
      <c r="B160" s="434"/>
      <c r="C160" s="437">
        <v>-1600</v>
      </c>
      <c r="D160" s="437">
        <v>-1600</v>
      </c>
      <c r="E160" s="437"/>
      <c r="F160" s="436"/>
      <c r="G160" s="435"/>
      <c r="H160" s="436"/>
      <c r="I160" s="435"/>
      <c r="J160" s="435"/>
      <c r="K160" s="435"/>
      <c r="L160" s="435"/>
      <c r="M160" s="435"/>
      <c r="N160" s="435"/>
      <c r="O160" s="442">
        <f t="shared" si="33"/>
        <v>-1600</v>
      </c>
      <c r="P160" s="442">
        <f t="shared" si="44"/>
        <v>0</v>
      </c>
      <c r="Q160" s="442">
        <f>O160-'[1]5.3'!M160</f>
        <v>0</v>
      </c>
    </row>
    <row r="161" spans="1:116" s="424" customFormat="1">
      <c r="A161" s="434" t="s">
        <v>648</v>
      </c>
      <c r="B161" s="434"/>
      <c r="C161" s="437">
        <f>SUM(C160)</f>
        <v>-1600</v>
      </c>
      <c r="D161" s="437">
        <f t="shared" ref="D161:N161" si="51">SUM(D160)</f>
        <v>-1600</v>
      </c>
      <c r="E161" s="437">
        <f t="shared" si="51"/>
        <v>0</v>
      </c>
      <c r="F161" s="437">
        <f t="shared" si="51"/>
        <v>0</v>
      </c>
      <c r="G161" s="437">
        <f t="shared" si="51"/>
        <v>0</v>
      </c>
      <c r="H161" s="437">
        <f t="shared" si="51"/>
        <v>0</v>
      </c>
      <c r="I161" s="437">
        <f t="shared" si="51"/>
        <v>0</v>
      </c>
      <c r="J161" s="437">
        <f t="shared" si="51"/>
        <v>0</v>
      </c>
      <c r="K161" s="437">
        <f t="shared" si="51"/>
        <v>0</v>
      </c>
      <c r="L161" s="437">
        <f t="shared" si="51"/>
        <v>0</v>
      </c>
      <c r="M161" s="437">
        <f t="shared" si="51"/>
        <v>0</v>
      </c>
      <c r="N161" s="437">
        <f t="shared" si="51"/>
        <v>0</v>
      </c>
      <c r="O161" s="442">
        <f t="shared" si="33"/>
        <v>-1600</v>
      </c>
      <c r="P161" s="442">
        <f t="shared" si="44"/>
        <v>0</v>
      </c>
      <c r="Q161" s="442">
        <f>O161-'[1]5.3'!M161</f>
        <v>0</v>
      </c>
    </row>
    <row r="162" spans="1:116" s="424" customFormat="1">
      <c r="A162" s="434" t="s">
        <v>400</v>
      </c>
      <c r="B162" s="434"/>
      <c r="C162" s="437">
        <f>C159+C161</f>
        <v>9810</v>
      </c>
      <c r="D162" s="437">
        <f t="shared" ref="D162:N162" si="52">D159+D161</f>
        <v>9810</v>
      </c>
      <c r="E162" s="437">
        <f t="shared" si="52"/>
        <v>0</v>
      </c>
      <c r="F162" s="437">
        <f t="shared" si="52"/>
        <v>0</v>
      </c>
      <c r="G162" s="437">
        <f t="shared" si="52"/>
        <v>0</v>
      </c>
      <c r="H162" s="437">
        <f t="shared" si="52"/>
        <v>0</v>
      </c>
      <c r="I162" s="437">
        <f t="shared" si="52"/>
        <v>0</v>
      </c>
      <c r="J162" s="437">
        <f t="shared" si="52"/>
        <v>0</v>
      </c>
      <c r="K162" s="437">
        <f t="shared" si="52"/>
        <v>0</v>
      </c>
      <c r="L162" s="437">
        <f t="shared" si="52"/>
        <v>0</v>
      </c>
      <c r="M162" s="437">
        <f t="shared" si="52"/>
        <v>0</v>
      </c>
      <c r="N162" s="437">
        <f t="shared" si="52"/>
        <v>0</v>
      </c>
      <c r="O162" s="442">
        <f t="shared" si="33"/>
        <v>9810</v>
      </c>
      <c r="P162" s="442">
        <f t="shared" si="44"/>
        <v>0</v>
      </c>
      <c r="Q162" s="442">
        <f>O162-'[1]5.3'!M162</f>
        <v>0</v>
      </c>
    </row>
    <row r="163" spans="1:116">
      <c r="A163" s="447" t="s">
        <v>684</v>
      </c>
      <c r="B163" s="445" t="s">
        <v>645</v>
      </c>
      <c r="C163" s="437"/>
      <c r="D163" s="437"/>
      <c r="E163" s="435"/>
      <c r="F163" s="436"/>
      <c r="G163" s="435"/>
      <c r="H163" s="436"/>
      <c r="I163" s="435"/>
      <c r="J163" s="435"/>
      <c r="K163" s="435"/>
      <c r="L163" s="435"/>
      <c r="M163" s="435"/>
      <c r="N163" s="435"/>
      <c r="O163" s="442">
        <f t="shared" si="33"/>
        <v>0</v>
      </c>
      <c r="P163" s="442">
        <f t="shared" si="44"/>
        <v>0</v>
      </c>
      <c r="Q163" s="442">
        <f>O163-'[1]5.3'!M163</f>
        <v>0</v>
      </c>
      <c r="R163" s="424"/>
      <c r="S163" s="424"/>
      <c r="T163" s="424"/>
      <c r="U163" s="424"/>
      <c r="V163" s="424"/>
      <c r="W163" s="424"/>
      <c r="X163" s="424"/>
      <c r="Y163" s="424"/>
      <c r="Z163" s="424"/>
      <c r="AA163" s="424"/>
      <c r="AB163" s="424"/>
      <c r="AC163" s="424"/>
      <c r="AD163" s="424"/>
      <c r="AE163" s="424"/>
      <c r="AF163" s="424"/>
      <c r="AG163" s="424"/>
      <c r="AH163" s="424"/>
      <c r="AI163" s="424"/>
      <c r="AJ163" s="424"/>
      <c r="AK163" s="424"/>
      <c r="AL163" s="424"/>
      <c r="AM163" s="424"/>
      <c r="AN163" s="424"/>
      <c r="AO163" s="424"/>
      <c r="AP163" s="424"/>
      <c r="AQ163" s="424"/>
      <c r="AR163" s="424"/>
      <c r="AS163" s="424"/>
      <c r="AT163" s="424"/>
      <c r="AU163" s="424"/>
      <c r="AV163" s="424"/>
      <c r="AW163" s="424"/>
      <c r="AX163" s="424"/>
      <c r="AY163" s="424"/>
      <c r="AZ163" s="424"/>
      <c r="BA163" s="424"/>
      <c r="BB163" s="424"/>
      <c r="BC163" s="424"/>
      <c r="BD163" s="424"/>
      <c r="BE163" s="424"/>
      <c r="BF163" s="424"/>
      <c r="BG163" s="424"/>
      <c r="BH163" s="424"/>
      <c r="BI163" s="424"/>
      <c r="BJ163" s="424"/>
      <c r="BK163" s="424"/>
      <c r="BL163" s="424"/>
      <c r="BM163" s="424"/>
      <c r="BN163" s="424"/>
      <c r="BO163" s="424"/>
      <c r="BP163" s="424"/>
      <c r="BQ163" s="424"/>
      <c r="BR163" s="424"/>
      <c r="BS163" s="424"/>
      <c r="BT163" s="424"/>
      <c r="BU163" s="424"/>
      <c r="BV163" s="424"/>
      <c r="BW163" s="424"/>
      <c r="BX163" s="424"/>
      <c r="BY163" s="424"/>
      <c r="BZ163" s="424"/>
      <c r="CA163" s="424"/>
      <c r="CB163" s="424"/>
      <c r="CC163" s="424"/>
      <c r="CD163" s="424"/>
      <c r="CE163" s="424"/>
      <c r="CF163" s="424"/>
      <c r="CG163" s="424"/>
      <c r="CH163" s="424"/>
      <c r="CI163" s="424"/>
      <c r="CJ163" s="424"/>
      <c r="CK163" s="424"/>
      <c r="CL163" s="424"/>
      <c r="CM163" s="424"/>
      <c r="CN163" s="424"/>
      <c r="CO163" s="424"/>
      <c r="CP163" s="424"/>
      <c r="CQ163" s="424"/>
      <c r="CR163" s="424"/>
      <c r="CS163" s="424"/>
      <c r="CT163" s="424"/>
      <c r="CU163" s="424"/>
      <c r="CV163" s="424"/>
      <c r="CW163" s="424"/>
      <c r="CX163" s="424"/>
      <c r="CY163" s="424"/>
      <c r="CZ163" s="424"/>
      <c r="DA163" s="424"/>
      <c r="DB163" s="424"/>
      <c r="DC163" s="424"/>
      <c r="DD163" s="424"/>
      <c r="DE163" s="424"/>
      <c r="DF163" s="424"/>
      <c r="DG163" s="424"/>
      <c r="DH163" s="424"/>
      <c r="DI163" s="424"/>
      <c r="DJ163" s="424"/>
      <c r="DK163" s="424"/>
      <c r="DL163" s="424"/>
    </row>
    <row r="164" spans="1:116" s="424" customFormat="1">
      <c r="A164" s="434" t="s">
        <v>48</v>
      </c>
      <c r="B164" s="434"/>
      <c r="C164" s="437">
        <v>9678</v>
      </c>
      <c r="D164" s="437">
        <v>9678</v>
      </c>
      <c r="E164" s="437"/>
      <c r="F164" s="436"/>
      <c r="G164" s="435"/>
      <c r="H164" s="436"/>
      <c r="I164" s="435"/>
      <c r="J164" s="435"/>
      <c r="K164" s="435"/>
      <c r="L164" s="435"/>
      <c r="M164" s="435"/>
      <c r="N164" s="435"/>
      <c r="O164" s="442">
        <f t="shared" si="33"/>
        <v>9678</v>
      </c>
      <c r="P164" s="442">
        <f t="shared" si="44"/>
        <v>0</v>
      </c>
      <c r="Q164" s="442">
        <f>O164-'[1]5.3'!M164</f>
        <v>0</v>
      </c>
    </row>
    <row r="165" spans="1:116" s="424" customFormat="1">
      <c r="A165" s="434" t="s">
        <v>400</v>
      </c>
      <c r="B165" s="434"/>
      <c r="C165" s="437">
        <v>9678</v>
      </c>
      <c r="D165" s="437">
        <v>9678</v>
      </c>
      <c r="E165" s="437">
        <v>0</v>
      </c>
      <c r="F165" s="436">
        <v>0</v>
      </c>
      <c r="G165" s="435">
        <v>0</v>
      </c>
      <c r="H165" s="436">
        <v>0</v>
      </c>
      <c r="I165" s="435">
        <v>0</v>
      </c>
      <c r="J165" s="435">
        <v>0</v>
      </c>
      <c r="K165" s="435">
        <v>0</v>
      </c>
      <c r="L165" s="435">
        <v>0</v>
      </c>
      <c r="M165" s="435">
        <v>0</v>
      </c>
      <c r="N165" s="435">
        <v>0</v>
      </c>
      <c r="O165" s="442">
        <f t="shared" si="33"/>
        <v>9678</v>
      </c>
      <c r="P165" s="442">
        <f t="shared" si="44"/>
        <v>0</v>
      </c>
      <c r="Q165" s="442">
        <f>O165-'[1]5.3'!M165</f>
        <v>0</v>
      </c>
    </row>
    <row r="166" spans="1:116" s="424" customFormat="1">
      <c r="A166" s="434" t="s">
        <v>653</v>
      </c>
      <c r="B166" s="434"/>
      <c r="C166" s="437">
        <v>2</v>
      </c>
      <c r="D166" s="437"/>
      <c r="E166" s="437"/>
      <c r="F166" s="436"/>
      <c r="G166" s="435"/>
      <c r="H166" s="436">
        <v>2</v>
      </c>
      <c r="I166" s="435"/>
      <c r="J166" s="435"/>
      <c r="K166" s="435"/>
      <c r="L166" s="435"/>
      <c r="M166" s="435"/>
      <c r="N166" s="435"/>
      <c r="O166" s="442">
        <f t="shared" si="33"/>
        <v>2</v>
      </c>
      <c r="P166" s="442">
        <f t="shared" si="44"/>
        <v>0</v>
      </c>
      <c r="Q166" s="442">
        <f>O166-'[1]5.3'!M166</f>
        <v>0</v>
      </c>
    </row>
    <row r="167" spans="1:116" s="424" customFormat="1">
      <c r="A167" s="434" t="s">
        <v>647</v>
      </c>
      <c r="B167" s="434"/>
      <c r="C167" s="437">
        <v>-1153</v>
      </c>
      <c r="D167" s="437">
        <v>-1153</v>
      </c>
      <c r="E167" s="437"/>
      <c r="F167" s="436"/>
      <c r="G167" s="435"/>
      <c r="H167" s="436"/>
      <c r="I167" s="435"/>
      <c r="J167" s="435"/>
      <c r="K167" s="435"/>
      <c r="L167" s="435"/>
      <c r="M167" s="435"/>
      <c r="N167" s="435"/>
      <c r="O167" s="442">
        <f t="shared" si="33"/>
        <v>-1153</v>
      </c>
      <c r="P167" s="442">
        <f t="shared" si="44"/>
        <v>0</v>
      </c>
      <c r="Q167" s="442">
        <f>O167-'[1]5.3'!M167</f>
        <v>0</v>
      </c>
    </row>
    <row r="168" spans="1:116" s="424" customFormat="1">
      <c r="A168" s="434" t="s">
        <v>648</v>
      </c>
      <c r="B168" s="434"/>
      <c r="C168" s="437">
        <f>SUM(C166:C167)</f>
        <v>-1151</v>
      </c>
      <c r="D168" s="437">
        <f t="shared" ref="D168:N168" si="53">SUM(D166:D167)</f>
        <v>-1153</v>
      </c>
      <c r="E168" s="437">
        <f t="shared" si="53"/>
        <v>0</v>
      </c>
      <c r="F168" s="437">
        <f t="shared" si="53"/>
        <v>0</v>
      </c>
      <c r="G168" s="437">
        <f t="shared" si="53"/>
        <v>0</v>
      </c>
      <c r="H168" s="437">
        <f t="shared" si="53"/>
        <v>2</v>
      </c>
      <c r="I168" s="437">
        <f t="shared" si="53"/>
        <v>0</v>
      </c>
      <c r="J168" s="437">
        <f t="shared" si="53"/>
        <v>0</v>
      </c>
      <c r="K168" s="437">
        <f t="shared" si="53"/>
        <v>0</v>
      </c>
      <c r="L168" s="437">
        <f t="shared" si="53"/>
        <v>0</v>
      </c>
      <c r="M168" s="437">
        <f t="shared" si="53"/>
        <v>0</v>
      </c>
      <c r="N168" s="437">
        <f t="shared" si="53"/>
        <v>0</v>
      </c>
      <c r="O168" s="442">
        <f t="shared" ref="O168:O175" si="54">SUM(D168:N168)</f>
        <v>-1151</v>
      </c>
      <c r="P168" s="442">
        <f t="shared" si="44"/>
        <v>0</v>
      </c>
      <c r="Q168" s="442">
        <f>O168-'[1]5.3'!M168</f>
        <v>0</v>
      </c>
    </row>
    <row r="169" spans="1:116" s="424" customFormat="1">
      <c r="A169" s="434" t="s">
        <v>400</v>
      </c>
      <c r="B169" s="434"/>
      <c r="C169" s="437">
        <f>C165+C168</f>
        <v>8527</v>
      </c>
      <c r="D169" s="437">
        <f t="shared" ref="D169:N169" si="55">D165+D168</f>
        <v>8525</v>
      </c>
      <c r="E169" s="437">
        <f t="shared" si="55"/>
        <v>0</v>
      </c>
      <c r="F169" s="437">
        <f t="shared" si="55"/>
        <v>0</v>
      </c>
      <c r="G169" s="437">
        <f t="shared" si="55"/>
        <v>0</v>
      </c>
      <c r="H169" s="437">
        <f t="shared" si="55"/>
        <v>2</v>
      </c>
      <c r="I169" s="437">
        <f t="shared" si="55"/>
        <v>0</v>
      </c>
      <c r="J169" s="437">
        <f t="shared" si="55"/>
        <v>0</v>
      </c>
      <c r="K169" s="437">
        <f t="shared" si="55"/>
        <v>0</v>
      </c>
      <c r="L169" s="437">
        <f t="shared" si="55"/>
        <v>0</v>
      </c>
      <c r="M169" s="437">
        <f t="shared" si="55"/>
        <v>0</v>
      </c>
      <c r="N169" s="437">
        <f t="shared" si="55"/>
        <v>0</v>
      </c>
      <c r="O169" s="442">
        <f t="shared" si="54"/>
        <v>8527</v>
      </c>
      <c r="P169" s="442">
        <f t="shared" si="44"/>
        <v>0</v>
      </c>
      <c r="Q169" s="442">
        <f>O169-'[1]5.3'!M169</f>
        <v>0</v>
      </c>
    </row>
    <row r="170" spans="1:116">
      <c r="A170" s="447" t="s">
        <v>685</v>
      </c>
      <c r="B170" s="445" t="s">
        <v>645</v>
      </c>
      <c r="C170" s="437"/>
      <c r="D170" s="437"/>
      <c r="E170" s="435"/>
      <c r="F170" s="436"/>
      <c r="G170" s="435"/>
      <c r="H170" s="436"/>
      <c r="I170" s="435"/>
      <c r="J170" s="435"/>
      <c r="K170" s="435"/>
      <c r="L170" s="435"/>
      <c r="M170" s="435"/>
      <c r="N170" s="435"/>
      <c r="O170" s="442">
        <f t="shared" si="54"/>
        <v>0</v>
      </c>
      <c r="P170" s="442">
        <f t="shared" si="44"/>
        <v>0</v>
      </c>
      <c r="Q170" s="442">
        <f>O170-'[1]5.3'!M170</f>
        <v>0</v>
      </c>
      <c r="R170" s="424"/>
      <c r="S170" s="424"/>
      <c r="T170" s="424"/>
      <c r="U170" s="424"/>
      <c r="V170" s="424"/>
      <c r="W170" s="424"/>
      <c r="X170" s="424"/>
      <c r="Y170" s="424"/>
      <c r="Z170" s="424"/>
      <c r="AA170" s="424"/>
      <c r="AB170" s="424"/>
      <c r="AC170" s="424"/>
      <c r="AD170" s="424"/>
      <c r="AE170" s="424"/>
      <c r="AF170" s="424"/>
      <c r="AG170" s="424"/>
      <c r="AH170" s="424"/>
      <c r="AI170" s="424"/>
      <c r="AJ170" s="424"/>
      <c r="AK170" s="424"/>
      <c r="AL170" s="424"/>
      <c r="AM170" s="424"/>
      <c r="AN170" s="424"/>
      <c r="AO170" s="424"/>
      <c r="AP170" s="424"/>
      <c r="AQ170" s="424"/>
      <c r="AR170" s="424"/>
      <c r="AS170" s="424"/>
      <c r="AT170" s="424"/>
      <c r="AU170" s="424"/>
      <c r="AV170" s="424"/>
      <c r="AW170" s="424"/>
      <c r="AX170" s="424"/>
      <c r="AY170" s="424"/>
      <c r="AZ170" s="424"/>
      <c r="BA170" s="424"/>
      <c r="BB170" s="424"/>
      <c r="BC170" s="424"/>
      <c r="BD170" s="424"/>
      <c r="BE170" s="424"/>
      <c r="BF170" s="424"/>
      <c r="BG170" s="424"/>
      <c r="BH170" s="424"/>
      <c r="BI170" s="424"/>
      <c r="BJ170" s="424"/>
      <c r="BK170" s="424"/>
      <c r="BL170" s="424"/>
      <c r="BM170" s="424"/>
      <c r="BN170" s="424"/>
      <c r="BO170" s="424"/>
      <c r="BP170" s="424"/>
      <c r="BQ170" s="424"/>
      <c r="BR170" s="424"/>
      <c r="BS170" s="424"/>
      <c r="BT170" s="424"/>
      <c r="BU170" s="424"/>
      <c r="BV170" s="424"/>
      <c r="BW170" s="424"/>
      <c r="BX170" s="424"/>
      <c r="BY170" s="424"/>
      <c r="BZ170" s="424"/>
      <c r="CA170" s="424"/>
      <c r="CB170" s="424"/>
      <c r="CC170" s="424"/>
      <c r="CD170" s="424"/>
      <c r="CE170" s="424"/>
      <c r="CF170" s="424"/>
      <c r="CG170" s="424"/>
      <c r="CH170" s="424"/>
      <c r="CI170" s="424"/>
      <c r="CJ170" s="424"/>
      <c r="CK170" s="424"/>
      <c r="CL170" s="424"/>
      <c r="CM170" s="424"/>
      <c r="CN170" s="424"/>
      <c r="CO170" s="424"/>
      <c r="CP170" s="424"/>
      <c r="CQ170" s="424"/>
      <c r="CR170" s="424"/>
      <c r="CS170" s="424"/>
      <c r="CT170" s="424"/>
      <c r="CU170" s="424"/>
      <c r="CV170" s="424"/>
      <c r="CW170" s="424"/>
      <c r="CX170" s="424"/>
      <c r="CY170" s="424"/>
      <c r="CZ170" s="424"/>
      <c r="DA170" s="424"/>
      <c r="DB170" s="424"/>
      <c r="DC170" s="424"/>
      <c r="DD170" s="424"/>
      <c r="DE170" s="424"/>
      <c r="DF170" s="424"/>
      <c r="DG170" s="424"/>
      <c r="DH170" s="424"/>
      <c r="DI170" s="424"/>
      <c r="DJ170" s="424"/>
      <c r="DK170" s="424"/>
      <c r="DL170" s="424"/>
    </row>
    <row r="171" spans="1:116" s="424" customFormat="1">
      <c r="A171" s="434" t="s">
        <v>48</v>
      </c>
      <c r="B171" s="434"/>
      <c r="C171" s="437">
        <v>11910</v>
      </c>
      <c r="D171" s="437">
        <v>11910</v>
      </c>
      <c r="E171" s="437"/>
      <c r="F171" s="436"/>
      <c r="G171" s="435"/>
      <c r="H171" s="436"/>
      <c r="I171" s="435"/>
      <c r="J171" s="435"/>
      <c r="K171" s="435"/>
      <c r="L171" s="435"/>
      <c r="M171" s="435"/>
      <c r="N171" s="435"/>
      <c r="O171" s="442">
        <f t="shared" si="54"/>
        <v>11910</v>
      </c>
      <c r="P171" s="442">
        <f t="shared" si="44"/>
        <v>0</v>
      </c>
      <c r="Q171" s="442">
        <f>O171-'[1]5.3'!M171</f>
        <v>0</v>
      </c>
    </row>
    <row r="172" spans="1:116" s="424" customFormat="1">
      <c r="A172" s="434" t="s">
        <v>400</v>
      </c>
      <c r="B172" s="434"/>
      <c r="C172" s="437">
        <v>11910</v>
      </c>
      <c r="D172" s="437">
        <v>11910</v>
      </c>
      <c r="E172" s="437">
        <v>0</v>
      </c>
      <c r="F172" s="436">
        <v>0</v>
      </c>
      <c r="G172" s="435">
        <v>0</v>
      </c>
      <c r="H172" s="436">
        <v>0</v>
      </c>
      <c r="I172" s="435">
        <v>0</v>
      </c>
      <c r="J172" s="435">
        <v>0</v>
      </c>
      <c r="K172" s="435">
        <v>0</v>
      </c>
      <c r="L172" s="435">
        <v>0</v>
      </c>
      <c r="M172" s="435">
        <v>0</v>
      </c>
      <c r="N172" s="435">
        <v>0</v>
      </c>
      <c r="O172" s="442">
        <f t="shared" si="54"/>
        <v>11910</v>
      </c>
      <c r="P172" s="442">
        <f t="shared" si="44"/>
        <v>0</v>
      </c>
      <c r="Q172" s="442">
        <f>O172-'[1]5.3'!M172</f>
        <v>0</v>
      </c>
    </row>
    <row r="173" spans="1:116" s="424" customFormat="1">
      <c r="A173" s="434" t="s">
        <v>661</v>
      </c>
      <c r="B173" s="434"/>
      <c r="C173" s="437">
        <v>773</v>
      </c>
      <c r="D173" s="437"/>
      <c r="E173" s="437">
        <v>773</v>
      </c>
      <c r="F173" s="436"/>
      <c r="G173" s="435"/>
      <c r="H173" s="436"/>
      <c r="I173" s="435"/>
      <c r="J173" s="435"/>
      <c r="K173" s="435"/>
      <c r="L173" s="435"/>
      <c r="M173" s="435"/>
      <c r="N173" s="435"/>
      <c r="O173" s="442">
        <f t="shared" si="54"/>
        <v>773</v>
      </c>
      <c r="P173" s="442">
        <f t="shared" si="44"/>
        <v>0</v>
      </c>
      <c r="Q173" s="442">
        <f>O173-'[1]5.3'!M173</f>
        <v>0</v>
      </c>
    </row>
    <row r="174" spans="1:116" s="424" customFormat="1">
      <c r="A174" s="434" t="s">
        <v>647</v>
      </c>
      <c r="B174" s="434"/>
      <c r="C174" s="437">
        <v>-873</v>
      </c>
      <c r="D174" s="437">
        <v>-873</v>
      </c>
      <c r="E174" s="437"/>
      <c r="F174" s="436"/>
      <c r="G174" s="435"/>
      <c r="H174" s="436"/>
      <c r="I174" s="435"/>
      <c r="J174" s="435"/>
      <c r="K174" s="435"/>
      <c r="L174" s="435"/>
      <c r="M174" s="435"/>
      <c r="N174" s="435"/>
      <c r="O174" s="442">
        <f t="shared" si="54"/>
        <v>-873</v>
      </c>
      <c r="P174" s="442">
        <f t="shared" si="44"/>
        <v>0</v>
      </c>
      <c r="Q174" s="442">
        <f>O174-'[1]5.3'!M174</f>
        <v>0</v>
      </c>
    </row>
    <row r="175" spans="1:116" s="424" customFormat="1">
      <c r="A175" s="434" t="s">
        <v>648</v>
      </c>
      <c r="B175" s="434"/>
      <c r="C175" s="437">
        <f>SUM(C173:C174)</f>
        <v>-100</v>
      </c>
      <c r="D175" s="437">
        <f t="shared" ref="D175:N175" si="56">SUM(D173:D174)</f>
        <v>-873</v>
      </c>
      <c r="E175" s="437">
        <f t="shared" si="56"/>
        <v>773</v>
      </c>
      <c r="F175" s="437">
        <f t="shared" si="56"/>
        <v>0</v>
      </c>
      <c r="G175" s="437">
        <f t="shared" si="56"/>
        <v>0</v>
      </c>
      <c r="H175" s="437">
        <f t="shared" si="56"/>
        <v>0</v>
      </c>
      <c r="I175" s="437">
        <f t="shared" si="56"/>
        <v>0</v>
      </c>
      <c r="J175" s="437">
        <f t="shared" si="56"/>
        <v>0</v>
      </c>
      <c r="K175" s="437">
        <f t="shared" si="56"/>
        <v>0</v>
      </c>
      <c r="L175" s="437">
        <f t="shared" si="56"/>
        <v>0</v>
      </c>
      <c r="M175" s="437">
        <f t="shared" si="56"/>
        <v>0</v>
      </c>
      <c r="N175" s="437">
        <f t="shared" si="56"/>
        <v>0</v>
      </c>
      <c r="O175" s="442">
        <f t="shared" si="54"/>
        <v>-100</v>
      </c>
      <c r="P175" s="442">
        <f t="shared" si="44"/>
        <v>0</v>
      </c>
      <c r="Q175" s="442">
        <f>O175-'[1]5.3'!M175</f>
        <v>0</v>
      </c>
    </row>
    <row r="176" spans="1:116" s="424" customFormat="1">
      <c r="A176" s="434" t="s">
        <v>400</v>
      </c>
      <c r="B176" s="434"/>
      <c r="C176" s="437">
        <f>C172+C175</f>
        <v>11810</v>
      </c>
      <c r="D176" s="437">
        <f t="shared" ref="D176:N176" si="57">D172+D175</f>
        <v>11037</v>
      </c>
      <c r="E176" s="437">
        <f t="shared" si="57"/>
        <v>773</v>
      </c>
      <c r="F176" s="437">
        <f t="shared" si="57"/>
        <v>0</v>
      </c>
      <c r="G176" s="437">
        <f t="shared" si="57"/>
        <v>0</v>
      </c>
      <c r="H176" s="437">
        <f t="shared" si="57"/>
        <v>0</v>
      </c>
      <c r="I176" s="437">
        <f t="shared" si="57"/>
        <v>0</v>
      </c>
      <c r="J176" s="437">
        <f t="shared" si="57"/>
        <v>0</v>
      </c>
      <c r="K176" s="437">
        <f t="shared" si="57"/>
        <v>0</v>
      </c>
      <c r="L176" s="437">
        <f t="shared" si="57"/>
        <v>0</v>
      </c>
      <c r="M176" s="437">
        <f t="shared" si="57"/>
        <v>0</v>
      </c>
      <c r="N176" s="437">
        <f t="shared" si="57"/>
        <v>0</v>
      </c>
      <c r="O176" s="442">
        <f t="shared" ref="O176:O239" si="58">SUM(D176:N176)</f>
        <v>11810</v>
      </c>
      <c r="P176" s="442">
        <f t="shared" si="44"/>
        <v>0</v>
      </c>
      <c r="Q176" s="442">
        <f>O176-'[1]5.3'!M176</f>
        <v>0</v>
      </c>
    </row>
    <row r="177" spans="1:116">
      <c r="A177" s="447" t="s">
        <v>686</v>
      </c>
      <c r="B177" s="445" t="s">
        <v>645</v>
      </c>
      <c r="C177" s="437"/>
      <c r="D177" s="437"/>
      <c r="E177" s="435"/>
      <c r="F177" s="436"/>
      <c r="G177" s="435"/>
      <c r="H177" s="436"/>
      <c r="I177" s="435"/>
      <c r="J177" s="435"/>
      <c r="K177" s="435"/>
      <c r="L177" s="435"/>
      <c r="M177" s="435"/>
      <c r="N177" s="435"/>
      <c r="O177" s="442">
        <f t="shared" si="58"/>
        <v>0</v>
      </c>
      <c r="P177" s="442">
        <f t="shared" si="44"/>
        <v>0</v>
      </c>
      <c r="Q177" s="442">
        <f>O177-'[1]5.3'!M177</f>
        <v>0</v>
      </c>
      <c r="R177" s="424"/>
      <c r="S177" s="424"/>
      <c r="T177" s="424"/>
      <c r="U177" s="424"/>
      <c r="V177" s="424"/>
      <c r="W177" s="424"/>
      <c r="X177" s="424"/>
      <c r="Y177" s="424"/>
      <c r="Z177" s="424"/>
      <c r="AA177" s="424"/>
      <c r="AB177" s="424"/>
      <c r="AC177" s="424"/>
      <c r="AD177" s="424"/>
      <c r="AE177" s="424"/>
      <c r="AF177" s="424"/>
      <c r="AG177" s="424"/>
      <c r="AH177" s="424"/>
      <c r="AI177" s="424"/>
      <c r="AJ177" s="424"/>
      <c r="AK177" s="424"/>
      <c r="AL177" s="424"/>
      <c r="AM177" s="424"/>
      <c r="AN177" s="424"/>
      <c r="AO177" s="424"/>
      <c r="AP177" s="424"/>
      <c r="AQ177" s="424"/>
      <c r="AR177" s="424"/>
      <c r="AS177" s="424"/>
      <c r="AT177" s="424"/>
      <c r="AU177" s="424"/>
      <c r="AV177" s="424"/>
      <c r="AW177" s="424"/>
      <c r="AX177" s="424"/>
      <c r="AY177" s="424"/>
      <c r="AZ177" s="424"/>
      <c r="BA177" s="424"/>
      <c r="BB177" s="424"/>
      <c r="BC177" s="424"/>
      <c r="BD177" s="424"/>
      <c r="BE177" s="424"/>
      <c r="BF177" s="424"/>
      <c r="BG177" s="424"/>
      <c r="BH177" s="424"/>
      <c r="BI177" s="424"/>
      <c r="BJ177" s="424"/>
      <c r="BK177" s="424"/>
      <c r="BL177" s="424"/>
      <c r="BM177" s="424"/>
      <c r="BN177" s="424"/>
      <c r="BO177" s="424"/>
      <c r="BP177" s="424"/>
      <c r="BQ177" s="424"/>
      <c r="BR177" s="424"/>
      <c r="BS177" s="424"/>
      <c r="BT177" s="424"/>
      <c r="BU177" s="424"/>
      <c r="BV177" s="424"/>
      <c r="BW177" s="424"/>
      <c r="BX177" s="424"/>
      <c r="BY177" s="424"/>
      <c r="BZ177" s="424"/>
      <c r="CA177" s="424"/>
      <c r="CB177" s="424"/>
      <c r="CC177" s="424"/>
      <c r="CD177" s="424"/>
      <c r="CE177" s="424"/>
      <c r="CF177" s="424"/>
      <c r="CG177" s="424"/>
      <c r="CH177" s="424"/>
      <c r="CI177" s="424"/>
      <c r="CJ177" s="424"/>
      <c r="CK177" s="424"/>
      <c r="CL177" s="424"/>
      <c r="CM177" s="424"/>
      <c r="CN177" s="424"/>
      <c r="CO177" s="424"/>
      <c r="CP177" s="424"/>
      <c r="CQ177" s="424"/>
      <c r="CR177" s="424"/>
      <c r="CS177" s="424"/>
      <c r="CT177" s="424"/>
      <c r="CU177" s="424"/>
      <c r="CV177" s="424"/>
      <c r="CW177" s="424"/>
      <c r="CX177" s="424"/>
      <c r="CY177" s="424"/>
      <c r="CZ177" s="424"/>
      <c r="DA177" s="424"/>
      <c r="DB177" s="424"/>
      <c r="DC177" s="424"/>
      <c r="DD177" s="424"/>
      <c r="DE177" s="424"/>
      <c r="DF177" s="424"/>
      <c r="DG177" s="424"/>
      <c r="DH177" s="424"/>
      <c r="DI177" s="424"/>
      <c r="DJ177" s="424"/>
      <c r="DK177" s="424"/>
      <c r="DL177" s="424"/>
    </row>
    <row r="178" spans="1:116" s="424" customFormat="1">
      <c r="A178" s="434" t="s">
        <v>48</v>
      </c>
      <c r="B178" s="434"/>
      <c r="C178" s="437">
        <v>29946</v>
      </c>
      <c r="D178" s="437">
        <v>12613</v>
      </c>
      <c r="E178" s="437"/>
      <c r="F178" s="436"/>
      <c r="G178" s="435"/>
      <c r="H178" s="436">
        <v>17333</v>
      </c>
      <c r="I178" s="435"/>
      <c r="J178" s="435"/>
      <c r="K178" s="435"/>
      <c r="L178" s="435"/>
      <c r="M178" s="435"/>
      <c r="N178" s="435"/>
      <c r="O178" s="442">
        <f t="shared" si="58"/>
        <v>29946</v>
      </c>
      <c r="P178" s="442">
        <f t="shared" si="44"/>
        <v>0</v>
      </c>
      <c r="Q178" s="442">
        <f>O178-'[1]5.3'!M178</f>
        <v>0</v>
      </c>
    </row>
    <row r="179" spans="1:116" s="424" customFormat="1">
      <c r="A179" s="434" t="s">
        <v>400</v>
      </c>
      <c r="B179" s="434"/>
      <c r="C179" s="437">
        <v>29946</v>
      </c>
      <c r="D179" s="437">
        <v>12613</v>
      </c>
      <c r="E179" s="437">
        <v>0</v>
      </c>
      <c r="F179" s="436">
        <v>0</v>
      </c>
      <c r="G179" s="435">
        <v>0</v>
      </c>
      <c r="H179" s="436">
        <v>17333</v>
      </c>
      <c r="I179" s="435">
        <v>0</v>
      </c>
      <c r="J179" s="435">
        <v>0</v>
      </c>
      <c r="K179" s="435">
        <v>0</v>
      </c>
      <c r="L179" s="435">
        <v>0</v>
      </c>
      <c r="M179" s="435">
        <v>0</v>
      </c>
      <c r="N179" s="435">
        <v>0</v>
      </c>
      <c r="O179" s="442">
        <f t="shared" si="58"/>
        <v>29946</v>
      </c>
      <c r="P179" s="442">
        <f t="shared" si="44"/>
        <v>0</v>
      </c>
      <c r="Q179" s="442">
        <f>O179-'[1]5.3'!M179</f>
        <v>0</v>
      </c>
    </row>
    <row r="180" spans="1:116" s="424" customFormat="1">
      <c r="A180" s="434" t="s">
        <v>653</v>
      </c>
      <c r="B180" s="434"/>
      <c r="C180" s="437">
        <v>2210</v>
      </c>
      <c r="D180" s="437"/>
      <c r="E180" s="437"/>
      <c r="F180" s="436"/>
      <c r="G180" s="435"/>
      <c r="H180" s="436">
        <v>2210</v>
      </c>
      <c r="I180" s="435"/>
      <c r="J180" s="435"/>
      <c r="K180" s="435"/>
      <c r="L180" s="435"/>
      <c r="M180" s="435"/>
      <c r="N180" s="435"/>
      <c r="O180" s="442">
        <f t="shared" si="58"/>
        <v>2210</v>
      </c>
      <c r="P180" s="442">
        <f t="shared" si="44"/>
        <v>0</v>
      </c>
      <c r="Q180" s="442">
        <f>O180-'[1]5.3'!M180</f>
        <v>0</v>
      </c>
    </row>
    <row r="181" spans="1:116" s="424" customFormat="1">
      <c r="A181" s="434" t="s">
        <v>647</v>
      </c>
      <c r="B181" s="434"/>
      <c r="C181" s="437">
        <v>-1704</v>
      </c>
      <c r="D181" s="437">
        <v>-1704</v>
      </c>
      <c r="E181" s="437"/>
      <c r="F181" s="436"/>
      <c r="G181" s="435"/>
      <c r="H181" s="436"/>
      <c r="I181" s="435"/>
      <c r="J181" s="435"/>
      <c r="K181" s="435"/>
      <c r="L181" s="435"/>
      <c r="M181" s="435"/>
      <c r="N181" s="435"/>
      <c r="O181" s="442">
        <f t="shared" si="58"/>
        <v>-1704</v>
      </c>
      <c r="P181" s="442">
        <f t="shared" si="44"/>
        <v>0</v>
      </c>
      <c r="Q181" s="442">
        <f>O181-'[1]5.3'!M181</f>
        <v>0</v>
      </c>
    </row>
    <row r="182" spans="1:116" s="424" customFormat="1">
      <c r="A182" s="434" t="s">
        <v>648</v>
      </c>
      <c r="B182" s="434"/>
      <c r="C182" s="437">
        <f>SUM(C180:C181)</f>
        <v>506</v>
      </c>
      <c r="D182" s="437">
        <f t="shared" ref="D182:N182" si="59">SUM(D180:D181)</f>
        <v>-1704</v>
      </c>
      <c r="E182" s="437">
        <f t="shared" si="59"/>
        <v>0</v>
      </c>
      <c r="F182" s="437">
        <f t="shared" si="59"/>
        <v>0</v>
      </c>
      <c r="G182" s="437">
        <f t="shared" si="59"/>
        <v>0</v>
      </c>
      <c r="H182" s="437">
        <f t="shared" si="59"/>
        <v>2210</v>
      </c>
      <c r="I182" s="437">
        <f t="shared" si="59"/>
        <v>0</v>
      </c>
      <c r="J182" s="437">
        <f t="shared" si="59"/>
        <v>0</v>
      </c>
      <c r="K182" s="437">
        <f t="shared" si="59"/>
        <v>0</v>
      </c>
      <c r="L182" s="437">
        <f t="shared" si="59"/>
        <v>0</v>
      </c>
      <c r="M182" s="437">
        <f t="shared" si="59"/>
        <v>0</v>
      </c>
      <c r="N182" s="437">
        <f t="shared" si="59"/>
        <v>0</v>
      </c>
      <c r="O182" s="442">
        <f t="shared" si="58"/>
        <v>506</v>
      </c>
      <c r="P182" s="442">
        <f t="shared" si="44"/>
        <v>0</v>
      </c>
      <c r="Q182" s="442">
        <f>O182-'[1]5.3'!M182</f>
        <v>0</v>
      </c>
    </row>
    <row r="183" spans="1:116" s="424" customFormat="1">
      <c r="A183" s="434" t="s">
        <v>400</v>
      </c>
      <c r="B183" s="434"/>
      <c r="C183" s="437">
        <f>C179+C182</f>
        <v>30452</v>
      </c>
      <c r="D183" s="437">
        <f t="shared" ref="D183:N183" si="60">D179+D182</f>
        <v>10909</v>
      </c>
      <c r="E183" s="437">
        <f t="shared" si="60"/>
        <v>0</v>
      </c>
      <c r="F183" s="437">
        <f t="shared" si="60"/>
        <v>0</v>
      </c>
      <c r="G183" s="437">
        <f t="shared" si="60"/>
        <v>0</v>
      </c>
      <c r="H183" s="437">
        <f t="shared" si="60"/>
        <v>19543</v>
      </c>
      <c r="I183" s="437">
        <f t="shared" si="60"/>
        <v>0</v>
      </c>
      <c r="J183" s="437">
        <f t="shared" si="60"/>
        <v>0</v>
      </c>
      <c r="K183" s="437">
        <f t="shared" si="60"/>
        <v>0</v>
      </c>
      <c r="L183" s="437">
        <f t="shared" si="60"/>
        <v>0</v>
      </c>
      <c r="M183" s="437">
        <f t="shared" si="60"/>
        <v>0</v>
      </c>
      <c r="N183" s="437">
        <f t="shared" si="60"/>
        <v>0</v>
      </c>
      <c r="O183" s="442">
        <f t="shared" si="58"/>
        <v>30452</v>
      </c>
      <c r="P183" s="442">
        <f t="shared" si="44"/>
        <v>0</v>
      </c>
      <c r="Q183" s="442">
        <f>O183-'[1]5.3'!M183</f>
        <v>0</v>
      </c>
    </row>
    <row r="184" spans="1:116">
      <c r="A184" s="447" t="s">
        <v>687</v>
      </c>
      <c r="B184" s="445" t="s">
        <v>645</v>
      </c>
      <c r="C184" s="437"/>
      <c r="D184" s="437"/>
      <c r="E184" s="435"/>
      <c r="F184" s="436"/>
      <c r="G184" s="435"/>
      <c r="H184" s="436"/>
      <c r="I184" s="435"/>
      <c r="J184" s="435"/>
      <c r="K184" s="435"/>
      <c r="L184" s="435"/>
      <c r="M184" s="435"/>
      <c r="N184" s="435"/>
      <c r="O184" s="442">
        <f t="shared" si="58"/>
        <v>0</v>
      </c>
      <c r="P184" s="442">
        <f t="shared" si="44"/>
        <v>0</v>
      </c>
      <c r="Q184" s="442">
        <f>O184-'[1]5.3'!M184</f>
        <v>0</v>
      </c>
      <c r="R184" s="424"/>
      <c r="S184" s="424"/>
      <c r="T184" s="424"/>
      <c r="U184" s="424"/>
      <c r="V184" s="424"/>
      <c r="W184" s="424"/>
      <c r="X184" s="424"/>
      <c r="Y184" s="424"/>
      <c r="Z184" s="424"/>
      <c r="AA184" s="424"/>
      <c r="AB184" s="424"/>
      <c r="AC184" s="424"/>
      <c r="AD184" s="424"/>
      <c r="AE184" s="424"/>
      <c r="AF184" s="424"/>
      <c r="AG184" s="424"/>
      <c r="AH184" s="424"/>
      <c r="AI184" s="424"/>
      <c r="AJ184" s="424"/>
      <c r="AK184" s="424"/>
      <c r="AL184" s="424"/>
      <c r="AM184" s="424"/>
      <c r="AN184" s="424"/>
      <c r="AO184" s="424"/>
      <c r="AP184" s="424"/>
      <c r="AQ184" s="424"/>
      <c r="AR184" s="424"/>
      <c r="AS184" s="424"/>
      <c r="AT184" s="424"/>
      <c r="AU184" s="424"/>
      <c r="AV184" s="424"/>
      <c r="AW184" s="424"/>
      <c r="AX184" s="424"/>
      <c r="AY184" s="424"/>
      <c r="AZ184" s="424"/>
      <c r="BA184" s="424"/>
      <c r="BB184" s="424"/>
      <c r="BC184" s="424"/>
      <c r="BD184" s="424"/>
      <c r="BE184" s="424"/>
      <c r="BF184" s="424"/>
      <c r="BG184" s="424"/>
      <c r="BH184" s="424"/>
      <c r="BI184" s="424"/>
      <c r="BJ184" s="424"/>
      <c r="BK184" s="424"/>
      <c r="BL184" s="424"/>
      <c r="BM184" s="424"/>
      <c r="BN184" s="424"/>
      <c r="BO184" s="424"/>
      <c r="BP184" s="424"/>
      <c r="BQ184" s="424"/>
      <c r="BR184" s="424"/>
      <c r="BS184" s="424"/>
      <c r="BT184" s="424"/>
      <c r="BU184" s="424"/>
      <c r="BV184" s="424"/>
      <c r="BW184" s="424"/>
      <c r="BX184" s="424"/>
      <c r="BY184" s="424"/>
      <c r="BZ184" s="424"/>
      <c r="CA184" s="424"/>
      <c r="CB184" s="424"/>
      <c r="CC184" s="424"/>
      <c r="CD184" s="424"/>
      <c r="CE184" s="424"/>
      <c r="CF184" s="424"/>
      <c r="CG184" s="424"/>
      <c r="CH184" s="424"/>
      <c r="CI184" s="424"/>
      <c r="CJ184" s="424"/>
      <c r="CK184" s="424"/>
      <c r="CL184" s="424"/>
      <c r="CM184" s="424"/>
      <c r="CN184" s="424"/>
      <c r="CO184" s="424"/>
      <c r="CP184" s="424"/>
      <c r="CQ184" s="424"/>
      <c r="CR184" s="424"/>
      <c r="CS184" s="424"/>
      <c r="CT184" s="424"/>
      <c r="CU184" s="424"/>
      <c r="CV184" s="424"/>
      <c r="CW184" s="424"/>
      <c r="CX184" s="424"/>
      <c r="CY184" s="424"/>
      <c r="CZ184" s="424"/>
      <c r="DA184" s="424"/>
      <c r="DB184" s="424"/>
      <c r="DC184" s="424"/>
      <c r="DD184" s="424"/>
      <c r="DE184" s="424"/>
      <c r="DF184" s="424"/>
      <c r="DG184" s="424"/>
      <c r="DH184" s="424"/>
      <c r="DI184" s="424"/>
      <c r="DJ184" s="424"/>
      <c r="DK184" s="424"/>
      <c r="DL184" s="424"/>
    </row>
    <row r="185" spans="1:116" s="424" customFormat="1">
      <c r="A185" s="434" t="s">
        <v>48</v>
      </c>
      <c r="B185" s="434"/>
      <c r="C185" s="437">
        <v>23730</v>
      </c>
      <c r="D185" s="437">
        <v>9612</v>
      </c>
      <c r="E185" s="437"/>
      <c r="F185" s="436"/>
      <c r="G185" s="435"/>
      <c r="H185" s="436">
        <v>14118</v>
      </c>
      <c r="I185" s="435"/>
      <c r="J185" s="435"/>
      <c r="K185" s="435"/>
      <c r="L185" s="435"/>
      <c r="M185" s="435"/>
      <c r="N185" s="435"/>
      <c r="O185" s="442">
        <f t="shared" si="58"/>
        <v>23730</v>
      </c>
      <c r="P185" s="442">
        <f t="shared" si="44"/>
        <v>0</v>
      </c>
      <c r="Q185" s="442">
        <f>O185-'[1]5.3'!M185</f>
        <v>0</v>
      </c>
    </row>
    <row r="186" spans="1:116" s="424" customFormat="1">
      <c r="A186" s="434" t="s">
        <v>400</v>
      </c>
      <c r="B186" s="434"/>
      <c r="C186" s="437">
        <v>23730</v>
      </c>
      <c r="D186" s="437">
        <v>9612</v>
      </c>
      <c r="E186" s="437">
        <v>0</v>
      </c>
      <c r="F186" s="436">
        <v>0</v>
      </c>
      <c r="G186" s="435">
        <v>0</v>
      </c>
      <c r="H186" s="436">
        <v>14118</v>
      </c>
      <c r="I186" s="435">
        <v>0</v>
      </c>
      <c r="J186" s="435">
        <v>0</v>
      </c>
      <c r="K186" s="435">
        <v>0</v>
      </c>
      <c r="L186" s="435">
        <v>0</v>
      </c>
      <c r="M186" s="435">
        <v>0</v>
      </c>
      <c r="N186" s="435">
        <v>0</v>
      </c>
      <c r="O186" s="442">
        <f t="shared" si="58"/>
        <v>23730</v>
      </c>
      <c r="P186" s="442">
        <f t="shared" si="44"/>
        <v>0</v>
      </c>
      <c r="Q186" s="442">
        <f>O186-'[1]5.3'!M186</f>
        <v>0</v>
      </c>
    </row>
    <row r="187" spans="1:116" s="424" customFormat="1">
      <c r="A187" s="434" t="s">
        <v>666</v>
      </c>
      <c r="B187" s="434"/>
      <c r="C187" s="437">
        <v>-838</v>
      </c>
      <c r="D187" s="437"/>
      <c r="E187" s="437"/>
      <c r="F187" s="436"/>
      <c r="G187" s="435"/>
      <c r="H187" s="436">
        <v>-838</v>
      </c>
      <c r="I187" s="435"/>
      <c r="J187" s="435"/>
      <c r="K187" s="435"/>
      <c r="L187" s="435"/>
      <c r="M187" s="435"/>
      <c r="N187" s="435"/>
      <c r="O187" s="442">
        <f t="shared" si="58"/>
        <v>-838</v>
      </c>
      <c r="P187" s="442">
        <f t="shared" si="44"/>
        <v>0</v>
      </c>
      <c r="Q187" s="442">
        <f>O187-'[1]5.3'!M187</f>
        <v>0</v>
      </c>
    </row>
    <row r="188" spans="1:116" s="424" customFormat="1">
      <c r="A188" s="434" t="s">
        <v>648</v>
      </c>
      <c r="B188" s="434"/>
      <c r="C188" s="437">
        <f t="shared" ref="C188:N188" si="61">SUM(C187:C187)</f>
        <v>-838</v>
      </c>
      <c r="D188" s="437">
        <f t="shared" si="61"/>
        <v>0</v>
      </c>
      <c r="E188" s="437">
        <f t="shared" si="61"/>
        <v>0</v>
      </c>
      <c r="F188" s="437">
        <f t="shared" si="61"/>
        <v>0</v>
      </c>
      <c r="G188" s="437">
        <f t="shared" si="61"/>
        <v>0</v>
      </c>
      <c r="H188" s="437">
        <f t="shared" si="61"/>
        <v>-838</v>
      </c>
      <c r="I188" s="437">
        <f t="shared" si="61"/>
        <v>0</v>
      </c>
      <c r="J188" s="437">
        <f t="shared" si="61"/>
        <v>0</v>
      </c>
      <c r="K188" s="437">
        <f t="shared" si="61"/>
        <v>0</v>
      </c>
      <c r="L188" s="437">
        <f t="shared" si="61"/>
        <v>0</v>
      </c>
      <c r="M188" s="437">
        <f t="shared" si="61"/>
        <v>0</v>
      </c>
      <c r="N188" s="437">
        <f t="shared" si="61"/>
        <v>0</v>
      </c>
      <c r="O188" s="442">
        <f t="shared" si="58"/>
        <v>-838</v>
      </c>
      <c r="P188" s="442">
        <f t="shared" si="44"/>
        <v>0</v>
      </c>
      <c r="Q188" s="442">
        <f>O188-'[1]5.3'!M188</f>
        <v>0</v>
      </c>
    </row>
    <row r="189" spans="1:116" s="424" customFormat="1">
      <c r="A189" s="434" t="s">
        <v>400</v>
      </c>
      <c r="B189" s="434"/>
      <c r="C189" s="437">
        <f t="shared" ref="C189:N189" si="62">C186+C188</f>
        <v>22892</v>
      </c>
      <c r="D189" s="437">
        <f t="shared" si="62"/>
        <v>9612</v>
      </c>
      <c r="E189" s="437">
        <f t="shared" si="62"/>
        <v>0</v>
      </c>
      <c r="F189" s="437">
        <f t="shared" si="62"/>
        <v>0</v>
      </c>
      <c r="G189" s="437">
        <f t="shared" si="62"/>
        <v>0</v>
      </c>
      <c r="H189" s="437">
        <f t="shared" si="62"/>
        <v>13280</v>
      </c>
      <c r="I189" s="437">
        <f t="shared" si="62"/>
        <v>0</v>
      </c>
      <c r="J189" s="437">
        <f t="shared" si="62"/>
        <v>0</v>
      </c>
      <c r="K189" s="437">
        <f t="shared" si="62"/>
        <v>0</v>
      </c>
      <c r="L189" s="437">
        <f t="shared" si="62"/>
        <v>0</v>
      </c>
      <c r="M189" s="437">
        <f t="shared" si="62"/>
        <v>0</v>
      </c>
      <c r="N189" s="437">
        <f t="shared" si="62"/>
        <v>0</v>
      </c>
      <c r="O189" s="442">
        <f t="shared" si="58"/>
        <v>22892</v>
      </c>
      <c r="P189" s="442">
        <f t="shared" si="44"/>
        <v>0</v>
      </c>
      <c r="Q189" s="442">
        <f>O189-'[1]5.3'!M189</f>
        <v>0</v>
      </c>
    </row>
    <row r="190" spans="1:116">
      <c r="A190" s="447" t="s">
        <v>688</v>
      </c>
      <c r="B190" s="445" t="s">
        <v>645</v>
      </c>
      <c r="C190" s="437"/>
      <c r="D190" s="437"/>
      <c r="E190" s="435"/>
      <c r="F190" s="436"/>
      <c r="G190" s="435"/>
      <c r="H190" s="436"/>
      <c r="I190" s="435"/>
      <c r="J190" s="435"/>
      <c r="K190" s="435"/>
      <c r="L190" s="435"/>
      <c r="M190" s="435"/>
      <c r="N190" s="435"/>
      <c r="O190" s="442">
        <f t="shared" si="58"/>
        <v>0</v>
      </c>
      <c r="P190" s="442">
        <f t="shared" si="44"/>
        <v>0</v>
      </c>
      <c r="Q190" s="442">
        <f>O190-'[1]5.3'!M190</f>
        <v>0</v>
      </c>
      <c r="R190" s="424"/>
      <c r="S190" s="424"/>
      <c r="T190" s="424"/>
      <c r="U190" s="424"/>
      <c r="V190" s="424"/>
      <c r="W190" s="424"/>
      <c r="X190" s="424"/>
      <c r="Y190" s="424"/>
      <c r="Z190" s="424"/>
      <c r="AA190" s="424"/>
      <c r="AB190" s="424"/>
      <c r="AC190" s="424"/>
      <c r="AD190" s="424"/>
      <c r="AE190" s="424"/>
      <c r="AF190" s="424"/>
      <c r="AG190" s="424"/>
      <c r="AH190" s="424"/>
      <c r="AI190" s="424"/>
      <c r="AJ190" s="424"/>
      <c r="AK190" s="424"/>
      <c r="AL190" s="424"/>
      <c r="AM190" s="424"/>
      <c r="AN190" s="424"/>
      <c r="AO190" s="424"/>
      <c r="AP190" s="424"/>
      <c r="AQ190" s="424"/>
      <c r="AR190" s="424"/>
      <c r="AS190" s="424"/>
      <c r="AT190" s="424"/>
      <c r="AU190" s="424"/>
      <c r="AV190" s="424"/>
      <c r="AW190" s="424"/>
      <c r="AX190" s="424"/>
      <c r="AY190" s="424"/>
      <c r="AZ190" s="424"/>
      <c r="BA190" s="424"/>
      <c r="BB190" s="424"/>
      <c r="BC190" s="424"/>
      <c r="BD190" s="424"/>
      <c r="BE190" s="424"/>
      <c r="BF190" s="424"/>
      <c r="BG190" s="424"/>
      <c r="BH190" s="424"/>
      <c r="BI190" s="424"/>
      <c r="BJ190" s="424"/>
      <c r="BK190" s="424"/>
      <c r="BL190" s="424"/>
      <c r="BM190" s="424"/>
      <c r="BN190" s="424"/>
      <c r="BO190" s="424"/>
      <c r="BP190" s="424"/>
      <c r="BQ190" s="424"/>
      <c r="BR190" s="424"/>
      <c r="BS190" s="424"/>
      <c r="BT190" s="424"/>
      <c r="BU190" s="424"/>
      <c r="BV190" s="424"/>
      <c r="BW190" s="424"/>
      <c r="BX190" s="424"/>
      <c r="BY190" s="424"/>
      <c r="BZ190" s="424"/>
      <c r="CA190" s="424"/>
      <c r="CB190" s="424"/>
      <c r="CC190" s="424"/>
      <c r="CD190" s="424"/>
      <c r="CE190" s="424"/>
      <c r="CF190" s="424"/>
      <c r="CG190" s="424"/>
      <c r="CH190" s="424"/>
      <c r="CI190" s="424"/>
      <c r="CJ190" s="424"/>
      <c r="CK190" s="424"/>
      <c r="CL190" s="424"/>
      <c r="CM190" s="424"/>
      <c r="CN190" s="424"/>
      <c r="CO190" s="424"/>
      <c r="CP190" s="424"/>
      <c r="CQ190" s="424"/>
      <c r="CR190" s="424"/>
      <c r="CS190" s="424"/>
      <c r="CT190" s="424"/>
      <c r="CU190" s="424"/>
      <c r="CV190" s="424"/>
      <c r="CW190" s="424"/>
      <c r="CX190" s="424"/>
      <c r="CY190" s="424"/>
      <c r="CZ190" s="424"/>
      <c r="DA190" s="424"/>
      <c r="DB190" s="424"/>
      <c r="DC190" s="424"/>
      <c r="DD190" s="424"/>
      <c r="DE190" s="424"/>
      <c r="DF190" s="424"/>
      <c r="DG190" s="424"/>
      <c r="DH190" s="424"/>
      <c r="DI190" s="424"/>
      <c r="DJ190" s="424"/>
      <c r="DK190" s="424"/>
      <c r="DL190" s="424"/>
    </row>
    <row r="191" spans="1:116" s="424" customFormat="1">
      <c r="A191" s="434" t="s">
        <v>48</v>
      </c>
      <c r="B191" s="434"/>
      <c r="C191" s="437">
        <v>35238</v>
      </c>
      <c r="D191" s="437">
        <v>15971</v>
      </c>
      <c r="E191" s="437"/>
      <c r="F191" s="436"/>
      <c r="G191" s="435"/>
      <c r="H191" s="436">
        <v>19267</v>
      </c>
      <c r="I191" s="435"/>
      <c r="J191" s="435"/>
      <c r="K191" s="435"/>
      <c r="L191" s="435"/>
      <c r="M191" s="435"/>
      <c r="N191" s="435"/>
      <c r="O191" s="442">
        <f t="shared" si="58"/>
        <v>35238</v>
      </c>
      <c r="P191" s="442">
        <f t="shared" si="44"/>
        <v>0</v>
      </c>
      <c r="Q191" s="442">
        <f>O191-'[1]5.3'!M191</f>
        <v>0</v>
      </c>
    </row>
    <row r="192" spans="1:116" s="424" customFormat="1">
      <c r="A192" s="434" t="s">
        <v>400</v>
      </c>
      <c r="B192" s="434"/>
      <c r="C192" s="437">
        <v>35238</v>
      </c>
      <c r="D192" s="437">
        <v>15971</v>
      </c>
      <c r="E192" s="437">
        <v>0</v>
      </c>
      <c r="F192" s="436">
        <v>0</v>
      </c>
      <c r="G192" s="435">
        <v>0</v>
      </c>
      <c r="H192" s="436">
        <v>19267</v>
      </c>
      <c r="I192" s="435">
        <v>0</v>
      </c>
      <c r="J192" s="435">
        <v>0</v>
      </c>
      <c r="K192" s="435">
        <v>0</v>
      </c>
      <c r="L192" s="435">
        <v>0</v>
      </c>
      <c r="M192" s="435">
        <v>0</v>
      </c>
      <c r="N192" s="435">
        <v>0</v>
      </c>
      <c r="O192" s="442">
        <f t="shared" si="58"/>
        <v>35238</v>
      </c>
      <c r="P192" s="442">
        <f t="shared" si="44"/>
        <v>0</v>
      </c>
      <c r="Q192" s="442">
        <f>O192-'[1]5.3'!M192</f>
        <v>0</v>
      </c>
    </row>
    <row r="193" spans="1:116" s="424" customFormat="1">
      <c r="A193" s="434" t="s">
        <v>666</v>
      </c>
      <c r="B193" s="434"/>
      <c r="C193" s="437">
        <v>-200</v>
      </c>
      <c r="D193" s="437"/>
      <c r="E193" s="437"/>
      <c r="F193" s="436"/>
      <c r="G193" s="435"/>
      <c r="H193" s="436">
        <v>-200</v>
      </c>
      <c r="I193" s="435"/>
      <c r="J193" s="435"/>
      <c r="K193" s="435"/>
      <c r="L193" s="435"/>
      <c r="M193" s="435"/>
      <c r="N193" s="435"/>
      <c r="O193" s="442">
        <f t="shared" si="58"/>
        <v>-200</v>
      </c>
      <c r="P193" s="442">
        <f t="shared" si="44"/>
        <v>0</v>
      </c>
      <c r="Q193" s="442">
        <f>O193-'[1]5.3'!M193</f>
        <v>0</v>
      </c>
    </row>
    <row r="194" spans="1:116" s="424" customFormat="1">
      <c r="A194" s="434" t="s">
        <v>647</v>
      </c>
      <c r="B194" s="434"/>
      <c r="C194" s="437">
        <v>-3469</v>
      </c>
      <c r="D194" s="437"/>
      <c r="E194" s="437"/>
      <c r="F194" s="436"/>
      <c r="G194" s="435"/>
      <c r="H194" s="436">
        <v>-3469</v>
      </c>
      <c r="I194" s="435"/>
      <c r="J194" s="435"/>
      <c r="K194" s="435"/>
      <c r="L194" s="435"/>
      <c r="M194" s="435"/>
      <c r="N194" s="435"/>
      <c r="O194" s="442">
        <f t="shared" si="58"/>
        <v>-3469</v>
      </c>
      <c r="P194" s="442">
        <f t="shared" si="44"/>
        <v>0</v>
      </c>
      <c r="Q194" s="442">
        <f>O194-'[1]5.3'!M194</f>
        <v>0</v>
      </c>
    </row>
    <row r="195" spans="1:116" s="424" customFormat="1">
      <c r="A195" s="434" t="s">
        <v>648</v>
      </c>
      <c r="B195" s="434"/>
      <c r="C195" s="437">
        <f>SUM(C193:C194)</f>
        <v>-3669</v>
      </c>
      <c r="D195" s="437">
        <f t="shared" ref="D195:N195" si="63">SUM(D193:D194)</f>
        <v>0</v>
      </c>
      <c r="E195" s="437">
        <f t="shared" si="63"/>
        <v>0</v>
      </c>
      <c r="F195" s="437">
        <f t="shared" si="63"/>
        <v>0</v>
      </c>
      <c r="G195" s="437">
        <f t="shared" si="63"/>
        <v>0</v>
      </c>
      <c r="H195" s="437">
        <f t="shared" si="63"/>
        <v>-3669</v>
      </c>
      <c r="I195" s="437">
        <f t="shared" si="63"/>
        <v>0</v>
      </c>
      <c r="J195" s="437">
        <f t="shared" si="63"/>
        <v>0</v>
      </c>
      <c r="K195" s="437">
        <f t="shared" si="63"/>
        <v>0</v>
      </c>
      <c r="L195" s="437">
        <f t="shared" si="63"/>
        <v>0</v>
      </c>
      <c r="M195" s="437">
        <f t="shared" si="63"/>
        <v>0</v>
      </c>
      <c r="N195" s="437">
        <f t="shared" si="63"/>
        <v>0</v>
      </c>
      <c r="O195" s="442">
        <f t="shared" si="58"/>
        <v>-3669</v>
      </c>
      <c r="P195" s="442">
        <f t="shared" si="44"/>
        <v>0</v>
      </c>
      <c r="Q195" s="442">
        <f>O195-'[1]5.3'!M195</f>
        <v>0</v>
      </c>
    </row>
    <row r="196" spans="1:116" s="424" customFormat="1">
      <c r="A196" s="434" t="s">
        <v>400</v>
      </c>
      <c r="B196" s="434"/>
      <c r="C196" s="437">
        <f>C192+C195</f>
        <v>31569</v>
      </c>
      <c r="D196" s="437">
        <f t="shared" ref="D196:N196" si="64">D192+D195</f>
        <v>15971</v>
      </c>
      <c r="E196" s="437">
        <f t="shared" si="64"/>
        <v>0</v>
      </c>
      <c r="F196" s="437">
        <f t="shared" si="64"/>
        <v>0</v>
      </c>
      <c r="G196" s="437">
        <f t="shared" si="64"/>
        <v>0</v>
      </c>
      <c r="H196" s="437">
        <f t="shared" si="64"/>
        <v>15598</v>
      </c>
      <c r="I196" s="437">
        <f t="shared" si="64"/>
        <v>0</v>
      </c>
      <c r="J196" s="437">
        <f t="shared" si="64"/>
        <v>0</v>
      </c>
      <c r="K196" s="437">
        <f t="shared" si="64"/>
        <v>0</v>
      </c>
      <c r="L196" s="437">
        <f t="shared" si="64"/>
        <v>0</v>
      </c>
      <c r="M196" s="437">
        <f t="shared" si="64"/>
        <v>0</v>
      </c>
      <c r="N196" s="437">
        <f t="shared" si="64"/>
        <v>0</v>
      </c>
      <c r="O196" s="442">
        <f t="shared" si="58"/>
        <v>31569</v>
      </c>
      <c r="P196" s="442">
        <f t="shared" si="44"/>
        <v>0</v>
      </c>
      <c r="Q196" s="442">
        <f>O196-'[1]5.3'!M196</f>
        <v>0</v>
      </c>
    </row>
    <row r="197" spans="1:116">
      <c r="A197" s="447" t="s">
        <v>719</v>
      </c>
      <c r="B197" s="447"/>
      <c r="C197" s="437"/>
      <c r="D197" s="437"/>
      <c r="E197" s="435"/>
      <c r="F197" s="436"/>
      <c r="G197" s="435"/>
      <c r="H197" s="436"/>
      <c r="I197" s="435"/>
      <c r="J197" s="435"/>
      <c r="K197" s="435"/>
      <c r="L197" s="435"/>
      <c r="M197" s="435"/>
      <c r="N197" s="435"/>
      <c r="O197" s="442">
        <f t="shared" si="58"/>
        <v>0</v>
      </c>
      <c r="P197" s="442">
        <f t="shared" si="44"/>
        <v>0</v>
      </c>
      <c r="Q197" s="442">
        <f>O197-'[1]5.3'!M197</f>
        <v>0</v>
      </c>
      <c r="R197" s="424"/>
      <c r="S197" s="424"/>
      <c r="T197" s="424"/>
      <c r="U197" s="424"/>
      <c r="V197" s="424"/>
      <c r="W197" s="424"/>
      <c r="X197" s="424"/>
      <c r="Y197" s="424"/>
      <c r="Z197" s="424"/>
      <c r="AA197" s="424"/>
      <c r="AB197" s="424"/>
      <c r="AC197" s="424"/>
      <c r="AD197" s="424"/>
      <c r="AE197" s="424"/>
      <c r="AF197" s="424"/>
      <c r="AG197" s="424"/>
      <c r="AH197" s="424"/>
      <c r="AI197" s="424"/>
      <c r="AJ197" s="424"/>
      <c r="AK197" s="424"/>
      <c r="AL197" s="424"/>
      <c r="AM197" s="424"/>
      <c r="AN197" s="424"/>
      <c r="AO197" s="424"/>
      <c r="AP197" s="424"/>
      <c r="AQ197" s="424"/>
      <c r="AR197" s="424"/>
      <c r="AS197" s="424"/>
      <c r="AT197" s="424"/>
      <c r="AU197" s="424"/>
      <c r="AV197" s="424"/>
      <c r="AW197" s="424"/>
      <c r="AX197" s="424"/>
      <c r="AY197" s="424"/>
      <c r="AZ197" s="424"/>
      <c r="BA197" s="424"/>
      <c r="BB197" s="424"/>
      <c r="BC197" s="424"/>
      <c r="BD197" s="424"/>
      <c r="BE197" s="424"/>
      <c r="BF197" s="424"/>
      <c r="BG197" s="424"/>
      <c r="BH197" s="424"/>
      <c r="BI197" s="424"/>
      <c r="BJ197" s="424"/>
      <c r="BK197" s="424"/>
      <c r="BL197" s="424"/>
      <c r="BM197" s="424"/>
      <c r="BN197" s="424"/>
      <c r="BO197" s="424"/>
      <c r="BP197" s="424"/>
      <c r="BQ197" s="424"/>
      <c r="BR197" s="424"/>
      <c r="BS197" s="424"/>
      <c r="BT197" s="424"/>
      <c r="BU197" s="424"/>
      <c r="BV197" s="424"/>
      <c r="BW197" s="424"/>
      <c r="BX197" s="424"/>
      <c r="BY197" s="424"/>
      <c r="BZ197" s="424"/>
      <c r="CA197" s="424"/>
      <c r="CB197" s="424"/>
      <c r="CC197" s="424"/>
      <c r="CD197" s="424"/>
      <c r="CE197" s="424"/>
      <c r="CF197" s="424"/>
      <c r="CG197" s="424"/>
      <c r="CH197" s="424"/>
      <c r="CI197" s="424"/>
      <c r="CJ197" s="424"/>
      <c r="CK197" s="424"/>
      <c r="CL197" s="424"/>
      <c r="CM197" s="424"/>
      <c r="CN197" s="424"/>
      <c r="CO197" s="424"/>
      <c r="CP197" s="424"/>
      <c r="CQ197" s="424"/>
      <c r="CR197" s="424"/>
      <c r="CS197" s="424"/>
      <c r="CT197" s="424"/>
      <c r="CU197" s="424"/>
      <c r="CV197" s="424"/>
      <c r="CW197" s="424"/>
      <c r="CX197" s="424"/>
      <c r="CY197" s="424"/>
      <c r="CZ197" s="424"/>
      <c r="DA197" s="424"/>
      <c r="DB197" s="424"/>
      <c r="DC197" s="424"/>
      <c r="DD197" s="424"/>
      <c r="DE197" s="424"/>
      <c r="DF197" s="424"/>
      <c r="DG197" s="424"/>
      <c r="DH197" s="424"/>
      <c r="DI197" s="424"/>
      <c r="DJ197" s="424"/>
      <c r="DK197" s="424"/>
      <c r="DL197" s="424"/>
    </row>
    <row r="198" spans="1:116" s="424" customFormat="1">
      <c r="A198" s="434" t="s">
        <v>48</v>
      </c>
      <c r="B198" s="445" t="s">
        <v>645</v>
      </c>
      <c r="C198" s="437">
        <v>6875</v>
      </c>
      <c r="D198" s="437">
        <v>6875</v>
      </c>
      <c r="E198" s="437"/>
      <c r="F198" s="436"/>
      <c r="G198" s="435"/>
      <c r="H198" s="436"/>
      <c r="I198" s="435"/>
      <c r="J198" s="435"/>
      <c r="K198" s="435"/>
      <c r="L198" s="435"/>
      <c r="M198" s="435"/>
      <c r="N198" s="435"/>
      <c r="O198" s="442">
        <f t="shared" si="58"/>
        <v>6875</v>
      </c>
      <c r="P198" s="442">
        <f t="shared" si="44"/>
        <v>0</v>
      </c>
      <c r="Q198" s="442">
        <f>O198-'[1]5.3'!M198</f>
        <v>0</v>
      </c>
    </row>
    <row r="199" spans="1:116" s="424" customFormat="1">
      <c r="A199" s="434" t="s">
        <v>400</v>
      </c>
      <c r="B199" s="445"/>
      <c r="C199" s="437">
        <v>7005</v>
      </c>
      <c r="D199" s="437">
        <v>6875</v>
      </c>
      <c r="E199" s="437">
        <v>0</v>
      </c>
      <c r="F199" s="436">
        <v>0</v>
      </c>
      <c r="G199" s="435">
        <v>0</v>
      </c>
      <c r="H199" s="436">
        <v>0</v>
      </c>
      <c r="I199" s="435">
        <v>0</v>
      </c>
      <c r="J199" s="435">
        <v>0</v>
      </c>
      <c r="K199" s="435">
        <v>0</v>
      </c>
      <c r="L199" s="435">
        <v>0</v>
      </c>
      <c r="M199" s="435">
        <v>0</v>
      </c>
      <c r="N199" s="435">
        <v>130</v>
      </c>
      <c r="O199" s="442">
        <f t="shared" si="58"/>
        <v>7005</v>
      </c>
      <c r="P199" s="442">
        <f t="shared" si="44"/>
        <v>0</v>
      </c>
      <c r="Q199" s="442">
        <f>O199-'[1]5.3'!M199</f>
        <v>0</v>
      </c>
    </row>
    <row r="200" spans="1:116" s="424" customFormat="1">
      <c r="A200" s="434" t="s">
        <v>647</v>
      </c>
      <c r="B200" s="445"/>
      <c r="C200" s="437">
        <v>-1195</v>
      </c>
      <c r="D200" s="437">
        <v>-1195</v>
      </c>
      <c r="E200" s="437"/>
      <c r="F200" s="436"/>
      <c r="G200" s="435"/>
      <c r="H200" s="436"/>
      <c r="I200" s="435"/>
      <c r="J200" s="435"/>
      <c r="K200" s="435"/>
      <c r="L200" s="435"/>
      <c r="M200" s="435"/>
      <c r="N200" s="435"/>
      <c r="O200" s="442">
        <f t="shared" si="58"/>
        <v>-1195</v>
      </c>
      <c r="P200" s="442">
        <f t="shared" si="44"/>
        <v>0</v>
      </c>
      <c r="Q200" s="442">
        <f>O200-'[1]5.3'!M200</f>
        <v>0</v>
      </c>
    </row>
    <row r="201" spans="1:116" s="424" customFormat="1">
      <c r="A201" s="434" t="s">
        <v>648</v>
      </c>
      <c r="B201" s="434"/>
      <c r="C201" s="437">
        <f>SUM(C200)</f>
        <v>-1195</v>
      </c>
      <c r="D201" s="437">
        <f t="shared" ref="D201:N201" si="65">SUM(D200)</f>
        <v>-1195</v>
      </c>
      <c r="E201" s="437">
        <f t="shared" si="65"/>
        <v>0</v>
      </c>
      <c r="F201" s="437">
        <f t="shared" si="65"/>
        <v>0</v>
      </c>
      <c r="G201" s="437">
        <f t="shared" si="65"/>
        <v>0</v>
      </c>
      <c r="H201" s="437">
        <f t="shared" si="65"/>
        <v>0</v>
      </c>
      <c r="I201" s="437">
        <f t="shared" si="65"/>
        <v>0</v>
      </c>
      <c r="J201" s="437">
        <f t="shared" si="65"/>
        <v>0</v>
      </c>
      <c r="K201" s="437">
        <f t="shared" si="65"/>
        <v>0</v>
      </c>
      <c r="L201" s="437">
        <f t="shared" si="65"/>
        <v>0</v>
      </c>
      <c r="M201" s="437">
        <f t="shared" si="65"/>
        <v>0</v>
      </c>
      <c r="N201" s="437">
        <f t="shared" si="65"/>
        <v>0</v>
      </c>
      <c r="O201" s="442">
        <f t="shared" si="58"/>
        <v>-1195</v>
      </c>
      <c r="P201" s="442">
        <f t="shared" si="44"/>
        <v>0</v>
      </c>
      <c r="Q201" s="442">
        <f>O201-'[1]5.3'!M201</f>
        <v>0</v>
      </c>
    </row>
    <row r="202" spans="1:116" s="424" customFormat="1">
      <c r="A202" s="434" t="s">
        <v>400</v>
      </c>
      <c r="B202" s="434"/>
      <c r="C202" s="437">
        <f>C199+C201</f>
        <v>5810</v>
      </c>
      <c r="D202" s="437">
        <f t="shared" ref="D202:N202" si="66">D199+D201</f>
        <v>5680</v>
      </c>
      <c r="E202" s="437">
        <f t="shared" si="66"/>
        <v>0</v>
      </c>
      <c r="F202" s="437">
        <f t="shared" si="66"/>
        <v>0</v>
      </c>
      <c r="G202" s="437">
        <f t="shared" si="66"/>
        <v>0</v>
      </c>
      <c r="H202" s="437">
        <f t="shared" si="66"/>
        <v>0</v>
      </c>
      <c r="I202" s="437">
        <f t="shared" si="66"/>
        <v>0</v>
      </c>
      <c r="J202" s="437">
        <f t="shared" si="66"/>
        <v>0</v>
      </c>
      <c r="K202" s="437">
        <f t="shared" si="66"/>
        <v>0</v>
      </c>
      <c r="L202" s="437">
        <f t="shared" si="66"/>
        <v>0</v>
      </c>
      <c r="M202" s="437">
        <f t="shared" si="66"/>
        <v>0</v>
      </c>
      <c r="N202" s="437">
        <f t="shared" si="66"/>
        <v>130</v>
      </c>
      <c r="O202" s="442">
        <f t="shared" si="58"/>
        <v>5810</v>
      </c>
      <c r="P202" s="442">
        <f t="shared" si="44"/>
        <v>0</v>
      </c>
      <c r="Q202" s="442">
        <f>O202-'[1]5.3'!M202</f>
        <v>0</v>
      </c>
    </row>
    <row r="203" spans="1:116">
      <c r="A203" s="447" t="s">
        <v>690</v>
      </c>
      <c r="B203" s="445" t="s">
        <v>645</v>
      </c>
      <c r="C203" s="437"/>
      <c r="D203" s="437"/>
      <c r="E203" s="435"/>
      <c r="F203" s="436"/>
      <c r="G203" s="435"/>
      <c r="H203" s="436"/>
      <c r="I203" s="435"/>
      <c r="J203" s="435"/>
      <c r="K203" s="435"/>
      <c r="L203" s="435"/>
      <c r="M203" s="435"/>
      <c r="N203" s="435"/>
      <c r="O203" s="442">
        <f t="shared" si="58"/>
        <v>0</v>
      </c>
      <c r="P203" s="442">
        <f t="shared" si="44"/>
        <v>0</v>
      </c>
      <c r="Q203" s="442">
        <f>O203-'[1]5.3'!M203</f>
        <v>0</v>
      </c>
      <c r="R203" s="424"/>
      <c r="S203" s="424"/>
      <c r="T203" s="424"/>
      <c r="U203" s="424"/>
      <c r="V203" s="424"/>
      <c r="W203" s="424"/>
      <c r="X203" s="424"/>
      <c r="Y203" s="424"/>
      <c r="Z203" s="424"/>
      <c r="AA203" s="424"/>
      <c r="AB203" s="424"/>
      <c r="AC203" s="424"/>
      <c r="AD203" s="424"/>
      <c r="AE203" s="424"/>
      <c r="AF203" s="424"/>
      <c r="AG203" s="424"/>
      <c r="AH203" s="424"/>
      <c r="AI203" s="424"/>
      <c r="AJ203" s="424"/>
      <c r="AK203" s="424"/>
      <c r="AL203" s="424"/>
      <c r="AM203" s="424"/>
      <c r="AN203" s="424"/>
      <c r="AO203" s="424"/>
      <c r="AP203" s="424"/>
      <c r="AQ203" s="424"/>
      <c r="AR203" s="424"/>
      <c r="AS203" s="424"/>
      <c r="AT203" s="424"/>
      <c r="AU203" s="424"/>
      <c r="AV203" s="424"/>
      <c r="AW203" s="424"/>
      <c r="AX203" s="424"/>
      <c r="AY203" s="424"/>
      <c r="AZ203" s="424"/>
      <c r="BA203" s="424"/>
      <c r="BB203" s="424"/>
      <c r="BC203" s="424"/>
      <c r="BD203" s="424"/>
      <c r="BE203" s="424"/>
      <c r="BF203" s="424"/>
      <c r="BG203" s="424"/>
      <c r="BH203" s="424"/>
      <c r="BI203" s="424"/>
      <c r="BJ203" s="424"/>
      <c r="BK203" s="424"/>
      <c r="BL203" s="424"/>
      <c r="BM203" s="424"/>
      <c r="BN203" s="424"/>
      <c r="BO203" s="424"/>
      <c r="BP203" s="424"/>
      <c r="BQ203" s="424"/>
      <c r="BR203" s="424"/>
      <c r="BS203" s="424"/>
      <c r="BT203" s="424"/>
      <c r="BU203" s="424"/>
      <c r="BV203" s="424"/>
      <c r="BW203" s="424"/>
      <c r="BX203" s="424"/>
      <c r="BY203" s="424"/>
      <c r="BZ203" s="424"/>
      <c r="CA203" s="424"/>
      <c r="CB203" s="424"/>
      <c r="CC203" s="424"/>
      <c r="CD203" s="424"/>
      <c r="CE203" s="424"/>
      <c r="CF203" s="424"/>
      <c r="CG203" s="424"/>
      <c r="CH203" s="424"/>
      <c r="CI203" s="424"/>
      <c r="CJ203" s="424"/>
      <c r="CK203" s="424"/>
      <c r="CL203" s="424"/>
      <c r="CM203" s="424"/>
      <c r="CN203" s="424"/>
      <c r="CO203" s="424"/>
      <c r="CP203" s="424"/>
      <c r="CQ203" s="424"/>
      <c r="CR203" s="424"/>
      <c r="CS203" s="424"/>
      <c r="CT203" s="424"/>
      <c r="CU203" s="424"/>
      <c r="CV203" s="424"/>
      <c r="CW203" s="424"/>
      <c r="CX203" s="424"/>
      <c r="CY203" s="424"/>
      <c r="CZ203" s="424"/>
      <c r="DA203" s="424"/>
      <c r="DB203" s="424"/>
      <c r="DC203" s="424"/>
      <c r="DD203" s="424"/>
      <c r="DE203" s="424"/>
      <c r="DF203" s="424"/>
      <c r="DG203" s="424"/>
      <c r="DH203" s="424"/>
      <c r="DI203" s="424"/>
      <c r="DJ203" s="424"/>
      <c r="DK203" s="424"/>
      <c r="DL203" s="424"/>
    </row>
    <row r="204" spans="1:116" s="424" customFormat="1">
      <c r="A204" s="434" t="s">
        <v>48</v>
      </c>
      <c r="B204" s="434"/>
      <c r="C204" s="437">
        <v>9764</v>
      </c>
      <c r="D204" s="437">
        <v>9764</v>
      </c>
      <c r="E204" s="437"/>
      <c r="F204" s="436"/>
      <c r="G204" s="435"/>
      <c r="H204" s="436"/>
      <c r="I204" s="435"/>
      <c r="J204" s="435"/>
      <c r="K204" s="435"/>
      <c r="L204" s="435"/>
      <c r="M204" s="435"/>
      <c r="N204" s="435"/>
      <c r="O204" s="442">
        <f t="shared" si="58"/>
        <v>9764</v>
      </c>
      <c r="P204" s="442">
        <f t="shared" ref="P204:P267" si="67">O204-C204</f>
        <v>0</v>
      </c>
      <c r="Q204" s="442">
        <f>O204-'[1]5.3'!M204</f>
        <v>0</v>
      </c>
    </row>
    <row r="205" spans="1:116" s="424" customFormat="1">
      <c r="A205" s="434" t="s">
        <v>400</v>
      </c>
      <c r="B205" s="434"/>
      <c r="C205" s="437">
        <v>10095</v>
      </c>
      <c r="D205" s="437">
        <v>9764</v>
      </c>
      <c r="E205" s="437">
        <v>0</v>
      </c>
      <c r="F205" s="436">
        <v>0</v>
      </c>
      <c r="G205" s="435">
        <v>0</v>
      </c>
      <c r="H205" s="436">
        <v>0</v>
      </c>
      <c r="I205" s="435">
        <v>0</v>
      </c>
      <c r="J205" s="435">
        <v>0</v>
      </c>
      <c r="K205" s="435">
        <v>0</v>
      </c>
      <c r="L205" s="435">
        <v>0</v>
      </c>
      <c r="M205" s="435">
        <v>0</v>
      </c>
      <c r="N205" s="435">
        <v>331</v>
      </c>
      <c r="O205" s="442">
        <f t="shared" si="58"/>
        <v>10095</v>
      </c>
      <c r="P205" s="442">
        <f t="shared" si="67"/>
        <v>0</v>
      </c>
      <c r="Q205" s="442">
        <f>O205-'[1]5.3'!M205</f>
        <v>0</v>
      </c>
    </row>
    <row r="206" spans="1:116" s="424" customFormat="1">
      <c r="A206" s="434" t="s">
        <v>647</v>
      </c>
      <c r="B206" s="434"/>
      <c r="C206" s="437">
        <v>-2515</v>
      </c>
      <c r="D206" s="437">
        <v>-2515</v>
      </c>
      <c r="E206" s="437"/>
      <c r="F206" s="436"/>
      <c r="G206" s="435"/>
      <c r="H206" s="436"/>
      <c r="I206" s="435"/>
      <c r="J206" s="435"/>
      <c r="K206" s="435"/>
      <c r="L206" s="435"/>
      <c r="M206" s="435"/>
      <c r="N206" s="435"/>
      <c r="O206" s="442">
        <f t="shared" si="58"/>
        <v>-2515</v>
      </c>
      <c r="P206" s="442">
        <f t="shared" si="67"/>
        <v>0</v>
      </c>
      <c r="Q206" s="442">
        <f>O206-'[1]5.3'!M206</f>
        <v>0</v>
      </c>
    </row>
    <row r="207" spans="1:116" s="424" customFormat="1">
      <c r="A207" s="434" t="s">
        <v>648</v>
      </c>
      <c r="B207" s="434"/>
      <c r="C207" s="437">
        <f>SUM(C206)</f>
        <v>-2515</v>
      </c>
      <c r="D207" s="437">
        <f t="shared" ref="D207:N207" si="68">SUM(D206)</f>
        <v>-2515</v>
      </c>
      <c r="E207" s="437">
        <f t="shared" si="68"/>
        <v>0</v>
      </c>
      <c r="F207" s="437">
        <f t="shared" si="68"/>
        <v>0</v>
      </c>
      <c r="G207" s="437">
        <f t="shared" si="68"/>
        <v>0</v>
      </c>
      <c r="H207" s="437">
        <f t="shared" si="68"/>
        <v>0</v>
      </c>
      <c r="I207" s="437">
        <f t="shared" si="68"/>
        <v>0</v>
      </c>
      <c r="J207" s="437">
        <f t="shared" si="68"/>
        <v>0</v>
      </c>
      <c r="K207" s="437">
        <f t="shared" si="68"/>
        <v>0</v>
      </c>
      <c r="L207" s="437">
        <f t="shared" si="68"/>
        <v>0</v>
      </c>
      <c r="M207" s="437">
        <f t="shared" si="68"/>
        <v>0</v>
      </c>
      <c r="N207" s="437">
        <f t="shared" si="68"/>
        <v>0</v>
      </c>
      <c r="O207" s="442">
        <f t="shared" si="58"/>
        <v>-2515</v>
      </c>
      <c r="P207" s="442">
        <f t="shared" si="67"/>
        <v>0</v>
      </c>
      <c r="Q207" s="442">
        <f>O207-'[1]5.3'!M207</f>
        <v>0</v>
      </c>
    </row>
    <row r="208" spans="1:116" s="424" customFormat="1">
      <c r="A208" s="434" t="s">
        <v>400</v>
      </c>
      <c r="B208" s="434"/>
      <c r="C208" s="437">
        <f>C205+C207</f>
        <v>7580</v>
      </c>
      <c r="D208" s="437">
        <f t="shared" ref="D208:N208" si="69">D205+D207</f>
        <v>7249</v>
      </c>
      <c r="E208" s="437">
        <f t="shared" si="69"/>
        <v>0</v>
      </c>
      <c r="F208" s="437">
        <f t="shared" si="69"/>
        <v>0</v>
      </c>
      <c r="G208" s="437">
        <f t="shared" si="69"/>
        <v>0</v>
      </c>
      <c r="H208" s="437">
        <f t="shared" si="69"/>
        <v>0</v>
      </c>
      <c r="I208" s="437">
        <f t="shared" si="69"/>
        <v>0</v>
      </c>
      <c r="J208" s="437">
        <f t="shared" si="69"/>
        <v>0</v>
      </c>
      <c r="K208" s="437">
        <f t="shared" si="69"/>
        <v>0</v>
      </c>
      <c r="L208" s="437">
        <f t="shared" si="69"/>
        <v>0</v>
      </c>
      <c r="M208" s="437">
        <f t="shared" si="69"/>
        <v>0</v>
      </c>
      <c r="N208" s="437">
        <f t="shared" si="69"/>
        <v>331</v>
      </c>
      <c r="O208" s="442">
        <f t="shared" si="58"/>
        <v>7580</v>
      </c>
      <c r="P208" s="442">
        <f t="shared" si="67"/>
        <v>0</v>
      </c>
      <c r="Q208" s="442">
        <f>O208-'[1]5.3'!M208</f>
        <v>0</v>
      </c>
    </row>
    <row r="209" spans="1:116">
      <c r="A209" s="447" t="s">
        <v>691</v>
      </c>
      <c r="B209" s="445" t="s">
        <v>656</v>
      </c>
      <c r="C209" s="437"/>
      <c r="D209" s="437"/>
      <c r="E209" s="435"/>
      <c r="F209" s="436"/>
      <c r="G209" s="435"/>
      <c r="H209" s="436"/>
      <c r="I209" s="435"/>
      <c r="J209" s="435"/>
      <c r="K209" s="435"/>
      <c r="L209" s="435"/>
      <c r="M209" s="435"/>
      <c r="N209" s="435"/>
      <c r="O209" s="442">
        <f t="shared" si="58"/>
        <v>0</v>
      </c>
      <c r="P209" s="442">
        <f t="shared" si="67"/>
        <v>0</v>
      </c>
      <c r="Q209" s="442">
        <f>O209-'[1]5.3'!M209</f>
        <v>0</v>
      </c>
      <c r="R209" s="424"/>
      <c r="S209" s="424"/>
      <c r="T209" s="424"/>
      <c r="U209" s="424"/>
      <c r="V209" s="424"/>
      <c r="W209" s="424"/>
      <c r="X209" s="424"/>
      <c r="Y209" s="424"/>
      <c r="Z209" s="424"/>
      <c r="AA209" s="424"/>
      <c r="AB209" s="424"/>
      <c r="AC209" s="424"/>
      <c r="AD209" s="424"/>
      <c r="AE209" s="424"/>
      <c r="AF209" s="424"/>
      <c r="AG209" s="424"/>
      <c r="AH209" s="424"/>
      <c r="AI209" s="424"/>
      <c r="AJ209" s="424"/>
      <c r="AK209" s="424"/>
      <c r="AL209" s="424"/>
      <c r="AM209" s="424"/>
      <c r="AN209" s="424"/>
      <c r="AO209" s="424"/>
      <c r="AP209" s="424"/>
      <c r="AQ209" s="424"/>
      <c r="AR209" s="424"/>
      <c r="AS209" s="424"/>
      <c r="AT209" s="424"/>
      <c r="AU209" s="424"/>
      <c r="AV209" s="424"/>
      <c r="AW209" s="424"/>
      <c r="AX209" s="424"/>
      <c r="AY209" s="424"/>
      <c r="AZ209" s="424"/>
      <c r="BA209" s="424"/>
      <c r="BB209" s="424"/>
      <c r="BC209" s="424"/>
      <c r="BD209" s="424"/>
      <c r="BE209" s="424"/>
      <c r="BF209" s="424"/>
      <c r="BG209" s="424"/>
      <c r="BH209" s="424"/>
      <c r="BI209" s="424"/>
      <c r="BJ209" s="424"/>
      <c r="BK209" s="424"/>
      <c r="BL209" s="424"/>
      <c r="BM209" s="424"/>
      <c r="BN209" s="424"/>
      <c r="BO209" s="424"/>
      <c r="BP209" s="424"/>
      <c r="BQ209" s="424"/>
      <c r="BR209" s="424"/>
      <c r="BS209" s="424"/>
      <c r="BT209" s="424"/>
      <c r="BU209" s="424"/>
      <c r="BV209" s="424"/>
      <c r="BW209" s="424"/>
      <c r="BX209" s="424"/>
      <c r="BY209" s="424"/>
      <c r="BZ209" s="424"/>
      <c r="CA209" s="424"/>
      <c r="CB209" s="424"/>
      <c r="CC209" s="424"/>
      <c r="CD209" s="424"/>
      <c r="CE209" s="424"/>
      <c r="CF209" s="424"/>
      <c r="CG209" s="424"/>
      <c r="CH209" s="424"/>
      <c r="CI209" s="424"/>
      <c r="CJ209" s="424"/>
      <c r="CK209" s="424"/>
      <c r="CL209" s="424"/>
      <c r="CM209" s="424"/>
      <c r="CN209" s="424"/>
      <c r="CO209" s="424"/>
      <c r="CP209" s="424"/>
      <c r="CQ209" s="424"/>
      <c r="CR209" s="424"/>
      <c r="CS209" s="424"/>
      <c r="CT209" s="424"/>
      <c r="CU209" s="424"/>
      <c r="CV209" s="424"/>
      <c r="CW209" s="424"/>
      <c r="CX209" s="424"/>
      <c r="CY209" s="424"/>
      <c r="CZ209" s="424"/>
      <c r="DA209" s="424"/>
      <c r="DB209" s="424"/>
      <c r="DC209" s="424"/>
      <c r="DD209" s="424"/>
      <c r="DE209" s="424"/>
      <c r="DF209" s="424"/>
      <c r="DG209" s="424"/>
      <c r="DH209" s="424"/>
      <c r="DI209" s="424"/>
      <c r="DJ209" s="424"/>
      <c r="DK209" s="424"/>
      <c r="DL209" s="424"/>
    </row>
    <row r="210" spans="1:116" s="424" customFormat="1">
      <c r="A210" s="434" t="s">
        <v>48</v>
      </c>
      <c r="B210" s="434"/>
      <c r="C210" s="437">
        <v>34931</v>
      </c>
      <c r="D210" s="437">
        <v>34931</v>
      </c>
      <c r="E210" s="437"/>
      <c r="F210" s="436"/>
      <c r="G210" s="435"/>
      <c r="H210" s="436"/>
      <c r="I210" s="435"/>
      <c r="J210" s="435"/>
      <c r="K210" s="435"/>
      <c r="L210" s="435"/>
      <c r="M210" s="435"/>
      <c r="N210" s="435"/>
      <c r="O210" s="442">
        <f t="shared" si="58"/>
        <v>34931</v>
      </c>
      <c r="P210" s="442">
        <f t="shared" si="67"/>
        <v>0</v>
      </c>
      <c r="Q210" s="442">
        <f>O210-'[1]5.3'!M210</f>
        <v>0</v>
      </c>
    </row>
    <row r="211" spans="1:116" s="424" customFormat="1">
      <c r="A211" s="434" t="s">
        <v>400</v>
      </c>
      <c r="B211" s="434"/>
      <c r="C211" s="437">
        <v>35262</v>
      </c>
      <c r="D211" s="437">
        <v>34931</v>
      </c>
      <c r="E211" s="437">
        <v>0</v>
      </c>
      <c r="F211" s="436">
        <v>0</v>
      </c>
      <c r="G211" s="435">
        <v>0</v>
      </c>
      <c r="H211" s="436">
        <v>0</v>
      </c>
      <c r="I211" s="435">
        <v>0</v>
      </c>
      <c r="J211" s="435">
        <v>0</v>
      </c>
      <c r="K211" s="435">
        <v>0</v>
      </c>
      <c r="L211" s="435">
        <v>0</v>
      </c>
      <c r="M211" s="435">
        <v>0</v>
      </c>
      <c r="N211" s="435">
        <v>331</v>
      </c>
      <c r="O211" s="442">
        <f t="shared" si="58"/>
        <v>35262</v>
      </c>
      <c r="P211" s="442">
        <f t="shared" si="67"/>
        <v>0</v>
      </c>
      <c r="Q211" s="442">
        <f>O211-'[1]5.3'!M211</f>
        <v>0</v>
      </c>
    </row>
    <row r="212" spans="1:116" s="424" customFormat="1">
      <c r="A212" s="434" t="s">
        <v>647</v>
      </c>
      <c r="B212" s="434"/>
      <c r="C212" s="437">
        <v>-3712</v>
      </c>
      <c r="D212" s="437">
        <v>-3712</v>
      </c>
      <c r="E212" s="437"/>
      <c r="F212" s="436"/>
      <c r="G212" s="435"/>
      <c r="H212" s="436"/>
      <c r="I212" s="435"/>
      <c r="J212" s="435"/>
      <c r="K212" s="435"/>
      <c r="L212" s="435"/>
      <c r="M212" s="435"/>
      <c r="N212" s="435"/>
      <c r="O212" s="442">
        <f t="shared" si="58"/>
        <v>-3712</v>
      </c>
      <c r="P212" s="442">
        <f t="shared" si="67"/>
        <v>0</v>
      </c>
      <c r="Q212" s="442">
        <f>O212-'[1]5.3'!M212</f>
        <v>0</v>
      </c>
    </row>
    <row r="213" spans="1:116" s="424" customFormat="1">
      <c r="A213" s="434" t="s">
        <v>648</v>
      </c>
      <c r="B213" s="434"/>
      <c r="C213" s="437">
        <f>SUM(C212)</f>
        <v>-3712</v>
      </c>
      <c r="D213" s="437">
        <f t="shared" ref="D213:N213" si="70">SUM(D212)</f>
        <v>-3712</v>
      </c>
      <c r="E213" s="437">
        <f t="shared" si="70"/>
        <v>0</v>
      </c>
      <c r="F213" s="437">
        <f t="shared" si="70"/>
        <v>0</v>
      </c>
      <c r="G213" s="437">
        <f t="shared" si="70"/>
        <v>0</v>
      </c>
      <c r="H213" s="437">
        <f t="shared" si="70"/>
        <v>0</v>
      </c>
      <c r="I213" s="437">
        <f t="shared" si="70"/>
        <v>0</v>
      </c>
      <c r="J213" s="437">
        <f t="shared" si="70"/>
        <v>0</v>
      </c>
      <c r="K213" s="437">
        <f t="shared" si="70"/>
        <v>0</v>
      </c>
      <c r="L213" s="437">
        <f t="shared" si="70"/>
        <v>0</v>
      </c>
      <c r="M213" s="437">
        <f t="shared" si="70"/>
        <v>0</v>
      </c>
      <c r="N213" s="437">
        <f t="shared" si="70"/>
        <v>0</v>
      </c>
      <c r="O213" s="442">
        <f t="shared" si="58"/>
        <v>-3712</v>
      </c>
      <c r="P213" s="442">
        <f t="shared" si="67"/>
        <v>0</v>
      </c>
      <c r="Q213" s="442">
        <f>O213-'[1]5.3'!M213</f>
        <v>0</v>
      </c>
    </row>
    <row r="214" spans="1:116" s="424" customFormat="1">
      <c r="A214" s="434" t="s">
        <v>400</v>
      </c>
      <c r="B214" s="434"/>
      <c r="C214" s="437">
        <f>C211+C213</f>
        <v>31550</v>
      </c>
      <c r="D214" s="437">
        <f t="shared" ref="D214:N214" si="71">D211+D213</f>
        <v>31219</v>
      </c>
      <c r="E214" s="437">
        <f t="shared" si="71"/>
        <v>0</v>
      </c>
      <c r="F214" s="437">
        <f t="shared" si="71"/>
        <v>0</v>
      </c>
      <c r="G214" s="437">
        <f t="shared" si="71"/>
        <v>0</v>
      </c>
      <c r="H214" s="437">
        <f t="shared" si="71"/>
        <v>0</v>
      </c>
      <c r="I214" s="437">
        <f t="shared" si="71"/>
        <v>0</v>
      </c>
      <c r="J214" s="437">
        <f t="shared" si="71"/>
        <v>0</v>
      </c>
      <c r="K214" s="437">
        <f t="shared" si="71"/>
        <v>0</v>
      </c>
      <c r="L214" s="437">
        <f t="shared" si="71"/>
        <v>0</v>
      </c>
      <c r="M214" s="437">
        <f t="shared" si="71"/>
        <v>0</v>
      </c>
      <c r="N214" s="437">
        <f t="shared" si="71"/>
        <v>331</v>
      </c>
      <c r="O214" s="442">
        <f t="shared" si="58"/>
        <v>31550</v>
      </c>
      <c r="P214" s="442">
        <f t="shared" si="67"/>
        <v>0</v>
      </c>
      <c r="Q214" s="442">
        <f>O214-'[1]5.3'!M214</f>
        <v>0</v>
      </c>
    </row>
    <row r="215" spans="1:116">
      <c r="A215" s="447" t="s">
        <v>692</v>
      </c>
      <c r="B215" s="445" t="s">
        <v>656</v>
      </c>
      <c r="C215" s="437"/>
      <c r="D215" s="437"/>
      <c r="E215" s="435"/>
      <c r="F215" s="436"/>
      <c r="G215" s="435"/>
      <c r="H215" s="436"/>
      <c r="I215" s="435"/>
      <c r="J215" s="435"/>
      <c r="K215" s="435"/>
      <c r="L215" s="435"/>
      <c r="M215" s="435"/>
      <c r="N215" s="435"/>
      <c r="O215" s="442">
        <f t="shared" si="58"/>
        <v>0</v>
      </c>
      <c r="P215" s="442">
        <f t="shared" si="67"/>
        <v>0</v>
      </c>
      <c r="Q215" s="442">
        <f>O215-'[1]5.3'!M215</f>
        <v>0</v>
      </c>
      <c r="R215" s="424"/>
      <c r="S215" s="424"/>
      <c r="T215" s="424"/>
      <c r="U215" s="424"/>
      <c r="V215" s="424"/>
      <c r="W215" s="424"/>
      <c r="X215" s="424"/>
      <c r="Y215" s="424"/>
      <c r="Z215" s="424"/>
      <c r="AA215" s="424"/>
      <c r="AB215" s="424"/>
      <c r="AC215" s="424"/>
      <c r="AD215" s="424"/>
      <c r="AE215" s="424"/>
      <c r="AF215" s="424"/>
      <c r="AG215" s="424"/>
      <c r="AH215" s="424"/>
      <c r="AI215" s="424"/>
      <c r="AJ215" s="424"/>
      <c r="AK215" s="424"/>
      <c r="AL215" s="424"/>
      <c r="AM215" s="424"/>
      <c r="AN215" s="424"/>
      <c r="AO215" s="424"/>
      <c r="AP215" s="424"/>
      <c r="AQ215" s="424"/>
      <c r="AR215" s="424"/>
      <c r="AS215" s="424"/>
      <c r="AT215" s="424"/>
      <c r="AU215" s="424"/>
      <c r="AV215" s="424"/>
      <c r="AW215" s="424"/>
      <c r="AX215" s="424"/>
      <c r="AY215" s="424"/>
      <c r="AZ215" s="424"/>
      <c r="BA215" s="424"/>
      <c r="BB215" s="424"/>
      <c r="BC215" s="424"/>
      <c r="BD215" s="424"/>
      <c r="BE215" s="424"/>
      <c r="BF215" s="424"/>
      <c r="BG215" s="424"/>
      <c r="BH215" s="424"/>
      <c r="BI215" s="424"/>
      <c r="BJ215" s="424"/>
      <c r="BK215" s="424"/>
      <c r="BL215" s="424"/>
      <c r="BM215" s="424"/>
      <c r="BN215" s="424"/>
      <c r="BO215" s="424"/>
      <c r="BP215" s="424"/>
      <c r="BQ215" s="424"/>
      <c r="BR215" s="424"/>
      <c r="BS215" s="424"/>
      <c r="BT215" s="424"/>
      <c r="BU215" s="424"/>
      <c r="BV215" s="424"/>
      <c r="BW215" s="424"/>
      <c r="BX215" s="424"/>
      <c r="BY215" s="424"/>
      <c r="BZ215" s="424"/>
      <c r="CA215" s="424"/>
      <c r="CB215" s="424"/>
      <c r="CC215" s="424"/>
      <c r="CD215" s="424"/>
      <c r="CE215" s="424"/>
      <c r="CF215" s="424"/>
      <c r="CG215" s="424"/>
      <c r="CH215" s="424"/>
      <c r="CI215" s="424"/>
      <c r="CJ215" s="424"/>
      <c r="CK215" s="424"/>
      <c r="CL215" s="424"/>
      <c r="CM215" s="424"/>
      <c r="CN215" s="424"/>
      <c r="CO215" s="424"/>
      <c r="CP215" s="424"/>
      <c r="CQ215" s="424"/>
      <c r="CR215" s="424"/>
      <c r="CS215" s="424"/>
      <c r="CT215" s="424"/>
      <c r="CU215" s="424"/>
      <c r="CV215" s="424"/>
      <c r="CW215" s="424"/>
      <c r="CX215" s="424"/>
      <c r="CY215" s="424"/>
      <c r="CZ215" s="424"/>
      <c r="DA215" s="424"/>
      <c r="DB215" s="424"/>
      <c r="DC215" s="424"/>
      <c r="DD215" s="424"/>
      <c r="DE215" s="424"/>
      <c r="DF215" s="424"/>
      <c r="DG215" s="424"/>
      <c r="DH215" s="424"/>
      <c r="DI215" s="424"/>
      <c r="DJ215" s="424"/>
      <c r="DK215" s="424"/>
      <c r="DL215" s="424"/>
    </row>
    <row r="216" spans="1:116" s="424" customFormat="1">
      <c r="A216" s="434" t="s">
        <v>48</v>
      </c>
      <c r="B216" s="434"/>
      <c r="C216" s="437">
        <v>12184</v>
      </c>
      <c r="D216" s="437">
        <v>12184</v>
      </c>
      <c r="E216" s="437"/>
      <c r="F216" s="436"/>
      <c r="G216" s="435"/>
      <c r="H216" s="436"/>
      <c r="I216" s="435"/>
      <c r="J216" s="435"/>
      <c r="K216" s="435"/>
      <c r="L216" s="435"/>
      <c r="M216" s="435"/>
      <c r="N216" s="435"/>
      <c r="O216" s="442">
        <f t="shared" si="58"/>
        <v>12184</v>
      </c>
      <c r="P216" s="442">
        <f t="shared" si="67"/>
        <v>0</v>
      </c>
      <c r="Q216" s="442">
        <f>O216-'[1]5.3'!M216</f>
        <v>0</v>
      </c>
    </row>
    <row r="217" spans="1:116" s="424" customFormat="1">
      <c r="A217" s="434" t="s">
        <v>400</v>
      </c>
      <c r="B217" s="434"/>
      <c r="C217" s="437">
        <v>12389</v>
      </c>
      <c r="D217" s="437">
        <v>12184</v>
      </c>
      <c r="E217" s="437">
        <v>0</v>
      </c>
      <c r="F217" s="436">
        <v>0</v>
      </c>
      <c r="G217" s="435">
        <v>0</v>
      </c>
      <c r="H217" s="436">
        <v>0</v>
      </c>
      <c r="I217" s="435">
        <v>0</v>
      </c>
      <c r="J217" s="435">
        <v>0</v>
      </c>
      <c r="K217" s="435">
        <v>0</v>
      </c>
      <c r="L217" s="435">
        <v>0</v>
      </c>
      <c r="M217" s="435">
        <v>0</v>
      </c>
      <c r="N217" s="435">
        <v>205</v>
      </c>
      <c r="O217" s="442">
        <f t="shared" si="58"/>
        <v>12389</v>
      </c>
      <c r="P217" s="442">
        <f t="shared" si="67"/>
        <v>0</v>
      </c>
      <c r="Q217" s="442">
        <f>O217-'[1]5.3'!M217</f>
        <v>0</v>
      </c>
    </row>
    <row r="218" spans="1:116" s="424" customFormat="1">
      <c r="A218" s="434" t="s">
        <v>661</v>
      </c>
      <c r="B218" s="434"/>
      <c r="C218" s="437">
        <v>465</v>
      </c>
      <c r="D218" s="437"/>
      <c r="E218" s="437">
        <v>465</v>
      </c>
      <c r="F218" s="436"/>
      <c r="G218" s="435"/>
      <c r="H218" s="436"/>
      <c r="I218" s="435"/>
      <c r="J218" s="435"/>
      <c r="K218" s="435"/>
      <c r="L218" s="435"/>
      <c r="M218" s="435"/>
      <c r="N218" s="435"/>
      <c r="O218" s="442">
        <f t="shared" si="58"/>
        <v>465</v>
      </c>
      <c r="P218" s="442">
        <f t="shared" si="67"/>
        <v>0</v>
      </c>
      <c r="Q218" s="442">
        <f>O218-'[1]5.3'!M218</f>
        <v>0</v>
      </c>
    </row>
    <row r="219" spans="1:116" s="424" customFormat="1">
      <c r="A219" s="434" t="s">
        <v>653</v>
      </c>
      <c r="B219" s="434"/>
      <c r="C219" s="437">
        <v>5</v>
      </c>
      <c r="D219" s="437"/>
      <c r="E219" s="437"/>
      <c r="F219" s="436"/>
      <c r="G219" s="435"/>
      <c r="H219" s="436">
        <v>5</v>
      </c>
      <c r="I219" s="435"/>
      <c r="J219" s="435"/>
      <c r="K219" s="435"/>
      <c r="L219" s="435"/>
      <c r="M219" s="435"/>
      <c r="N219" s="435"/>
      <c r="O219" s="442">
        <f t="shared" si="58"/>
        <v>5</v>
      </c>
      <c r="P219" s="442">
        <f t="shared" si="67"/>
        <v>0</v>
      </c>
      <c r="Q219" s="442">
        <f>O219-'[1]5.3'!M219</f>
        <v>0</v>
      </c>
    </row>
    <row r="220" spans="1:116" s="424" customFormat="1">
      <c r="A220" s="434" t="s">
        <v>647</v>
      </c>
      <c r="B220" s="434"/>
      <c r="C220" s="437">
        <v>-559</v>
      </c>
      <c r="D220" s="437">
        <v>-559</v>
      </c>
      <c r="E220" s="437"/>
      <c r="F220" s="436"/>
      <c r="G220" s="435"/>
      <c r="H220" s="436"/>
      <c r="I220" s="435"/>
      <c r="J220" s="435"/>
      <c r="K220" s="435"/>
      <c r="L220" s="435"/>
      <c r="M220" s="435"/>
      <c r="N220" s="435"/>
      <c r="O220" s="442">
        <f t="shared" si="58"/>
        <v>-559</v>
      </c>
      <c r="P220" s="442">
        <f t="shared" si="67"/>
        <v>0</v>
      </c>
      <c r="Q220" s="442">
        <f>O220-'[1]5.3'!M220</f>
        <v>0</v>
      </c>
    </row>
    <row r="221" spans="1:116" s="424" customFormat="1">
      <c r="A221" s="434" t="s">
        <v>648</v>
      </c>
      <c r="B221" s="434"/>
      <c r="C221" s="437">
        <f>SUM(C218:C220)</f>
        <v>-89</v>
      </c>
      <c r="D221" s="437">
        <f t="shared" ref="D221:N221" si="72">SUM(D218:D220)</f>
        <v>-559</v>
      </c>
      <c r="E221" s="437">
        <f t="shared" si="72"/>
        <v>465</v>
      </c>
      <c r="F221" s="437">
        <f t="shared" si="72"/>
        <v>0</v>
      </c>
      <c r="G221" s="437">
        <f t="shared" si="72"/>
        <v>0</v>
      </c>
      <c r="H221" s="437">
        <f t="shared" si="72"/>
        <v>5</v>
      </c>
      <c r="I221" s="437">
        <f t="shared" si="72"/>
        <v>0</v>
      </c>
      <c r="J221" s="437">
        <f t="shared" si="72"/>
        <v>0</v>
      </c>
      <c r="K221" s="437">
        <f t="shared" si="72"/>
        <v>0</v>
      </c>
      <c r="L221" s="437">
        <f t="shared" si="72"/>
        <v>0</v>
      </c>
      <c r="M221" s="437">
        <f t="shared" si="72"/>
        <v>0</v>
      </c>
      <c r="N221" s="437">
        <f t="shared" si="72"/>
        <v>0</v>
      </c>
      <c r="O221" s="442">
        <f t="shared" si="58"/>
        <v>-89</v>
      </c>
      <c r="P221" s="442">
        <f t="shared" si="67"/>
        <v>0</v>
      </c>
      <c r="Q221" s="442">
        <f>O221-'[1]5.3'!M221</f>
        <v>0</v>
      </c>
    </row>
    <row r="222" spans="1:116" s="424" customFormat="1">
      <c r="A222" s="434" t="s">
        <v>400</v>
      </c>
      <c r="B222" s="434"/>
      <c r="C222" s="437">
        <f>C217+C221</f>
        <v>12300</v>
      </c>
      <c r="D222" s="437">
        <f t="shared" ref="D222:N222" si="73">D217+D221</f>
        <v>11625</v>
      </c>
      <c r="E222" s="437">
        <f t="shared" si="73"/>
        <v>465</v>
      </c>
      <c r="F222" s="437">
        <f t="shared" si="73"/>
        <v>0</v>
      </c>
      <c r="G222" s="437">
        <f t="shared" si="73"/>
        <v>0</v>
      </c>
      <c r="H222" s="437">
        <f t="shared" si="73"/>
        <v>5</v>
      </c>
      <c r="I222" s="437">
        <f t="shared" si="73"/>
        <v>0</v>
      </c>
      <c r="J222" s="437">
        <f t="shared" si="73"/>
        <v>0</v>
      </c>
      <c r="K222" s="437">
        <f t="shared" si="73"/>
        <v>0</v>
      </c>
      <c r="L222" s="437">
        <f t="shared" si="73"/>
        <v>0</v>
      </c>
      <c r="M222" s="437">
        <f t="shared" si="73"/>
        <v>0</v>
      </c>
      <c r="N222" s="437">
        <f t="shared" si="73"/>
        <v>205</v>
      </c>
      <c r="O222" s="442">
        <f t="shared" si="58"/>
        <v>12300</v>
      </c>
      <c r="P222" s="442">
        <f t="shared" si="67"/>
        <v>0</v>
      </c>
      <c r="Q222" s="442">
        <f>O222-'[1]5.3'!M222</f>
        <v>0</v>
      </c>
    </row>
    <row r="223" spans="1:116" s="424" customFormat="1">
      <c r="A223" s="447" t="s">
        <v>720</v>
      </c>
      <c r="B223" s="445" t="s">
        <v>645</v>
      </c>
      <c r="C223" s="437"/>
      <c r="D223" s="437"/>
      <c r="E223" s="437"/>
      <c r="F223" s="436"/>
      <c r="G223" s="435"/>
      <c r="H223" s="436"/>
      <c r="I223" s="435"/>
      <c r="J223" s="435"/>
      <c r="K223" s="435"/>
      <c r="L223" s="435"/>
      <c r="M223" s="435"/>
      <c r="N223" s="435"/>
      <c r="O223" s="442">
        <f t="shared" si="58"/>
        <v>0</v>
      </c>
      <c r="P223" s="442">
        <f t="shared" si="67"/>
        <v>0</v>
      </c>
      <c r="Q223" s="442">
        <f>O223-'[1]5.3'!M223</f>
        <v>0</v>
      </c>
    </row>
    <row r="224" spans="1:116" s="424" customFormat="1">
      <c r="A224" s="434" t="s">
        <v>48</v>
      </c>
      <c r="B224" s="434"/>
      <c r="C224" s="437">
        <v>16660</v>
      </c>
      <c r="D224" s="437">
        <v>16660</v>
      </c>
      <c r="E224" s="437"/>
      <c r="F224" s="436"/>
      <c r="G224" s="435"/>
      <c r="H224" s="436"/>
      <c r="I224" s="435"/>
      <c r="J224" s="435"/>
      <c r="K224" s="435"/>
      <c r="L224" s="435"/>
      <c r="M224" s="435"/>
      <c r="N224" s="435"/>
      <c r="O224" s="442">
        <f t="shared" si="58"/>
        <v>16660</v>
      </c>
      <c r="P224" s="442">
        <f t="shared" si="67"/>
        <v>0</v>
      </c>
      <c r="Q224" s="442">
        <f>O224-'[1]5.3'!M224</f>
        <v>0</v>
      </c>
    </row>
    <row r="225" spans="1:116" s="424" customFormat="1">
      <c r="A225" s="434" t="s">
        <v>400</v>
      </c>
      <c r="B225" s="434"/>
      <c r="C225" s="437">
        <v>16943</v>
      </c>
      <c r="D225" s="437">
        <v>16660</v>
      </c>
      <c r="E225" s="437">
        <v>0</v>
      </c>
      <c r="F225" s="436">
        <v>0</v>
      </c>
      <c r="G225" s="435">
        <v>0</v>
      </c>
      <c r="H225" s="436">
        <v>0</v>
      </c>
      <c r="I225" s="435">
        <v>0</v>
      </c>
      <c r="J225" s="435">
        <v>0</v>
      </c>
      <c r="K225" s="435">
        <v>0</v>
      </c>
      <c r="L225" s="435">
        <v>0</v>
      </c>
      <c r="M225" s="435">
        <v>0</v>
      </c>
      <c r="N225" s="435">
        <v>283</v>
      </c>
      <c r="O225" s="442">
        <f t="shared" si="58"/>
        <v>16943</v>
      </c>
      <c r="P225" s="442">
        <f t="shared" si="67"/>
        <v>0</v>
      </c>
      <c r="Q225" s="442">
        <f>O225-'[1]5.3'!M225</f>
        <v>0</v>
      </c>
    </row>
    <row r="226" spans="1:116" s="424" customFormat="1">
      <c r="A226" s="434" t="s">
        <v>647</v>
      </c>
      <c r="B226" s="434"/>
      <c r="C226" s="437">
        <v>-1903</v>
      </c>
      <c r="D226" s="437">
        <v>-1903</v>
      </c>
      <c r="E226" s="437"/>
      <c r="F226" s="436"/>
      <c r="G226" s="435"/>
      <c r="H226" s="436"/>
      <c r="I226" s="435"/>
      <c r="J226" s="435"/>
      <c r="K226" s="435"/>
      <c r="L226" s="435"/>
      <c r="M226" s="435"/>
      <c r="N226" s="435"/>
      <c r="O226" s="442">
        <f t="shared" si="58"/>
        <v>-1903</v>
      </c>
      <c r="P226" s="442">
        <f t="shared" si="67"/>
        <v>0</v>
      </c>
      <c r="Q226" s="442">
        <f>O226-'[1]5.3'!M226</f>
        <v>0</v>
      </c>
    </row>
    <row r="227" spans="1:116" s="424" customFormat="1">
      <c r="A227" s="434" t="s">
        <v>648</v>
      </c>
      <c r="B227" s="434"/>
      <c r="C227" s="437">
        <f>SUM(C226)</f>
        <v>-1903</v>
      </c>
      <c r="D227" s="437">
        <f t="shared" ref="D227:N227" si="74">SUM(D226)</f>
        <v>-1903</v>
      </c>
      <c r="E227" s="437">
        <f t="shared" si="74"/>
        <v>0</v>
      </c>
      <c r="F227" s="437">
        <f t="shared" si="74"/>
        <v>0</v>
      </c>
      <c r="G227" s="437">
        <f t="shared" si="74"/>
        <v>0</v>
      </c>
      <c r="H227" s="437">
        <f t="shared" si="74"/>
        <v>0</v>
      </c>
      <c r="I227" s="437">
        <f t="shared" si="74"/>
        <v>0</v>
      </c>
      <c r="J227" s="437">
        <f t="shared" si="74"/>
        <v>0</v>
      </c>
      <c r="K227" s="437">
        <f t="shared" si="74"/>
        <v>0</v>
      </c>
      <c r="L227" s="437">
        <f t="shared" si="74"/>
        <v>0</v>
      </c>
      <c r="M227" s="437">
        <f t="shared" si="74"/>
        <v>0</v>
      </c>
      <c r="N227" s="437">
        <f t="shared" si="74"/>
        <v>0</v>
      </c>
      <c r="O227" s="442">
        <f t="shared" si="58"/>
        <v>-1903</v>
      </c>
      <c r="P227" s="442">
        <f t="shared" si="67"/>
        <v>0</v>
      </c>
      <c r="Q227" s="442">
        <f>O227-'[1]5.3'!M227</f>
        <v>0</v>
      </c>
    </row>
    <row r="228" spans="1:116" s="424" customFormat="1">
      <c r="A228" s="434" t="s">
        <v>400</v>
      </c>
      <c r="B228" s="434"/>
      <c r="C228" s="437">
        <f>C225+C227</f>
        <v>15040</v>
      </c>
      <c r="D228" s="437">
        <f t="shared" ref="D228:N228" si="75">D225+D227</f>
        <v>14757</v>
      </c>
      <c r="E228" s="437">
        <f t="shared" si="75"/>
        <v>0</v>
      </c>
      <c r="F228" s="437">
        <f t="shared" si="75"/>
        <v>0</v>
      </c>
      <c r="G228" s="437">
        <f t="shared" si="75"/>
        <v>0</v>
      </c>
      <c r="H228" s="437">
        <f t="shared" si="75"/>
        <v>0</v>
      </c>
      <c r="I228" s="437">
        <f t="shared" si="75"/>
        <v>0</v>
      </c>
      <c r="J228" s="437">
        <f t="shared" si="75"/>
        <v>0</v>
      </c>
      <c r="K228" s="437">
        <f t="shared" si="75"/>
        <v>0</v>
      </c>
      <c r="L228" s="437">
        <f t="shared" si="75"/>
        <v>0</v>
      </c>
      <c r="M228" s="437">
        <f t="shared" si="75"/>
        <v>0</v>
      </c>
      <c r="N228" s="437">
        <f t="shared" si="75"/>
        <v>283</v>
      </c>
      <c r="O228" s="442">
        <f t="shared" si="58"/>
        <v>15040</v>
      </c>
      <c r="P228" s="442">
        <f t="shared" si="67"/>
        <v>0</v>
      </c>
      <c r="Q228" s="442">
        <f>O228-'[1]5.3'!M228</f>
        <v>0</v>
      </c>
    </row>
    <row r="229" spans="1:116" s="424" customFormat="1">
      <c r="A229" s="447" t="s">
        <v>694</v>
      </c>
      <c r="B229" s="445" t="s">
        <v>645</v>
      </c>
      <c r="C229" s="437"/>
      <c r="D229" s="437"/>
      <c r="E229" s="437"/>
      <c r="F229" s="436"/>
      <c r="G229" s="435"/>
      <c r="H229" s="436"/>
      <c r="I229" s="435"/>
      <c r="J229" s="435"/>
      <c r="K229" s="435"/>
      <c r="L229" s="435"/>
      <c r="M229" s="435"/>
      <c r="N229" s="435"/>
      <c r="O229" s="442">
        <f t="shared" si="58"/>
        <v>0</v>
      </c>
      <c r="P229" s="442">
        <f t="shared" si="67"/>
        <v>0</v>
      </c>
      <c r="Q229" s="442">
        <f>O229-'[1]5.3'!M229</f>
        <v>0</v>
      </c>
    </row>
    <row r="230" spans="1:116" s="424" customFormat="1">
      <c r="A230" s="434" t="s">
        <v>48</v>
      </c>
      <c r="B230" s="434"/>
      <c r="C230" s="437">
        <v>3003</v>
      </c>
      <c r="D230" s="437">
        <v>2448</v>
      </c>
      <c r="E230" s="437"/>
      <c r="F230" s="436"/>
      <c r="G230" s="435"/>
      <c r="H230" s="436">
        <v>555</v>
      </c>
      <c r="I230" s="435"/>
      <c r="J230" s="435"/>
      <c r="K230" s="435"/>
      <c r="L230" s="435"/>
      <c r="M230" s="435"/>
      <c r="N230" s="435"/>
      <c r="O230" s="442">
        <f t="shared" si="58"/>
        <v>3003</v>
      </c>
      <c r="P230" s="442">
        <f t="shared" si="67"/>
        <v>0</v>
      </c>
      <c r="Q230" s="442">
        <f>O230-'[1]5.3'!M230</f>
        <v>0</v>
      </c>
    </row>
    <row r="231" spans="1:116" s="424" customFormat="1">
      <c r="A231" s="434" t="s">
        <v>400</v>
      </c>
      <c r="B231" s="434"/>
      <c r="C231" s="437">
        <v>3003</v>
      </c>
      <c r="D231" s="437">
        <v>2448</v>
      </c>
      <c r="E231" s="437">
        <v>0</v>
      </c>
      <c r="F231" s="436">
        <v>0</v>
      </c>
      <c r="G231" s="435">
        <v>0</v>
      </c>
      <c r="H231" s="436">
        <v>555</v>
      </c>
      <c r="I231" s="435">
        <v>0</v>
      </c>
      <c r="J231" s="435">
        <v>0</v>
      </c>
      <c r="K231" s="435">
        <v>0</v>
      </c>
      <c r="L231" s="435">
        <v>0</v>
      </c>
      <c r="M231" s="435">
        <v>0</v>
      </c>
      <c r="N231" s="435">
        <v>0</v>
      </c>
      <c r="O231" s="442">
        <f t="shared" si="58"/>
        <v>3003</v>
      </c>
      <c r="P231" s="442">
        <f t="shared" si="67"/>
        <v>0</v>
      </c>
      <c r="Q231" s="442">
        <f>O231-'[1]5.3'!M231</f>
        <v>0</v>
      </c>
    </row>
    <row r="232" spans="1:116" s="424" customFormat="1">
      <c r="A232" s="434" t="s">
        <v>653</v>
      </c>
      <c r="B232" s="434"/>
      <c r="C232" s="437">
        <v>135</v>
      </c>
      <c r="D232" s="437"/>
      <c r="E232" s="437"/>
      <c r="F232" s="436"/>
      <c r="G232" s="435"/>
      <c r="H232" s="436">
        <v>135</v>
      </c>
      <c r="I232" s="435"/>
      <c r="J232" s="435"/>
      <c r="K232" s="435"/>
      <c r="L232" s="435"/>
      <c r="M232" s="435"/>
      <c r="N232" s="435"/>
      <c r="O232" s="442">
        <f t="shared" si="58"/>
        <v>135</v>
      </c>
      <c r="P232" s="442">
        <f t="shared" si="67"/>
        <v>0</v>
      </c>
      <c r="Q232" s="442">
        <f>O232-'[1]5.3'!M232</f>
        <v>0</v>
      </c>
    </row>
    <row r="233" spans="1:116" s="424" customFormat="1">
      <c r="A233" s="434" t="s">
        <v>647</v>
      </c>
      <c r="B233" s="434"/>
      <c r="C233" s="437">
        <v>-166</v>
      </c>
      <c r="D233" s="437">
        <v>-166</v>
      </c>
      <c r="E233" s="437"/>
      <c r="F233" s="436"/>
      <c r="G233" s="435"/>
      <c r="H233" s="436"/>
      <c r="I233" s="435"/>
      <c r="J233" s="435"/>
      <c r="K233" s="435"/>
      <c r="L233" s="435"/>
      <c r="M233" s="435"/>
      <c r="N233" s="435"/>
      <c r="O233" s="442">
        <f t="shared" si="58"/>
        <v>-166</v>
      </c>
      <c r="P233" s="442">
        <f t="shared" si="67"/>
        <v>0</v>
      </c>
      <c r="Q233" s="442">
        <f>O233-'[1]5.3'!M233</f>
        <v>0</v>
      </c>
    </row>
    <row r="234" spans="1:116" s="424" customFormat="1">
      <c r="A234" s="434" t="s">
        <v>648</v>
      </c>
      <c r="B234" s="434"/>
      <c r="C234" s="437">
        <f>SUM(C232:C233)</f>
        <v>-31</v>
      </c>
      <c r="D234" s="437">
        <f t="shared" ref="D234:N234" si="76">SUM(D232:D233)</f>
        <v>-166</v>
      </c>
      <c r="E234" s="437">
        <f t="shared" si="76"/>
        <v>0</v>
      </c>
      <c r="F234" s="437">
        <f t="shared" si="76"/>
        <v>0</v>
      </c>
      <c r="G234" s="437">
        <f t="shared" si="76"/>
        <v>0</v>
      </c>
      <c r="H234" s="437">
        <f t="shared" si="76"/>
        <v>135</v>
      </c>
      <c r="I234" s="437">
        <f t="shared" si="76"/>
        <v>0</v>
      </c>
      <c r="J234" s="437">
        <f t="shared" si="76"/>
        <v>0</v>
      </c>
      <c r="K234" s="437">
        <f t="shared" si="76"/>
        <v>0</v>
      </c>
      <c r="L234" s="437">
        <f t="shared" si="76"/>
        <v>0</v>
      </c>
      <c r="M234" s="437">
        <f t="shared" si="76"/>
        <v>0</v>
      </c>
      <c r="N234" s="437">
        <f t="shared" si="76"/>
        <v>0</v>
      </c>
      <c r="O234" s="442">
        <f t="shared" si="58"/>
        <v>-31</v>
      </c>
      <c r="P234" s="442">
        <f t="shared" si="67"/>
        <v>0</v>
      </c>
      <c r="Q234" s="442">
        <f>O234-'[1]5.3'!M234</f>
        <v>0</v>
      </c>
    </row>
    <row r="235" spans="1:116" s="424" customFormat="1">
      <c r="A235" s="434" t="s">
        <v>400</v>
      </c>
      <c r="B235" s="434"/>
      <c r="C235" s="437">
        <f>C231+C234</f>
        <v>2972</v>
      </c>
      <c r="D235" s="437">
        <f t="shared" ref="D235:N235" si="77">D231+D234</f>
        <v>2282</v>
      </c>
      <c r="E235" s="437">
        <f t="shared" si="77"/>
        <v>0</v>
      </c>
      <c r="F235" s="437">
        <f t="shared" si="77"/>
        <v>0</v>
      </c>
      <c r="G235" s="437">
        <f t="shared" si="77"/>
        <v>0</v>
      </c>
      <c r="H235" s="437">
        <f t="shared" si="77"/>
        <v>690</v>
      </c>
      <c r="I235" s="437">
        <f t="shared" si="77"/>
        <v>0</v>
      </c>
      <c r="J235" s="437">
        <f t="shared" si="77"/>
        <v>0</v>
      </c>
      <c r="K235" s="437">
        <f t="shared" si="77"/>
        <v>0</v>
      </c>
      <c r="L235" s="437">
        <f t="shared" si="77"/>
        <v>0</v>
      </c>
      <c r="M235" s="437">
        <f t="shared" si="77"/>
        <v>0</v>
      </c>
      <c r="N235" s="437">
        <f t="shared" si="77"/>
        <v>0</v>
      </c>
      <c r="O235" s="442">
        <f t="shared" si="58"/>
        <v>2972</v>
      </c>
      <c r="P235" s="442">
        <f t="shared" si="67"/>
        <v>0</v>
      </c>
      <c r="Q235" s="442">
        <f>O235-'[1]5.3'!M235</f>
        <v>0</v>
      </c>
    </row>
    <row r="236" spans="1:116">
      <c r="A236" s="447" t="s">
        <v>695</v>
      </c>
      <c r="B236" s="445" t="s">
        <v>645</v>
      </c>
      <c r="C236" s="437"/>
      <c r="D236" s="437"/>
      <c r="E236" s="435"/>
      <c r="F236" s="436"/>
      <c r="G236" s="435"/>
      <c r="H236" s="436"/>
      <c r="I236" s="435"/>
      <c r="J236" s="435"/>
      <c r="K236" s="435"/>
      <c r="L236" s="435"/>
      <c r="M236" s="435"/>
      <c r="N236" s="435"/>
      <c r="O236" s="442">
        <f t="shared" si="58"/>
        <v>0</v>
      </c>
      <c r="P236" s="442">
        <f t="shared" si="67"/>
        <v>0</v>
      </c>
      <c r="Q236" s="442">
        <f>O236-'[1]5.3'!M236</f>
        <v>0</v>
      </c>
      <c r="R236" s="424"/>
      <c r="S236" s="424"/>
      <c r="T236" s="424"/>
      <c r="U236" s="424"/>
      <c r="V236" s="424"/>
      <c r="W236" s="424"/>
      <c r="X236" s="424"/>
      <c r="Y236" s="424"/>
      <c r="Z236" s="424"/>
      <c r="AA236" s="424"/>
      <c r="AB236" s="424"/>
      <c r="AC236" s="424"/>
      <c r="AD236" s="424"/>
      <c r="AE236" s="424"/>
      <c r="AF236" s="424"/>
      <c r="AG236" s="424"/>
      <c r="AH236" s="424"/>
      <c r="AI236" s="424"/>
      <c r="AJ236" s="424"/>
      <c r="AK236" s="424"/>
      <c r="AL236" s="424"/>
      <c r="AM236" s="424"/>
      <c r="AN236" s="424"/>
      <c r="AO236" s="424"/>
      <c r="AP236" s="424"/>
      <c r="AQ236" s="424"/>
      <c r="AR236" s="424"/>
      <c r="AS236" s="424"/>
      <c r="AT236" s="424"/>
      <c r="AU236" s="424"/>
      <c r="AV236" s="424"/>
      <c r="AW236" s="424"/>
      <c r="AX236" s="424"/>
      <c r="AY236" s="424"/>
      <c r="AZ236" s="424"/>
      <c r="BA236" s="424"/>
      <c r="BB236" s="424"/>
      <c r="BC236" s="424"/>
      <c r="BD236" s="424"/>
      <c r="BE236" s="424"/>
      <c r="BF236" s="424"/>
      <c r="BG236" s="424"/>
      <c r="BH236" s="424"/>
      <c r="BI236" s="424"/>
      <c r="BJ236" s="424"/>
      <c r="BK236" s="424"/>
      <c r="BL236" s="424"/>
      <c r="BM236" s="424"/>
      <c r="BN236" s="424"/>
      <c r="BO236" s="424"/>
      <c r="BP236" s="424"/>
      <c r="BQ236" s="424"/>
      <c r="BR236" s="424"/>
      <c r="BS236" s="424"/>
      <c r="BT236" s="424"/>
      <c r="BU236" s="424"/>
      <c r="BV236" s="424"/>
      <c r="BW236" s="424"/>
      <c r="BX236" s="424"/>
      <c r="BY236" s="424"/>
      <c r="BZ236" s="424"/>
      <c r="CA236" s="424"/>
      <c r="CB236" s="424"/>
      <c r="CC236" s="424"/>
      <c r="CD236" s="424"/>
      <c r="CE236" s="424"/>
      <c r="CF236" s="424"/>
      <c r="CG236" s="424"/>
      <c r="CH236" s="424"/>
      <c r="CI236" s="424"/>
      <c r="CJ236" s="424"/>
      <c r="CK236" s="424"/>
      <c r="CL236" s="424"/>
      <c r="CM236" s="424"/>
      <c r="CN236" s="424"/>
      <c r="CO236" s="424"/>
      <c r="CP236" s="424"/>
      <c r="CQ236" s="424"/>
      <c r="CR236" s="424"/>
      <c r="CS236" s="424"/>
      <c r="CT236" s="424"/>
      <c r="CU236" s="424"/>
      <c r="CV236" s="424"/>
      <c r="CW236" s="424"/>
      <c r="CX236" s="424"/>
      <c r="CY236" s="424"/>
      <c r="CZ236" s="424"/>
      <c r="DA236" s="424"/>
      <c r="DB236" s="424"/>
      <c r="DC236" s="424"/>
      <c r="DD236" s="424"/>
      <c r="DE236" s="424"/>
      <c r="DF236" s="424"/>
      <c r="DG236" s="424"/>
      <c r="DH236" s="424"/>
      <c r="DI236" s="424"/>
      <c r="DJ236" s="424"/>
      <c r="DK236" s="424"/>
      <c r="DL236" s="424"/>
    </row>
    <row r="237" spans="1:116" s="424" customFormat="1">
      <c r="A237" s="434" t="s">
        <v>48</v>
      </c>
      <c r="B237" s="434"/>
      <c r="C237" s="437">
        <v>2467</v>
      </c>
      <c r="D237" s="437">
        <v>1378</v>
      </c>
      <c r="E237" s="437"/>
      <c r="F237" s="436"/>
      <c r="G237" s="435"/>
      <c r="H237" s="436">
        <v>1089</v>
      </c>
      <c r="I237" s="435"/>
      <c r="J237" s="435"/>
      <c r="K237" s="435"/>
      <c r="L237" s="435"/>
      <c r="M237" s="435"/>
      <c r="N237" s="435"/>
      <c r="O237" s="442">
        <f t="shared" si="58"/>
        <v>2467</v>
      </c>
      <c r="P237" s="442">
        <f t="shared" si="67"/>
        <v>0</v>
      </c>
      <c r="Q237" s="442">
        <f>O237-'[1]5.3'!M237</f>
        <v>0</v>
      </c>
    </row>
    <row r="238" spans="1:116" s="424" customFormat="1">
      <c r="A238" s="434" t="s">
        <v>400</v>
      </c>
      <c r="B238" s="434"/>
      <c r="C238" s="437">
        <v>2970</v>
      </c>
      <c r="D238" s="437">
        <v>1378</v>
      </c>
      <c r="E238" s="437">
        <v>0</v>
      </c>
      <c r="F238" s="436">
        <v>0</v>
      </c>
      <c r="G238" s="435">
        <v>0</v>
      </c>
      <c r="H238" s="436">
        <v>1089</v>
      </c>
      <c r="I238" s="435">
        <v>0</v>
      </c>
      <c r="J238" s="435">
        <v>0</v>
      </c>
      <c r="K238" s="435">
        <v>0</v>
      </c>
      <c r="L238" s="435">
        <v>0</v>
      </c>
      <c r="M238" s="435">
        <v>0</v>
      </c>
      <c r="N238" s="435">
        <v>503</v>
      </c>
      <c r="O238" s="442">
        <f t="shared" si="58"/>
        <v>2970</v>
      </c>
      <c r="P238" s="442">
        <f t="shared" si="67"/>
        <v>0</v>
      </c>
      <c r="Q238" s="442">
        <f>O238-'[1]5.3'!M238</f>
        <v>0</v>
      </c>
    </row>
    <row r="239" spans="1:116" s="424" customFormat="1">
      <c r="A239" s="434" t="s">
        <v>666</v>
      </c>
      <c r="B239" s="434"/>
      <c r="C239" s="437">
        <v>-105</v>
      </c>
      <c r="D239" s="437"/>
      <c r="E239" s="437"/>
      <c r="F239" s="436"/>
      <c r="G239" s="435"/>
      <c r="H239" s="436">
        <v>-105</v>
      </c>
      <c r="I239" s="435"/>
      <c r="J239" s="435"/>
      <c r="K239" s="435"/>
      <c r="L239" s="435"/>
      <c r="M239" s="435"/>
      <c r="N239" s="435"/>
      <c r="O239" s="442">
        <f t="shared" si="58"/>
        <v>-105</v>
      </c>
      <c r="P239" s="442">
        <f t="shared" si="67"/>
        <v>0</v>
      </c>
      <c r="Q239" s="442">
        <f>O239-'[1]5.3'!M239</f>
        <v>0</v>
      </c>
    </row>
    <row r="240" spans="1:116" s="424" customFormat="1">
      <c r="A240" s="434" t="s">
        <v>647</v>
      </c>
      <c r="B240" s="434"/>
      <c r="C240" s="437">
        <v>-671</v>
      </c>
      <c r="D240" s="437">
        <v>-671</v>
      </c>
      <c r="E240" s="437"/>
      <c r="F240" s="436"/>
      <c r="G240" s="435"/>
      <c r="H240" s="436"/>
      <c r="I240" s="435"/>
      <c r="J240" s="435"/>
      <c r="K240" s="435"/>
      <c r="L240" s="435"/>
      <c r="M240" s="435"/>
      <c r="N240" s="435"/>
      <c r="O240" s="442">
        <f t="shared" ref="O240:O301" si="78">SUM(D240:N240)</f>
        <v>-671</v>
      </c>
      <c r="P240" s="442">
        <f t="shared" si="67"/>
        <v>0</v>
      </c>
      <c r="Q240" s="442">
        <f>O240-'[1]5.3'!M240</f>
        <v>0</v>
      </c>
    </row>
    <row r="241" spans="1:116" s="424" customFormat="1">
      <c r="A241" s="434" t="s">
        <v>648</v>
      </c>
      <c r="B241" s="434"/>
      <c r="C241" s="437">
        <f>SUM(C239:C240)</f>
        <v>-776</v>
      </c>
      <c r="D241" s="437">
        <f t="shared" ref="D241:N241" si="79">SUM(D239:D240)</f>
        <v>-671</v>
      </c>
      <c r="E241" s="437">
        <f t="shared" si="79"/>
        <v>0</v>
      </c>
      <c r="F241" s="437">
        <f t="shared" si="79"/>
        <v>0</v>
      </c>
      <c r="G241" s="437">
        <f t="shared" si="79"/>
        <v>0</v>
      </c>
      <c r="H241" s="437">
        <f t="shared" si="79"/>
        <v>-105</v>
      </c>
      <c r="I241" s="437">
        <f t="shared" si="79"/>
        <v>0</v>
      </c>
      <c r="J241" s="437">
        <f t="shared" si="79"/>
        <v>0</v>
      </c>
      <c r="K241" s="437">
        <f t="shared" si="79"/>
        <v>0</v>
      </c>
      <c r="L241" s="437">
        <f t="shared" si="79"/>
        <v>0</v>
      </c>
      <c r="M241" s="437">
        <f t="shared" si="79"/>
        <v>0</v>
      </c>
      <c r="N241" s="437">
        <f t="shared" si="79"/>
        <v>0</v>
      </c>
      <c r="O241" s="442">
        <f t="shared" si="78"/>
        <v>-776</v>
      </c>
      <c r="P241" s="442">
        <f t="shared" si="67"/>
        <v>0</v>
      </c>
      <c r="Q241" s="442">
        <f>O241-'[1]5.3'!M241</f>
        <v>0</v>
      </c>
    </row>
    <row r="242" spans="1:116" s="424" customFormat="1">
      <c r="A242" s="434" t="s">
        <v>400</v>
      </c>
      <c r="B242" s="434"/>
      <c r="C242" s="437">
        <f>C238+C241</f>
        <v>2194</v>
      </c>
      <c r="D242" s="437">
        <f t="shared" ref="D242:N242" si="80">D238+D241</f>
        <v>707</v>
      </c>
      <c r="E242" s="437">
        <f t="shared" si="80"/>
        <v>0</v>
      </c>
      <c r="F242" s="437">
        <f t="shared" si="80"/>
        <v>0</v>
      </c>
      <c r="G242" s="437">
        <f t="shared" si="80"/>
        <v>0</v>
      </c>
      <c r="H242" s="437">
        <f t="shared" si="80"/>
        <v>984</v>
      </c>
      <c r="I242" s="437">
        <f t="shared" si="80"/>
        <v>0</v>
      </c>
      <c r="J242" s="437">
        <f t="shared" si="80"/>
        <v>0</v>
      </c>
      <c r="K242" s="437">
        <f t="shared" si="80"/>
        <v>0</v>
      </c>
      <c r="L242" s="437">
        <f t="shared" si="80"/>
        <v>0</v>
      </c>
      <c r="M242" s="437">
        <f t="shared" si="80"/>
        <v>0</v>
      </c>
      <c r="N242" s="437">
        <f t="shared" si="80"/>
        <v>503</v>
      </c>
      <c r="O242" s="442">
        <f t="shared" si="78"/>
        <v>2194</v>
      </c>
      <c r="P242" s="442">
        <f t="shared" si="67"/>
        <v>0</v>
      </c>
      <c r="Q242" s="442">
        <f>O242-'[1]5.3'!M242</f>
        <v>0</v>
      </c>
    </row>
    <row r="243" spans="1:116">
      <c r="A243" s="447" t="s">
        <v>721</v>
      </c>
      <c r="B243" s="445" t="s">
        <v>656</v>
      </c>
      <c r="C243" s="437"/>
      <c r="D243" s="437"/>
      <c r="E243" s="435"/>
      <c r="F243" s="436"/>
      <c r="G243" s="435"/>
      <c r="H243" s="436"/>
      <c r="I243" s="435"/>
      <c r="J243" s="435"/>
      <c r="K243" s="435"/>
      <c r="L243" s="435"/>
      <c r="M243" s="435"/>
      <c r="N243" s="435"/>
      <c r="O243" s="442">
        <f t="shared" si="78"/>
        <v>0</v>
      </c>
      <c r="P243" s="442">
        <f t="shared" si="67"/>
        <v>0</v>
      </c>
      <c r="Q243" s="442">
        <f>O243-'[1]5.3'!M243</f>
        <v>0</v>
      </c>
      <c r="R243" s="424"/>
      <c r="S243" s="424"/>
      <c r="T243" s="424"/>
      <c r="U243" s="424"/>
      <c r="V243" s="424"/>
      <c r="W243" s="424"/>
      <c r="X243" s="424"/>
      <c r="Y243" s="424"/>
      <c r="Z243" s="424"/>
      <c r="AA243" s="424"/>
      <c r="AB243" s="424"/>
      <c r="AC243" s="424"/>
      <c r="AD243" s="424"/>
      <c r="AE243" s="424"/>
      <c r="AF243" s="424"/>
      <c r="AG243" s="424"/>
      <c r="AH243" s="424"/>
      <c r="AI243" s="424"/>
      <c r="AJ243" s="424"/>
      <c r="AK243" s="424"/>
      <c r="AL243" s="424"/>
      <c r="AM243" s="424"/>
      <c r="AN243" s="424"/>
      <c r="AO243" s="424"/>
      <c r="AP243" s="424"/>
      <c r="AQ243" s="424"/>
      <c r="AR243" s="424"/>
      <c r="AS243" s="424"/>
      <c r="AT243" s="424"/>
      <c r="AU243" s="424"/>
      <c r="AV243" s="424"/>
      <c r="AW243" s="424"/>
      <c r="AX243" s="424"/>
      <c r="AY243" s="424"/>
      <c r="AZ243" s="424"/>
      <c r="BA243" s="424"/>
      <c r="BB243" s="424"/>
      <c r="BC243" s="424"/>
      <c r="BD243" s="424"/>
      <c r="BE243" s="424"/>
      <c r="BF243" s="424"/>
      <c r="BG243" s="424"/>
      <c r="BH243" s="424"/>
      <c r="BI243" s="424"/>
      <c r="BJ243" s="424"/>
      <c r="BK243" s="424"/>
      <c r="BL243" s="424"/>
      <c r="BM243" s="424"/>
      <c r="BN243" s="424"/>
      <c r="BO243" s="424"/>
      <c r="BP243" s="424"/>
      <c r="BQ243" s="424"/>
      <c r="BR243" s="424"/>
      <c r="BS243" s="424"/>
      <c r="BT243" s="424"/>
      <c r="BU243" s="424"/>
      <c r="BV243" s="424"/>
      <c r="BW243" s="424"/>
      <c r="BX243" s="424"/>
      <c r="BY243" s="424"/>
      <c r="BZ243" s="424"/>
      <c r="CA243" s="424"/>
      <c r="CB243" s="424"/>
      <c r="CC243" s="424"/>
      <c r="CD243" s="424"/>
      <c r="CE243" s="424"/>
      <c r="CF243" s="424"/>
      <c r="CG243" s="424"/>
      <c r="CH243" s="424"/>
      <c r="CI243" s="424"/>
      <c r="CJ243" s="424"/>
      <c r="CK243" s="424"/>
      <c r="CL243" s="424"/>
      <c r="CM243" s="424"/>
      <c r="CN243" s="424"/>
      <c r="CO243" s="424"/>
      <c r="CP243" s="424"/>
      <c r="CQ243" s="424"/>
      <c r="CR243" s="424"/>
      <c r="CS243" s="424"/>
      <c r="CT243" s="424"/>
      <c r="CU243" s="424"/>
      <c r="CV243" s="424"/>
      <c r="CW243" s="424"/>
      <c r="CX243" s="424"/>
      <c r="CY243" s="424"/>
      <c r="CZ243" s="424"/>
      <c r="DA243" s="424"/>
      <c r="DB243" s="424"/>
      <c r="DC243" s="424"/>
      <c r="DD243" s="424"/>
      <c r="DE243" s="424"/>
      <c r="DF243" s="424"/>
      <c r="DG243" s="424"/>
      <c r="DH243" s="424"/>
      <c r="DI243" s="424"/>
      <c r="DJ243" s="424"/>
      <c r="DK243" s="424"/>
      <c r="DL243" s="424"/>
    </row>
    <row r="244" spans="1:116" s="424" customFormat="1">
      <c r="A244" s="434" t="s">
        <v>48</v>
      </c>
      <c r="B244" s="434"/>
      <c r="C244" s="437">
        <v>54088</v>
      </c>
      <c r="D244" s="437">
        <v>53770</v>
      </c>
      <c r="E244" s="437"/>
      <c r="F244" s="436"/>
      <c r="G244" s="435"/>
      <c r="H244" s="436">
        <v>318</v>
      </c>
      <c r="I244" s="435"/>
      <c r="J244" s="435"/>
      <c r="K244" s="435"/>
      <c r="L244" s="435"/>
      <c r="M244" s="435"/>
      <c r="N244" s="435"/>
      <c r="O244" s="442">
        <f t="shared" si="78"/>
        <v>54088</v>
      </c>
      <c r="P244" s="442">
        <f t="shared" si="67"/>
        <v>0</v>
      </c>
      <c r="Q244" s="442">
        <f>O244-'[1]5.3'!M244</f>
        <v>0</v>
      </c>
    </row>
    <row r="245" spans="1:116" s="424" customFormat="1">
      <c r="A245" s="434" t="s">
        <v>400</v>
      </c>
      <c r="B245" s="434"/>
      <c r="C245" s="437">
        <v>54088</v>
      </c>
      <c r="D245" s="437">
        <v>53770</v>
      </c>
      <c r="E245" s="437">
        <v>0</v>
      </c>
      <c r="F245" s="436">
        <v>0</v>
      </c>
      <c r="G245" s="435">
        <v>0</v>
      </c>
      <c r="H245" s="436">
        <v>318</v>
      </c>
      <c r="I245" s="435">
        <v>0</v>
      </c>
      <c r="J245" s="435">
        <v>0</v>
      </c>
      <c r="K245" s="435">
        <v>0</v>
      </c>
      <c r="L245" s="435">
        <v>0</v>
      </c>
      <c r="M245" s="435">
        <v>0</v>
      </c>
      <c r="N245" s="435">
        <v>0</v>
      </c>
      <c r="O245" s="442">
        <f t="shared" si="78"/>
        <v>54088</v>
      </c>
      <c r="P245" s="442">
        <f t="shared" si="67"/>
        <v>0</v>
      </c>
      <c r="Q245" s="442">
        <f>O245-'[1]5.3'!M245</f>
        <v>0</v>
      </c>
    </row>
    <row r="246" spans="1:116" s="424" customFormat="1">
      <c r="A246" s="434" t="s">
        <v>697</v>
      </c>
      <c r="B246" s="434"/>
      <c r="C246" s="437">
        <v>37</v>
      </c>
      <c r="D246" s="437"/>
      <c r="E246" s="437"/>
      <c r="F246" s="436"/>
      <c r="G246" s="435"/>
      <c r="H246" s="436">
        <v>37</v>
      </c>
      <c r="I246" s="435"/>
      <c r="J246" s="435"/>
      <c r="K246" s="435"/>
      <c r="L246" s="435"/>
      <c r="M246" s="435"/>
      <c r="N246" s="435"/>
      <c r="O246" s="442">
        <f t="shared" si="78"/>
        <v>37</v>
      </c>
      <c r="P246" s="442">
        <f t="shared" si="67"/>
        <v>0</v>
      </c>
      <c r="Q246" s="442">
        <f>O246-'[1]5.3'!M246</f>
        <v>0</v>
      </c>
    </row>
    <row r="247" spans="1:116" s="424" customFormat="1">
      <c r="A247" s="434" t="s">
        <v>647</v>
      </c>
      <c r="B247" s="434"/>
      <c r="C247" s="437">
        <v>-11325</v>
      </c>
      <c r="D247" s="437">
        <v>-11325</v>
      </c>
      <c r="E247" s="437"/>
      <c r="F247" s="436"/>
      <c r="G247" s="435"/>
      <c r="H247" s="436"/>
      <c r="I247" s="435"/>
      <c r="J247" s="435"/>
      <c r="K247" s="435"/>
      <c r="L247" s="435"/>
      <c r="M247" s="435"/>
      <c r="N247" s="435"/>
      <c r="O247" s="442">
        <f t="shared" si="78"/>
        <v>-11325</v>
      </c>
      <c r="P247" s="442">
        <f t="shared" si="67"/>
        <v>0</v>
      </c>
      <c r="Q247" s="442">
        <f>O247-'[1]5.3'!M247</f>
        <v>0</v>
      </c>
    </row>
    <row r="248" spans="1:116" s="424" customFormat="1">
      <c r="A248" s="434" t="s">
        <v>648</v>
      </c>
      <c r="B248" s="434"/>
      <c r="C248" s="437">
        <f>SUM(C246:C247)</f>
        <v>-11288</v>
      </c>
      <c r="D248" s="437">
        <f t="shared" ref="D248:N248" si="81">SUM(D246:D247)</f>
        <v>-11325</v>
      </c>
      <c r="E248" s="437">
        <f t="shared" si="81"/>
        <v>0</v>
      </c>
      <c r="F248" s="437">
        <f t="shared" si="81"/>
        <v>0</v>
      </c>
      <c r="G248" s="437">
        <f t="shared" si="81"/>
        <v>0</v>
      </c>
      <c r="H248" s="437">
        <f t="shared" si="81"/>
        <v>37</v>
      </c>
      <c r="I248" s="437">
        <f t="shared" si="81"/>
        <v>0</v>
      </c>
      <c r="J248" s="437">
        <f t="shared" si="81"/>
        <v>0</v>
      </c>
      <c r="K248" s="437">
        <f t="shared" si="81"/>
        <v>0</v>
      </c>
      <c r="L248" s="437">
        <f t="shared" si="81"/>
        <v>0</v>
      </c>
      <c r="M248" s="437">
        <f t="shared" si="81"/>
        <v>0</v>
      </c>
      <c r="N248" s="437">
        <f t="shared" si="81"/>
        <v>0</v>
      </c>
      <c r="O248" s="442">
        <f t="shared" si="78"/>
        <v>-11288</v>
      </c>
      <c r="P248" s="442">
        <f t="shared" si="67"/>
        <v>0</v>
      </c>
      <c r="Q248" s="442">
        <f>O248-'[1]5.3'!M248</f>
        <v>0</v>
      </c>
    </row>
    <row r="249" spans="1:116" s="424" customFormat="1">
      <c r="A249" s="434" t="s">
        <v>400</v>
      </c>
      <c r="B249" s="434"/>
      <c r="C249" s="437">
        <f>C245+C248</f>
        <v>42800</v>
      </c>
      <c r="D249" s="437">
        <f t="shared" ref="D249:N249" si="82">D245+D248</f>
        <v>42445</v>
      </c>
      <c r="E249" s="437">
        <f t="shared" si="82"/>
        <v>0</v>
      </c>
      <c r="F249" s="437">
        <f t="shared" si="82"/>
        <v>0</v>
      </c>
      <c r="G249" s="437">
        <f t="shared" si="82"/>
        <v>0</v>
      </c>
      <c r="H249" s="437">
        <f t="shared" si="82"/>
        <v>355</v>
      </c>
      <c r="I249" s="437">
        <f t="shared" si="82"/>
        <v>0</v>
      </c>
      <c r="J249" s="437">
        <f t="shared" si="82"/>
        <v>0</v>
      </c>
      <c r="K249" s="437">
        <f t="shared" si="82"/>
        <v>0</v>
      </c>
      <c r="L249" s="437">
        <f t="shared" si="82"/>
        <v>0</v>
      </c>
      <c r="M249" s="437">
        <f t="shared" si="82"/>
        <v>0</v>
      </c>
      <c r="N249" s="437">
        <f t="shared" si="82"/>
        <v>0</v>
      </c>
      <c r="O249" s="442">
        <f t="shared" si="78"/>
        <v>42800</v>
      </c>
      <c r="P249" s="442">
        <f t="shared" si="67"/>
        <v>0</v>
      </c>
      <c r="Q249" s="442">
        <f>O249-'[1]5.3'!M249</f>
        <v>0</v>
      </c>
    </row>
    <row r="250" spans="1:116" s="424" customFormat="1">
      <c r="A250" s="447" t="s">
        <v>698</v>
      </c>
      <c r="B250" s="445" t="s">
        <v>645</v>
      </c>
      <c r="C250" s="437"/>
      <c r="D250" s="437"/>
      <c r="E250" s="435"/>
      <c r="F250" s="436"/>
      <c r="G250" s="435"/>
      <c r="H250" s="436"/>
      <c r="I250" s="435"/>
      <c r="J250" s="435"/>
      <c r="K250" s="435"/>
      <c r="L250" s="435"/>
      <c r="M250" s="435"/>
      <c r="N250" s="435"/>
      <c r="O250" s="442">
        <f t="shared" si="78"/>
        <v>0</v>
      </c>
      <c r="P250" s="442">
        <f t="shared" si="67"/>
        <v>0</v>
      </c>
      <c r="Q250" s="442">
        <f>O250-'[1]5.3'!M250</f>
        <v>0</v>
      </c>
    </row>
    <row r="251" spans="1:116" s="424" customFormat="1">
      <c r="A251" s="434" t="s">
        <v>48</v>
      </c>
      <c r="B251" s="434"/>
      <c r="C251" s="437">
        <v>14089</v>
      </c>
      <c r="D251" s="437">
        <v>14038</v>
      </c>
      <c r="E251" s="437"/>
      <c r="F251" s="436"/>
      <c r="G251" s="435"/>
      <c r="H251" s="436">
        <v>51</v>
      </c>
      <c r="I251" s="435"/>
      <c r="J251" s="435"/>
      <c r="K251" s="435"/>
      <c r="L251" s="435"/>
      <c r="M251" s="435"/>
      <c r="N251" s="435"/>
      <c r="O251" s="442">
        <f t="shared" si="78"/>
        <v>14089</v>
      </c>
      <c r="P251" s="442">
        <f t="shared" si="67"/>
        <v>0</v>
      </c>
      <c r="Q251" s="442">
        <f>O251-'[1]5.3'!M251</f>
        <v>0</v>
      </c>
    </row>
    <row r="252" spans="1:116" s="424" customFormat="1">
      <c r="A252" s="434" t="s">
        <v>400</v>
      </c>
      <c r="B252" s="434"/>
      <c r="C252" s="437">
        <v>14444</v>
      </c>
      <c r="D252" s="437">
        <v>14038</v>
      </c>
      <c r="E252" s="437">
        <v>0</v>
      </c>
      <c r="F252" s="436">
        <v>0</v>
      </c>
      <c r="G252" s="435">
        <v>0</v>
      </c>
      <c r="H252" s="436">
        <v>51</v>
      </c>
      <c r="I252" s="435">
        <v>0</v>
      </c>
      <c r="J252" s="435">
        <v>0</v>
      </c>
      <c r="K252" s="435">
        <v>0</v>
      </c>
      <c r="L252" s="435">
        <v>0</v>
      </c>
      <c r="M252" s="435">
        <v>0</v>
      </c>
      <c r="N252" s="435">
        <v>355</v>
      </c>
      <c r="O252" s="442">
        <f t="shared" si="78"/>
        <v>14444</v>
      </c>
      <c r="P252" s="442">
        <f t="shared" si="67"/>
        <v>0</v>
      </c>
      <c r="Q252" s="442">
        <f>O252-'[1]5.3'!M252</f>
        <v>0</v>
      </c>
    </row>
    <row r="253" spans="1:116" s="424" customFormat="1">
      <c r="A253" s="434" t="s">
        <v>666</v>
      </c>
      <c r="B253" s="434"/>
      <c r="C253" s="437">
        <v>-45</v>
      </c>
      <c r="D253" s="437"/>
      <c r="E253" s="437"/>
      <c r="F253" s="436"/>
      <c r="G253" s="435"/>
      <c r="H253" s="436">
        <v>-45</v>
      </c>
      <c r="I253" s="435"/>
      <c r="J253" s="435"/>
      <c r="K253" s="435"/>
      <c r="L253" s="435"/>
      <c r="M253" s="435"/>
      <c r="N253" s="435"/>
      <c r="O253" s="442">
        <f t="shared" si="78"/>
        <v>-45</v>
      </c>
      <c r="P253" s="442">
        <f t="shared" si="67"/>
        <v>0</v>
      </c>
      <c r="Q253" s="442">
        <f>O253-'[1]5.3'!M253</f>
        <v>0</v>
      </c>
    </row>
    <row r="254" spans="1:116" s="424" customFormat="1">
      <c r="A254" s="434" t="s">
        <v>647</v>
      </c>
      <c r="B254" s="434"/>
      <c r="C254" s="437">
        <v>-4844</v>
      </c>
      <c r="D254" s="437">
        <v>-4844</v>
      </c>
      <c r="E254" s="437"/>
      <c r="F254" s="436"/>
      <c r="G254" s="435"/>
      <c r="H254" s="436"/>
      <c r="I254" s="435"/>
      <c r="J254" s="435"/>
      <c r="K254" s="435"/>
      <c r="L254" s="435"/>
      <c r="M254" s="435"/>
      <c r="N254" s="435"/>
      <c r="O254" s="442">
        <f t="shared" si="78"/>
        <v>-4844</v>
      </c>
      <c r="P254" s="442">
        <f t="shared" si="67"/>
        <v>0</v>
      </c>
      <c r="Q254" s="442">
        <f>O254-'[1]5.3'!M254</f>
        <v>0</v>
      </c>
    </row>
    <row r="255" spans="1:116" s="424" customFormat="1">
      <c r="A255" s="434" t="s">
        <v>648</v>
      </c>
      <c r="B255" s="434"/>
      <c r="C255" s="437">
        <f>SUM(C253:C254)</f>
        <v>-4889</v>
      </c>
      <c r="D255" s="437">
        <f t="shared" ref="D255:N255" si="83">SUM(D253:D254)</f>
        <v>-4844</v>
      </c>
      <c r="E255" s="437">
        <f t="shared" si="83"/>
        <v>0</v>
      </c>
      <c r="F255" s="437">
        <f t="shared" si="83"/>
        <v>0</v>
      </c>
      <c r="G255" s="437">
        <f t="shared" si="83"/>
        <v>0</v>
      </c>
      <c r="H255" s="437">
        <f t="shared" si="83"/>
        <v>-45</v>
      </c>
      <c r="I255" s="437">
        <f t="shared" si="83"/>
        <v>0</v>
      </c>
      <c r="J255" s="437">
        <f t="shared" si="83"/>
        <v>0</v>
      </c>
      <c r="K255" s="437">
        <f t="shared" si="83"/>
        <v>0</v>
      </c>
      <c r="L255" s="437">
        <f t="shared" si="83"/>
        <v>0</v>
      </c>
      <c r="M255" s="437">
        <f t="shared" si="83"/>
        <v>0</v>
      </c>
      <c r="N255" s="437">
        <f t="shared" si="83"/>
        <v>0</v>
      </c>
      <c r="O255" s="442">
        <f t="shared" si="78"/>
        <v>-4889</v>
      </c>
      <c r="P255" s="442">
        <f t="shared" si="67"/>
        <v>0</v>
      </c>
      <c r="Q255" s="442">
        <f>O255-'[1]5.3'!M255</f>
        <v>0</v>
      </c>
    </row>
    <row r="256" spans="1:116" s="424" customFormat="1">
      <c r="A256" s="434" t="s">
        <v>400</v>
      </c>
      <c r="B256" s="434"/>
      <c r="C256" s="437">
        <f>C252+C255</f>
        <v>9555</v>
      </c>
      <c r="D256" s="437">
        <f t="shared" ref="D256:N256" si="84">D252+D255</f>
        <v>9194</v>
      </c>
      <c r="E256" s="437">
        <f t="shared" si="84"/>
        <v>0</v>
      </c>
      <c r="F256" s="437">
        <f t="shared" si="84"/>
        <v>0</v>
      </c>
      <c r="G256" s="437">
        <f t="shared" si="84"/>
        <v>0</v>
      </c>
      <c r="H256" s="437">
        <f t="shared" si="84"/>
        <v>6</v>
      </c>
      <c r="I256" s="437">
        <f t="shared" si="84"/>
        <v>0</v>
      </c>
      <c r="J256" s="437">
        <f t="shared" si="84"/>
        <v>0</v>
      </c>
      <c r="K256" s="437">
        <f t="shared" si="84"/>
        <v>0</v>
      </c>
      <c r="L256" s="437">
        <f t="shared" si="84"/>
        <v>0</v>
      </c>
      <c r="M256" s="437">
        <f t="shared" si="84"/>
        <v>0</v>
      </c>
      <c r="N256" s="437">
        <f t="shared" si="84"/>
        <v>355</v>
      </c>
      <c r="O256" s="442">
        <f t="shared" si="78"/>
        <v>9555</v>
      </c>
      <c r="P256" s="442">
        <f t="shared" si="67"/>
        <v>0</v>
      </c>
      <c r="Q256" s="442">
        <f>O256-'[1]5.3'!M256</f>
        <v>0</v>
      </c>
    </row>
    <row r="257" spans="1:116">
      <c r="A257" s="447" t="s">
        <v>699</v>
      </c>
      <c r="B257" s="445" t="s">
        <v>645</v>
      </c>
      <c r="C257" s="437"/>
      <c r="D257" s="437"/>
      <c r="E257" s="435"/>
      <c r="F257" s="436"/>
      <c r="G257" s="435"/>
      <c r="H257" s="436"/>
      <c r="I257" s="435"/>
      <c r="J257" s="435"/>
      <c r="K257" s="435"/>
      <c r="L257" s="435"/>
      <c r="M257" s="435"/>
      <c r="N257" s="435"/>
      <c r="O257" s="442">
        <f t="shared" si="78"/>
        <v>0</v>
      </c>
      <c r="P257" s="442">
        <f t="shared" si="67"/>
        <v>0</v>
      </c>
      <c r="Q257" s="442">
        <f>O257-'[1]5.3'!M257</f>
        <v>0</v>
      </c>
      <c r="R257" s="424"/>
      <c r="S257" s="424"/>
      <c r="T257" s="424"/>
      <c r="U257" s="424"/>
      <c r="V257" s="424"/>
      <c r="W257" s="424"/>
      <c r="X257" s="424"/>
      <c r="Y257" s="424"/>
      <c r="Z257" s="424"/>
      <c r="AA257" s="424"/>
      <c r="AB257" s="424"/>
      <c r="AC257" s="424"/>
      <c r="AD257" s="424"/>
      <c r="AE257" s="424"/>
      <c r="AF257" s="424"/>
      <c r="AG257" s="424"/>
      <c r="AH257" s="424"/>
      <c r="AI257" s="424"/>
      <c r="AJ257" s="424"/>
      <c r="AK257" s="424"/>
      <c r="AL257" s="424"/>
      <c r="AM257" s="424"/>
      <c r="AN257" s="424"/>
      <c r="AO257" s="424"/>
      <c r="AP257" s="424"/>
      <c r="AQ257" s="424"/>
      <c r="AR257" s="424"/>
      <c r="AS257" s="424"/>
      <c r="AT257" s="424"/>
      <c r="AU257" s="424"/>
      <c r="AV257" s="424"/>
      <c r="AW257" s="424"/>
      <c r="AX257" s="424"/>
      <c r="AY257" s="424"/>
      <c r="AZ257" s="424"/>
      <c r="BA257" s="424"/>
      <c r="BB257" s="424"/>
      <c r="BC257" s="424"/>
      <c r="BD257" s="424"/>
      <c r="BE257" s="424"/>
      <c r="BF257" s="424"/>
      <c r="BG257" s="424"/>
      <c r="BH257" s="424"/>
      <c r="BI257" s="424"/>
      <c r="BJ257" s="424"/>
      <c r="BK257" s="424"/>
      <c r="BL257" s="424"/>
      <c r="BM257" s="424"/>
      <c r="BN257" s="424"/>
      <c r="BO257" s="424"/>
      <c r="BP257" s="424"/>
      <c r="BQ257" s="424"/>
      <c r="BR257" s="424"/>
      <c r="BS257" s="424"/>
      <c r="BT257" s="424"/>
      <c r="BU257" s="424"/>
      <c r="BV257" s="424"/>
      <c r="BW257" s="424"/>
      <c r="BX257" s="424"/>
      <c r="BY257" s="424"/>
      <c r="BZ257" s="424"/>
      <c r="CA257" s="424"/>
      <c r="CB257" s="424"/>
      <c r="CC257" s="424"/>
      <c r="CD257" s="424"/>
      <c r="CE257" s="424"/>
      <c r="CF257" s="424"/>
      <c r="CG257" s="424"/>
      <c r="CH257" s="424"/>
      <c r="CI257" s="424"/>
      <c r="CJ257" s="424"/>
      <c r="CK257" s="424"/>
      <c r="CL257" s="424"/>
      <c r="CM257" s="424"/>
      <c r="CN257" s="424"/>
      <c r="CO257" s="424"/>
      <c r="CP257" s="424"/>
      <c r="CQ257" s="424"/>
      <c r="CR257" s="424"/>
      <c r="CS257" s="424"/>
      <c r="CT257" s="424"/>
      <c r="CU257" s="424"/>
      <c r="CV257" s="424"/>
      <c r="CW257" s="424"/>
      <c r="CX257" s="424"/>
      <c r="CY257" s="424"/>
      <c r="CZ257" s="424"/>
      <c r="DA257" s="424"/>
      <c r="DB257" s="424"/>
      <c r="DC257" s="424"/>
      <c r="DD257" s="424"/>
      <c r="DE257" s="424"/>
      <c r="DF257" s="424"/>
      <c r="DG257" s="424"/>
      <c r="DH257" s="424"/>
      <c r="DI257" s="424"/>
      <c r="DJ257" s="424"/>
      <c r="DK257" s="424"/>
      <c r="DL257" s="424"/>
    </row>
    <row r="258" spans="1:116" s="424" customFormat="1">
      <c r="A258" s="434" t="s">
        <v>48</v>
      </c>
      <c r="B258" s="434"/>
      <c r="C258" s="437">
        <v>5693</v>
      </c>
      <c r="D258" s="437">
        <v>5693</v>
      </c>
      <c r="E258" s="437"/>
      <c r="F258" s="436"/>
      <c r="G258" s="435"/>
      <c r="H258" s="436"/>
      <c r="I258" s="435"/>
      <c r="J258" s="435"/>
      <c r="K258" s="435"/>
      <c r="L258" s="435"/>
      <c r="M258" s="435"/>
      <c r="N258" s="435"/>
      <c r="O258" s="442">
        <f t="shared" si="78"/>
        <v>5693</v>
      </c>
      <c r="P258" s="442">
        <f t="shared" si="67"/>
        <v>0</v>
      </c>
      <c r="Q258" s="442">
        <f>O258-'[1]5.3'!M258</f>
        <v>0</v>
      </c>
    </row>
    <row r="259" spans="1:116" s="424" customFormat="1">
      <c r="A259" s="434" t="s">
        <v>400</v>
      </c>
      <c r="B259" s="434"/>
      <c r="C259" s="437">
        <v>6863</v>
      </c>
      <c r="D259" s="437">
        <v>5693</v>
      </c>
      <c r="E259" s="437">
        <v>0</v>
      </c>
      <c r="F259" s="436">
        <v>0</v>
      </c>
      <c r="G259" s="435">
        <v>0</v>
      </c>
      <c r="H259" s="436">
        <v>0</v>
      </c>
      <c r="I259" s="435">
        <v>0</v>
      </c>
      <c r="J259" s="435">
        <v>0</v>
      </c>
      <c r="K259" s="435">
        <v>0</v>
      </c>
      <c r="L259" s="435">
        <v>0</v>
      </c>
      <c r="M259" s="435">
        <v>0</v>
      </c>
      <c r="N259" s="435">
        <v>1170</v>
      </c>
      <c r="O259" s="442">
        <f t="shared" si="78"/>
        <v>6863</v>
      </c>
      <c r="P259" s="442">
        <f t="shared" si="67"/>
        <v>0</v>
      </c>
      <c r="Q259" s="442">
        <f>O259-'[1]5.3'!M259</f>
        <v>0</v>
      </c>
    </row>
    <row r="260" spans="1:116" s="424" customFormat="1">
      <c r="A260" s="434" t="s">
        <v>647</v>
      </c>
      <c r="B260" s="434"/>
      <c r="C260" s="437">
        <v>-1133</v>
      </c>
      <c r="D260" s="437">
        <v>-1133</v>
      </c>
      <c r="E260" s="437"/>
      <c r="F260" s="436"/>
      <c r="G260" s="435"/>
      <c r="H260" s="436"/>
      <c r="I260" s="435"/>
      <c r="J260" s="435"/>
      <c r="K260" s="435"/>
      <c r="L260" s="435"/>
      <c r="M260" s="435"/>
      <c r="N260" s="435"/>
      <c r="O260" s="442">
        <f t="shared" si="78"/>
        <v>-1133</v>
      </c>
      <c r="P260" s="442">
        <f t="shared" si="67"/>
        <v>0</v>
      </c>
      <c r="Q260" s="442">
        <f>O260-'[1]5.3'!M260</f>
        <v>0</v>
      </c>
    </row>
    <row r="261" spans="1:116" s="424" customFormat="1">
      <c r="A261" s="434" t="s">
        <v>648</v>
      </c>
      <c r="B261" s="434"/>
      <c r="C261" s="437">
        <f>SUM(C260)</f>
        <v>-1133</v>
      </c>
      <c r="D261" s="437">
        <f t="shared" ref="D261:N261" si="85">SUM(D260)</f>
        <v>-1133</v>
      </c>
      <c r="E261" s="437">
        <f t="shared" si="85"/>
        <v>0</v>
      </c>
      <c r="F261" s="437">
        <f t="shared" si="85"/>
        <v>0</v>
      </c>
      <c r="G261" s="437">
        <f t="shared" si="85"/>
        <v>0</v>
      </c>
      <c r="H261" s="437">
        <f t="shared" si="85"/>
        <v>0</v>
      </c>
      <c r="I261" s="437">
        <f t="shared" si="85"/>
        <v>0</v>
      </c>
      <c r="J261" s="437">
        <f t="shared" si="85"/>
        <v>0</v>
      </c>
      <c r="K261" s="437">
        <f t="shared" si="85"/>
        <v>0</v>
      </c>
      <c r="L261" s="437">
        <f t="shared" si="85"/>
        <v>0</v>
      </c>
      <c r="M261" s="437">
        <f t="shared" si="85"/>
        <v>0</v>
      </c>
      <c r="N261" s="437">
        <f t="shared" si="85"/>
        <v>0</v>
      </c>
      <c r="O261" s="442">
        <f t="shared" si="78"/>
        <v>-1133</v>
      </c>
      <c r="P261" s="442">
        <f t="shared" si="67"/>
        <v>0</v>
      </c>
      <c r="Q261" s="442">
        <f>O261-'[1]5.3'!M261</f>
        <v>0</v>
      </c>
    </row>
    <row r="262" spans="1:116" s="424" customFormat="1">
      <c r="A262" s="434" t="s">
        <v>400</v>
      </c>
      <c r="B262" s="434"/>
      <c r="C262" s="437">
        <f>C259+C261</f>
        <v>5730</v>
      </c>
      <c r="D262" s="437">
        <f t="shared" ref="D262:N262" si="86">D259+D261</f>
        <v>4560</v>
      </c>
      <c r="E262" s="437">
        <f t="shared" si="86"/>
        <v>0</v>
      </c>
      <c r="F262" s="437">
        <f t="shared" si="86"/>
        <v>0</v>
      </c>
      <c r="G262" s="437">
        <f t="shared" si="86"/>
        <v>0</v>
      </c>
      <c r="H262" s="437">
        <f t="shared" si="86"/>
        <v>0</v>
      </c>
      <c r="I262" s="437">
        <f t="shared" si="86"/>
        <v>0</v>
      </c>
      <c r="J262" s="437">
        <f t="shared" si="86"/>
        <v>0</v>
      </c>
      <c r="K262" s="437">
        <f t="shared" si="86"/>
        <v>0</v>
      </c>
      <c r="L262" s="437">
        <f t="shared" si="86"/>
        <v>0</v>
      </c>
      <c r="M262" s="437">
        <f t="shared" si="86"/>
        <v>0</v>
      </c>
      <c r="N262" s="437">
        <f t="shared" si="86"/>
        <v>1170</v>
      </c>
      <c r="O262" s="442">
        <f t="shared" si="78"/>
        <v>5730</v>
      </c>
      <c r="P262" s="442">
        <f t="shared" si="67"/>
        <v>0</v>
      </c>
      <c r="Q262" s="442">
        <f>O262-'[1]5.3'!M262</f>
        <v>0</v>
      </c>
    </row>
    <row r="263" spans="1:116" s="424" customFormat="1">
      <c r="A263" s="447" t="s">
        <v>700</v>
      </c>
      <c r="B263" s="445" t="s">
        <v>645</v>
      </c>
      <c r="C263" s="437"/>
      <c r="D263" s="437"/>
      <c r="E263" s="435"/>
      <c r="F263" s="436"/>
      <c r="G263" s="435"/>
      <c r="H263" s="436"/>
      <c r="I263" s="435"/>
      <c r="J263" s="435"/>
      <c r="K263" s="435"/>
      <c r="L263" s="435"/>
      <c r="M263" s="435"/>
      <c r="N263" s="435"/>
      <c r="O263" s="442">
        <f t="shared" si="78"/>
        <v>0</v>
      </c>
      <c r="P263" s="442">
        <f t="shared" si="67"/>
        <v>0</v>
      </c>
      <c r="Q263" s="442">
        <f>O263-'[1]5.3'!M263</f>
        <v>0</v>
      </c>
    </row>
    <row r="264" spans="1:116" s="424" customFormat="1">
      <c r="A264" s="434" t="s">
        <v>48</v>
      </c>
      <c r="B264" s="434"/>
      <c r="C264" s="437">
        <v>1175</v>
      </c>
      <c r="D264" s="437">
        <v>1175</v>
      </c>
      <c r="E264" s="437"/>
      <c r="F264" s="436"/>
      <c r="G264" s="435"/>
      <c r="H264" s="436"/>
      <c r="I264" s="435"/>
      <c r="J264" s="435"/>
      <c r="K264" s="435"/>
      <c r="L264" s="435"/>
      <c r="M264" s="435"/>
      <c r="N264" s="435"/>
      <c r="O264" s="442">
        <f t="shared" si="78"/>
        <v>1175</v>
      </c>
      <c r="P264" s="442">
        <f t="shared" si="67"/>
        <v>0</v>
      </c>
      <c r="Q264" s="442">
        <f>O264-'[1]5.3'!M264</f>
        <v>0</v>
      </c>
    </row>
    <row r="265" spans="1:116" s="424" customFormat="1">
      <c r="A265" s="434" t="s">
        <v>400</v>
      </c>
      <c r="B265" s="434"/>
      <c r="C265" s="437">
        <v>1175</v>
      </c>
      <c r="D265" s="437">
        <v>1175</v>
      </c>
      <c r="E265" s="437">
        <f t="shared" ref="E265:N265" si="87">E261+E264</f>
        <v>0</v>
      </c>
      <c r="F265" s="437">
        <f t="shared" si="87"/>
        <v>0</v>
      </c>
      <c r="G265" s="437">
        <f t="shared" si="87"/>
        <v>0</v>
      </c>
      <c r="H265" s="437">
        <f t="shared" si="87"/>
        <v>0</v>
      </c>
      <c r="I265" s="437">
        <f t="shared" si="87"/>
        <v>0</v>
      </c>
      <c r="J265" s="437">
        <f t="shared" si="87"/>
        <v>0</v>
      </c>
      <c r="K265" s="437">
        <f t="shared" si="87"/>
        <v>0</v>
      </c>
      <c r="L265" s="437">
        <f t="shared" si="87"/>
        <v>0</v>
      </c>
      <c r="M265" s="437">
        <f t="shared" si="87"/>
        <v>0</v>
      </c>
      <c r="N265" s="437">
        <f t="shared" si="87"/>
        <v>0</v>
      </c>
      <c r="O265" s="442">
        <f t="shared" si="78"/>
        <v>1175</v>
      </c>
      <c r="P265" s="442">
        <f t="shared" si="67"/>
        <v>0</v>
      </c>
      <c r="Q265" s="442">
        <f>O265-'[1]5.3'!M265</f>
        <v>0</v>
      </c>
    </row>
    <row r="266" spans="1:116" s="424" customFormat="1">
      <c r="A266" s="434" t="s">
        <v>647</v>
      </c>
      <c r="B266" s="434"/>
      <c r="C266" s="437">
        <v>480</v>
      </c>
      <c r="D266" s="437">
        <v>480</v>
      </c>
      <c r="E266" s="437"/>
      <c r="F266" s="437"/>
      <c r="G266" s="437"/>
      <c r="H266" s="437"/>
      <c r="I266" s="437"/>
      <c r="J266" s="437"/>
      <c r="K266" s="437"/>
      <c r="L266" s="437"/>
      <c r="M266" s="437"/>
      <c r="N266" s="437"/>
      <c r="O266" s="442">
        <f t="shared" si="78"/>
        <v>480</v>
      </c>
      <c r="P266" s="442">
        <f t="shared" si="67"/>
        <v>0</v>
      </c>
      <c r="Q266" s="442">
        <f>O266-'[1]5.3'!M266</f>
        <v>0</v>
      </c>
    </row>
    <row r="267" spans="1:116" s="424" customFormat="1">
      <c r="A267" s="434" t="s">
        <v>648</v>
      </c>
      <c r="B267" s="434"/>
      <c r="C267" s="437">
        <f>SUM(C266)</f>
        <v>480</v>
      </c>
      <c r="D267" s="437">
        <f t="shared" ref="D267:E267" si="88">SUM(D266)</f>
        <v>480</v>
      </c>
      <c r="E267" s="437">
        <f t="shared" si="88"/>
        <v>0</v>
      </c>
      <c r="F267" s="437"/>
      <c r="G267" s="437"/>
      <c r="H267" s="437"/>
      <c r="I267" s="437"/>
      <c r="J267" s="437"/>
      <c r="K267" s="437"/>
      <c r="L267" s="437"/>
      <c r="M267" s="437"/>
      <c r="N267" s="437"/>
      <c r="O267" s="442">
        <f t="shared" si="78"/>
        <v>480</v>
      </c>
      <c r="P267" s="442">
        <f t="shared" si="67"/>
        <v>0</v>
      </c>
      <c r="Q267" s="442">
        <f>O267-'[1]5.3'!M267</f>
        <v>0</v>
      </c>
    </row>
    <row r="268" spans="1:116" s="424" customFormat="1">
      <c r="A268" s="434" t="s">
        <v>400</v>
      </c>
      <c r="B268" s="434"/>
      <c r="C268" s="437">
        <f>C265+C267</f>
        <v>1655</v>
      </c>
      <c r="D268" s="437">
        <f t="shared" ref="D268:N268" si="89">D265+D267</f>
        <v>1655</v>
      </c>
      <c r="E268" s="437">
        <f t="shared" si="89"/>
        <v>0</v>
      </c>
      <c r="F268" s="437">
        <f t="shared" si="89"/>
        <v>0</v>
      </c>
      <c r="G268" s="437">
        <f t="shared" si="89"/>
        <v>0</v>
      </c>
      <c r="H268" s="437">
        <f t="shared" si="89"/>
        <v>0</v>
      </c>
      <c r="I268" s="437">
        <f t="shared" si="89"/>
        <v>0</v>
      </c>
      <c r="J268" s="437">
        <f t="shared" si="89"/>
        <v>0</v>
      </c>
      <c r="K268" s="437">
        <f t="shared" si="89"/>
        <v>0</v>
      </c>
      <c r="L268" s="437">
        <f t="shared" si="89"/>
        <v>0</v>
      </c>
      <c r="M268" s="437">
        <f t="shared" si="89"/>
        <v>0</v>
      </c>
      <c r="N268" s="437">
        <f t="shared" si="89"/>
        <v>0</v>
      </c>
      <c r="O268" s="442">
        <f t="shared" si="78"/>
        <v>1655</v>
      </c>
      <c r="P268" s="442">
        <f t="shared" ref="P268:P308" si="90">O268-C268</f>
        <v>0</v>
      </c>
      <c r="Q268" s="442">
        <f>O268-'[1]5.3'!M268</f>
        <v>0</v>
      </c>
    </row>
    <row r="269" spans="1:116">
      <c r="A269" s="447" t="s">
        <v>701</v>
      </c>
      <c r="B269" s="445" t="s">
        <v>645</v>
      </c>
      <c r="C269" s="437"/>
      <c r="D269" s="437"/>
      <c r="E269" s="435"/>
      <c r="F269" s="436"/>
      <c r="G269" s="435"/>
      <c r="H269" s="436"/>
      <c r="I269" s="435"/>
      <c r="J269" s="435"/>
      <c r="K269" s="435"/>
      <c r="L269" s="435"/>
      <c r="M269" s="435"/>
      <c r="N269" s="435"/>
      <c r="O269" s="442">
        <f t="shared" si="78"/>
        <v>0</v>
      </c>
      <c r="P269" s="442">
        <f t="shared" si="90"/>
        <v>0</v>
      </c>
      <c r="Q269" s="442">
        <f>O269-'[1]5.3'!M269</f>
        <v>0</v>
      </c>
      <c r="R269" s="424"/>
      <c r="S269" s="424"/>
      <c r="T269" s="424"/>
      <c r="U269" s="424"/>
      <c r="V269" s="424"/>
      <c r="W269" s="424"/>
      <c r="X269" s="424"/>
      <c r="Y269" s="424"/>
      <c r="Z269" s="424"/>
      <c r="AA269" s="424"/>
      <c r="AB269" s="424"/>
      <c r="AC269" s="424"/>
      <c r="AD269" s="424"/>
      <c r="AE269" s="424"/>
      <c r="AF269" s="424"/>
      <c r="AG269" s="424"/>
      <c r="AH269" s="424"/>
      <c r="AI269" s="424"/>
      <c r="AJ269" s="424"/>
      <c r="AK269" s="424"/>
      <c r="AL269" s="424"/>
      <c r="AM269" s="424"/>
      <c r="AN269" s="424"/>
      <c r="AO269" s="424"/>
      <c r="AP269" s="424"/>
      <c r="AQ269" s="424"/>
      <c r="AR269" s="424"/>
      <c r="AS269" s="424"/>
      <c r="AT269" s="424"/>
      <c r="AU269" s="424"/>
      <c r="AV269" s="424"/>
      <c r="AW269" s="424"/>
      <c r="AX269" s="424"/>
      <c r="AY269" s="424"/>
      <c r="AZ269" s="424"/>
      <c r="BA269" s="424"/>
      <c r="BB269" s="424"/>
      <c r="BC269" s="424"/>
      <c r="BD269" s="424"/>
      <c r="BE269" s="424"/>
      <c r="BF269" s="424"/>
      <c r="BG269" s="424"/>
      <c r="BH269" s="424"/>
      <c r="BI269" s="424"/>
      <c r="BJ269" s="424"/>
      <c r="BK269" s="424"/>
      <c r="BL269" s="424"/>
      <c r="BM269" s="424"/>
      <c r="BN269" s="424"/>
      <c r="BO269" s="424"/>
      <c r="BP269" s="424"/>
      <c r="BQ269" s="424"/>
      <c r="BR269" s="424"/>
      <c r="BS269" s="424"/>
      <c r="BT269" s="424"/>
      <c r="BU269" s="424"/>
      <c r="BV269" s="424"/>
      <c r="BW269" s="424"/>
      <c r="BX269" s="424"/>
      <c r="BY269" s="424"/>
      <c r="BZ269" s="424"/>
      <c r="CA269" s="424"/>
      <c r="CB269" s="424"/>
      <c r="CC269" s="424"/>
      <c r="CD269" s="424"/>
      <c r="CE269" s="424"/>
      <c r="CF269" s="424"/>
      <c r="CG269" s="424"/>
      <c r="CH269" s="424"/>
      <c r="CI269" s="424"/>
      <c r="CJ269" s="424"/>
      <c r="CK269" s="424"/>
      <c r="CL269" s="424"/>
      <c r="CM269" s="424"/>
      <c r="CN269" s="424"/>
      <c r="CO269" s="424"/>
      <c r="CP269" s="424"/>
      <c r="CQ269" s="424"/>
      <c r="CR269" s="424"/>
      <c r="CS269" s="424"/>
      <c r="CT269" s="424"/>
      <c r="CU269" s="424"/>
      <c r="CV269" s="424"/>
      <c r="CW269" s="424"/>
      <c r="CX269" s="424"/>
      <c r="CY269" s="424"/>
      <c r="CZ269" s="424"/>
      <c r="DA269" s="424"/>
      <c r="DB269" s="424"/>
      <c r="DC269" s="424"/>
      <c r="DD269" s="424"/>
      <c r="DE269" s="424"/>
      <c r="DF269" s="424"/>
      <c r="DG269" s="424"/>
      <c r="DH269" s="424"/>
      <c r="DI269" s="424"/>
      <c r="DJ269" s="424"/>
      <c r="DK269" s="424"/>
      <c r="DL269" s="424"/>
    </row>
    <row r="270" spans="1:116" s="424" customFormat="1">
      <c r="A270" s="434" t="s">
        <v>48</v>
      </c>
      <c r="B270" s="434"/>
      <c r="C270" s="437">
        <v>31</v>
      </c>
      <c r="D270" s="437">
        <v>31</v>
      </c>
      <c r="E270" s="437"/>
      <c r="F270" s="436"/>
      <c r="G270" s="435"/>
      <c r="H270" s="436"/>
      <c r="I270" s="435"/>
      <c r="J270" s="435"/>
      <c r="K270" s="435"/>
      <c r="L270" s="435"/>
      <c r="M270" s="435"/>
      <c r="N270" s="435"/>
      <c r="O270" s="442">
        <f t="shared" si="78"/>
        <v>31</v>
      </c>
      <c r="P270" s="442">
        <f t="shared" si="90"/>
        <v>0</v>
      </c>
      <c r="Q270" s="442">
        <f>O270-'[1]5.3'!M270</f>
        <v>0</v>
      </c>
    </row>
    <row r="271" spans="1:116" s="424" customFormat="1">
      <c r="A271" s="434" t="s">
        <v>400</v>
      </c>
      <c r="B271" s="434"/>
      <c r="C271" s="437">
        <v>31</v>
      </c>
      <c r="D271" s="437">
        <v>31</v>
      </c>
      <c r="E271" s="437">
        <v>0</v>
      </c>
      <c r="F271" s="436">
        <v>0</v>
      </c>
      <c r="G271" s="435">
        <v>0</v>
      </c>
      <c r="H271" s="436">
        <v>0</v>
      </c>
      <c r="I271" s="435">
        <v>0</v>
      </c>
      <c r="J271" s="435">
        <v>0</v>
      </c>
      <c r="K271" s="435">
        <v>0</v>
      </c>
      <c r="L271" s="435">
        <v>0</v>
      </c>
      <c r="M271" s="435">
        <v>0</v>
      </c>
      <c r="N271" s="435">
        <v>0</v>
      </c>
      <c r="O271" s="442">
        <f t="shared" si="78"/>
        <v>31</v>
      </c>
      <c r="P271" s="442">
        <f t="shared" si="90"/>
        <v>0</v>
      </c>
      <c r="Q271" s="442">
        <f>O271-'[1]5.3'!M271</f>
        <v>0</v>
      </c>
    </row>
    <row r="272" spans="1:116" s="424" customFormat="1">
      <c r="A272" s="434" t="s">
        <v>647</v>
      </c>
      <c r="B272" s="434"/>
      <c r="C272" s="437">
        <v>7</v>
      </c>
      <c r="D272" s="437">
        <v>7</v>
      </c>
      <c r="E272" s="437"/>
      <c r="F272" s="436"/>
      <c r="G272" s="435"/>
      <c r="H272" s="436"/>
      <c r="I272" s="435"/>
      <c r="J272" s="435"/>
      <c r="K272" s="435"/>
      <c r="L272" s="435"/>
      <c r="M272" s="435"/>
      <c r="N272" s="435"/>
      <c r="O272" s="442">
        <f t="shared" si="78"/>
        <v>7</v>
      </c>
      <c r="P272" s="442">
        <f t="shared" si="90"/>
        <v>0</v>
      </c>
      <c r="Q272" s="442">
        <f>O272-'[1]5.3'!M272</f>
        <v>0</v>
      </c>
    </row>
    <row r="273" spans="1:116" s="424" customFormat="1">
      <c r="A273" s="434" t="s">
        <v>648</v>
      </c>
      <c r="B273" s="434"/>
      <c r="C273" s="437">
        <f>SUM(C272)</f>
        <v>7</v>
      </c>
      <c r="D273" s="437">
        <f t="shared" ref="D273:N273" si="91">SUM(D272)</f>
        <v>7</v>
      </c>
      <c r="E273" s="437">
        <f t="shared" si="91"/>
        <v>0</v>
      </c>
      <c r="F273" s="437">
        <f t="shared" si="91"/>
        <v>0</v>
      </c>
      <c r="G273" s="437">
        <f t="shared" si="91"/>
        <v>0</v>
      </c>
      <c r="H273" s="437">
        <f t="shared" si="91"/>
        <v>0</v>
      </c>
      <c r="I273" s="437">
        <f t="shared" si="91"/>
        <v>0</v>
      </c>
      <c r="J273" s="437">
        <f t="shared" si="91"/>
        <v>0</v>
      </c>
      <c r="K273" s="437">
        <f t="shared" si="91"/>
        <v>0</v>
      </c>
      <c r="L273" s="437">
        <f t="shared" si="91"/>
        <v>0</v>
      </c>
      <c r="M273" s="437">
        <f t="shared" si="91"/>
        <v>0</v>
      </c>
      <c r="N273" s="437">
        <f t="shared" si="91"/>
        <v>0</v>
      </c>
      <c r="O273" s="442">
        <f t="shared" si="78"/>
        <v>7</v>
      </c>
      <c r="P273" s="442">
        <f t="shared" si="90"/>
        <v>0</v>
      </c>
      <c r="Q273" s="442">
        <f>O273-'[1]5.3'!M273</f>
        <v>0</v>
      </c>
    </row>
    <row r="274" spans="1:116" s="424" customFormat="1">
      <c r="A274" s="434" t="s">
        <v>400</v>
      </c>
      <c r="B274" s="434"/>
      <c r="C274" s="437">
        <f>C271+C273</f>
        <v>38</v>
      </c>
      <c r="D274" s="437">
        <f t="shared" ref="D274:N274" si="92">D271+D273</f>
        <v>38</v>
      </c>
      <c r="E274" s="437">
        <f t="shared" si="92"/>
        <v>0</v>
      </c>
      <c r="F274" s="437">
        <f t="shared" si="92"/>
        <v>0</v>
      </c>
      <c r="G274" s="437">
        <f t="shared" si="92"/>
        <v>0</v>
      </c>
      <c r="H274" s="437">
        <f t="shared" si="92"/>
        <v>0</v>
      </c>
      <c r="I274" s="437">
        <f t="shared" si="92"/>
        <v>0</v>
      </c>
      <c r="J274" s="437">
        <f t="shared" si="92"/>
        <v>0</v>
      </c>
      <c r="K274" s="437">
        <f t="shared" si="92"/>
        <v>0</v>
      </c>
      <c r="L274" s="437">
        <f t="shared" si="92"/>
        <v>0</v>
      </c>
      <c r="M274" s="437">
        <f t="shared" si="92"/>
        <v>0</v>
      </c>
      <c r="N274" s="437">
        <f t="shared" si="92"/>
        <v>0</v>
      </c>
      <c r="O274" s="442">
        <f t="shared" si="78"/>
        <v>38</v>
      </c>
      <c r="P274" s="442">
        <f t="shared" si="90"/>
        <v>0</v>
      </c>
      <c r="Q274" s="442">
        <f>O274-'[1]5.3'!M274</f>
        <v>0</v>
      </c>
    </row>
    <row r="275" spans="1:116">
      <c r="A275" s="447" t="s">
        <v>722</v>
      </c>
      <c r="B275" s="445" t="s">
        <v>645</v>
      </c>
      <c r="C275" s="437"/>
      <c r="D275" s="437"/>
      <c r="E275" s="435"/>
      <c r="F275" s="436"/>
      <c r="G275" s="435"/>
      <c r="H275" s="436"/>
      <c r="I275" s="435"/>
      <c r="J275" s="435"/>
      <c r="K275" s="435"/>
      <c r="L275" s="435"/>
      <c r="M275" s="435"/>
      <c r="N275" s="435"/>
      <c r="O275" s="442">
        <f t="shared" si="78"/>
        <v>0</v>
      </c>
      <c r="P275" s="442">
        <f t="shared" si="90"/>
        <v>0</v>
      </c>
      <c r="Q275" s="442">
        <f>O275-'[1]5.3'!M275</f>
        <v>0</v>
      </c>
      <c r="R275" s="424"/>
      <c r="S275" s="424"/>
      <c r="T275" s="424"/>
      <c r="U275" s="424"/>
      <c r="V275" s="424"/>
      <c r="W275" s="424"/>
      <c r="X275" s="424"/>
      <c r="Y275" s="424"/>
      <c r="Z275" s="424"/>
      <c r="AA275" s="424"/>
      <c r="AB275" s="424"/>
      <c r="AC275" s="424"/>
      <c r="AD275" s="424"/>
      <c r="AE275" s="424"/>
      <c r="AF275" s="424"/>
      <c r="AG275" s="424"/>
      <c r="AH275" s="424"/>
      <c r="AI275" s="424"/>
      <c r="AJ275" s="424"/>
      <c r="AK275" s="424"/>
      <c r="AL275" s="424"/>
      <c r="AM275" s="424"/>
      <c r="AN275" s="424"/>
      <c r="AO275" s="424"/>
      <c r="AP275" s="424"/>
      <c r="AQ275" s="424"/>
      <c r="AR275" s="424"/>
      <c r="AS275" s="424"/>
      <c r="AT275" s="424"/>
      <c r="AU275" s="424"/>
      <c r="AV275" s="424"/>
      <c r="AW275" s="424"/>
      <c r="AX275" s="424"/>
      <c r="AY275" s="424"/>
      <c r="AZ275" s="424"/>
      <c r="BA275" s="424"/>
      <c r="BB275" s="424"/>
      <c r="BC275" s="424"/>
      <c r="BD275" s="424"/>
      <c r="BE275" s="424"/>
      <c r="BF275" s="424"/>
      <c r="BG275" s="424"/>
      <c r="BH275" s="424"/>
      <c r="BI275" s="424"/>
      <c r="BJ275" s="424"/>
      <c r="BK275" s="424"/>
      <c r="BL275" s="424"/>
      <c r="BM275" s="424"/>
      <c r="BN275" s="424"/>
      <c r="BO275" s="424"/>
      <c r="BP275" s="424"/>
      <c r="BQ275" s="424"/>
      <c r="BR275" s="424"/>
      <c r="BS275" s="424"/>
      <c r="BT275" s="424"/>
      <c r="BU275" s="424"/>
      <c r="BV275" s="424"/>
      <c r="BW275" s="424"/>
      <c r="BX275" s="424"/>
      <c r="BY275" s="424"/>
      <c r="BZ275" s="424"/>
      <c r="CA275" s="424"/>
      <c r="CB275" s="424"/>
      <c r="CC275" s="424"/>
      <c r="CD275" s="424"/>
      <c r="CE275" s="424"/>
      <c r="CF275" s="424"/>
      <c r="CG275" s="424"/>
      <c r="CH275" s="424"/>
      <c r="CI275" s="424"/>
      <c r="CJ275" s="424"/>
      <c r="CK275" s="424"/>
      <c r="CL275" s="424"/>
      <c r="CM275" s="424"/>
      <c r="CN275" s="424"/>
      <c r="CO275" s="424"/>
      <c r="CP275" s="424"/>
      <c r="CQ275" s="424"/>
      <c r="CR275" s="424"/>
      <c r="CS275" s="424"/>
      <c r="CT275" s="424"/>
      <c r="CU275" s="424"/>
      <c r="CV275" s="424"/>
      <c r="CW275" s="424"/>
      <c r="CX275" s="424"/>
      <c r="CY275" s="424"/>
      <c r="CZ275" s="424"/>
      <c r="DA275" s="424"/>
      <c r="DB275" s="424"/>
      <c r="DC275" s="424"/>
      <c r="DD275" s="424"/>
      <c r="DE275" s="424"/>
      <c r="DF275" s="424"/>
      <c r="DG275" s="424"/>
      <c r="DH275" s="424"/>
      <c r="DI275" s="424"/>
      <c r="DJ275" s="424"/>
      <c r="DK275" s="424"/>
      <c r="DL275" s="424"/>
    </row>
    <row r="276" spans="1:116" s="424" customFormat="1">
      <c r="A276" s="434" t="s">
        <v>48</v>
      </c>
      <c r="B276" s="434"/>
      <c r="C276" s="437">
        <v>7350</v>
      </c>
      <c r="D276" s="437">
        <v>7350</v>
      </c>
      <c r="E276" s="437"/>
      <c r="F276" s="436"/>
      <c r="G276" s="435"/>
      <c r="H276" s="436"/>
      <c r="I276" s="435"/>
      <c r="J276" s="435"/>
      <c r="K276" s="435"/>
      <c r="L276" s="435"/>
      <c r="M276" s="435"/>
      <c r="N276" s="435"/>
      <c r="O276" s="442">
        <f t="shared" si="78"/>
        <v>7350</v>
      </c>
      <c r="P276" s="442">
        <f t="shared" si="90"/>
        <v>0</v>
      </c>
      <c r="Q276" s="442">
        <f>O276-'[1]5.3'!M276</f>
        <v>0</v>
      </c>
    </row>
    <row r="277" spans="1:116" s="424" customFormat="1">
      <c r="A277" s="434" t="s">
        <v>400</v>
      </c>
      <c r="B277" s="434"/>
      <c r="C277" s="437">
        <v>7350</v>
      </c>
      <c r="D277" s="437">
        <v>7350</v>
      </c>
      <c r="E277" s="437">
        <v>0</v>
      </c>
      <c r="F277" s="436">
        <v>0</v>
      </c>
      <c r="G277" s="435">
        <v>0</v>
      </c>
      <c r="H277" s="436">
        <v>0</v>
      </c>
      <c r="I277" s="435">
        <v>0</v>
      </c>
      <c r="J277" s="435">
        <v>0</v>
      </c>
      <c r="K277" s="435">
        <v>0</v>
      </c>
      <c r="L277" s="435">
        <v>0</v>
      </c>
      <c r="M277" s="435">
        <v>0</v>
      </c>
      <c r="N277" s="435">
        <v>0</v>
      </c>
      <c r="O277" s="442">
        <f t="shared" si="78"/>
        <v>7350</v>
      </c>
      <c r="P277" s="442">
        <f t="shared" si="90"/>
        <v>0</v>
      </c>
      <c r="Q277" s="442">
        <f>O277-'[1]5.3'!M277</f>
        <v>0</v>
      </c>
    </row>
    <row r="278" spans="1:116" s="424" customFormat="1">
      <c r="A278" s="434" t="s">
        <v>647</v>
      </c>
      <c r="B278" s="434"/>
      <c r="C278" s="437">
        <v>-2450</v>
      </c>
      <c r="D278" s="437">
        <v>-2450</v>
      </c>
      <c r="E278" s="437"/>
      <c r="F278" s="436"/>
      <c r="G278" s="435"/>
      <c r="H278" s="436"/>
      <c r="I278" s="435"/>
      <c r="J278" s="435"/>
      <c r="K278" s="435"/>
      <c r="L278" s="435"/>
      <c r="M278" s="435"/>
      <c r="N278" s="435"/>
      <c r="O278" s="442">
        <f t="shared" si="78"/>
        <v>-2450</v>
      </c>
      <c r="P278" s="442">
        <f t="shared" si="90"/>
        <v>0</v>
      </c>
      <c r="Q278" s="442">
        <f>O278-'[1]5.3'!M278</f>
        <v>0</v>
      </c>
    </row>
    <row r="279" spans="1:116" s="424" customFormat="1">
      <c r="A279" s="434" t="s">
        <v>648</v>
      </c>
      <c r="B279" s="434"/>
      <c r="C279" s="437">
        <f>SUM(C278)</f>
        <v>-2450</v>
      </c>
      <c r="D279" s="437">
        <f t="shared" ref="D279:N279" si="93">SUM(D278)</f>
        <v>-2450</v>
      </c>
      <c r="E279" s="437">
        <f t="shared" si="93"/>
        <v>0</v>
      </c>
      <c r="F279" s="437">
        <f t="shared" si="93"/>
        <v>0</v>
      </c>
      <c r="G279" s="437">
        <f t="shared" si="93"/>
        <v>0</v>
      </c>
      <c r="H279" s="437">
        <f t="shared" si="93"/>
        <v>0</v>
      </c>
      <c r="I279" s="437">
        <f t="shared" si="93"/>
        <v>0</v>
      </c>
      <c r="J279" s="437">
        <f t="shared" si="93"/>
        <v>0</v>
      </c>
      <c r="K279" s="437">
        <f t="shared" si="93"/>
        <v>0</v>
      </c>
      <c r="L279" s="437">
        <f t="shared" si="93"/>
        <v>0</v>
      </c>
      <c r="M279" s="437">
        <f t="shared" si="93"/>
        <v>0</v>
      </c>
      <c r="N279" s="437">
        <f t="shared" si="93"/>
        <v>0</v>
      </c>
      <c r="O279" s="442">
        <f t="shared" si="78"/>
        <v>-2450</v>
      </c>
      <c r="P279" s="442">
        <f t="shared" si="90"/>
        <v>0</v>
      </c>
      <c r="Q279" s="442">
        <f>O279-'[1]5.3'!M279</f>
        <v>0</v>
      </c>
    </row>
    <row r="280" spans="1:116" s="424" customFormat="1">
      <c r="A280" s="434" t="s">
        <v>400</v>
      </c>
      <c r="B280" s="434"/>
      <c r="C280" s="437">
        <f>C277+C279</f>
        <v>4900</v>
      </c>
      <c r="D280" s="437">
        <f t="shared" ref="D280:N280" si="94">D277+D279</f>
        <v>4900</v>
      </c>
      <c r="E280" s="437">
        <f t="shared" si="94"/>
        <v>0</v>
      </c>
      <c r="F280" s="437">
        <f t="shared" si="94"/>
        <v>0</v>
      </c>
      <c r="G280" s="437">
        <f t="shared" si="94"/>
        <v>0</v>
      </c>
      <c r="H280" s="437">
        <f t="shared" si="94"/>
        <v>0</v>
      </c>
      <c r="I280" s="437">
        <f t="shared" si="94"/>
        <v>0</v>
      </c>
      <c r="J280" s="437">
        <f t="shared" si="94"/>
        <v>0</v>
      </c>
      <c r="K280" s="437">
        <f t="shared" si="94"/>
        <v>0</v>
      </c>
      <c r="L280" s="437">
        <f t="shared" si="94"/>
        <v>0</v>
      </c>
      <c r="M280" s="437">
        <f t="shared" si="94"/>
        <v>0</v>
      </c>
      <c r="N280" s="437">
        <f t="shared" si="94"/>
        <v>0</v>
      </c>
      <c r="O280" s="442">
        <f t="shared" si="78"/>
        <v>4900</v>
      </c>
      <c r="P280" s="442">
        <f t="shared" si="90"/>
        <v>0</v>
      </c>
      <c r="Q280" s="442">
        <f>O280-'[1]5.3'!M280</f>
        <v>0</v>
      </c>
    </row>
    <row r="281" spans="1:116">
      <c r="A281" s="447" t="s">
        <v>703</v>
      </c>
      <c r="B281" s="445" t="s">
        <v>645</v>
      </c>
      <c r="C281" s="437"/>
      <c r="D281" s="437"/>
      <c r="E281" s="435"/>
      <c r="F281" s="436"/>
      <c r="G281" s="435"/>
      <c r="H281" s="436"/>
      <c r="I281" s="435"/>
      <c r="J281" s="435"/>
      <c r="K281" s="435"/>
      <c r="L281" s="435"/>
      <c r="M281" s="435"/>
      <c r="N281" s="435"/>
      <c r="O281" s="442">
        <f t="shared" si="78"/>
        <v>0</v>
      </c>
      <c r="P281" s="442">
        <f t="shared" si="90"/>
        <v>0</v>
      </c>
      <c r="Q281" s="442">
        <f>O281-'[1]5.3'!M281</f>
        <v>0</v>
      </c>
      <c r="R281" s="424"/>
      <c r="S281" s="424"/>
      <c r="T281" s="424"/>
      <c r="U281" s="424"/>
      <c r="V281" s="424"/>
      <c r="W281" s="424"/>
      <c r="X281" s="424"/>
      <c r="Y281" s="424"/>
      <c r="Z281" s="424"/>
      <c r="AA281" s="424"/>
      <c r="AB281" s="424"/>
      <c r="AC281" s="424"/>
      <c r="AD281" s="424"/>
      <c r="AE281" s="424"/>
      <c r="AF281" s="424"/>
      <c r="AG281" s="424"/>
      <c r="AH281" s="424"/>
      <c r="AI281" s="424"/>
      <c r="AJ281" s="424"/>
      <c r="AK281" s="424"/>
      <c r="AL281" s="424"/>
      <c r="AM281" s="424"/>
      <c r="AN281" s="424"/>
      <c r="AO281" s="424"/>
      <c r="AP281" s="424"/>
      <c r="AQ281" s="424"/>
      <c r="AR281" s="424"/>
      <c r="AS281" s="424"/>
      <c r="AT281" s="424"/>
      <c r="AU281" s="424"/>
      <c r="AV281" s="424"/>
      <c r="AW281" s="424"/>
      <c r="AX281" s="424"/>
      <c r="AY281" s="424"/>
      <c r="AZ281" s="424"/>
      <c r="BA281" s="424"/>
      <c r="BB281" s="424"/>
      <c r="BC281" s="424"/>
      <c r="BD281" s="424"/>
      <c r="BE281" s="424"/>
      <c r="BF281" s="424"/>
      <c r="BG281" s="424"/>
      <c r="BH281" s="424"/>
      <c r="BI281" s="424"/>
      <c r="BJ281" s="424"/>
      <c r="BK281" s="424"/>
      <c r="BL281" s="424"/>
      <c r="BM281" s="424"/>
      <c r="BN281" s="424"/>
      <c r="BO281" s="424"/>
      <c r="BP281" s="424"/>
      <c r="BQ281" s="424"/>
      <c r="BR281" s="424"/>
      <c r="BS281" s="424"/>
      <c r="BT281" s="424"/>
      <c r="BU281" s="424"/>
      <c r="BV281" s="424"/>
      <c r="BW281" s="424"/>
      <c r="BX281" s="424"/>
      <c r="BY281" s="424"/>
      <c r="BZ281" s="424"/>
      <c r="CA281" s="424"/>
      <c r="CB281" s="424"/>
      <c r="CC281" s="424"/>
      <c r="CD281" s="424"/>
      <c r="CE281" s="424"/>
      <c r="CF281" s="424"/>
      <c r="CG281" s="424"/>
      <c r="CH281" s="424"/>
      <c r="CI281" s="424"/>
      <c r="CJ281" s="424"/>
      <c r="CK281" s="424"/>
      <c r="CL281" s="424"/>
      <c r="CM281" s="424"/>
      <c r="CN281" s="424"/>
      <c r="CO281" s="424"/>
      <c r="CP281" s="424"/>
      <c r="CQ281" s="424"/>
      <c r="CR281" s="424"/>
      <c r="CS281" s="424"/>
      <c r="CT281" s="424"/>
      <c r="CU281" s="424"/>
      <c r="CV281" s="424"/>
      <c r="CW281" s="424"/>
      <c r="CX281" s="424"/>
      <c r="CY281" s="424"/>
      <c r="CZ281" s="424"/>
      <c r="DA281" s="424"/>
      <c r="DB281" s="424"/>
      <c r="DC281" s="424"/>
      <c r="DD281" s="424"/>
      <c r="DE281" s="424"/>
      <c r="DF281" s="424"/>
      <c r="DG281" s="424"/>
      <c r="DH281" s="424"/>
      <c r="DI281" s="424"/>
      <c r="DJ281" s="424"/>
      <c r="DK281" s="424"/>
      <c r="DL281" s="424"/>
    </row>
    <row r="282" spans="1:116" s="424" customFormat="1">
      <c r="A282" s="434" t="s">
        <v>48</v>
      </c>
      <c r="B282" s="434"/>
      <c r="C282" s="437">
        <v>1741</v>
      </c>
      <c r="D282" s="437">
        <v>6</v>
      </c>
      <c r="E282" s="437"/>
      <c r="F282" s="436"/>
      <c r="G282" s="435"/>
      <c r="H282" s="436">
        <v>1735</v>
      </c>
      <c r="I282" s="435"/>
      <c r="J282" s="435"/>
      <c r="K282" s="435"/>
      <c r="L282" s="435"/>
      <c r="M282" s="435"/>
      <c r="N282" s="435"/>
      <c r="O282" s="442">
        <f t="shared" si="78"/>
        <v>1741</v>
      </c>
      <c r="P282" s="442">
        <f t="shared" si="90"/>
        <v>0</v>
      </c>
      <c r="Q282" s="442">
        <f>O282-'[1]5.3'!M282</f>
        <v>0</v>
      </c>
    </row>
    <row r="283" spans="1:116" s="424" customFormat="1">
      <c r="A283" s="434" t="s">
        <v>400</v>
      </c>
      <c r="B283" s="434"/>
      <c r="C283" s="437">
        <v>1741</v>
      </c>
      <c r="D283" s="437">
        <v>6</v>
      </c>
      <c r="E283" s="437"/>
      <c r="F283" s="436"/>
      <c r="G283" s="435"/>
      <c r="H283" s="436">
        <v>1735</v>
      </c>
      <c r="I283" s="437">
        <f t="shared" ref="I283:N283" si="95">I279+I282</f>
        <v>0</v>
      </c>
      <c r="J283" s="437">
        <f t="shared" si="95"/>
        <v>0</v>
      </c>
      <c r="K283" s="437">
        <f t="shared" si="95"/>
        <v>0</v>
      </c>
      <c r="L283" s="437">
        <f t="shared" si="95"/>
        <v>0</v>
      </c>
      <c r="M283" s="437">
        <f t="shared" si="95"/>
        <v>0</v>
      </c>
      <c r="N283" s="437">
        <f t="shared" si="95"/>
        <v>0</v>
      </c>
      <c r="O283" s="442">
        <f t="shared" si="78"/>
        <v>1741</v>
      </c>
      <c r="P283" s="442">
        <f t="shared" si="90"/>
        <v>0</v>
      </c>
      <c r="Q283" s="442">
        <f>O283-'[1]5.3'!M283</f>
        <v>0</v>
      </c>
    </row>
    <row r="284" spans="1:116" s="424" customFormat="1">
      <c r="A284" s="434" t="s">
        <v>697</v>
      </c>
      <c r="B284" s="434"/>
      <c r="C284" s="437">
        <v>95</v>
      </c>
      <c r="D284" s="437"/>
      <c r="E284" s="437"/>
      <c r="F284" s="436"/>
      <c r="G284" s="435"/>
      <c r="H284" s="436">
        <v>95</v>
      </c>
      <c r="I284" s="437"/>
      <c r="J284" s="437"/>
      <c r="K284" s="437"/>
      <c r="L284" s="437"/>
      <c r="M284" s="437"/>
      <c r="N284" s="437"/>
      <c r="O284" s="442">
        <f t="shared" si="78"/>
        <v>95</v>
      </c>
      <c r="P284" s="442">
        <f t="shared" si="90"/>
        <v>0</v>
      </c>
      <c r="Q284" s="442">
        <f>O284-'[1]5.3'!M284</f>
        <v>0</v>
      </c>
    </row>
    <row r="285" spans="1:116" s="424" customFormat="1">
      <c r="A285" s="434" t="s">
        <v>648</v>
      </c>
      <c r="B285" s="434"/>
      <c r="C285" s="437">
        <f>SUM(C284)</f>
        <v>95</v>
      </c>
      <c r="D285" s="437">
        <f t="shared" ref="D285:N285" si="96">SUM(D284)</f>
        <v>0</v>
      </c>
      <c r="E285" s="437">
        <f t="shared" si="96"/>
        <v>0</v>
      </c>
      <c r="F285" s="437">
        <f t="shared" si="96"/>
        <v>0</v>
      </c>
      <c r="G285" s="437">
        <f t="shared" si="96"/>
        <v>0</v>
      </c>
      <c r="H285" s="437">
        <f t="shared" si="96"/>
        <v>95</v>
      </c>
      <c r="I285" s="437">
        <f t="shared" si="96"/>
        <v>0</v>
      </c>
      <c r="J285" s="437">
        <f t="shared" si="96"/>
        <v>0</v>
      </c>
      <c r="K285" s="437">
        <f t="shared" si="96"/>
        <v>0</v>
      </c>
      <c r="L285" s="437">
        <f t="shared" si="96"/>
        <v>0</v>
      </c>
      <c r="M285" s="437">
        <f t="shared" si="96"/>
        <v>0</v>
      </c>
      <c r="N285" s="437">
        <f t="shared" si="96"/>
        <v>0</v>
      </c>
      <c r="O285" s="442">
        <f t="shared" si="78"/>
        <v>95</v>
      </c>
      <c r="P285" s="442">
        <f t="shared" si="90"/>
        <v>0</v>
      </c>
      <c r="Q285" s="442">
        <f>O285-'[1]5.3'!M285</f>
        <v>0</v>
      </c>
    </row>
    <row r="286" spans="1:116" s="424" customFormat="1">
      <c r="A286" s="434" t="s">
        <v>400</v>
      </c>
      <c r="B286" s="434"/>
      <c r="C286" s="437">
        <f>C283+C285</f>
        <v>1836</v>
      </c>
      <c r="D286" s="437">
        <f t="shared" ref="D286:N286" si="97">D283+D285</f>
        <v>6</v>
      </c>
      <c r="E286" s="437">
        <f t="shared" si="97"/>
        <v>0</v>
      </c>
      <c r="F286" s="437">
        <f t="shared" si="97"/>
        <v>0</v>
      </c>
      <c r="G286" s="437">
        <f t="shared" si="97"/>
        <v>0</v>
      </c>
      <c r="H286" s="437">
        <f t="shared" si="97"/>
        <v>1830</v>
      </c>
      <c r="I286" s="437">
        <f t="shared" si="97"/>
        <v>0</v>
      </c>
      <c r="J286" s="437">
        <f t="shared" si="97"/>
        <v>0</v>
      </c>
      <c r="K286" s="437">
        <f t="shared" si="97"/>
        <v>0</v>
      </c>
      <c r="L286" s="437">
        <f t="shared" si="97"/>
        <v>0</v>
      </c>
      <c r="M286" s="437">
        <f t="shared" si="97"/>
        <v>0</v>
      </c>
      <c r="N286" s="437">
        <f t="shared" si="97"/>
        <v>0</v>
      </c>
      <c r="O286" s="442">
        <f t="shared" si="78"/>
        <v>1836</v>
      </c>
      <c r="P286" s="442">
        <f t="shared" si="90"/>
        <v>0</v>
      </c>
      <c r="Q286" s="442">
        <f>O286-'[1]5.3'!M286</f>
        <v>0</v>
      </c>
    </row>
    <row r="287" spans="1:116" s="482" customFormat="1">
      <c r="A287" s="513" t="s">
        <v>704</v>
      </c>
      <c r="B287" s="430"/>
      <c r="C287" s="514"/>
      <c r="D287" s="515"/>
      <c r="E287" s="516"/>
      <c r="F287" s="515"/>
      <c r="G287" s="516"/>
      <c r="H287" s="515"/>
      <c r="I287" s="516"/>
      <c r="J287" s="516"/>
      <c r="K287" s="516"/>
      <c r="L287" s="516"/>
      <c r="M287" s="516"/>
      <c r="N287" s="516"/>
      <c r="O287" s="442">
        <f t="shared" si="78"/>
        <v>0</v>
      </c>
      <c r="P287" s="442">
        <f t="shared" si="90"/>
        <v>0</v>
      </c>
      <c r="Q287" s="442">
        <f>O287-'[1]5.3'!M287</f>
        <v>0</v>
      </c>
    </row>
    <row r="288" spans="1:116" s="460" customFormat="1">
      <c r="A288" s="434" t="s">
        <v>48</v>
      </c>
      <c r="B288" s="483"/>
      <c r="C288" s="517">
        <f t="shared" ref="C288:N289" si="98">C13+C20+C27+C34+C42+C61+C69+C111+C118</f>
        <v>1267593</v>
      </c>
      <c r="D288" s="517">
        <f t="shared" si="98"/>
        <v>997093</v>
      </c>
      <c r="E288" s="517">
        <f t="shared" si="98"/>
        <v>31129</v>
      </c>
      <c r="F288" s="517">
        <f t="shared" si="98"/>
        <v>0</v>
      </c>
      <c r="G288" s="517">
        <f t="shared" si="98"/>
        <v>0</v>
      </c>
      <c r="H288" s="517">
        <f t="shared" si="98"/>
        <v>232209</v>
      </c>
      <c r="I288" s="517">
        <f t="shared" si="98"/>
        <v>0</v>
      </c>
      <c r="J288" s="517">
        <f t="shared" si="98"/>
        <v>5862</v>
      </c>
      <c r="K288" s="517">
        <f t="shared" si="98"/>
        <v>0</v>
      </c>
      <c r="L288" s="517">
        <f t="shared" si="98"/>
        <v>0</v>
      </c>
      <c r="M288" s="517">
        <f t="shared" si="98"/>
        <v>0</v>
      </c>
      <c r="N288" s="517">
        <f t="shared" si="98"/>
        <v>1300</v>
      </c>
      <c r="O288" s="442">
        <f t="shared" si="78"/>
        <v>1267593</v>
      </c>
      <c r="P288" s="442">
        <f t="shared" si="90"/>
        <v>0</v>
      </c>
      <c r="Q288" s="442">
        <f>O288-'[1]5.3'!M288</f>
        <v>0</v>
      </c>
    </row>
    <row r="289" spans="1:17" s="460" customFormat="1">
      <c r="A289" s="434" t="s">
        <v>400</v>
      </c>
      <c r="B289" s="483"/>
      <c r="C289" s="517">
        <f t="shared" si="98"/>
        <v>1275338</v>
      </c>
      <c r="D289" s="517">
        <f t="shared" si="98"/>
        <v>972712</v>
      </c>
      <c r="E289" s="517">
        <f t="shared" si="98"/>
        <v>31129</v>
      </c>
      <c r="F289" s="517">
        <f t="shared" si="98"/>
        <v>0</v>
      </c>
      <c r="G289" s="517">
        <f t="shared" si="98"/>
        <v>0</v>
      </c>
      <c r="H289" s="517">
        <f t="shared" si="98"/>
        <v>232209</v>
      </c>
      <c r="I289" s="517">
        <f t="shared" si="98"/>
        <v>0</v>
      </c>
      <c r="J289" s="517">
        <f t="shared" si="98"/>
        <v>5862</v>
      </c>
      <c r="K289" s="517">
        <f t="shared" si="98"/>
        <v>0</v>
      </c>
      <c r="L289" s="517">
        <f t="shared" si="98"/>
        <v>0</v>
      </c>
      <c r="M289" s="517">
        <f t="shared" si="98"/>
        <v>0</v>
      </c>
      <c r="N289" s="517">
        <f t="shared" si="98"/>
        <v>33426</v>
      </c>
      <c r="O289" s="442">
        <f t="shared" si="78"/>
        <v>1275338</v>
      </c>
      <c r="P289" s="442">
        <f t="shared" si="90"/>
        <v>0</v>
      </c>
      <c r="Q289" s="442">
        <f>O289-'[1]5.3'!M289</f>
        <v>0</v>
      </c>
    </row>
    <row r="290" spans="1:17" s="460" customFormat="1">
      <c r="A290" s="434" t="s">
        <v>648</v>
      </c>
      <c r="B290" s="483"/>
      <c r="C290" s="517">
        <f t="shared" ref="C290:N291" si="99">C17+C24+C31+C39+C44+C66+C71+C115+C120</f>
        <v>-69939</v>
      </c>
      <c r="D290" s="517">
        <f t="shared" si="99"/>
        <v>-65378</v>
      </c>
      <c r="E290" s="517">
        <f t="shared" si="99"/>
        <v>7692</v>
      </c>
      <c r="F290" s="517">
        <f t="shared" si="99"/>
        <v>0</v>
      </c>
      <c r="G290" s="517">
        <f t="shared" si="99"/>
        <v>0</v>
      </c>
      <c r="H290" s="517">
        <f t="shared" si="99"/>
        <v>-13551</v>
      </c>
      <c r="I290" s="517">
        <f t="shared" si="99"/>
        <v>0</v>
      </c>
      <c r="J290" s="517">
        <f t="shared" si="99"/>
        <v>1298</v>
      </c>
      <c r="K290" s="517">
        <f t="shared" si="99"/>
        <v>0</v>
      </c>
      <c r="L290" s="517">
        <f t="shared" si="99"/>
        <v>0</v>
      </c>
      <c r="M290" s="517">
        <f t="shared" si="99"/>
        <v>0</v>
      </c>
      <c r="N290" s="517">
        <f t="shared" si="99"/>
        <v>0</v>
      </c>
      <c r="O290" s="442">
        <f t="shared" si="78"/>
        <v>-69939</v>
      </c>
      <c r="P290" s="442">
        <f t="shared" si="90"/>
        <v>0</v>
      </c>
      <c r="Q290" s="442">
        <f>O290-'[1]5.3'!M290</f>
        <v>0</v>
      </c>
    </row>
    <row r="291" spans="1:17" s="460" customFormat="1">
      <c r="A291" s="434" t="s">
        <v>400</v>
      </c>
      <c r="B291" s="483"/>
      <c r="C291" s="517">
        <f t="shared" si="99"/>
        <v>1205399</v>
      </c>
      <c r="D291" s="517">
        <f t="shared" si="99"/>
        <v>907334</v>
      </c>
      <c r="E291" s="517">
        <f t="shared" si="99"/>
        <v>38821</v>
      </c>
      <c r="F291" s="517">
        <f t="shared" si="99"/>
        <v>0</v>
      </c>
      <c r="G291" s="517">
        <f t="shared" si="99"/>
        <v>0</v>
      </c>
      <c r="H291" s="517">
        <f t="shared" si="99"/>
        <v>218658</v>
      </c>
      <c r="I291" s="517">
        <f t="shared" si="99"/>
        <v>0</v>
      </c>
      <c r="J291" s="517">
        <f t="shared" si="99"/>
        <v>7160</v>
      </c>
      <c r="K291" s="517">
        <f t="shared" si="99"/>
        <v>0</v>
      </c>
      <c r="L291" s="517">
        <f t="shared" si="99"/>
        <v>0</v>
      </c>
      <c r="M291" s="517">
        <f t="shared" si="99"/>
        <v>0</v>
      </c>
      <c r="N291" s="517">
        <f t="shared" si="99"/>
        <v>33426</v>
      </c>
      <c r="O291" s="442">
        <f t="shared" si="78"/>
        <v>1205399</v>
      </c>
      <c r="P291" s="442">
        <f t="shared" si="90"/>
        <v>0</v>
      </c>
      <c r="Q291" s="442">
        <f>O291-'[1]5.3'!M291</f>
        <v>0</v>
      </c>
    </row>
    <row r="292" spans="1:17" s="424" customFormat="1">
      <c r="A292" s="485" t="s">
        <v>705</v>
      </c>
      <c r="B292" s="486"/>
      <c r="C292" s="487"/>
      <c r="D292" s="487"/>
      <c r="E292" s="487"/>
      <c r="F292" s="487"/>
      <c r="G292" s="487"/>
      <c r="H292" s="487"/>
      <c r="I292" s="487"/>
      <c r="J292" s="487"/>
      <c r="K292" s="487"/>
      <c r="L292" s="487"/>
      <c r="M292" s="487"/>
      <c r="N292" s="487"/>
      <c r="O292" s="442">
        <f t="shared" si="78"/>
        <v>0</v>
      </c>
      <c r="P292" s="442">
        <f t="shared" si="90"/>
        <v>0</v>
      </c>
      <c r="Q292" s="442">
        <f>O292-'[1]5.3'!M292</f>
        <v>0</v>
      </c>
    </row>
    <row r="293" spans="1:17" s="424" customFormat="1">
      <c r="A293" s="434" t="s">
        <v>48</v>
      </c>
      <c r="B293" s="462"/>
      <c r="C293" s="489">
        <f t="shared" ref="C293:N294" si="100">C13+C20+C27+C34+C61+C81+C88+C96+C111+C123+C131+C143+C151+C158+C164+C171+C178+C185+C191+C198+C204+C224+C237+C251+C258+C264+C270+C276+C282+C104+C230</f>
        <v>896872</v>
      </c>
      <c r="D293" s="489">
        <f t="shared" si="100"/>
        <v>771649</v>
      </c>
      <c r="E293" s="489">
        <f t="shared" si="100"/>
        <v>31129</v>
      </c>
      <c r="F293" s="489">
        <f t="shared" si="100"/>
        <v>0</v>
      </c>
      <c r="G293" s="489">
        <f t="shared" si="100"/>
        <v>0</v>
      </c>
      <c r="H293" s="489">
        <f t="shared" si="100"/>
        <v>86932</v>
      </c>
      <c r="I293" s="489">
        <f t="shared" si="100"/>
        <v>0</v>
      </c>
      <c r="J293" s="489">
        <f t="shared" si="100"/>
        <v>5862</v>
      </c>
      <c r="K293" s="489">
        <f t="shared" si="100"/>
        <v>0</v>
      </c>
      <c r="L293" s="489">
        <f t="shared" si="100"/>
        <v>0</v>
      </c>
      <c r="M293" s="489">
        <f t="shared" si="100"/>
        <v>0</v>
      </c>
      <c r="N293" s="489">
        <f t="shared" si="100"/>
        <v>1300</v>
      </c>
      <c r="O293" s="442">
        <f t="shared" si="78"/>
        <v>896872</v>
      </c>
      <c r="P293" s="442">
        <f t="shared" si="90"/>
        <v>0</v>
      </c>
      <c r="Q293" s="442">
        <f>O293-'[1]5.3'!M293</f>
        <v>0</v>
      </c>
    </row>
    <row r="294" spans="1:17" s="424" customFormat="1">
      <c r="A294" s="434" t="s">
        <v>400</v>
      </c>
      <c r="B294" s="462"/>
      <c r="C294" s="489">
        <f t="shared" si="100"/>
        <v>901777</v>
      </c>
      <c r="D294" s="489">
        <f t="shared" si="100"/>
        <v>754397</v>
      </c>
      <c r="E294" s="489">
        <f t="shared" si="100"/>
        <v>31129</v>
      </c>
      <c r="F294" s="489">
        <f t="shared" si="100"/>
        <v>0</v>
      </c>
      <c r="G294" s="489">
        <f t="shared" si="100"/>
        <v>0</v>
      </c>
      <c r="H294" s="489">
        <f t="shared" si="100"/>
        <v>86932</v>
      </c>
      <c r="I294" s="489">
        <f t="shared" si="100"/>
        <v>0</v>
      </c>
      <c r="J294" s="489">
        <f t="shared" si="100"/>
        <v>5862</v>
      </c>
      <c r="K294" s="489">
        <f t="shared" si="100"/>
        <v>0</v>
      </c>
      <c r="L294" s="489">
        <f t="shared" si="100"/>
        <v>0</v>
      </c>
      <c r="M294" s="489">
        <f t="shared" si="100"/>
        <v>0</v>
      </c>
      <c r="N294" s="489">
        <f t="shared" si="100"/>
        <v>23457</v>
      </c>
      <c r="O294" s="442">
        <f t="shared" si="78"/>
        <v>901777</v>
      </c>
      <c r="P294" s="442">
        <f t="shared" si="90"/>
        <v>0</v>
      </c>
      <c r="Q294" s="442">
        <f>O294-'[1]5.3'!M294</f>
        <v>0</v>
      </c>
    </row>
    <row r="295" spans="1:17" s="424" customFormat="1">
      <c r="A295" s="434" t="s">
        <v>648</v>
      </c>
      <c r="B295" s="462"/>
      <c r="C295" s="489">
        <f t="shared" ref="C295:N296" si="101">C17+C24+C31+C39+C66+C85+C93+C101+C108+C115+C128+C135+C148+C155+C161+C168+C175+C182+C188+C195+C201+C207+C227+C234+C241+C255+C261+C267+C273+C279+C285</f>
        <v>-58983</v>
      </c>
      <c r="D295" s="489">
        <f t="shared" si="101"/>
        <v>-57754</v>
      </c>
      <c r="E295" s="489">
        <f t="shared" si="101"/>
        <v>7227</v>
      </c>
      <c r="F295" s="489">
        <f t="shared" si="101"/>
        <v>0</v>
      </c>
      <c r="G295" s="489">
        <f t="shared" si="101"/>
        <v>0</v>
      </c>
      <c r="H295" s="489">
        <f t="shared" si="101"/>
        <v>-9754</v>
      </c>
      <c r="I295" s="489">
        <f t="shared" si="101"/>
        <v>0</v>
      </c>
      <c r="J295" s="489">
        <f t="shared" si="101"/>
        <v>1298</v>
      </c>
      <c r="K295" s="489">
        <f t="shared" si="101"/>
        <v>0</v>
      </c>
      <c r="L295" s="489">
        <f t="shared" si="101"/>
        <v>0</v>
      </c>
      <c r="M295" s="489">
        <f t="shared" si="101"/>
        <v>0</v>
      </c>
      <c r="N295" s="489">
        <f t="shared" si="101"/>
        <v>0</v>
      </c>
      <c r="O295" s="442">
        <f t="shared" si="78"/>
        <v>-58983</v>
      </c>
      <c r="P295" s="442">
        <f t="shared" si="90"/>
        <v>0</v>
      </c>
      <c r="Q295" s="442">
        <f>O295-'[1]5.3'!M295</f>
        <v>0</v>
      </c>
    </row>
    <row r="296" spans="1:17" s="424" customFormat="1">
      <c r="A296" s="434" t="s">
        <v>400</v>
      </c>
      <c r="B296" s="490"/>
      <c r="C296" s="489">
        <f t="shared" si="101"/>
        <v>842794</v>
      </c>
      <c r="D296" s="489">
        <f t="shared" si="101"/>
        <v>696643</v>
      </c>
      <c r="E296" s="489">
        <f t="shared" si="101"/>
        <v>38356</v>
      </c>
      <c r="F296" s="489">
        <f t="shared" si="101"/>
        <v>0</v>
      </c>
      <c r="G296" s="489">
        <f t="shared" si="101"/>
        <v>0</v>
      </c>
      <c r="H296" s="489">
        <f t="shared" si="101"/>
        <v>77178</v>
      </c>
      <c r="I296" s="489">
        <f t="shared" si="101"/>
        <v>0</v>
      </c>
      <c r="J296" s="489">
        <f t="shared" si="101"/>
        <v>7160</v>
      </c>
      <c r="K296" s="489">
        <f t="shared" si="101"/>
        <v>0</v>
      </c>
      <c r="L296" s="489">
        <f t="shared" si="101"/>
        <v>0</v>
      </c>
      <c r="M296" s="489">
        <f t="shared" si="101"/>
        <v>0</v>
      </c>
      <c r="N296" s="489">
        <f t="shared" si="101"/>
        <v>23457</v>
      </c>
      <c r="O296" s="442">
        <f t="shared" si="78"/>
        <v>842794</v>
      </c>
      <c r="P296" s="442">
        <f t="shared" si="90"/>
        <v>0</v>
      </c>
      <c r="Q296" s="442">
        <f>O296-'[1]5.3'!M296</f>
        <v>0</v>
      </c>
    </row>
    <row r="297" spans="1:17" s="424" customFormat="1">
      <c r="A297" s="485" t="s">
        <v>706</v>
      </c>
      <c r="B297" s="486"/>
      <c r="C297" s="487"/>
      <c r="D297" s="487"/>
      <c r="E297" s="487"/>
      <c r="F297" s="487"/>
      <c r="G297" s="487"/>
      <c r="H297" s="487"/>
      <c r="I297" s="487"/>
      <c r="J297" s="487"/>
      <c r="K297" s="487"/>
      <c r="L297" s="487"/>
      <c r="M297" s="487"/>
      <c r="N297" s="487"/>
      <c r="O297" s="442">
        <f t="shared" si="78"/>
        <v>0</v>
      </c>
      <c r="P297" s="442">
        <f t="shared" si="90"/>
        <v>0</v>
      </c>
      <c r="Q297" s="442">
        <f>O297-'[1]5.3'!M297</f>
        <v>0</v>
      </c>
    </row>
    <row r="298" spans="1:17" s="424" customFormat="1">
      <c r="A298" s="434" t="s">
        <v>48</v>
      </c>
      <c r="B298" s="462"/>
      <c r="C298" s="489">
        <f t="shared" ref="C298:N299" si="102">C42+C74+C210+C216+C244</f>
        <v>370721</v>
      </c>
      <c r="D298" s="489">
        <f t="shared" si="102"/>
        <v>225444</v>
      </c>
      <c r="E298" s="489">
        <f t="shared" si="102"/>
        <v>0</v>
      </c>
      <c r="F298" s="489">
        <f t="shared" si="102"/>
        <v>0</v>
      </c>
      <c r="G298" s="489">
        <f t="shared" si="102"/>
        <v>0</v>
      </c>
      <c r="H298" s="489">
        <f t="shared" si="102"/>
        <v>145277</v>
      </c>
      <c r="I298" s="489">
        <f t="shared" si="102"/>
        <v>0</v>
      </c>
      <c r="J298" s="489">
        <f t="shared" si="102"/>
        <v>0</v>
      </c>
      <c r="K298" s="489">
        <f t="shared" si="102"/>
        <v>0</v>
      </c>
      <c r="L298" s="489">
        <f t="shared" si="102"/>
        <v>0</v>
      </c>
      <c r="M298" s="489">
        <f t="shared" si="102"/>
        <v>0</v>
      </c>
      <c r="N298" s="489">
        <f t="shared" si="102"/>
        <v>0</v>
      </c>
      <c r="O298" s="442">
        <f t="shared" si="78"/>
        <v>370721</v>
      </c>
      <c r="P298" s="442">
        <f t="shared" si="90"/>
        <v>0</v>
      </c>
      <c r="Q298" s="442">
        <f>O298-'[1]5.3'!M298</f>
        <v>0</v>
      </c>
    </row>
    <row r="299" spans="1:17" s="424" customFormat="1">
      <c r="A299" s="434" t="s">
        <v>400</v>
      </c>
      <c r="B299" s="462"/>
      <c r="C299" s="489">
        <f t="shared" si="102"/>
        <v>373561</v>
      </c>
      <c r="D299" s="489">
        <f t="shared" si="102"/>
        <v>218315</v>
      </c>
      <c r="E299" s="489">
        <f t="shared" si="102"/>
        <v>0</v>
      </c>
      <c r="F299" s="489">
        <f t="shared" si="102"/>
        <v>0</v>
      </c>
      <c r="G299" s="489">
        <f t="shared" si="102"/>
        <v>0</v>
      </c>
      <c r="H299" s="489">
        <f t="shared" si="102"/>
        <v>145277</v>
      </c>
      <c r="I299" s="489">
        <f t="shared" si="102"/>
        <v>0</v>
      </c>
      <c r="J299" s="489">
        <f t="shared" si="102"/>
        <v>0</v>
      </c>
      <c r="K299" s="489">
        <f t="shared" si="102"/>
        <v>0</v>
      </c>
      <c r="L299" s="489">
        <f t="shared" si="102"/>
        <v>0</v>
      </c>
      <c r="M299" s="489">
        <f t="shared" si="102"/>
        <v>0</v>
      </c>
      <c r="N299" s="489">
        <f t="shared" si="102"/>
        <v>9969</v>
      </c>
      <c r="O299" s="442">
        <f t="shared" si="78"/>
        <v>373561</v>
      </c>
      <c r="P299" s="442">
        <f t="shared" si="90"/>
        <v>0</v>
      </c>
      <c r="Q299" s="442">
        <f>O299-'[1]5.3'!M299</f>
        <v>0</v>
      </c>
    </row>
    <row r="300" spans="1:17" s="424" customFormat="1">
      <c r="A300" s="434" t="s">
        <v>648</v>
      </c>
      <c r="B300" s="462"/>
      <c r="C300" s="489">
        <f t="shared" ref="C300:N301" si="103">C44+C78+C213+C221+C248</f>
        <v>-10956</v>
      </c>
      <c r="D300" s="489">
        <f t="shared" si="103"/>
        <v>-7624</v>
      </c>
      <c r="E300" s="489">
        <f t="shared" si="103"/>
        <v>465</v>
      </c>
      <c r="F300" s="489">
        <f t="shared" si="103"/>
        <v>0</v>
      </c>
      <c r="G300" s="489">
        <f t="shared" si="103"/>
        <v>0</v>
      </c>
      <c r="H300" s="489">
        <f t="shared" si="103"/>
        <v>-3797</v>
      </c>
      <c r="I300" s="489">
        <f t="shared" si="103"/>
        <v>0</v>
      </c>
      <c r="J300" s="489">
        <f t="shared" si="103"/>
        <v>0</v>
      </c>
      <c r="K300" s="489">
        <f t="shared" si="103"/>
        <v>0</v>
      </c>
      <c r="L300" s="489">
        <f t="shared" si="103"/>
        <v>0</v>
      </c>
      <c r="M300" s="489">
        <f t="shared" si="103"/>
        <v>0</v>
      </c>
      <c r="N300" s="489">
        <f t="shared" si="103"/>
        <v>0</v>
      </c>
      <c r="O300" s="442">
        <f t="shared" si="78"/>
        <v>-10956</v>
      </c>
      <c r="P300" s="442">
        <f t="shared" si="90"/>
        <v>0</v>
      </c>
      <c r="Q300" s="442">
        <f>O300-'[1]5.3'!M300</f>
        <v>0</v>
      </c>
    </row>
    <row r="301" spans="1:17" s="424" customFormat="1">
      <c r="A301" s="434" t="s">
        <v>400</v>
      </c>
      <c r="B301" s="490"/>
      <c r="C301" s="489">
        <f t="shared" si="103"/>
        <v>362605</v>
      </c>
      <c r="D301" s="489">
        <f t="shared" si="103"/>
        <v>210691</v>
      </c>
      <c r="E301" s="489">
        <f t="shared" si="103"/>
        <v>465</v>
      </c>
      <c r="F301" s="489">
        <f t="shared" si="103"/>
        <v>0</v>
      </c>
      <c r="G301" s="489">
        <f t="shared" si="103"/>
        <v>0</v>
      </c>
      <c r="H301" s="489">
        <f t="shared" si="103"/>
        <v>141480</v>
      </c>
      <c r="I301" s="489">
        <f t="shared" si="103"/>
        <v>0</v>
      </c>
      <c r="J301" s="489">
        <f t="shared" si="103"/>
        <v>0</v>
      </c>
      <c r="K301" s="489">
        <f t="shared" si="103"/>
        <v>0</v>
      </c>
      <c r="L301" s="489">
        <f t="shared" si="103"/>
        <v>0</v>
      </c>
      <c r="M301" s="489">
        <f t="shared" si="103"/>
        <v>0</v>
      </c>
      <c r="N301" s="489">
        <f t="shared" si="103"/>
        <v>9969</v>
      </c>
      <c r="O301" s="442">
        <f t="shared" si="78"/>
        <v>362605</v>
      </c>
      <c r="P301" s="442">
        <f t="shared" si="90"/>
        <v>0</v>
      </c>
      <c r="Q301" s="442">
        <f>O301-'[1]5.3'!M301</f>
        <v>0</v>
      </c>
    </row>
    <row r="302" spans="1:17">
      <c r="A302" s="491" t="s">
        <v>707</v>
      </c>
      <c r="B302" s="492"/>
      <c r="C302" s="493">
        <v>0</v>
      </c>
      <c r="D302" s="493">
        <v>0</v>
      </c>
      <c r="E302" s="493">
        <v>0</v>
      </c>
      <c r="F302" s="493">
        <v>0</v>
      </c>
      <c r="G302" s="493">
        <v>0</v>
      </c>
      <c r="H302" s="493">
        <v>0</v>
      </c>
      <c r="I302" s="493">
        <v>0</v>
      </c>
      <c r="J302" s="493">
        <v>0</v>
      </c>
      <c r="K302" s="493">
        <v>0</v>
      </c>
      <c r="L302" s="493">
        <v>0</v>
      </c>
      <c r="M302" s="493">
        <v>0</v>
      </c>
      <c r="N302" s="493">
        <v>0</v>
      </c>
      <c r="O302" s="442">
        <f t="shared" ref="O302:O308" si="104">SUM(D302:N302)</f>
        <v>0</v>
      </c>
      <c r="P302" s="442">
        <f t="shared" si="90"/>
        <v>0</v>
      </c>
      <c r="Q302" s="442">
        <f>O302-'[1]5.3'!M302</f>
        <v>0</v>
      </c>
    </row>
    <row r="303" spans="1:17">
      <c r="B303" s="492"/>
      <c r="C303" s="518"/>
      <c r="D303" s="518"/>
      <c r="E303" s="518"/>
      <c r="F303" s="518"/>
      <c r="G303" s="518"/>
      <c r="H303" s="518"/>
      <c r="I303" s="518"/>
      <c r="J303" s="489"/>
      <c r="K303" s="518"/>
      <c r="L303" s="518"/>
      <c r="M303" s="518"/>
      <c r="N303" s="518"/>
      <c r="O303" s="442">
        <f t="shared" si="104"/>
        <v>0</v>
      </c>
      <c r="P303" s="442">
        <f t="shared" si="90"/>
        <v>0</v>
      </c>
      <c r="Q303" s="433"/>
    </row>
    <row r="304" spans="1:17">
      <c r="B304" s="492"/>
      <c r="C304" s="433">
        <f>C293+C298</f>
        <v>1267593</v>
      </c>
      <c r="D304" s="433">
        <f t="shared" ref="D304:N304" si="105">D293+D298</f>
        <v>997093</v>
      </c>
      <c r="E304" s="433">
        <f t="shared" si="105"/>
        <v>31129</v>
      </c>
      <c r="F304" s="433">
        <f t="shared" si="105"/>
        <v>0</v>
      </c>
      <c r="G304" s="433">
        <f t="shared" si="105"/>
        <v>0</v>
      </c>
      <c r="H304" s="433">
        <f t="shared" si="105"/>
        <v>232209</v>
      </c>
      <c r="I304" s="433">
        <f t="shared" si="105"/>
        <v>0</v>
      </c>
      <c r="J304" s="433">
        <f t="shared" si="105"/>
        <v>5862</v>
      </c>
      <c r="K304" s="433">
        <f t="shared" si="105"/>
        <v>0</v>
      </c>
      <c r="L304" s="433">
        <f t="shared" si="105"/>
        <v>0</v>
      </c>
      <c r="M304" s="433">
        <f t="shared" si="105"/>
        <v>0</v>
      </c>
      <c r="N304" s="433">
        <f t="shared" si="105"/>
        <v>1300</v>
      </c>
      <c r="O304" s="442">
        <f t="shared" si="104"/>
        <v>1267593</v>
      </c>
      <c r="P304" s="442">
        <f t="shared" si="90"/>
        <v>0</v>
      </c>
    </row>
    <row r="305" spans="1:16">
      <c r="A305" s="495"/>
      <c r="B305" s="424"/>
      <c r="C305" s="433">
        <f t="shared" ref="C305:N307" si="106">C294+C299</f>
        <v>1275338</v>
      </c>
      <c r="D305" s="433">
        <f t="shared" si="106"/>
        <v>972712</v>
      </c>
      <c r="E305" s="433">
        <f t="shared" si="106"/>
        <v>31129</v>
      </c>
      <c r="F305" s="433">
        <f t="shared" si="106"/>
        <v>0</v>
      </c>
      <c r="G305" s="433">
        <f t="shared" si="106"/>
        <v>0</v>
      </c>
      <c r="H305" s="433">
        <f t="shared" si="106"/>
        <v>232209</v>
      </c>
      <c r="I305" s="433">
        <f t="shared" si="106"/>
        <v>0</v>
      </c>
      <c r="J305" s="433">
        <f t="shared" si="106"/>
        <v>5862</v>
      </c>
      <c r="K305" s="433">
        <f t="shared" si="106"/>
        <v>0</v>
      </c>
      <c r="L305" s="433">
        <f t="shared" si="106"/>
        <v>0</v>
      </c>
      <c r="M305" s="433">
        <f t="shared" si="106"/>
        <v>0</v>
      </c>
      <c r="N305" s="433">
        <f t="shared" si="106"/>
        <v>33426</v>
      </c>
      <c r="O305" s="442">
        <f t="shared" si="104"/>
        <v>1275338</v>
      </c>
      <c r="P305" s="442">
        <f t="shared" si="90"/>
        <v>0</v>
      </c>
    </row>
    <row r="306" spans="1:16">
      <c r="A306" s="495"/>
      <c r="C306" s="433">
        <f t="shared" si="106"/>
        <v>-69939</v>
      </c>
      <c r="D306" s="433">
        <f t="shared" si="106"/>
        <v>-65378</v>
      </c>
      <c r="E306" s="433">
        <f t="shared" si="106"/>
        <v>7692</v>
      </c>
      <c r="F306" s="433">
        <f t="shared" si="106"/>
        <v>0</v>
      </c>
      <c r="G306" s="433">
        <f t="shared" si="106"/>
        <v>0</v>
      </c>
      <c r="H306" s="433">
        <f t="shared" si="106"/>
        <v>-13551</v>
      </c>
      <c r="I306" s="433">
        <f t="shared" si="106"/>
        <v>0</v>
      </c>
      <c r="J306" s="433">
        <f t="shared" si="106"/>
        <v>1298</v>
      </c>
      <c r="K306" s="433">
        <f t="shared" si="106"/>
        <v>0</v>
      </c>
      <c r="L306" s="433">
        <f t="shared" si="106"/>
        <v>0</v>
      </c>
      <c r="M306" s="433">
        <f t="shared" si="106"/>
        <v>0</v>
      </c>
      <c r="N306" s="433">
        <f t="shared" si="106"/>
        <v>0</v>
      </c>
      <c r="O306" s="442">
        <f t="shared" si="104"/>
        <v>-69939</v>
      </c>
      <c r="P306" s="442">
        <f t="shared" si="90"/>
        <v>0</v>
      </c>
    </row>
    <row r="307" spans="1:16">
      <c r="A307" s="495"/>
      <c r="C307" s="433">
        <f>C296+C301</f>
        <v>1205399</v>
      </c>
      <c r="D307" s="433">
        <f t="shared" si="106"/>
        <v>907334</v>
      </c>
      <c r="E307" s="433">
        <f t="shared" si="106"/>
        <v>38821</v>
      </c>
      <c r="F307" s="433">
        <f t="shared" si="106"/>
        <v>0</v>
      </c>
      <c r="G307" s="433">
        <f t="shared" si="106"/>
        <v>0</v>
      </c>
      <c r="H307" s="433">
        <f t="shared" si="106"/>
        <v>218658</v>
      </c>
      <c r="I307" s="433">
        <f t="shared" si="106"/>
        <v>0</v>
      </c>
      <c r="J307" s="433">
        <f t="shared" si="106"/>
        <v>7160</v>
      </c>
      <c r="K307" s="433">
        <f t="shared" si="106"/>
        <v>0</v>
      </c>
      <c r="L307" s="433">
        <f t="shared" si="106"/>
        <v>0</v>
      </c>
      <c r="M307" s="433">
        <f t="shared" si="106"/>
        <v>0</v>
      </c>
      <c r="N307" s="433">
        <f t="shared" si="106"/>
        <v>33426</v>
      </c>
      <c r="O307" s="442">
        <f t="shared" si="104"/>
        <v>1205399</v>
      </c>
      <c r="P307" s="442">
        <f t="shared" si="90"/>
        <v>0</v>
      </c>
    </row>
    <row r="308" spans="1:16">
      <c r="A308" s="495"/>
      <c r="C308" s="433">
        <f>C291-C307</f>
        <v>0</v>
      </c>
      <c r="D308" s="433">
        <f t="shared" ref="D308:N308" si="107">D291-D307</f>
        <v>0</v>
      </c>
      <c r="E308" s="433">
        <f t="shared" si="107"/>
        <v>0</v>
      </c>
      <c r="F308" s="433">
        <f t="shared" si="107"/>
        <v>0</v>
      </c>
      <c r="G308" s="433">
        <f t="shared" si="107"/>
        <v>0</v>
      </c>
      <c r="H308" s="433">
        <f t="shared" si="107"/>
        <v>0</v>
      </c>
      <c r="I308" s="433">
        <f t="shared" si="107"/>
        <v>0</v>
      </c>
      <c r="J308" s="433">
        <f t="shared" si="107"/>
        <v>0</v>
      </c>
      <c r="K308" s="433">
        <f t="shared" si="107"/>
        <v>0</v>
      </c>
      <c r="L308" s="433">
        <f t="shared" si="107"/>
        <v>0</v>
      </c>
      <c r="M308" s="433">
        <f t="shared" si="107"/>
        <v>0</v>
      </c>
      <c r="N308" s="433">
        <f t="shared" si="107"/>
        <v>0</v>
      </c>
      <c r="O308" s="442">
        <f t="shared" si="104"/>
        <v>0</v>
      </c>
      <c r="P308" s="442">
        <f t="shared" si="90"/>
        <v>0</v>
      </c>
    </row>
    <row r="309" spans="1:16">
      <c r="C309" s="433"/>
      <c r="D309" s="433"/>
      <c r="E309" s="433"/>
      <c r="F309" s="433"/>
      <c r="G309" s="433"/>
      <c r="H309" s="433"/>
      <c r="I309" s="433"/>
      <c r="J309" s="433"/>
      <c r="K309" s="433"/>
      <c r="L309" s="433"/>
      <c r="M309" s="433"/>
      <c r="N309" s="433"/>
    </row>
  </sheetData>
  <mergeCells count="17">
    <mergeCell ref="N8:N10"/>
    <mergeCell ref="J11:K11"/>
    <mergeCell ref="L11:M11"/>
    <mergeCell ref="A3:N3"/>
    <mergeCell ref="A4:N4"/>
    <mergeCell ref="A5:N5"/>
    <mergeCell ref="K7:N7"/>
    <mergeCell ref="B8:B10"/>
    <mergeCell ref="C8:C10"/>
    <mergeCell ref="D8:D10"/>
    <mergeCell ref="E8:E10"/>
    <mergeCell ref="F8:F10"/>
    <mergeCell ref="G8:G10"/>
    <mergeCell ref="H8:H10"/>
    <mergeCell ref="I8:I10"/>
    <mergeCell ref="J8:K9"/>
    <mergeCell ref="L8:M9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1" orientation="landscape" r:id="rId1"/>
  <headerFooter>
    <oddFooter>&amp;P. oldal</oddFooter>
  </headerFooter>
  <rowBreaks count="6" manualBreakCount="6">
    <brk id="45" max="13" man="1"/>
    <brk id="94" max="13" man="1"/>
    <brk id="136" max="13" man="1"/>
    <brk id="183" max="13" man="1"/>
    <brk id="228" max="13" man="1"/>
    <brk id="268" max="13" man="1"/>
  </rowBreaks>
</worksheet>
</file>

<file path=xl/worksheets/sheet6.xml><?xml version="1.0" encoding="utf-8"?>
<worksheet xmlns="http://schemas.openxmlformats.org/spreadsheetml/2006/main" xmlns:r="http://schemas.openxmlformats.org/officeDocument/2006/relationships">
  <dimension ref="A1:O103"/>
  <sheetViews>
    <sheetView view="pageBreakPreview" zoomScaleNormal="80" workbookViewId="0"/>
  </sheetViews>
  <sheetFormatPr defaultRowHeight="12.75"/>
  <cols>
    <col min="1" max="1" width="28.5703125" customWidth="1"/>
    <col min="2" max="2" width="9.5703125" customWidth="1"/>
    <col min="3" max="3" width="10.7109375" customWidth="1"/>
    <col min="4" max="4" width="9.7109375" customWidth="1"/>
    <col min="5" max="5" width="9.28515625" customWidth="1"/>
    <col min="6" max="6" width="10.5703125" customWidth="1"/>
    <col min="7" max="7" width="11" customWidth="1"/>
    <col min="8" max="8" width="11.42578125" customWidth="1"/>
    <col min="9" max="9" width="9.7109375" customWidth="1"/>
    <col min="10" max="10" width="10.85546875" customWidth="1"/>
    <col min="11" max="11" width="10.28515625" customWidth="1"/>
  </cols>
  <sheetData>
    <row r="1" spans="1:11" ht="15.75">
      <c r="A1" s="27" t="s">
        <v>765</v>
      </c>
      <c r="B1" s="27"/>
      <c r="C1" s="27"/>
      <c r="D1" s="27"/>
      <c r="E1" s="27"/>
      <c r="F1" s="27"/>
      <c r="G1" s="27"/>
      <c r="H1" s="26"/>
      <c r="I1" s="34"/>
      <c r="J1" s="34"/>
      <c r="K1" s="34"/>
    </row>
    <row r="2" spans="1:11">
      <c r="A2" s="35"/>
      <c r="B2" s="35"/>
      <c r="C2" s="35"/>
      <c r="D2" s="35"/>
      <c r="E2" s="35"/>
      <c r="F2" s="35"/>
      <c r="G2" s="35"/>
      <c r="H2" s="36"/>
      <c r="I2" s="35"/>
      <c r="J2" s="35"/>
      <c r="K2" s="35"/>
    </row>
    <row r="3" spans="1:11">
      <c r="A3" s="35"/>
      <c r="B3" s="35"/>
      <c r="C3" s="35"/>
      <c r="D3" s="35"/>
      <c r="E3" s="35"/>
      <c r="F3" s="35"/>
      <c r="G3" s="35"/>
      <c r="H3" s="36"/>
      <c r="I3" s="35"/>
      <c r="J3" s="35"/>
      <c r="K3" s="35"/>
    </row>
    <row r="4" spans="1:11" ht="15.75">
      <c r="A4" s="35"/>
      <c r="B4" s="35"/>
      <c r="C4" s="35"/>
      <c r="D4" s="35"/>
      <c r="E4" s="37"/>
      <c r="F4" s="37" t="s">
        <v>26</v>
      </c>
      <c r="G4" s="37"/>
      <c r="H4" s="35"/>
      <c r="I4" s="35"/>
      <c r="J4" s="35"/>
      <c r="K4" s="35"/>
    </row>
    <row r="5" spans="1:11" ht="15.75">
      <c r="A5" s="35"/>
      <c r="B5" s="35"/>
      <c r="C5" s="35"/>
      <c r="D5" s="35"/>
      <c r="E5" s="37"/>
      <c r="F5" s="408" t="s">
        <v>487</v>
      </c>
      <c r="G5" s="37"/>
      <c r="H5" s="35"/>
      <c r="I5" s="35"/>
      <c r="J5" s="35"/>
      <c r="K5" s="35"/>
    </row>
    <row r="6" spans="1:11" ht="15.75">
      <c r="A6" s="35"/>
      <c r="B6" s="35"/>
      <c r="C6" s="35"/>
      <c r="D6" s="35"/>
      <c r="E6" s="37"/>
      <c r="F6" s="37" t="s">
        <v>38</v>
      </c>
      <c r="G6" s="37"/>
      <c r="H6" s="35"/>
      <c r="I6" s="35"/>
      <c r="J6" s="35"/>
      <c r="K6" s="35"/>
    </row>
    <row r="7" spans="1:11" ht="15.75">
      <c r="A7" s="35"/>
      <c r="B7" s="35"/>
      <c r="C7" s="35"/>
      <c r="D7" s="35"/>
      <c r="E7" s="37"/>
      <c r="F7" s="37"/>
      <c r="G7" s="37"/>
      <c r="H7" s="35"/>
      <c r="I7" s="35"/>
      <c r="J7" s="35"/>
      <c r="K7" s="35"/>
    </row>
    <row r="8" spans="1:11">
      <c r="A8" s="26"/>
      <c r="B8" s="26"/>
      <c r="C8" s="26"/>
      <c r="D8" s="26"/>
      <c r="E8" s="26"/>
      <c r="F8" s="26"/>
      <c r="G8" s="26"/>
      <c r="H8" s="26"/>
      <c r="I8" s="26"/>
      <c r="J8" s="26"/>
      <c r="K8" s="26"/>
    </row>
    <row r="9" spans="1:11" ht="15">
      <c r="A9" s="38"/>
      <c r="B9" s="38"/>
      <c r="C9" s="38"/>
      <c r="D9" s="38"/>
      <c r="E9" s="38"/>
      <c r="F9" s="38"/>
      <c r="G9" s="38"/>
      <c r="H9" s="5"/>
      <c r="I9" s="38"/>
      <c r="J9" s="5" t="s">
        <v>28</v>
      </c>
      <c r="K9" s="38"/>
    </row>
    <row r="10" spans="1:11">
      <c r="A10" s="7"/>
      <c r="B10" s="532" t="s">
        <v>273</v>
      </c>
      <c r="C10" s="535" t="s">
        <v>40</v>
      </c>
      <c r="D10" s="555"/>
      <c r="E10" s="555"/>
      <c r="F10" s="555"/>
      <c r="G10" s="555"/>
      <c r="H10" s="535" t="s">
        <v>41</v>
      </c>
      <c r="I10" s="556"/>
      <c r="J10" s="557"/>
      <c r="K10" s="532" t="s">
        <v>170</v>
      </c>
    </row>
    <row r="11" spans="1:11" ht="12.75" customHeight="1">
      <c r="A11" s="19" t="s">
        <v>39</v>
      </c>
      <c r="B11" s="533"/>
      <c r="C11" s="532" t="s">
        <v>74</v>
      </c>
      <c r="D11" s="532" t="s">
        <v>75</v>
      </c>
      <c r="E11" s="532" t="s">
        <v>97</v>
      </c>
      <c r="F11" s="558" t="s">
        <v>189</v>
      </c>
      <c r="G11" s="558" t="s">
        <v>165</v>
      </c>
      <c r="H11" s="532" t="s">
        <v>44</v>
      </c>
      <c r="I11" s="532" t="s">
        <v>43</v>
      </c>
      <c r="J11" s="561" t="s">
        <v>197</v>
      </c>
      <c r="K11" s="533"/>
    </row>
    <row r="12" spans="1:11">
      <c r="A12" s="19" t="s">
        <v>42</v>
      </c>
      <c r="B12" s="533"/>
      <c r="C12" s="533"/>
      <c r="D12" s="533"/>
      <c r="E12" s="533"/>
      <c r="F12" s="559"/>
      <c r="G12" s="559"/>
      <c r="H12" s="533"/>
      <c r="I12" s="533"/>
      <c r="J12" s="562"/>
      <c r="K12" s="533"/>
    </row>
    <row r="13" spans="1:11" ht="26.25" customHeight="1">
      <c r="A13" s="8"/>
      <c r="B13" s="534"/>
      <c r="C13" s="534"/>
      <c r="D13" s="534"/>
      <c r="E13" s="534"/>
      <c r="F13" s="560"/>
      <c r="G13" s="560"/>
      <c r="H13" s="534"/>
      <c r="I13" s="534"/>
      <c r="J13" s="563"/>
      <c r="K13" s="534"/>
    </row>
    <row r="14" spans="1:11">
      <c r="A14" s="7" t="s">
        <v>8</v>
      </c>
      <c r="B14" s="18" t="s">
        <v>9</v>
      </c>
      <c r="C14" s="9" t="s">
        <v>10</v>
      </c>
      <c r="D14" s="18" t="s">
        <v>11</v>
      </c>
      <c r="E14" s="9" t="s">
        <v>12</v>
      </c>
      <c r="F14" s="18" t="s">
        <v>13</v>
      </c>
      <c r="G14" s="9" t="s">
        <v>14</v>
      </c>
      <c r="H14" s="17" t="s">
        <v>15</v>
      </c>
      <c r="I14" s="9" t="s">
        <v>16</v>
      </c>
      <c r="J14" s="18" t="s">
        <v>17</v>
      </c>
      <c r="K14" s="9" t="s">
        <v>18</v>
      </c>
    </row>
    <row r="15" spans="1:11">
      <c r="A15" s="13" t="s">
        <v>123</v>
      </c>
      <c r="B15" s="114"/>
      <c r="C15" s="114"/>
      <c r="D15" s="118"/>
      <c r="E15" s="114"/>
      <c r="F15" s="118"/>
      <c r="G15" s="114"/>
      <c r="H15" s="118"/>
      <c r="I15" s="114"/>
      <c r="J15" s="118"/>
      <c r="K15" s="114"/>
    </row>
    <row r="16" spans="1:11">
      <c r="A16" s="11" t="s">
        <v>34</v>
      </c>
      <c r="B16" s="88">
        <f>SUM(C16:K16)</f>
        <v>2581321</v>
      </c>
      <c r="C16" s="88">
        <f>SUM('5.1'!D329)</f>
        <v>111700</v>
      </c>
      <c r="D16" s="88">
        <f>SUM('5.1'!E329)</f>
        <v>18007</v>
      </c>
      <c r="E16" s="88">
        <f>SUM('5.1'!F329)</f>
        <v>366172</v>
      </c>
      <c r="F16" s="88">
        <f>SUM('5.1'!G329)</f>
        <v>11492</v>
      </c>
      <c r="G16" s="88">
        <f>SUM('5.1'!H329)</f>
        <v>237056</v>
      </c>
      <c r="H16" s="88">
        <f>SUM('5.1'!I329)</f>
        <v>755373</v>
      </c>
      <c r="I16" s="88">
        <f>SUM('5.1'!J329)</f>
        <v>504660</v>
      </c>
      <c r="J16" s="88">
        <f>SUM('5.1'!K329)</f>
        <v>3300</v>
      </c>
      <c r="K16" s="88">
        <f>SUM('5.1'!L329)</f>
        <v>573561</v>
      </c>
    </row>
    <row r="17" spans="1:15">
      <c r="A17" s="11" t="s">
        <v>398</v>
      </c>
      <c r="B17" s="88">
        <f t="shared" ref="B17:B18" si="0">SUM(C17:K17)</f>
        <v>3669566</v>
      </c>
      <c r="C17" s="88">
        <v>116318</v>
      </c>
      <c r="D17" s="88">
        <v>19429</v>
      </c>
      <c r="E17" s="88">
        <v>467464</v>
      </c>
      <c r="F17" s="88">
        <v>11492</v>
      </c>
      <c r="G17" s="88">
        <v>1309344</v>
      </c>
      <c r="H17" s="88">
        <v>690584</v>
      </c>
      <c r="I17" s="88">
        <v>795766</v>
      </c>
      <c r="J17" s="88">
        <v>3750</v>
      </c>
      <c r="K17" s="88">
        <v>255419</v>
      </c>
    </row>
    <row r="18" spans="1:15">
      <c r="A18" s="15" t="s">
        <v>522</v>
      </c>
      <c r="B18" s="88">
        <f t="shared" si="0"/>
        <v>3426693</v>
      </c>
      <c r="C18" s="88">
        <f>SUM('5.1'!D332)</f>
        <v>91861</v>
      </c>
      <c r="D18" s="88">
        <f>SUM('5.1'!E332)</f>
        <v>14097</v>
      </c>
      <c r="E18" s="88">
        <f>SUM('5.1'!F332)</f>
        <v>459913</v>
      </c>
      <c r="F18" s="88">
        <f>SUM('5.1'!G332)</f>
        <v>10837</v>
      </c>
      <c r="G18" s="88">
        <f>SUM('5.1'!H332)</f>
        <v>1620723</v>
      </c>
      <c r="H18" s="88">
        <f>SUM('5.1'!I332)</f>
        <v>559239</v>
      </c>
      <c r="I18" s="113">
        <f>SUM('5.1'!J332)</f>
        <v>584041</v>
      </c>
      <c r="J18" s="88">
        <f>SUM('5.1'!K332)</f>
        <v>2250</v>
      </c>
      <c r="K18" s="88">
        <f>SUM('5.1'!L332)</f>
        <v>83732</v>
      </c>
      <c r="L18" s="149">
        <f>SUM(C18:K18)</f>
        <v>3426693</v>
      </c>
      <c r="O18" s="63"/>
    </row>
    <row r="19" spans="1:15">
      <c r="A19" s="22" t="s">
        <v>68</v>
      </c>
      <c r="B19" s="130"/>
      <c r="C19" s="114"/>
      <c r="D19" s="118"/>
      <c r="E19" s="114"/>
      <c r="F19" s="118"/>
      <c r="G19" s="114"/>
      <c r="H19" s="114"/>
      <c r="I19" s="121"/>
      <c r="J19" s="114"/>
      <c r="K19" s="114"/>
    </row>
    <row r="20" spans="1:15">
      <c r="A20" s="11" t="s">
        <v>34</v>
      </c>
      <c r="B20" s="88">
        <f>SUM(C20:K20)</f>
        <v>256606</v>
      </c>
      <c r="C20" s="88">
        <f>SUM('5.2'!D40)</f>
        <v>169793</v>
      </c>
      <c r="D20" s="88">
        <f>SUM('5.2'!E40)</f>
        <v>36921</v>
      </c>
      <c r="E20" s="88">
        <f>SUM('5.2'!F40)</f>
        <v>43341</v>
      </c>
      <c r="F20" s="88">
        <f>SUM('5.2'!G40)</f>
        <v>0</v>
      </c>
      <c r="G20" s="88">
        <f>SUM('5.2'!H40)</f>
        <v>0</v>
      </c>
      <c r="H20" s="88">
        <f>SUM('5.2'!I40)</f>
        <v>6551</v>
      </c>
      <c r="I20" s="88">
        <f>SUM('5.2'!J40)</f>
        <v>0</v>
      </c>
      <c r="J20" s="88">
        <f>SUM('5.2'!K40)</f>
        <v>0</v>
      </c>
      <c r="K20" s="88">
        <f>SUM('5.2'!L40)</f>
        <v>0</v>
      </c>
    </row>
    <row r="21" spans="1:15">
      <c r="A21" s="11" t="s">
        <v>398</v>
      </c>
      <c r="B21" s="88">
        <f>SUM(C21:K21)</f>
        <v>279353</v>
      </c>
      <c r="C21" s="88">
        <v>184984</v>
      </c>
      <c r="D21" s="88">
        <v>39864</v>
      </c>
      <c r="E21" s="88">
        <v>45209</v>
      </c>
      <c r="F21" s="88"/>
      <c r="G21" s="88"/>
      <c r="H21" s="88">
        <v>9296</v>
      </c>
      <c r="I21" s="88"/>
      <c r="J21" s="88"/>
      <c r="K21" s="88"/>
    </row>
    <row r="22" spans="1:15">
      <c r="A22" s="15" t="s">
        <v>522</v>
      </c>
      <c r="B22" s="113">
        <f>SUM(C22:K22)</f>
        <v>273590</v>
      </c>
      <c r="C22" s="88">
        <f>SUM('5.2'!D43)</f>
        <v>181986</v>
      </c>
      <c r="D22" s="88">
        <f>SUM('5.2'!E43)</f>
        <v>38264</v>
      </c>
      <c r="E22" s="88">
        <f>SUM('5.2'!F43)</f>
        <v>46154</v>
      </c>
      <c r="F22" s="88">
        <f>SUM('5.2'!G43)</f>
        <v>0</v>
      </c>
      <c r="G22" s="88">
        <f>SUM('5.2'!H43)</f>
        <v>0</v>
      </c>
      <c r="H22" s="88">
        <f>SUM('5.2'!I43)</f>
        <v>7186</v>
      </c>
      <c r="I22" s="88">
        <f>SUM('5.2'!J43)</f>
        <v>0</v>
      </c>
      <c r="J22" s="88">
        <f>SUM('5.2'!K43)</f>
        <v>0</v>
      </c>
      <c r="K22" s="88">
        <f>SUM('5.2'!L43)</f>
        <v>0</v>
      </c>
    </row>
    <row r="23" spans="1:15">
      <c r="A23" s="13" t="s">
        <v>175</v>
      </c>
      <c r="B23" s="124"/>
      <c r="C23" s="130"/>
      <c r="D23" s="132"/>
      <c r="E23" s="130"/>
      <c r="F23" s="132"/>
      <c r="G23" s="130"/>
      <c r="H23" s="130"/>
      <c r="I23" s="132"/>
      <c r="J23" s="130"/>
      <c r="K23" s="130"/>
    </row>
    <row r="24" spans="1:15">
      <c r="A24" s="11" t="s">
        <v>34</v>
      </c>
      <c r="B24" s="135">
        <f>SUM(C24:K24)</f>
        <v>150750</v>
      </c>
      <c r="C24" s="135">
        <v>103135</v>
      </c>
      <c r="D24" s="351">
        <v>22476</v>
      </c>
      <c r="E24" s="135">
        <v>23458</v>
      </c>
      <c r="F24" s="351"/>
      <c r="G24" s="135"/>
      <c r="H24" s="135">
        <v>1681</v>
      </c>
      <c r="I24" s="351"/>
      <c r="J24" s="135"/>
      <c r="K24" s="135"/>
    </row>
    <row r="25" spans="1:15">
      <c r="A25" s="11" t="s">
        <v>398</v>
      </c>
      <c r="B25" s="135">
        <f>SUM(C25:K25)</f>
        <v>152385</v>
      </c>
      <c r="C25" s="135">
        <v>103135</v>
      </c>
      <c r="D25" s="351">
        <v>22476</v>
      </c>
      <c r="E25" s="135">
        <v>25093</v>
      </c>
      <c r="F25" s="351"/>
      <c r="G25" s="135"/>
      <c r="H25" s="135">
        <v>1681</v>
      </c>
      <c r="I25" s="351"/>
      <c r="J25" s="135"/>
      <c r="K25" s="135"/>
      <c r="O25" s="63"/>
    </row>
    <row r="26" spans="1:15">
      <c r="A26" s="15" t="s">
        <v>522</v>
      </c>
      <c r="B26" s="113">
        <f>SUM(C26:K26)</f>
        <v>142240</v>
      </c>
      <c r="C26" s="135">
        <v>96010</v>
      </c>
      <c r="D26" s="351">
        <v>21100</v>
      </c>
      <c r="E26" s="135">
        <v>24300</v>
      </c>
      <c r="F26" s="351"/>
      <c r="G26" s="135"/>
      <c r="H26" s="135">
        <v>830</v>
      </c>
      <c r="I26" s="112"/>
      <c r="J26" s="112"/>
      <c r="K26" s="112"/>
    </row>
    <row r="27" spans="1:15">
      <c r="A27" s="13" t="s">
        <v>176</v>
      </c>
      <c r="B27" s="130"/>
      <c r="C27" s="130"/>
      <c r="D27" s="132"/>
      <c r="E27" s="130"/>
      <c r="F27" s="132"/>
      <c r="G27" s="130"/>
      <c r="H27" s="130"/>
      <c r="I27" s="132"/>
      <c r="J27" s="130"/>
      <c r="K27" s="130"/>
    </row>
    <row r="28" spans="1:15">
      <c r="A28" s="11" t="s">
        <v>34</v>
      </c>
      <c r="B28" s="88">
        <f>SUM(C28:K28)</f>
        <v>126000</v>
      </c>
      <c r="C28" s="135">
        <v>81972</v>
      </c>
      <c r="D28" s="135">
        <v>16575</v>
      </c>
      <c r="E28" s="135">
        <v>24189</v>
      </c>
      <c r="F28" s="135"/>
      <c r="G28" s="135"/>
      <c r="H28" s="135">
        <v>3264</v>
      </c>
      <c r="I28" s="135"/>
      <c r="J28" s="135"/>
      <c r="K28" s="135"/>
    </row>
    <row r="29" spans="1:15">
      <c r="A29" s="11" t="s">
        <v>398</v>
      </c>
      <c r="B29" s="88">
        <f t="shared" ref="B29:B30" si="1">SUM(C29:K29)</f>
        <v>126000</v>
      </c>
      <c r="C29" s="135">
        <v>81972</v>
      </c>
      <c r="D29" s="135">
        <v>16575</v>
      </c>
      <c r="E29" s="135">
        <v>24189</v>
      </c>
      <c r="F29" s="135"/>
      <c r="G29" s="135"/>
      <c r="H29" s="135">
        <v>3264</v>
      </c>
      <c r="I29" s="135"/>
      <c r="J29" s="135"/>
      <c r="K29" s="135"/>
    </row>
    <row r="30" spans="1:15">
      <c r="A30" s="15" t="s">
        <v>522</v>
      </c>
      <c r="B30" s="113">
        <f t="shared" si="1"/>
        <v>118420</v>
      </c>
      <c r="C30" s="135">
        <v>80900</v>
      </c>
      <c r="D30" s="135">
        <v>16100</v>
      </c>
      <c r="E30" s="135">
        <v>18900</v>
      </c>
      <c r="F30" s="135"/>
      <c r="G30" s="135"/>
      <c r="H30" s="135">
        <v>2520</v>
      </c>
      <c r="I30" s="135"/>
      <c r="J30" s="135"/>
      <c r="K30" s="135"/>
    </row>
    <row r="31" spans="1:15">
      <c r="A31" s="13" t="s">
        <v>177</v>
      </c>
      <c r="B31" s="124"/>
      <c r="C31" s="130"/>
      <c r="D31" s="132"/>
      <c r="E31" s="130"/>
      <c r="F31" s="132"/>
      <c r="G31" s="130"/>
      <c r="H31" s="130"/>
      <c r="I31" s="132"/>
      <c r="J31" s="130"/>
      <c r="K31" s="130"/>
    </row>
    <row r="32" spans="1:15">
      <c r="A32" s="11" t="s">
        <v>34</v>
      </c>
      <c r="B32" s="88">
        <f>SUM(C32:K32)</f>
        <v>66186</v>
      </c>
      <c r="C32" s="135">
        <v>43486</v>
      </c>
      <c r="D32" s="135">
        <v>8700</v>
      </c>
      <c r="E32" s="135">
        <v>12449</v>
      </c>
      <c r="F32" s="135"/>
      <c r="G32" s="135"/>
      <c r="H32" s="135">
        <v>1551</v>
      </c>
      <c r="I32" s="135"/>
      <c r="J32" s="135"/>
      <c r="K32" s="135"/>
    </row>
    <row r="33" spans="1:11">
      <c r="A33" s="11" t="s">
        <v>398</v>
      </c>
      <c r="B33" s="88">
        <f>SUM(C33:K33)</f>
        <v>66186</v>
      </c>
      <c r="C33" s="135">
        <v>43486</v>
      </c>
      <c r="D33" s="135">
        <v>8700</v>
      </c>
      <c r="E33" s="135">
        <v>12449</v>
      </c>
      <c r="F33" s="135"/>
      <c r="G33" s="135"/>
      <c r="H33" s="135">
        <v>1551</v>
      </c>
      <c r="I33" s="135"/>
      <c r="J33" s="135"/>
      <c r="K33" s="135"/>
    </row>
    <row r="34" spans="1:11">
      <c r="A34" s="15" t="s">
        <v>522</v>
      </c>
      <c r="B34" s="88">
        <f>SUM(C34:K34)</f>
        <v>62310</v>
      </c>
      <c r="C34" s="135">
        <v>41810</v>
      </c>
      <c r="D34" s="135">
        <v>8260</v>
      </c>
      <c r="E34" s="135">
        <v>10990</v>
      </c>
      <c r="F34" s="135"/>
      <c r="G34" s="135"/>
      <c r="H34" s="135">
        <v>1250</v>
      </c>
      <c r="I34" s="135"/>
      <c r="J34" s="135"/>
      <c r="K34" s="135"/>
    </row>
    <row r="35" spans="1:11">
      <c r="A35" s="13" t="s">
        <v>190</v>
      </c>
      <c r="B35" s="114"/>
      <c r="C35" s="114"/>
      <c r="D35" s="118"/>
      <c r="E35" s="114"/>
      <c r="F35" s="118"/>
      <c r="G35" s="114"/>
      <c r="H35" s="114"/>
      <c r="I35" s="118"/>
      <c r="J35" s="114"/>
      <c r="K35" s="114"/>
    </row>
    <row r="36" spans="1:11">
      <c r="A36" s="11" t="s">
        <v>34</v>
      </c>
      <c r="B36" s="88">
        <f>SUM(C36:K36)</f>
        <v>34689</v>
      </c>
      <c r="C36" s="88">
        <v>20278</v>
      </c>
      <c r="D36" s="88">
        <v>4008</v>
      </c>
      <c r="E36" s="88">
        <v>5582</v>
      </c>
      <c r="F36" s="88"/>
      <c r="G36" s="88"/>
      <c r="H36" s="88">
        <v>4821</v>
      </c>
      <c r="I36" s="88"/>
      <c r="J36" s="88"/>
      <c r="K36" s="88"/>
    </row>
    <row r="37" spans="1:11">
      <c r="A37" s="11" t="s">
        <v>398</v>
      </c>
      <c r="B37" s="88">
        <f t="shared" ref="B37:B38" si="2">SUM(C37:K37)</f>
        <v>34850</v>
      </c>
      <c r="C37" s="88">
        <v>20278</v>
      </c>
      <c r="D37" s="88">
        <v>4008</v>
      </c>
      <c r="E37" s="88">
        <v>5743</v>
      </c>
      <c r="F37" s="88"/>
      <c r="G37" s="88"/>
      <c r="H37" s="88">
        <v>4821</v>
      </c>
      <c r="I37" s="88"/>
      <c r="J37" s="88"/>
      <c r="K37" s="88"/>
    </row>
    <row r="38" spans="1:11">
      <c r="A38" s="15" t="s">
        <v>522</v>
      </c>
      <c r="B38" s="88">
        <f t="shared" si="2"/>
        <v>33325</v>
      </c>
      <c r="C38" s="88">
        <v>20700</v>
      </c>
      <c r="D38" s="88">
        <v>4115</v>
      </c>
      <c r="E38" s="88">
        <v>5610</v>
      </c>
      <c r="F38" s="88"/>
      <c r="G38" s="88"/>
      <c r="H38" s="88">
        <v>2900</v>
      </c>
      <c r="I38" s="88"/>
      <c r="J38" s="88"/>
      <c r="K38" s="88"/>
    </row>
    <row r="39" spans="1:11">
      <c r="A39" s="22" t="s">
        <v>191</v>
      </c>
      <c r="B39" s="130"/>
      <c r="C39" s="114"/>
      <c r="D39" s="118"/>
      <c r="E39" s="114"/>
      <c r="F39" s="118"/>
      <c r="G39" s="114"/>
      <c r="H39" s="114"/>
      <c r="I39" s="118"/>
      <c r="J39" s="114"/>
      <c r="K39" s="114"/>
    </row>
    <row r="40" spans="1:11">
      <c r="A40" s="11" t="s">
        <v>34</v>
      </c>
      <c r="B40" s="88">
        <f>SUM(C40:K40)</f>
        <v>199859</v>
      </c>
      <c r="C40" s="88">
        <v>103267</v>
      </c>
      <c r="D40" s="88">
        <v>21288</v>
      </c>
      <c r="E40" s="88">
        <v>68516</v>
      </c>
      <c r="F40" s="88">
        <v>120</v>
      </c>
      <c r="G40" s="88"/>
      <c r="H40" s="88">
        <v>6668</v>
      </c>
      <c r="I40" s="88"/>
      <c r="J40" s="88"/>
      <c r="K40" s="88"/>
    </row>
    <row r="41" spans="1:11">
      <c r="A41" s="11" t="s">
        <v>398</v>
      </c>
      <c r="B41" s="88">
        <f>SUM(C41:K41)</f>
        <v>201506</v>
      </c>
      <c r="C41" s="88">
        <v>103267</v>
      </c>
      <c r="D41" s="88">
        <v>21288</v>
      </c>
      <c r="E41" s="88">
        <v>70163</v>
      </c>
      <c r="F41" s="88">
        <v>120</v>
      </c>
      <c r="G41" s="88"/>
      <c r="H41" s="88">
        <v>6668</v>
      </c>
      <c r="I41" s="88"/>
      <c r="J41" s="88"/>
      <c r="K41" s="88"/>
    </row>
    <row r="42" spans="1:11">
      <c r="A42" s="15" t="s">
        <v>522</v>
      </c>
      <c r="B42" s="113">
        <f>SUM(C42:K42)</f>
        <v>205233</v>
      </c>
      <c r="C42" s="88">
        <v>108820</v>
      </c>
      <c r="D42" s="88">
        <v>22033</v>
      </c>
      <c r="E42" s="88">
        <v>67558</v>
      </c>
      <c r="F42" s="88">
        <v>120</v>
      </c>
      <c r="G42" s="88"/>
      <c r="H42" s="88">
        <v>6702</v>
      </c>
      <c r="I42" s="88"/>
      <c r="J42" s="88"/>
      <c r="K42" s="88"/>
    </row>
    <row r="43" spans="1:11">
      <c r="A43" s="13" t="s">
        <v>192</v>
      </c>
      <c r="B43" s="124"/>
      <c r="C43" s="114"/>
      <c r="D43" s="118"/>
      <c r="E43" s="114"/>
      <c r="F43" s="118"/>
      <c r="G43" s="114"/>
      <c r="H43" s="114"/>
      <c r="I43" s="118"/>
      <c r="J43" s="114"/>
      <c r="K43" s="114"/>
    </row>
    <row r="44" spans="1:11">
      <c r="A44" s="11" t="s">
        <v>34</v>
      </c>
      <c r="B44" s="88">
        <f>SUM(C44:K44)</f>
        <v>57042</v>
      </c>
      <c r="C44" s="88">
        <v>37536</v>
      </c>
      <c r="D44" s="88">
        <v>7556</v>
      </c>
      <c r="E44" s="88">
        <v>11594</v>
      </c>
      <c r="F44" s="88"/>
      <c r="G44" s="88"/>
      <c r="H44" s="88">
        <v>356</v>
      </c>
      <c r="I44" s="88"/>
      <c r="J44" s="88"/>
      <c r="K44" s="88"/>
    </row>
    <row r="45" spans="1:11">
      <c r="A45" s="11" t="s">
        <v>398</v>
      </c>
      <c r="B45" s="88">
        <f t="shared" ref="B45:B46" si="3">SUM(C45:K45)</f>
        <v>52623</v>
      </c>
      <c r="C45" s="88">
        <v>33838</v>
      </c>
      <c r="D45" s="88">
        <v>6835</v>
      </c>
      <c r="E45" s="88">
        <v>11294</v>
      </c>
      <c r="F45" s="88"/>
      <c r="G45" s="88"/>
      <c r="H45" s="88">
        <v>656</v>
      </c>
      <c r="I45" s="88"/>
      <c r="J45" s="88"/>
      <c r="K45" s="88"/>
    </row>
    <row r="46" spans="1:11">
      <c r="A46" s="15" t="s">
        <v>522</v>
      </c>
      <c r="B46" s="88">
        <f t="shared" si="3"/>
        <v>55282</v>
      </c>
      <c r="C46" s="88">
        <v>36667</v>
      </c>
      <c r="D46" s="88">
        <v>7455</v>
      </c>
      <c r="E46" s="88">
        <v>10520</v>
      </c>
      <c r="F46" s="88"/>
      <c r="G46" s="88"/>
      <c r="H46" s="88">
        <v>640</v>
      </c>
      <c r="I46" s="88"/>
      <c r="J46" s="88"/>
      <c r="K46" s="88"/>
    </row>
    <row r="47" spans="1:11">
      <c r="A47" s="13" t="s">
        <v>193</v>
      </c>
      <c r="B47" s="130"/>
      <c r="C47" s="114"/>
      <c r="D47" s="118"/>
      <c r="E47" s="114"/>
      <c r="F47" s="118"/>
      <c r="G47" s="114"/>
      <c r="H47" s="114"/>
      <c r="I47" s="118"/>
      <c r="J47" s="114"/>
      <c r="K47" s="114"/>
    </row>
    <row r="48" spans="1:11">
      <c r="A48" s="11" t="s">
        <v>34</v>
      </c>
      <c r="B48" s="88">
        <f>SUM(C48:K48)</f>
        <v>172294</v>
      </c>
      <c r="C48" s="88">
        <v>50648</v>
      </c>
      <c r="D48" s="88">
        <v>10935</v>
      </c>
      <c r="E48" s="88">
        <v>73917</v>
      </c>
      <c r="F48" s="88"/>
      <c r="G48" s="88">
        <v>29250</v>
      </c>
      <c r="H48" s="88">
        <v>7544</v>
      </c>
      <c r="I48" s="88"/>
      <c r="J48" s="88"/>
      <c r="K48" s="88"/>
    </row>
    <row r="49" spans="1:13">
      <c r="A49" s="11" t="s">
        <v>398</v>
      </c>
      <c r="B49" s="88">
        <f>SUM(C49:K49)</f>
        <v>173885</v>
      </c>
      <c r="C49" s="88">
        <v>50135</v>
      </c>
      <c r="D49" s="88">
        <v>10836</v>
      </c>
      <c r="E49" s="88">
        <v>76120</v>
      </c>
      <c r="F49" s="88"/>
      <c r="G49" s="88">
        <v>29250</v>
      </c>
      <c r="H49" s="88">
        <v>7544</v>
      </c>
      <c r="I49" s="88"/>
      <c r="J49" s="88"/>
      <c r="K49" s="88"/>
    </row>
    <row r="50" spans="1:13">
      <c r="A50" s="15" t="s">
        <v>522</v>
      </c>
      <c r="B50" s="88">
        <f>SUM(C50:K50)</f>
        <v>158675</v>
      </c>
      <c r="C50" s="88">
        <v>49696</v>
      </c>
      <c r="D50" s="88">
        <v>10900</v>
      </c>
      <c r="E50" s="88">
        <v>66806</v>
      </c>
      <c r="F50" s="88"/>
      <c r="G50" s="88">
        <v>29273</v>
      </c>
      <c r="H50" s="88">
        <v>2000</v>
      </c>
      <c r="I50" s="88"/>
      <c r="J50" s="88"/>
      <c r="K50" s="88"/>
    </row>
    <row r="51" spans="1:13">
      <c r="A51" s="13" t="s">
        <v>181</v>
      </c>
      <c r="B51" s="130"/>
      <c r="C51" s="114"/>
      <c r="D51" s="118"/>
      <c r="E51" s="114"/>
      <c r="F51" s="118"/>
      <c r="G51" s="114"/>
      <c r="H51" s="114"/>
      <c r="I51" s="118"/>
      <c r="J51" s="114"/>
      <c r="K51" s="114"/>
    </row>
    <row r="52" spans="1:13">
      <c r="A52" s="11" t="s">
        <v>34</v>
      </c>
      <c r="B52" s="88">
        <f>SUM(C52:K52)</f>
        <v>54771</v>
      </c>
      <c r="C52" s="88">
        <v>25111</v>
      </c>
      <c r="D52" s="88">
        <v>5049</v>
      </c>
      <c r="E52" s="88">
        <v>21611</v>
      </c>
      <c r="F52" s="88"/>
      <c r="G52" s="88"/>
      <c r="H52" s="88">
        <v>3000</v>
      </c>
      <c r="I52" s="88"/>
      <c r="J52" s="88"/>
      <c r="K52" s="88"/>
    </row>
    <row r="53" spans="1:13">
      <c r="A53" s="11" t="s">
        <v>398</v>
      </c>
      <c r="B53" s="88">
        <f>SUM(C53:K53)</f>
        <v>55592</v>
      </c>
      <c r="C53" s="88">
        <v>25111</v>
      </c>
      <c r="D53" s="88">
        <v>5049</v>
      </c>
      <c r="E53" s="88">
        <v>22432</v>
      </c>
      <c r="F53" s="88"/>
      <c r="G53" s="88"/>
      <c r="H53" s="88">
        <v>3000</v>
      </c>
      <c r="I53" s="88"/>
      <c r="J53" s="88"/>
      <c r="K53" s="88"/>
    </row>
    <row r="54" spans="1:13">
      <c r="A54" s="15" t="s">
        <v>522</v>
      </c>
      <c r="B54" s="88">
        <f>SUM(C54:K54)</f>
        <v>57480</v>
      </c>
      <c r="C54" s="88">
        <v>25331</v>
      </c>
      <c r="D54" s="88">
        <v>5049</v>
      </c>
      <c r="E54" s="88">
        <v>24100</v>
      </c>
      <c r="F54" s="88"/>
      <c r="G54" s="88"/>
      <c r="H54" s="88">
        <v>3000</v>
      </c>
      <c r="I54" s="88"/>
      <c r="J54" s="88"/>
      <c r="K54" s="88"/>
    </row>
    <row r="55" spans="1:13">
      <c r="A55" s="13" t="s">
        <v>182</v>
      </c>
      <c r="B55" s="130"/>
      <c r="C55" s="117"/>
      <c r="D55" s="114"/>
      <c r="E55" s="118"/>
      <c r="F55" s="114"/>
      <c r="G55" s="118"/>
      <c r="H55" s="114"/>
      <c r="I55" s="118"/>
      <c r="J55" s="114"/>
      <c r="K55" s="116"/>
    </row>
    <row r="56" spans="1:13">
      <c r="A56" s="11" t="s">
        <v>34</v>
      </c>
      <c r="B56" s="88">
        <f>SUM(C56:K56)</f>
        <v>406002</v>
      </c>
      <c r="C56" s="131">
        <v>129902</v>
      </c>
      <c r="D56" s="88">
        <v>26092</v>
      </c>
      <c r="E56" s="121">
        <v>249571</v>
      </c>
      <c r="F56" s="88"/>
      <c r="G56" s="121"/>
      <c r="H56" s="88">
        <v>437</v>
      </c>
      <c r="I56" s="121"/>
      <c r="J56" s="88"/>
      <c r="K56" s="111"/>
    </row>
    <row r="57" spans="1:13">
      <c r="A57" s="11" t="s">
        <v>398</v>
      </c>
      <c r="B57" s="88">
        <f>SUM(C57:K57)</f>
        <v>412311</v>
      </c>
      <c r="C57" s="131">
        <v>129902</v>
      </c>
      <c r="D57" s="88">
        <v>26092</v>
      </c>
      <c r="E57" s="121">
        <v>255880</v>
      </c>
      <c r="F57" s="88"/>
      <c r="G57" s="121"/>
      <c r="H57" s="88">
        <v>437</v>
      </c>
      <c r="I57" s="121"/>
      <c r="J57" s="88"/>
      <c r="K57" s="121"/>
    </row>
    <row r="58" spans="1:13">
      <c r="A58" s="15" t="s">
        <v>522</v>
      </c>
      <c r="B58" s="88">
        <f>SUM(C58:K58)</f>
        <v>372434</v>
      </c>
      <c r="C58" s="131">
        <v>125678</v>
      </c>
      <c r="D58" s="88">
        <v>25644</v>
      </c>
      <c r="E58" s="121">
        <v>220580</v>
      </c>
      <c r="F58" s="113"/>
      <c r="G58" s="121"/>
      <c r="H58" s="113">
        <v>532</v>
      </c>
      <c r="I58" s="121"/>
      <c r="J58" s="113"/>
      <c r="K58" s="121"/>
    </row>
    <row r="59" spans="1:13">
      <c r="A59" s="13" t="s">
        <v>100</v>
      </c>
      <c r="B59" s="130"/>
      <c r="C59" s="118"/>
      <c r="D59" s="114"/>
      <c r="E59" s="118"/>
      <c r="F59" s="114"/>
      <c r="G59" s="114"/>
      <c r="H59" s="114"/>
      <c r="I59" s="114"/>
      <c r="J59" s="114"/>
      <c r="K59" s="114"/>
    </row>
    <row r="60" spans="1:13">
      <c r="A60" s="11" t="s">
        <v>34</v>
      </c>
      <c r="B60" s="88">
        <f>SUM(C60:K60)</f>
        <v>4105520</v>
      </c>
      <c r="C60" s="88">
        <f>SUM(C16,C20,C24,C28,C32,C36,C40,C44,C48,C52,C56,)</f>
        <v>876828</v>
      </c>
      <c r="D60" s="88">
        <f t="shared" ref="D60:K60" si="4">SUM(D16,D20,D24,D28,D32,D36,D40,D44,D48,D52,D56,)</f>
        <v>177607</v>
      </c>
      <c r="E60" s="88">
        <f t="shared" si="4"/>
        <v>900400</v>
      </c>
      <c r="F60" s="88">
        <f t="shared" si="4"/>
        <v>11612</v>
      </c>
      <c r="G60" s="88">
        <f t="shared" si="4"/>
        <v>266306</v>
      </c>
      <c r="H60" s="88">
        <f t="shared" si="4"/>
        <v>791246</v>
      </c>
      <c r="I60" s="88">
        <f t="shared" si="4"/>
        <v>504660</v>
      </c>
      <c r="J60" s="88">
        <f t="shared" si="4"/>
        <v>3300</v>
      </c>
      <c r="K60" s="88">
        <f t="shared" si="4"/>
        <v>573561</v>
      </c>
    </row>
    <row r="61" spans="1:13">
      <c r="A61" s="11" t="s">
        <v>398</v>
      </c>
      <c r="B61" s="88">
        <f>SUM(B17,B21,B25,B29,B33,B37,B41,B45,B49,B53,B57,)</f>
        <v>5224257</v>
      </c>
      <c r="C61" s="88">
        <f t="shared" ref="C61:K62" si="5">SUM(C17,C21,C25,C29,C33,C37,C41,C45,C49,C53,C57,)</f>
        <v>892426</v>
      </c>
      <c r="D61" s="88">
        <f t="shared" si="5"/>
        <v>181152</v>
      </c>
      <c r="E61" s="88">
        <f t="shared" si="5"/>
        <v>1016036</v>
      </c>
      <c r="F61" s="88">
        <f t="shared" si="5"/>
        <v>11612</v>
      </c>
      <c r="G61" s="88">
        <f t="shared" si="5"/>
        <v>1338594</v>
      </c>
      <c r="H61" s="88">
        <f t="shared" si="5"/>
        <v>729502</v>
      </c>
      <c r="I61" s="88">
        <f t="shared" si="5"/>
        <v>795766</v>
      </c>
      <c r="J61" s="88">
        <f t="shared" si="5"/>
        <v>3750</v>
      </c>
      <c r="K61" s="88">
        <f t="shared" si="5"/>
        <v>255419</v>
      </c>
      <c r="L61" s="149">
        <f>SUM(C61:K61)</f>
        <v>5224257</v>
      </c>
    </row>
    <row r="62" spans="1:13">
      <c r="A62" s="15" t="s">
        <v>522</v>
      </c>
      <c r="B62" s="88">
        <f>SUM(C62:K62)</f>
        <v>4905682</v>
      </c>
      <c r="C62" s="88">
        <f t="shared" si="5"/>
        <v>859459</v>
      </c>
      <c r="D62" s="88">
        <f t="shared" si="5"/>
        <v>173017</v>
      </c>
      <c r="E62" s="88">
        <f t="shared" si="5"/>
        <v>955431</v>
      </c>
      <c r="F62" s="88">
        <f t="shared" si="5"/>
        <v>10957</v>
      </c>
      <c r="G62" s="88">
        <f t="shared" si="5"/>
        <v>1649996</v>
      </c>
      <c r="H62" s="88">
        <f t="shared" si="5"/>
        <v>586799</v>
      </c>
      <c r="I62" s="88">
        <f t="shared" si="5"/>
        <v>584041</v>
      </c>
      <c r="J62" s="88">
        <f t="shared" si="5"/>
        <v>2250</v>
      </c>
      <c r="K62" s="88">
        <f t="shared" si="5"/>
        <v>83732</v>
      </c>
    </row>
    <row r="63" spans="1:1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M63" s="330"/>
    </row>
    <row r="64" spans="1:1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</row>
    <row r="65" spans="1:11">
      <c r="A65" s="1" t="s">
        <v>139</v>
      </c>
      <c r="B65" s="154">
        <f>SUM(B26,B30,B34,B38,B42,B46,B50,B54,B58)</f>
        <v>1205399</v>
      </c>
      <c r="C65" s="1"/>
      <c r="D65" s="1"/>
      <c r="E65" s="1"/>
      <c r="F65" s="1"/>
      <c r="G65" s="1"/>
      <c r="H65" s="1"/>
      <c r="I65" s="1"/>
      <c r="J65" s="1"/>
      <c r="K65" s="1"/>
    </row>
    <row r="66" spans="1:11">
      <c r="A66" s="1" t="s">
        <v>140</v>
      </c>
      <c r="B66" s="154"/>
      <c r="C66" s="1"/>
      <c r="D66" s="1"/>
      <c r="E66" s="1"/>
      <c r="F66" s="1"/>
      <c r="G66" s="1"/>
      <c r="H66" s="1"/>
      <c r="I66" s="1"/>
      <c r="J66" s="1"/>
      <c r="K66" s="1"/>
    </row>
    <row r="67" spans="1:1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</row>
    <row r="68" spans="1:11" ht="15.7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</row>
    <row r="69" spans="1:11" ht="15.7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</row>
    <row r="70" spans="1:11" ht="15.75">
      <c r="A70" s="2"/>
      <c r="B70" s="2"/>
      <c r="C70" s="2"/>
      <c r="D70" s="2"/>
      <c r="E70" s="2"/>
      <c r="F70" s="2"/>
      <c r="G70" s="352"/>
      <c r="H70" s="2"/>
      <c r="I70" s="2"/>
      <c r="J70" s="2"/>
      <c r="K70" s="2"/>
    </row>
    <row r="71" spans="1:11" ht="15.7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</row>
    <row r="72" spans="1:11" ht="15.7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</row>
    <row r="73" spans="1:11" ht="15.7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</row>
    <row r="74" spans="1:11" ht="15.7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</row>
    <row r="75" spans="1:11" ht="15.7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</row>
    <row r="76" spans="1:11" ht="15.7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</row>
    <row r="77" spans="1:11" ht="15.7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</row>
    <row r="78" spans="1:11" ht="15.7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</row>
    <row r="79" spans="1:11" ht="15.7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</row>
    <row r="80" spans="1:11" ht="15.7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</row>
    <row r="81" spans="1:11" ht="15.7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</row>
    <row r="82" spans="1:11" ht="15.7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</row>
    <row r="83" spans="1:11" ht="15.7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</row>
    <row r="84" spans="1:11" ht="15.7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</row>
    <row r="85" spans="1:11" ht="15.7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</row>
    <row r="86" spans="1:11" ht="15.7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</row>
    <row r="87" spans="1:11" ht="15.7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</row>
    <row r="88" spans="1:11" ht="15.7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</row>
    <row r="89" spans="1:11" ht="15.7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</row>
    <row r="90" spans="1:11" ht="15.7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</row>
    <row r="91" spans="1:11" ht="15.7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</row>
    <row r="92" spans="1:11" ht="15.7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</row>
    <row r="93" spans="1:11" ht="15.7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</row>
    <row r="94" spans="1:11" ht="15.7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</row>
    <row r="95" spans="1:11" ht="15.7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</row>
    <row r="96" spans="1:11" ht="15.7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</row>
    <row r="97" spans="1:11" ht="15.7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</row>
    <row r="98" spans="1:11" ht="15.7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</row>
    <row r="99" spans="1:11" ht="15.7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</row>
    <row r="100" spans="1:11" ht="15.7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</row>
    <row r="101" spans="1:11" ht="15.7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</row>
    <row r="102" spans="1:11" ht="15.7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</row>
    <row r="103" spans="1:11" ht="15.7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</row>
  </sheetData>
  <mergeCells count="12">
    <mergeCell ref="B10:B13"/>
    <mergeCell ref="K10:K13"/>
    <mergeCell ref="D11:D13"/>
    <mergeCell ref="C10:G10"/>
    <mergeCell ref="H10:J10"/>
    <mergeCell ref="F11:F13"/>
    <mergeCell ref="E11:E13"/>
    <mergeCell ref="C11:C13"/>
    <mergeCell ref="G11:G13"/>
    <mergeCell ref="H11:H13"/>
    <mergeCell ref="J11:J13"/>
    <mergeCell ref="I11:I13"/>
  </mergeCells>
  <phoneticPr fontId="0" type="noConversion"/>
  <printOptions horizontalCentered="1"/>
  <pageMargins left="0.39370078740157483" right="0.39370078740157483" top="0.78740157480314965" bottom="0.78740157480314965" header="0.51181102362204722" footer="0.51181102362204722"/>
  <pageSetup paperSize="9" scale="60" firstPageNumber="9" orientation="landscape" horizontalDpi="300" verticalDpi="300" r:id="rId1"/>
  <headerFooter alignWithMargins="0">
    <oddFooter>&amp;P. oldal</oddFooter>
  </headerFooter>
  <rowBreaks count="1" manualBreakCount="1">
    <brk id="62" max="10" man="1"/>
  </rowBreaks>
</worksheet>
</file>

<file path=xl/worksheets/sheet7.xml><?xml version="1.0" encoding="utf-8"?>
<worksheet xmlns="http://schemas.openxmlformats.org/spreadsheetml/2006/main" xmlns:r="http://schemas.openxmlformats.org/officeDocument/2006/relationships">
  <dimension ref="A1:S497"/>
  <sheetViews>
    <sheetView view="pageBreakPreview" topLeftCell="A7" zoomScaleNormal="100" workbookViewId="0">
      <pane ySplit="1260" activePane="bottomLeft"/>
      <selection activeCell="G8" sqref="G8:G10"/>
      <selection pane="bottomLeft"/>
    </sheetView>
  </sheetViews>
  <sheetFormatPr defaultRowHeight="12.75"/>
  <cols>
    <col min="1" max="1" width="42.42578125" customWidth="1"/>
    <col min="2" max="2" width="8.42578125" customWidth="1"/>
    <col min="3" max="3" width="9.7109375" customWidth="1"/>
    <col min="4" max="4" width="9.85546875" bestFit="1" customWidth="1"/>
    <col min="5" max="5" width="10.85546875" customWidth="1"/>
    <col min="6" max="7" width="9.7109375" customWidth="1"/>
    <col min="8" max="8" width="10.42578125" customWidth="1"/>
    <col min="9" max="9" width="10.5703125" customWidth="1"/>
    <col min="10" max="10" width="9.7109375" customWidth="1"/>
    <col min="11" max="11" width="11.140625" customWidth="1"/>
    <col min="12" max="12" width="10.28515625" customWidth="1"/>
    <col min="14" max="14" width="9.85546875" bestFit="1" customWidth="1"/>
  </cols>
  <sheetData>
    <row r="1" spans="1:13" ht="15.75">
      <c r="A1" s="4" t="s">
        <v>766</v>
      </c>
      <c r="B1" s="4"/>
      <c r="C1" s="4"/>
      <c r="D1" s="4"/>
      <c r="E1" s="4"/>
      <c r="F1" s="4"/>
      <c r="G1" s="4"/>
      <c r="H1" s="4"/>
      <c r="I1" s="4"/>
      <c r="J1" s="5"/>
      <c r="K1" s="5"/>
      <c r="L1" s="5"/>
    </row>
    <row r="2" spans="1:13" ht="15.75">
      <c r="A2" s="4"/>
      <c r="B2" s="4"/>
      <c r="C2" s="4"/>
      <c r="D2" s="4"/>
      <c r="E2" s="4"/>
      <c r="F2" s="4"/>
      <c r="G2" s="4"/>
      <c r="H2" s="4"/>
      <c r="I2" s="4"/>
      <c r="J2" s="5"/>
      <c r="K2" s="5"/>
      <c r="L2" s="5"/>
    </row>
    <row r="3" spans="1:13" ht="15.75">
      <c r="A3" s="529" t="s">
        <v>121</v>
      </c>
      <c r="B3" s="531"/>
      <c r="C3" s="531"/>
      <c r="D3" s="531"/>
      <c r="E3" s="531"/>
      <c r="F3" s="531"/>
      <c r="G3" s="531"/>
      <c r="H3" s="531"/>
      <c r="I3" s="531"/>
      <c r="J3" s="531"/>
      <c r="K3" s="531"/>
      <c r="L3" s="531"/>
    </row>
    <row r="4" spans="1:13" ht="15.75">
      <c r="A4" s="529" t="s">
        <v>483</v>
      </c>
      <c r="B4" s="531"/>
      <c r="C4" s="531"/>
      <c r="D4" s="531"/>
      <c r="E4" s="531"/>
      <c r="F4" s="531"/>
      <c r="G4" s="531"/>
      <c r="H4" s="531"/>
      <c r="I4" s="531"/>
      <c r="J4" s="531"/>
      <c r="K4" s="531"/>
      <c r="L4" s="531"/>
    </row>
    <row r="5" spans="1:13" ht="15.75">
      <c r="A5" s="529" t="s">
        <v>20</v>
      </c>
      <c r="B5" s="531"/>
      <c r="C5" s="531"/>
      <c r="D5" s="531"/>
      <c r="E5" s="531"/>
      <c r="F5" s="531"/>
      <c r="G5" s="531"/>
      <c r="H5" s="531"/>
      <c r="I5" s="531"/>
      <c r="J5" s="531"/>
      <c r="K5" s="531"/>
      <c r="L5" s="531"/>
    </row>
    <row r="6" spans="1:13">
      <c r="A6" s="5"/>
      <c r="B6" s="5"/>
      <c r="C6" s="5"/>
      <c r="D6" s="5"/>
      <c r="E6" s="5"/>
      <c r="F6" s="5"/>
      <c r="G6" s="5"/>
      <c r="H6" s="5"/>
      <c r="I6" s="5"/>
      <c r="J6" s="5" t="s">
        <v>28</v>
      </c>
      <c r="K6" s="5"/>
      <c r="L6" s="5"/>
    </row>
    <row r="7" spans="1:13">
      <c r="A7" s="7"/>
      <c r="B7" s="7"/>
      <c r="C7" s="532" t="s">
        <v>273</v>
      </c>
      <c r="D7" s="535" t="s">
        <v>40</v>
      </c>
      <c r="E7" s="555"/>
      <c r="F7" s="555"/>
      <c r="G7" s="555"/>
      <c r="H7" s="555"/>
      <c r="I7" s="535" t="s">
        <v>41</v>
      </c>
      <c r="J7" s="556"/>
      <c r="K7" s="557"/>
      <c r="L7" s="532" t="s">
        <v>170</v>
      </c>
    </row>
    <row r="8" spans="1:13" ht="12.75" customHeight="1">
      <c r="A8" s="19" t="s">
        <v>39</v>
      </c>
      <c r="B8" s="19"/>
      <c r="C8" s="533"/>
      <c r="D8" s="532" t="s">
        <v>74</v>
      </c>
      <c r="E8" s="532" t="s">
        <v>75</v>
      </c>
      <c r="F8" s="532" t="s">
        <v>97</v>
      </c>
      <c r="G8" s="558" t="s">
        <v>189</v>
      </c>
      <c r="H8" s="558" t="s">
        <v>165</v>
      </c>
      <c r="I8" s="532" t="s">
        <v>44</v>
      </c>
      <c r="J8" s="532" t="s">
        <v>43</v>
      </c>
      <c r="K8" s="561" t="s">
        <v>197</v>
      </c>
      <c r="L8" s="533"/>
    </row>
    <row r="9" spans="1:13">
      <c r="A9" s="19" t="s">
        <v>42</v>
      </c>
      <c r="B9" s="19"/>
      <c r="C9" s="533"/>
      <c r="D9" s="533"/>
      <c r="E9" s="533"/>
      <c r="F9" s="533"/>
      <c r="G9" s="559"/>
      <c r="H9" s="559"/>
      <c r="I9" s="533"/>
      <c r="J9" s="533"/>
      <c r="K9" s="562"/>
      <c r="L9" s="533"/>
    </row>
    <row r="10" spans="1:13" ht="23.25" customHeight="1">
      <c r="A10" s="8"/>
      <c r="B10" s="8"/>
      <c r="C10" s="534"/>
      <c r="D10" s="534"/>
      <c r="E10" s="534"/>
      <c r="F10" s="534"/>
      <c r="G10" s="560"/>
      <c r="H10" s="560"/>
      <c r="I10" s="534"/>
      <c r="J10" s="534"/>
      <c r="K10" s="563"/>
      <c r="L10" s="534"/>
    </row>
    <row r="11" spans="1:13">
      <c r="A11" s="7" t="s">
        <v>8</v>
      </c>
      <c r="B11" s="16"/>
      <c r="C11" s="18" t="s">
        <v>9</v>
      </c>
      <c r="D11" s="9" t="s">
        <v>10</v>
      </c>
      <c r="E11" s="18" t="s">
        <v>11</v>
      </c>
      <c r="F11" s="9" t="s">
        <v>12</v>
      </c>
      <c r="G11" s="18" t="s">
        <v>13</v>
      </c>
      <c r="H11" s="9" t="s">
        <v>14</v>
      </c>
      <c r="I11" s="17" t="s">
        <v>15</v>
      </c>
      <c r="J11" s="9" t="s">
        <v>16</v>
      </c>
      <c r="K11" s="18" t="s">
        <v>17</v>
      </c>
      <c r="L11" s="9" t="s">
        <v>18</v>
      </c>
    </row>
    <row r="12" spans="1:13">
      <c r="A12" s="13" t="s">
        <v>196</v>
      </c>
      <c r="B12" s="13"/>
      <c r="C12" s="13"/>
      <c r="D12" s="116"/>
      <c r="E12" s="114"/>
      <c r="F12" s="118"/>
      <c r="G12" s="114"/>
      <c r="H12" s="118"/>
      <c r="I12" s="114"/>
      <c r="J12" s="117"/>
      <c r="K12" s="114"/>
      <c r="L12" s="116"/>
      <c r="M12" t="s">
        <v>279</v>
      </c>
    </row>
    <row r="13" spans="1:13">
      <c r="A13" s="11" t="s">
        <v>46</v>
      </c>
      <c r="B13" s="230" t="s">
        <v>148</v>
      </c>
      <c r="C13" s="88">
        <f>SUM(D13:L13)</f>
        <v>48421</v>
      </c>
      <c r="D13" s="111">
        <v>35639</v>
      </c>
      <c r="E13" s="88">
        <v>6838</v>
      </c>
      <c r="F13" s="121">
        <v>4003</v>
      </c>
      <c r="G13" s="88"/>
      <c r="H13" s="121"/>
      <c r="I13" s="214">
        <v>1941</v>
      </c>
      <c r="J13" s="131">
        <v>0</v>
      </c>
      <c r="K13" s="88"/>
      <c r="L13" s="111">
        <v>0</v>
      </c>
      <c r="M13" s="149">
        <f>SUM(D13:L13)</f>
        <v>48421</v>
      </c>
    </row>
    <row r="14" spans="1:13">
      <c r="A14" s="11" t="s">
        <v>399</v>
      </c>
      <c r="B14" s="230"/>
      <c r="C14" s="88">
        <f t="shared" ref="C14:C17" si="0">SUM(D14:L14)</f>
        <v>50474</v>
      </c>
      <c r="D14" s="111">
        <v>37139</v>
      </c>
      <c r="E14" s="88">
        <v>7131</v>
      </c>
      <c r="F14" s="121">
        <v>4263</v>
      </c>
      <c r="G14" s="88"/>
      <c r="H14" s="121"/>
      <c r="I14" s="214">
        <v>1941</v>
      </c>
      <c r="J14" s="131"/>
      <c r="K14" s="88"/>
      <c r="L14" s="111"/>
      <c r="M14" s="149">
        <f t="shared" ref="M14:M25" si="1">SUM(D14:L14)</f>
        <v>50474</v>
      </c>
    </row>
    <row r="15" spans="1:13">
      <c r="A15" s="11" t="s">
        <v>526</v>
      </c>
      <c r="B15" s="230"/>
      <c r="C15" s="88">
        <f t="shared" si="0"/>
        <v>-1078</v>
      </c>
      <c r="D15" s="111">
        <v>-1489</v>
      </c>
      <c r="E15" s="88">
        <v>411</v>
      </c>
      <c r="F15" s="121"/>
      <c r="G15" s="88"/>
      <c r="H15" s="121"/>
      <c r="I15" s="214"/>
      <c r="J15" s="131"/>
      <c r="K15" s="88"/>
      <c r="L15" s="111"/>
      <c r="M15" s="149">
        <f t="shared" si="1"/>
        <v>-1078</v>
      </c>
    </row>
    <row r="16" spans="1:13">
      <c r="A16" s="11" t="s">
        <v>527</v>
      </c>
      <c r="B16" s="230"/>
      <c r="C16" s="88">
        <f t="shared" si="0"/>
        <v>-2347</v>
      </c>
      <c r="D16" s="111"/>
      <c r="E16" s="88"/>
      <c r="F16" s="121">
        <v>-2347</v>
      </c>
      <c r="G16" s="88"/>
      <c r="H16" s="121"/>
      <c r="I16" s="214"/>
      <c r="J16" s="131"/>
      <c r="K16" s="88"/>
      <c r="L16" s="111"/>
      <c r="M16" s="149">
        <f t="shared" si="1"/>
        <v>-2347</v>
      </c>
    </row>
    <row r="17" spans="1:13">
      <c r="A17" s="11" t="s">
        <v>529</v>
      </c>
      <c r="B17" s="230"/>
      <c r="C17" s="88">
        <f t="shared" si="0"/>
        <v>-1918</v>
      </c>
      <c r="D17" s="111"/>
      <c r="E17" s="88"/>
      <c r="F17" s="121"/>
      <c r="G17" s="88"/>
      <c r="H17" s="121"/>
      <c r="I17" s="214">
        <v>-1918</v>
      </c>
      <c r="J17" s="131"/>
      <c r="K17" s="88"/>
      <c r="L17" s="111"/>
      <c r="M17" s="149">
        <f t="shared" si="1"/>
        <v>-1918</v>
      </c>
    </row>
    <row r="18" spans="1:13">
      <c r="A18" s="11" t="s">
        <v>528</v>
      </c>
      <c r="B18" s="230"/>
      <c r="C18" s="88">
        <f>SUM(C15:C17)</f>
        <v>-5343</v>
      </c>
      <c r="D18" s="88">
        <f t="shared" ref="D18:L18" si="2">SUM(D15:D17)</f>
        <v>-1489</v>
      </c>
      <c r="E18" s="88">
        <f t="shared" si="2"/>
        <v>411</v>
      </c>
      <c r="F18" s="88">
        <f t="shared" si="2"/>
        <v>-2347</v>
      </c>
      <c r="G18" s="88">
        <f t="shared" si="2"/>
        <v>0</v>
      </c>
      <c r="H18" s="88">
        <f t="shared" si="2"/>
        <v>0</v>
      </c>
      <c r="I18" s="88">
        <f t="shared" si="2"/>
        <v>-1918</v>
      </c>
      <c r="J18" s="88">
        <f t="shared" si="2"/>
        <v>0</v>
      </c>
      <c r="K18" s="88">
        <f t="shared" si="2"/>
        <v>0</v>
      </c>
      <c r="L18" s="88">
        <f t="shared" si="2"/>
        <v>0</v>
      </c>
      <c r="M18" s="149">
        <f t="shared" si="1"/>
        <v>-5343</v>
      </c>
    </row>
    <row r="19" spans="1:13">
      <c r="A19" s="15" t="s">
        <v>512</v>
      </c>
      <c r="B19" s="229"/>
      <c r="C19" s="113">
        <f>SUM(C14,C18)</f>
        <v>45131</v>
      </c>
      <c r="D19" s="113">
        <f t="shared" ref="D19:L19" si="3">SUM(D14,D18)</f>
        <v>35650</v>
      </c>
      <c r="E19" s="113">
        <f t="shared" si="3"/>
        <v>7542</v>
      </c>
      <c r="F19" s="113">
        <f t="shared" si="3"/>
        <v>1916</v>
      </c>
      <c r="G19" s="113">
        <f t="shared" si="3"/>
        <v>0</v>
      </c>
      <c r="H19" s="113">
        <f t="shared" si="3"/>
        <v>0</v>
      </c>
      <c r="I19" s="113">
        <f t="shared" si="3"/>
        <v>23</v>
      </c>
      <c r="J19" s="113">
        <f t="shared" si="3"/>
        <v>0</v>
      </c>
      <c r="K19" s="113">
        <f t="shared" si="3"/>
        <v>0</v>
      </c>
      <c r="L19" s="113">
        <f t="shared" si="3"/>
        <v>0</v>
      </c>
      <c r="M19" s="149">
        <f t="shared" si="1"/>
        <v>45131</v>
      </c>
    </row>
    <row r="20" spans="1:13">
      <c r="A20" s="55" t="s">
        <v>274</v>
      </c>
      <c r="B20" s="252"/>
      <c r="C20" s="88"/>
      <c r="D20" s="111"/>
      <c r="E20" s="88"/>
      <c r="F20" s="115"/>
      <c r="G20" s="88"/>
      <c r="H20" s="115"/>
      <c r="I20" s="214"/>
      <c r="J20" s="131"/>
      <c r="K20" s="88"/>
      <c r="L20" s="121"/>
      <c r="M20" s="149">
        <f t="shared" si="1"/>
        <v>0</v>
      </c>
    </row>
    <row r="21" spans="1:13">
      <c r="A21" s="11" t="s">
        <v>46</v>
      </c>
      <c r="B21" s="230" t="s">
        <v>146</v>
      </c>
      <c r="C21" s="88">
        <f>SUM(D21:L21)</f>
        <v>1932</v>
      </c>
      <c r="D21" s="111"/>
      <c r="E21" s="88"/>
      <c r="F21" s="115">
        <v>1932</v>
      </c>
      <c r="G21" s="88"/>
      <c r="H21" s="115"/>
      <c r="I21" s="214"/>
      <c r="J21" s="131"/>
      <c r="K21" s="88"/>
      <c r="L21" s="121"/>
      <c r="M21" s="149">
        <f t="shared" si="1"/>
        <v>1932</v>
      </c>
    </row>
    <row r="22" spans="1:13">
      <c r="A22" s="11" t="s">
        <v>399</v>
      </c>
      <c r="B22" s="230"/>
      <c r="C22" s="88">
        <f>SUM(D22:L22)</f>
        <v>1932</v>
      </c>
      <c r="D22" s="111"/>
      <c r="E22" s="88"/>
      <c r="F22" s="115">
        <v>1932</v>
      </c>
      <c r="G22" s="88"/>
      <c r="H22" s="115"/>
      <c r="I22" s="214"/>
      <c r="J22" s="131"/>
      <c r="K22" s="88"/>
      <c r="L22" s="121"/>
      <c r="M22" s="149">
        <f t="shared" si="1"/>
        <v>1932</v>
      </c>
    </row>
    <row r="23" spans="1:13">
      <c r="A23" s="11" t="s">
        <v>530</v>
      </c>
      <c r="B23" s="230"/>
      <c r="C23" s="88">
        <f>SUM(D23:L23)</f>
        <v>-224</v>
      </c>
      <c r="D23" s="111"/>
      <c r="E23" s="88"/>
      <c r="F23" s="115">
        <v>-224</v>
      </c>
      <c r="G23" s="88"/>
      <c r="H23" s="115"/>
      <c r="I23" s="214"/>
      <c r="J23" s="131"/>
      <c r="K23" s="88"/>
      <c r="L23" s="121"/>
      <c r="M23" s="149">
        <f t="shared" si="1"/>
        <v>-224</v>
      </c>
    </row>
    <row r="24" spans="1:13">
      <c r="A24" s="11" t="s">
        <v>531</v>
      </c>
      <c r="B24" s="230"/>
      <c r="C24" s="88">
        <f>SUM(C23)</f>
        <v>-224</v>
      </c>
      <c r="D24" s="88">
        <f t="shared" ref="D24:L24" si="4">SUM(D23)</f>
        <v>0</v>
      </c>
      <c r="E24" s="88">
        <f t="shared" si="4"/>
        <v>0</v>
      </c>
      <c r="F24" s="88">
        <f t="shared" si="4"/>
        <v>-224</v>
      </c>
      <c r="G24" s="88">
        <f t="shared" si="4"/>
        <v>0</v>
      </c>
      <c r="H24" s="88">
        <f t="shared" si="4"/>
        <v>0</v>
      </c>
      <c r="I24" s="88">
        <f t="shared" si="4"/>
        <v>0</v>
      </c>
      <c r="J24" s="88">
        <f t="shared" si="4"/>
        <v>0</v>
      </c>
      <c r="K24" s="88">
        <f t="shared" si="4"/>
        <v>0</v>
      </c>
      <c r="L24" s="88">
        <f t="shared" si="4"/>
        <v>0</v>
      </c>
      <c r="M24" s="149">
        <f t="shared" si="1"/>
        <v>-224</v>
      </c>
    </row>
    <row r="25" spans="1:13">
      <c r="A25" s="15" t="s">
        <v>512</v>
      </c>
      <c r="B25" s="229"/>
      <c r="C25" s="88">
        <f>SUM(C22,C24)</f>
        <v>1708</v>
      </c>
      <c r="D25" s="88">
        <f t="shared" ref="D25:L25" si="5">SUM(D22,D24)</f>
        <v>0</v>
      </c>
      <c r="E25" s="88">
        <f t="shared" si="5"/>
        <v>0</v>
      </c>
      <c r="F25" s="88">
        <f t="shared" si="5"/>
        <v>1708</v>
      </c>
      <c r="G25" s="88">
        <f t="shared" si="5"/>
        <v>0</v>
      </c>
      <c r="H25" s="88">
        <f t="shared" si="5"/>
        <v>0</v>
      </c>
      <c r="I25" s="88">
        <f t="shared" si="5"/>
        <v>0</v>
      </c>
      <c r="J25" s="88">
        <f t="shared" si="5"/>
        <v>0</v>
      </c>
      <c r="K25" s="88">
        <f t="shared" si="5"/>
        <v>0</v>
      </c>
      <c r="L25" s="88">
        <f t="shared" si="5"/>
        <v>0</v>
      </c>
      <c r="M25" s="149">
        <f t="shared" si="1"/>
        <v>1708</v>
      </c>
    </row>
    <row r="26" spans="1:13">
      <c r="A26" s="13" t="s">
        <v>296</v>
      </c>
      <c r="B26" s="7"/>
      <c r="C26" s="13"/>
      <c r="D26" s="116"/>
      <c r="E26" s="114"/>
      <c r="F26" s="118"/>
      <c r="G26" s="114"/>
      <c r="H26" s="118"/>
      <c r="I26" s="114"/>
      <c r="J26" s="117"/>
      <c r="K26" s="114"/>
      <c r="L26" s="116"/>
      <c r="M26" s="149">
        <f t="shared" ref="M26:M282" si="6">SUM(D26:L26)</f>
        <v>0</v>
      </c>
    </row>
    <row r="27" spans="1:13">
      <c r="A27" s="11" t="s">
        <v>46</v>
      </c>
      <c r="B27" s="230" t="s">
        <v>146</v>
      </c>
      <c r="C27" s="88">
        <f>SUM(D27:L27)</f>
        <v>2646</v>
      </c>
      <c r="D27" s="111"/>
      <c r="E27" s="88">
        <v>0</v>
      </c>
      <c r="F27" s="121">
        <v>1744</v>
      </c>
      <c r="G27" s="88"/>
      <c r="H27" s="121">
        <v>0</v>
      </c>
      <c r="I27" s="88">
        <v>902</v>
      </c>
      <c r="J27" s="131">
        <v>0</v>
      </c>
      <c r="K27" s="88">
        <v>0</v>
      </c>
      <c r="L27" s="111"/>
      <c r="M27" s="149">
        <f t="shared" si="6"/>
        <v>2646</v>
      </c>
    </row>
    <row r="28" spans="1:13">
      <c r="A28" s="11" t="s">
        <v>399</v>
      </c>
      <c r="B28" s="230"/>
      <c r="C28" s="88">
        <f>SUM(D28:L28)</f>
        <v>27069</v>
      </c>
      <c r="D28" s="111"/>
      <c r="E28" s="88"/>
      <c r="F28" s="121">
        <v>1744</v>
      </c>
      <c r="G28" s="88"/>
      <c r="H28" s="121"/>
      <c r="I28" s="88">
        <v>902</v>
      </c>
      <c r="J28" s="131">
        <v>24423</v>
      </c>
      <c r="K28" s="88"/>
      <c r="L28" s="111"/>
      <c r="M28" s="149">
        <f t="shared" si="6"/>
        <v>27069</v>
      </c>
    </row>
    <row r="29" spans="1:13">
      <c r="A29" s="11" t="s">
        <v>532</v>
      </c>
      <c r="B29" s="230"/>
      <c r="C29" s="88">
        <f>SUM(D29:L29)</f>
        <v>-306</v>
      </c>
      <c r="D29" s="111"/>
      <c r="E29" s="88"/>
      <c r="F29" s="121">
        <v>-306</v>
      </c>
      <c r="G29" s="88"/>
      <c r="H29" s="121"/>
      <c r="I29" s="88"/>
      <c r="J29" s="131"/>
      <c r="K29" s="88"/>
      <c r="L29" s="111"/>
      <c r="M29" s="149">
        <f t="shared" si="6"/>
        <v>-306</v>
      </c>
    </row>
    <row r="30" spans="1:13">
      <c r="A30" s="11" t="s">
        <v>533</v>
      </c>
      <c r="B30" s="230"/>
      <c r="C30" s="88">
        <f t="shared" ref="C30:C31" si="7">SUM(D30:L30)</f>
        <v>7775</v>
      </c>
      <c r="D30" s="111"/>
      <c r="E30" s="88"/>
      <c r="F30" s="121"/>
      <c r="G30" s="88"/>
      <c r="H30" s="121"/>
      <c r="I30" s="88">
        <v>7775</v>
      </c>
      <c r="J30" s="131"/>
      <c r="K30" s="88"/>
      <c r="L30" s="111"/>
      <c r="M30" s="149">
        <f t="shared" si="6"/>
        <v>7775</v>
      </c>
    </row>
    <row r="31" spans="1:13">
      <c r="A31" s="11" t="s">
        <v>534</v>
      </c>
      <c r="B31" s="230"/>
      <c r="C31" s="88">
        <f t="shared" si="7"/>
        <v>-5953</v>
      </c>
      <c r="D31" s="111"/>
      <c r="E31" s="88"/>
      <c r="F31" s="121"/>
      <c r="G31" s="88"/>
      <c r="H31" s="121"/>
      <c r="I31" s="88"/>
      <c r="J31" s="131">
        <v>-5953</v>
      </c>
      <c r="K31" s="88"/>
      <c r="L31" s="111"/>
      <c r="M31" s="149">
        <f t="shared" si="6"/>
        <v>-5953</v>
      </c>
    </row>
    <row r="32" spans="1:13">
      <c r="A32" s="11" t="s">
        <v>408</v>
      </c>
      <c r="B32" s="230"/>
      <c r="C32" s="88">
        <f>SUM(C29:C31)</f>
        <v>1516</v>
      </c>
      <c r="D32" s="88">
        <f t="shared" ref="D32:L32" si="8">SUM(D29:D31)</f>
        <v>0</v>
      </c>
      <c r="E32" s="88">
        <f t="shared" si="8"/>
        <v>0</v>
      </c>
      <c r="F32" s="88">
        <f t="shared" si="8"/>
        <v>-306</v>
      </c>
      <c r="G32" s="88">
        <f t="shared" si="8"/>
        <v>0</v>
      </c>
      <c r="H32" s="88">
        <f t="shared" si="8"/>
        <v>0</v>
      </c>
      <c r="I32" s="88">
        <f t="shared" si="8"/>
        <v>7775</v>
      </c>
      <c r="J32" s="88">
        <f t="shared" si="8"/>
        <v>-5953</v>
      </c>
      <c r="K32" s="88">
        <f t="shared" si="8"/>
        <v>0</v>
      </c>
      <c r="L32" s="88">
        <f t="shared" si="8"/>
        <v>0</v>
      </c>
      <c r="M32" s="149">
        <f t="shared" si="6"/>
        <v>1516</v>
      </c>
    </row>
    <row r="33" spans="1:13">
      <c r="A33" s="15" t="s">
        <v>512</v>
      </c>
      <c r="B33" s="230"/>
      <c r="C33" s="88">
        <f>SUM(C28,C32)</f>
        <v>28585</v>
      </c>
      <c r="D33" s="88">
        <f t="shared" ref="D33:L33" si="9">SUM(D28,D32)</f>
        <v>0</v>
      </c>
      <c r="E33" s="88">
        <f t="shared" si="9"/>
        <v>0</v>
      </c>
      <c r="F33" s="88">
        <f t="shared" si="9"/>
        <v>1438</v>
      </c>
      <c r="G33" s="88">
        <f t="shared" si="9"/>
        <v>0</v>
      </c>
      <c r="H33" s="88">
        <f t="shared" si="9"/>
        <v>0</v>
      </c>
      <c r="I33" s="88">
        <f t="shared" si="9"/>
        <v>8677</v>
      </c>
      <c r="J33" s="88">
        <f t="shared" si="9"/>
        <v>18470</v>
      </c>
      <c r="K33" s="88">
        <f t="shared" si="9"/>
        <v>0</v>
      </c>
      <c r="L33" s="88">
        <f t="shared" si="9"/>
        <v>0</v>
      </c>
      <c r="M33" s="149">
        <f t="shared" si="6"/>
        <v>28585</v>
      </c>
    </row>
    <row r="34" spans="1:13">
      <c r="A34" s="13" t="s">
        <v>302</v>
      </c>
      <c r="B34" s="252"/>
      <c r="C34" s="114"/>
      <c r="D34" s="114"/>
      <c r="E34" s="114"/>
      <c r="F34" s="118"/>
      <c r="G34" s="114"/>
      <c r="H34" s="118"/>
      <c r="I34" s="114"/>
      <c r="J34" s="117"/>
      <c r="K34" s="114"/>
      <c r="L34" s="116"/>
      <c r="M34" s="149">
        <f t="shared" si="6"/>
        <v>0</v>
      </c>
    </row>
    <row r="35" spans="1:13">
      <c r="A35" s="11" t="s">
        <v>46</v>
      </c>
      <c r="B35" s="230" t="s">
        <v>147</v>
      </c>
      <c r="C35" s="88">
        <f>SUM(D35:L35)</f>
        <v>15000</v>
      </c>
      <c r="D35" s="88"/>
      <c r="E35" s="88"/>
      <c r="F35" s="121">
        <v>15000</v>
      </c>
      <c r="G35" s="88"/>
      <c r="H35" s="121"/>
      <c r="I35" s="88"/>
      <c r="J35" s="131"/>
      <c r="K35" s="88"/>
      <c r="L35" s="111"/>
      <c r="M35" s="149">
        <f t="shared" si="6"/>
        <v>15000</v>
      </c>
    </row>
    <row r="36" spans="1:13">
      <c r="A36" s="11" t="s">
        <v>399</v>
      </c>
      <c r="B36" s="230"/>
      <c r="C36" s="88">
        <f>SUM(D36:L36)</f>
        <v>15500</v>
      </c>
      <c r="D36" s="88"/>
      <c r="E36" s="88"/>
      <c r="F36" s="121">
        <v>15500</v>
      </c>
      <c r="G36" s="88"/>
      <c r="H36" s="121"/>
      <c r="I36" s="88"/>
      <c r="J36" s="131"/>
      <c r="K36" s="88"/>
      <c r="L36" s="111"/>
      <c r="M36" s="149">
        <f t="shared" si="6"/>
        <v>15500</v>
      </c>
    </row>
    <row r="37" spans="1:13">
      <c r="A37" s="11" t="s">
        <v>543</v>
      </c>
      <c r="B37" s="230"/>
      <c r="C37" s="88">
        <f>SUM(D37:L37)</f>
        <v>2312</v>
      </c>
      <c r="D37" s="88"/>
      <c r="E37" s="88"/>
      <c r="F37" s="121">
        <v>2312</v>
      </c>
      <c r="G37" s="88"/>
      <c r="H37" s="121"/>
      <c r="I37" s="88"/>
      <c r="J37" s="131"/>
      <c r="K37" s="88"/>
      <c r="L37" s="121"/>
      <c r="M37" s="149">
        <f t="shared" si="6"/>
        <v>2312</v>
      </c>
    </row>
    <row r="38" spans="1:13">
      <c r="A38" s="11" t="s">
        <v>468</v>
      </c>
      <c r="B38" s="230"/>
      <c r="C38" s="88">
        <f>SUM(C37)</f>
        <v>2312</v>
      </c>
      <c r="D38" s="88">
        <f t="shared" ref="D38:L38" si="10">SUM(D37)</f>
        <v>0</v>
      </c>
      <c r="E38" s="88">
        <f t="shared" si="10"/>
        <v>0</v>
      </c>
      <c r="F38" s="88">
        <f t="shared" si="10"/>
        <v>2312</v>
      </c>
      <c r="G38" s="88">
        <f t="shared" si="10"/>
        <v>0</v>
      </c>
      <c r="H38" s="88">
        <f t="shared" si="10"/>
        <v>0</v>
      </c>
      <c r="I38" s="88">
        <f t="shared" si="10"/>
        <v>0</v>
      </c>
      <c r="J38" s="88">
        <f t="shared" si="10"/>
        <v>0</v>
      </c>
      <c r="K38" s="88">
        <f t="shared" si="10"/>
        <v>0</v>
      </c>
      <c r="L38" s="88">
        <f t="shared" si="10"/>
        <v>0</v>
      </c>
      <c r="M38" s="149">
        <f t="shared" si="6"/>
        <v>2312</v>
      </c>
    </row>
    <row r="39" spans="1:13">
      <c r="A39" s="15" t="s">
        <v>512</v>
      </c>
      <c r="B39" s="230"/>
      <c r="C39" s="88">
        <f>SUM(C36,C38)</f>
        <v>17812</v>
      </c>
      <c r="D39" s="113">
        <f t="shared" ref="D39:L39" si="11">SUM(D36,D38)</f>
        <v>0</v>
      </c>
      <c r="E39" s="113">
        <f t="shared" si="11"/>
        <v>0</v>
      </c>
      <c r="F39" s="113">
        <f t="shared" si="11"/>
        <v>17812</v>
      </c>
      <c r="G39" s="113">
        <f t="shared" si="11"/>
        <v>0</v>
      </c>
      <c r="H39" s="113">
        <f t="shared" si="11"/>
        <v>0</v>
      </c>
      <c r="I39" s="113">
        <f t="shared" si="11"/>
        <v>0</v>
      </c>
      <c r="J39" s="113">
        <f t="shared" si="11"/>
        <v>0</v>
      </c>
      <c r="K39" s="113">
        <f t="shared" si="11"/>
        <v>0</v>
      </c>
      <c r="L39" s="113">
        <f t="shared" si="11"/>
        <v>0</v>
      </c>
      <c r="M39" s="149">
        <f t="shared" si="6"/>
        <v>17812</v>
      </c>
    </row>
    <row r="40" spans="1:13">
      <c r="A40" s="13" t="s">
        <v>303</v>
      </c>
      <c r="B40" s="7"/>
      <c r="C40" s="13"/>
      <c r="D40" s="111"/>
      <c r="E40" s="88"/>
      <c r="F40" s="121"/>
      <c r="G40" s="88"/>
      <c r="H40" s="121"/>
      <c r="I40" s="88"/>
      <c r="J40" s="131"/>
      <c r="K40" s="88"/>
      <c r="L40" s="121"/>
      <c r="M40" s="149">
        <f t="shared" si="6"/>
        <v>0</v>
      </c>
    </row>
    <row r="41" spans="1:13">
      <c r="A41" s="11" t="s">
        <v>46</v>
      </c>
      <c r="B41" s="230" t="s">
        <v>146</v>
      </c>
      <c r="C41" s="88">
        <f>SUM(D41:L41)</f>
        <v>166228</v>
      </c>
      <c r="D41" s="111">
        <v>0</v>
      </c>
      <c r="E41" s="88">
        <v>0</v>
      </c>
      <c r="F41" s="121">
        <v>48563</v>
      </c>
      <c r="G41" s="88">
        <v>0</v>
      </c>
      <c r="H41" s="121">
        <v>0</v>
      </c>
      <c r="I41" s="88">
        <v>111165</v>
      </c>
      <c r="J41" s="131">
        <v>5000</v>
      </c>
      <c r="K41" s="88">
        <v>1500</v>
      </c>
      <c r="L41" s="121">
        <v>0</v>
      </c>
      <c r="M41" s="149">
        <f t="shared" si="6"/>
        <v>166228</v>
      </c>
    </row>
    <row r="42" spans="1:13">
      <c r="A42" s="11" t="s">
        <v>399</v>
      </c>
      <c r="B42" s="230"/>
      <c r="C42" s="88">
        <f t="shared" ref="C42:C47" si="12">SUM(D42:L42)</f>
        <v>179213</v>
      </c>
      <c r="D42" s="111"/>
      <c r="E42" s="88"/>
      <c r="F42" s="121">
        <v>61548</v>
      </c>
      <c r="G42" s="88"/>
      <c r="H42" s="121"/>
      <c r="I42" s="88">
        <v>111165</v>
      </c>
      <c r="J42" s="131">
        <v>5000</v>
      </c>
      <c r="K42" s="88">
        <v>1500</v>
      </c>
      <c r="L42" s="121"/>
      <c r="M42" s="149">
        <f t="shared" si="6"/>
        <v>179213</v>
      </c>
    </row>
    <row r="43" spans="1:13">
      <c r="A43" s="11" t="s">
        <v>535</v>
      </c>
      <c r="B43" s="230"/>
      <c r="C43" s="88">
        <f t="shared" si="12"/>
        <v>360</v>
      </c>
      <c r="D43" s="111">
        <v>360</v>
      </c>
      <c r="E43" s="88"/>
      <c r="F43" s="121"/>
      <c r="G43" s="88"/>
      <c r="H43" s="121"/>
      <c r="I43" s="88"/>
      <c r="J43" s="131"/>
      <c r="K43" s="88"/>
      <c r="L43" s="121"/>
      <c r="M43" s="149">
        <f t="shared" si="6"/>
        <v>360</v>
      </c>
    </row>
    <row r="44" spans="1:13">
      <c r="A44" s="11" t="s">
        <v>536</v>
      </c>
      <c r="B44" s="230"/>
      <c r="C44" s="88">
        <f t="shared" si="12"/>
        <v>-11853</v>
      </c>
      <c r="D44" s="111"/>
      <c r="E44" s="88"/>
      <c r="F44" s="121">
        <v>-11853</v>
      </c>
      <c r="G44" s="88"/>
      <c r="H44" s="121"/>
      <c r="I44" s="88"/>
      <c r="J44" s="131"/>
      <c r="K44" s="88"/>
      <c r="L44" s="121"/>
      <c r="M44" s="149">
        <f t="shared" si="6"/>
        <v>-11853</v>
      </c>
    </row>
    <row r="45" spans="1:13">
      <c r="A45" s="11" t="s">
        <v>540</v>
      </c>
      <c r="B45" s="230"/>
      <c r="C45" s="88">
        <f t="shared" si="12"/>
        <v>-1500</v>
      </c>
      <c r="D45" s="111"/>
      <c r="E45" s="88"/>
      <c r="F45" s="121"/>
      <c r="G45" s="88"/>
      <c r="H45" s="121"/>
      <c r="I45" s="88"/>
      <c r="J45" s="131"/>
      <c r="K45" s="88">
        <v>-1500</v>
      </c>
      <c r="L45" s="121"/>
      <c r="M45" s="149">
        <f t="shared" si="6"/>
        <v>-1500</v>
      </c>
    </row>
    <row r="46" spans="1:13">
      <c r="A46" s="11" t="s">
        <v>537</v>
      </c>
      <c r="B46" s="230"/>
      <c r="C46" s="88">
        <f t="shared" si="12"/>
        <v>-110536</v>
      </c>
      <c r="D46" s="111"/>
      <c r="E46" s="88"/>
      <c r="F46" s="121"/>
      <c r="G46" s="88"/>
      <c r="H46" s="121"/>
      <c r="I46" s="88">
        <v>-110536</v>
      </c>
      <c r="J46" s="131"/>
      <c r="K46" s="88"/>
      <c r="L46" s="121"/>
      <c r="M46" s="149">
        <f t="shared" si="6"/>
        <v>-110536</v>
      </c>
    </row>
    <row r="47" spans="1:13">
      <c r="A47" s="11" t="s">
        <v>538</v>
      </c>
      <c r="B47" s="230"/>
      <c r="C47" s="88">
        <f t="shared" si="12"/>
        <v>5377</v>
      </c>
      <c r="D47" s="111"/>
      <c r="E47" s="88"/>
      <c r="F47" s="121"/>
      <c r="G47" s="88"/>
      <c r="H47" s="121"/>
      <c r="I47" s="88"/>
      <c r="J47" s="131">
        <v>5377</v>
      </c>
      <c r="K47" s="88"/>
      <c r="L47" s="121"/>
      <c r="M47" s="149">
        <f t="shared" si="6"/>
        <v>5377</v>
      </c>
    </row>
    <row r="48" spans="1:13">
      <c r="A48" s="11" t="s">
        <v>539</v>
      </c>
      <c r="B48" s="230"/>
      <c r="C48" s="88">
        <f>SUM(C43:C47)</f>
        <v>-118152</v>
      </c>
      <c r="D48" s="88">
        <f t="shared" ref="D48:L48" si="13">SUM(D43:D47)</f>
        <v>360</v>
      </c>
      <c r="E48" s="88">
        <f t="shared" si="13"/>
        <v>0</v>
      </c>
      <c r="F48" s="88">
        <f t="shared" si="13"/>
        <v>-11853</v>
      </c>
      <c r="G48" s="88">
        <f t="shared" si="13"/>
        <v>0</v>
      </c>
      <c r="H48" s="88">
        <f t="shared" si="13"/>
        <v>0</v>
      </c>
      <c r="I48" s="88">
        <f t="shared" si="13"/>
        <v>-110536</v>
      </c>
      <c r="J48" s="88">
        <f t="shared" si="13"/>
        <v>5377</v>
      </c>
      <c r="K48" s="88">
        <f t="shared" si="13"/>
        <v>-1500</v>
      </c>
      <c r="L48" s="88">
        <f t="shared" si="13"/>
        <v>0</v>
      </c>
      <c r="M48" s="149">
        <f t="shared" si="6"/>
        <v>-118152</v>
      </c>
    </row>
    <row r="49" spans="1:13">
      <c r="A49" s="15" t="s">
        <v>512</v>
      </c>
      <c r="B49" s="229"/>
      <c r="C49" s="113">
        <f>SUM(C42,C48)</f>
        <v>61061</v>
      </c>
      <c r="D49" s="113">
        <f t="shared" ref="D49:L49" si="14">SUM(D42,D48)</f>
        <v>360</v>
      </c>
      <c r="E49" s="113">
        <f t="shared" si="14"/>
        <v>0</v>
      </c>
      <c r="F49" s="113">
        <f t="shared" si="14"/>
        <v>49695</v>
      </c>
      <c r="G49" s="113">
        <f t="shared" si="14"/>
        <v>0</v>
      </c>
      <c r="H49" s="113">
        <f t="shared" si="14"/>
        <v>0</v>
      </c>
      <c r="I49" s="113">
        <f t="shared" si="14"/>
        <v>629</v>
      </c>
      <c r="J49" s="113">
        <f t="shared" si="14"/>
        <v>10377</v>
      </c>
      <c r="K49" s="113">
        <f t="shared" si="14"/>
        <v>0</v>
      </c>
      <c r="L49" s="113">
        <f t="shared" si="14"/>
        <v>0</v>
      </c>
      <c r="M49" s="149">
        <f t="shared" si="6"/>
        <v>61061</v>
      </c>
    </row>
    <row r="50" spans="1:13" s="308" customFormat="1">
      <c r="A50" s="291" t="s">
        <v>325</v>
      </c>
      <c r="B50" s="314"/>
      <c r="C50" s="303"/>
      <c r="D50" s="304"/>
      <c r="E50" s="303"/>
      <c r="F50" s="305"/>
      <c r="G50" s="303"/>
      <c r="H50" s="305"/>
      <c r="I50" s="303"/>
      <c r="J50" s="306"/>
      <c r="K50" s="303"/>
      <c r="L50" s="304"/>
      <c r="M50" s="307">
        <f t="shared" si="6"/>
        <v>0</v>
      </c>
    </row>
    <row r="51" spans="1:13" s="308" customFormat="1">
      <c r="A51" s="11" t="s">
        <v>46</v>
      </c>
      <c r="B51" s="353" t="s">
        <v>146</v>
      </c>
      <c r="C51" s="214">
        <f>SUM(D51:L51)</f>
        <v>6502</v>
      </c>
      <c r="D51" s="310"/>
      <c r="E51" s="214"/>
      <c r="F51" s="313">
        <v>6502</v>
      </c>
      <c r="G51" s="214"/>
      <c r="H51" s="313"/>
      <c r="I51" s="214"/>
      <c r="J51" s="312"/>
      <c r="K51" s="214"/>
      <c r="L51" s="310"/>
      <c r="M51" s="307">
        <f t="shared" si="6"/>
        <v>6502</v>
      </c>
    </row>
    <row r="52" spans="1:13" s="308" customFormat="1">
      <c r="A52" s="11" t="s">
        <v>399</v>
      </c>
      <c r="B52" s="353"/>
      <c r="C52" s="214">
        <f t="shared" ref="C52:C54" si="15">SUM(D52:L52)</f>
        <v>7672</v>
      </c>
      <c r="D52" s="310">
        <v>2193</v>
      </c>
      <c r="E52" s="214">
        <v>405</v>
      </c>
      <c r="F52" s="313">
        <v>5074</v>
      </c>
      <c r="G52" s="214"/>
      <c r="H52" s="313"/>
      <c r="I52" s="214"/>
      <c r="J52" s="312"/>
      <c r="K52" s="214"/>
      <c r="L52" s="310"/>
      <c r="M52" s="307">
        <f t="shared" si="6"/>
        <v>7672</v>
      </c>
    </row>
    <row r="53" spans="1:13" s="308" customFormat="1">
      <c r="A53" s="11" t="s">
        <v>541</v>
      </c>
      <c r="B53" s="353"/>
      <c r="C53" s="214">
        <f t="shared" si="15"/>
        <v>-1163</v>
      </c>
      <c r="D53" s="310">
        <v>-973</v>
      </c>
      <c r="E53" s="310">
        <v>-190</v>
      </c>
      <c r="F53" s="313"/>
      <c r="G53" s="310"/>
      <c r="H53" s="313"/>
      <c r="I53" s="310"/>
      <c r="J53" s="313"/>
      <c r="K53" s="310"/>
      <c r="L53" s="310"/>
      <c r="M53" s="307">
        <f t="shared" si="6"/>
        <v>-1163</v>
      </c>
    </row>
    <row r="54" spans="1:13" s="308" customFormat="1">
      <c r="A54" s="11" t="s">
        <v>542</v>
      </c>
      <c r="B54" s="353"/>
      <c r="C54" s="214">
        <f t="shared" si="15"/>
        <v>-111</v>
      </c>
      <c r="D54" s="310"/>
      <c r="E54" s="310"/>
      <c r="F54" s="313">
        <v>-111</v>
      </c>
      <c r="G54" s="310"/>
      <c r="H54" s="313"/>
      <c r="I54" s="310"/>
      <c r="J54" s="313"/>
      <c r="K54" s="310"/>
      <c r="L54" s="310"/>
      <c r="M54" s="307">
        <f t="shared" si="6"/>
        <v>-111</v>
      </c>
    </row>
    <row r="55" spans="1:13" s="308" customFormat="1">
      <c r="A55" s="11" t="s">
        <v>531</v>
      </c>
      <c r="B55" s="353"/>
      <c r="C55" s="214">
        <f>SUM(C53:C54)</f>
        <v>-1274</v>
      </c>
      <c r="D55" s="214">
        <f t="shared" ref="D55:L55" si="16">SUM(D53:D54)</f>
        <v>-973</v>
      </c>
      <c r="E55" s="214">
        <f t="shared" si="16"/>
        <v>-190</v>
      </c>
      <c r="F55" s="214">
        <f t="shared" si="16"/>
        <v>-111</v>
      </c>
      <c r="G55" s="214">
        <f t="shared" si="16"/>
        <v>0</v>
      </c>
      <c r="H55" s="214">
        <f t="shared" si="16"/>
        <v>0</v>
      </c>
      <c r="I55" s="214">
        <f t="shared" si="16"/>
        <v>0</v>
      </c>
      <c r="J55" s="214">
        <f t="shared" si="16"/>
        <v>0</v>
      </c>
      <c r="K55" s="214">
        <f t="shared" si="16"/>
        <v>0</v>
      </c>
      <c r="L55" s="214">
        <f t="shared" si="16"/>
        <v>0</v>
      </c>
      <c r="M55" s="307">
        <f t="shared" si="6"/>
        <v>-1274</v>
      </c>
    </row>
    <row r="56" spans="1:13" s="308" customFormat="1">
      <c r="A56" s="15" t="s">
        <v>512</v>
      </c>
      <c r="B56" s="309"/>
      <c r="C56" s="214">
        <f>SUM(C52,C55)</f>
        <v>6398</v>
      </c>
      <c r="D56" s="214">
        <f t="shared" ref="D56:L56" si="17">SUM(D52,D55)</f>
        <v>1220</v>
      </c>
      <c r="E56" s="214">
        <f t="shared" si="17"/>
        <v>215</v>
      </c>
      <c r="F56" s="214">
        <f t="shared" si="17"/>
        <v>4963</v>
      </c>
      <c r="G56" s="214">
        <f t="shared" si="17"/>
        <v>0</v>
      </c>
      <c r="H56" s="214">
        <f t="shared" si="17"/>
        <v>0</v>
      </c>
      <c r="I56" s="214">
        <f t="shared" si="17"/>
        <v>0</v>
      </c>
      <c r="J56" s="214">
        <f t="shared" si="17"/>
        <v>0</v>
      </c>
      <c r="K56" s="214">
        <f t="shared" si="17"/>
        <v>0</v>
      </c>
      <c r="L56" s="214">
        <f t="shared" si="17"/>
        <v>0</v>
      </c>
      <c r="M56" s="307">
        <f t="shared" si="6"/>
        <v>6398</v>
      </c>
    </row>
    <row r="57" spans="1:13" s="308" customFormat="1">
      <c r="A57" s="298" t="s">
        <v>305</v>
      </c>
      <c r="B57" s="302"/>
      <c r="C57" s="291"/>
      <c r="D57" s="304"/>
      <c r="E57" s="303"/>
      <c r="F57" s="305"/>
      <c r="G57" s="303"/>
      <c r="H57" s="311"/>
      <c r="I57" s="303"/>
      <c r="J57" s="306"/>
      <c r="K57" s="303"/>
      <c r="L57" s="304"/>
      <c r="M57" s="307">
        <f t="shared" si="6"/>
        <v>0</v>
      </c>
    </row>
    <row r="58" spans="1:13" s="308" customFormat="1">
      <c r="A58" s="11" t="s">
        <v>46</v>
      </c>
      <c r="B58" s="353" t="s">
        <v>146</v>
      </c>
      <c r="C58" s="214">
        <f>SUM(D58:L58)</f>
        <v>17895</v>
      </c>
      <c r="D58" s="310"/>
      <c r="E58" s="214">
        <v>0</v>
      </c>
      <c r="F58" s="313">
        <v>0</v>
      </c>
      <c r="G58" s="214"/>
      <c r="H58" s="313">
        <v>0</v>
      </c>
      <c r="I58" s="214">
        <v>0</v>
      </c>
      <c r="J58" s="312">
        <v>0</v>
      </c>
      <c r="K58" s="214">
        <v>0</v>
      </c>
      <c r="L58" s="310">
        <v>17895</v>
      </c>
      <c r="M58" s="307">
        <f t="shared" si="6"/>
        <v>17895</v>
      </c>
    </row>
    <row r="59" spans="1:13" s="308" customFormat="1">
      <c r="A59" s="11" t="s">
        <v>399</v>
      </c>
      <c r="B59" s="353"/>
      <c r="C59" s="214">
        <f>SUM(D59:L59)</f>
        <v>55419</v>
      </c>
      <c r="D59" s="310"/>
      <c r="E59" s="214"/>
      <c r="F59" s="313"/>
      <c r="G59" s="214"/>
      <c r="H59" s="313"/>
      <c r="I59" s="214"/>
      <c r="J59" s="312"/>
      <c r="K59" s="214"/>
      <c r="L59" s="310">
        <v>55419</v>
      </c>
      <c r="M59" s="307">
        <f t="shared" si="6"/>
        <v>55419</v>
      </c>
    </row>
    <row r="60" spans="1:13" s="308" customFormat="1">
      <c r="A60" s="11" t="s">
        <v>544</v>
      </c>
      <c r="B60" s="353"/>
      <c r="C60" s="214">
        <f>SUM(D60:L60)</f>
        <v>28313</v>
      </c>
      <c r="D60" s="310"/>
      <c r="E60" s="214"/>
      <c r="F60" s="313"/>
      <c r="G60" s="214"/>
      <c r="H60" s="313"/>
      <c r="I60" s="214"/>
      <c r="J60" s="312"/>
      <c r="K60" s="214"/>
      <c r="L60" s="313">
        <v>28313</v>
      </c>
      <c r="M60" s="307">
        <f t="shared" si="6"/>
        <v>28313</v>
      </c>
    </row>
    <row r="61" spans="1:13" s="308" customFormat="1">
      <c r="A61" s="11" t="s">
        <v>539</v>
      </c>
      <c r="B61" s="353"/>
      <c r="C61" s="214">
        <f>SUM(C60)</f>
        <v>28313</v>
      </c>
      <c r="D61" s="214">
        <f t="shared" ref="D61:L61" si="18">SUM(D60)</f>
        <v>0</v>
      </c>
      <c r="E61" s="214">
        <f t="shared" si="18"/>
        <v>0</v>
      </c>
      <c r="F61" s="214">
        <f t="shared" si="18"/>
        <v>0</v>
      </c>
      <c r="G61" s="214">
        <f t="shared" si="18"/>
        <v>0</v>
      </c>
      <c r="H61" s="214">
        <f t="shared" si="18"/>
        <v>0</v>
      </c>
      <c r="I61" s="214">
        <f t="shared" si="18"/>
        <v>0</v>
      </c>
      <c r="J61" s="214">
        <f t="shared" si="18"/>
        <v>0</v>
      </c>
      <c r="K61" s="214">
        <f t="shared" si="18"/>
        <v>0</v>
      </c>
      <c r="L61" s="214">
        <f t="shared" si="18"/>
        <v>28313</v>
      </c>
      <c r="M61" s="307">
        <f t="shared" si="6"/>
        <v>28313</v>
      </c>
    </row>
    <row r="62" spans="1:13" s="308" customFormat="1">
      <c r="A62" s="15" t="s">
        <v>512</v>
      </c>
      <c r="B62" s="353"/>
      <c r="C62" s="268">
        <f>SUM(C59,C61)</f>
        <v>83732</v>
      </c>
      <c r="D62" s="268">
        <f t="shared" ref="D62:L62" si="19">SUM(D59,D61)</f>
        <v>0</v>
      </c>
      <c r="E62" s="268">
        <f t="shared" si="19"/>
        <v>0</v>
      </c>
      <c r="F62" s="268">
        <f t="shared" si="19"/>
        <v>0</v>
      </c>
      <c r="G62" s="268">
        <f t="shared" si="19"/>
        <v>0</v>
      </c>
      <c r="H62" s="268">
        <f t="shared" si="19"/>
        <v>0</v>
      </c>
      <c r="I62" s="268">
        <f t="shared" si="19"/>
        <v>0</v>
      </c>
      <c r="J62" s="268">
        <f t="shared" si="19"/>
        <v>0</v>
      </c>
      <c r="K62" s="268">
        <f t="shared" si="19"/>
        <v>0</v>
      </c>
      <c r="L62" s="268">
        <f t="shared" si="19"/>
        <v>83732</v>
      </c>
      <c r="M62" s="307">
        <f t="shared" si="6"/>
        <v>83732</v>
      </c>
    </row>
    <row r="63" spans="1:13" s="308" customFormat="1">
      <c r="A63" s="291" t="s">
        <v>306</v>
      </c>
      <c r="B63" s="314"/>
      <c r="C63" s="214"/>
      <c r="D63" s="310"/>
      <c r="E63" s="214"/>
      <c r="F63" s="315"/>
      <c r="G63" s="214"/>
      <c r="H63" s="315"/>
      <c r="I63" s="214"/>
      <c r="J63" s="312"/>
      <c r="K63" s="214"/>
      <c r="L63" s="313"/>
      <c r="M63" s="307">
        <f t="shared" si="6"/>
        <v>0</v>
      </c>
    </row>
    <row r="64" spans="1:13" s="308" customFormat="1">
      <c r="A64" s="11" t="s">
        <v>46</v>
      </c>
      <c r="B64" s="353" t="s">
        <v>146</v>
      </c>
      <c r="C64" s="214">
        <f>SUM(D64:L64)</f>
        <v>67003</v>
      </c>
      <c r="D64" s="310"/>
      <c r="E64" s="214"/>
      <c r="F64" s="315"/>
      <c r="G64" s="214"/>
      <c r="H64" s="315">
        <v>67003</v>
      </c>
      <c r="I64" s="214"/>
      <c r="J64" s="312"/>
      <c r="K64" s="214"/>
      <c r="L64" s="313"/>
      <c r="M64" s="307">
        <f t="shared" si="6"/>
        <v>67003</v>
      </c>
    </row>
    <row r="65" spans="1:13" s="308" customFormat="1">
      <c r="A65" s="11" t="s">
        <v>399</v>
      </c>
      <c r="B65" s="353"/>
      <c r="C65" s="214">
        <f>SUM(D65:L65)</f>
        <v>67003</v>
      </c>
      <c r="D65" s="310"/>
      <c r="E65" s="214"/>
      <c r="F65" s="315"/>
      <c r="G65" s="214"/>
      <c r="H65" s="315">
        <v>67003</v>
      </c>
      <c r="I65" s="214"/>
      <c r="J65" s="312"/>
      <c r="K65" s="214"/>
      <c r="L65" s="313"/>
      <c r="M65" s="307">
        <f t="shared" si="6"/>
        <v>67003</v>
      </c>
    </row>
    <row r="66" spans="1:13" s="308" customFormat="1">
      <c r="A66" s="524" t="s">
        <v>545</v>
      </c>
      <c r="B66" s="353"/>
      <c r="C66" s="214">
        <f>SUM(D66:L66)</f>
        <v>0</v>
      </c>
      <c r="D66" s="310"/>
      <c r="E66" s="214"/>
      <c r="F66" s="315"/>
      <c r="G66" s="214"/>
      <c r="H66" s="315">
        <v>0</v>
      </c>
      <c r="I66" s="214"/>
      <c r="J66" s="312"/>
      <c r="K66" s="214"/>
      <c r="L66" s="313"/>
      <c r="M66" s="307">
        <f t="shared" si="6"/>
        <v>0</v>
      </c>
    </row>
    <row r="67" spans="1:13" s="308" customFormat="1">
      <c r="A67" s="11" t="s">
        <v>531</v>
      </c>
      <c r="B67" s="353"/>
      <c r="C67" s="214">
        <f>SUM(C66)</f>
        <v>0</v>
      </c>
      <c r="D67" s="214">
        <f t="shared" ref="D67:L67" si="20">SUM(D66)</f>
        <v>0</v>
      </c>
      <c r="E67" s="214">
        <f t="shared" si="20"/>
        <v>0</v>
      </c>
      <c r="F67" s="214">
        <f t="shared" si="20"/>
        <v>0</v>
      </c>
      <c r="G67" s="214">
        <f t="shared" si="20"/>
        <v>0</v>
      </c>
      <c r="H67" s="214">
        <f t="shared" si="20"/>
        <v>0</v>
      </c>
      <c r="I67" s="214">
        <f t="shared" si="20"/>
        <v>0</v>
      </c>
      <c r="J67" s="214">
        <f t="shared" si="20"/>
        <v>0</v>
      </c>
      <c r="K67" s="214">
        <f t="shared" si="20"/>
        <v>0</v>
      </c>
      <c r="L67" s="214">
        <f t="shared" si="20"/>
        <v>0</v>
      </c>
      <c r="M67" s="307">
        <f t="shared" si="6"/>
        <v>0</v>
      </c>
    </row>
    <row r="68" spans="1:13" s="308" customFormat="1">
      <c r="A68" s="15" t="s">
        <v>512</v>
      </c>
      <c r="B68" s="353"/>
      <c r="C68" s="214">
        <f>SUM(C65,C67)</f>
        <v>67003</v>
      </c>
      <c r="D68" s="214">
        <f t="shared" ref="D68:L68" si="21">SUM(D65,D67)</f>
        <v>0</v>
      </c>
      <c r="E68" s="214">
        <f t="shared" si="21"/>
        <v>0</v>
      </c>
      <c r="F68" s="214">
        <f t="shared" si="21"/>
        <v>0</v>
      </c>
      <c r="G68" s="214">
        <f t="shared" si="21"/>
        <v>0</v>
      </c>
      <c r="H68" s="214">
        <f t="shared" si="21"/>
        <v>67003</v>
      </c>
      <c r="I68" s="214">
        <f t="shared" si="21"/>
        <v>0</v>
      </c>
      <c r="J68" s="214">
        <f t="shared" si="21"/>
        <v>0</v>
      </c>
      <c r="K68" s="214">
        <f t="shared" si="21"/>
        <v>0</v>
      </c>
      <c r="L68" s="214">
        <f t="shared" si="21"/>
        <v>0</v>
      </c>
      <c r="M68" s="307">
        <f t="shared" si="6"/>
        <v>67003</v>
      </c>
    </row>
    <row r="69" spans="1:13">
      <c r="A69" s="13" t="s">
        <v>326</v>
      </c>
      <c r="B69" s="7"/>
      <c r="C69" s="13"/>
      <c r="D69" s="116"/>
      <c r="E69" s="114"/>
      <c r="F69" s="118"/>
      <c r="G69" s="114"/>
      <c r="H69" s="118"/>
      <c r="I69" s="114"/>
      <c r="J69" s="117"/>
      <c r="K69" s="114"/>
      <c r="L69" s="118"/>
      <c r="M69" s="307">
        <f t="shared" si="6"/>
        <v>0</v>
      </c>
    </row>
    <row r="70" spans="1:13">
      <c r="A70" s="11" t="s">
        <v>46</v>
      </c>
      <c r="B70" s="230" t="s">
        <v>146</v>
      </c>
      <c r="C70" s="88">
        <f>SUM(D70:L70)</f>
        <v>141590</v>
      </c>
      <c r="D70" s="111"/>
      <c r="E70" s="88">
        <v>0</v>
      </c>
      <c r="F70" s="121">
        <v>0</v>
      </c>
      <c r="G70" s="88"/>
      <c r="H70" s="121">
        <v>141590</v>
      </c>
      <c r="I70" s="88">
        <v>0</v>
      </c>
      <c r="J70" s="131"/>
      <c r="K70" s="88">
        <v>0</v>
      </c>
      <c r="L70" s="121">
        <v>0</v>
      </c>
      <c r="M70" s="307">
        <f t="shared" si="6"/>
        <v>141590</v>
      </c>
    </row>
    <row r="71" spans="1:13">
      <c r="A71" s="11" t="s">
        <v>399</v>
      </c>
      <c r="B71" s="230"/>
      <c r="C71" s="88">
        <f>SUM(D71:L71)</f>
        <v>141049</v>
      </c>
      <c r="D71" s="111"/>
      <c r="E71" s="88"/>
      <c r="F71" s="121"/>
      <c r="G71" s="88"/>
      <c r="H71" s="121">
        <v>141049</v>
      </c>
      <c r="I71" s="88"/>
      <c r="J71" s="131"/>
      <c r="K71" s="88"/>
      <c r="L71" s="121"/>
      <c r="M71" s="307">
        <f t="shared" si="6"/>
        <v>141049</v>
      </c>
    </row>
    <row r="72" spans="1:13">
      <c r="A72" s="11" t="s">
        <v>546</v>
      </c>
      <c r="B72" s="230"/>
      <c r="C72" s="88">
        <f>SUM(D72:L72)</f>
        <v>-1386</v>
      </c>
      <c r="D72" s="111"/>
      <c r="E72" s="88"/>
      <c r="F72" s="121"/>
      <c r="G72" s="88"/>
      <c r="H72" s="121">
        <v>-1386</v>
      </c>
      <c r="I72" s="88"/>
      <c r="J72" s="131"/>
      <c r="K72" s="88"/>
      <c r="L72" s="121"/>
      <c r="M72" s="307">
        <f t="shared" si="6"/>
        <v>-1386</v>
      </c>
    </row>
    <row r="73" spans="1:13">
      <c r="A73" s="11" t="s">
        <v>408</v>
      </c>
      <c r="B73" s="230"/>
      <c r="C73" s="88">
        <f t="shared" ref="C73:L73" si="22">SUM(C72:C72)</f>
        <v>-1386</v>
      </c>
      <c r="D73" s="88">
        <f t="shared" si="22"/>
        <v>0</v>
      </c>
      <c r="E73" s="88">
        <f t="shared" si="22"/>
        <v>0</v>
      </c>
      <c r="F73" s="88">
        <f t="shared" si="22"/>
        <v>0</v>
      </c>
      <c r="G73" s="88">
        <f t="shared" si="22"/>
        <v>0</v>
      </c>
      <c r="H73" s="88">
        <f t="shared" si="22"/>
        <v>-1386</v>
      </c>
      <c r="I73" s="88">
        <f t="shared" si="22"/>
        <v>0</v>
      </c>
      <c r="J73" s="88">
        <f t="shared" si="22"/>
        <v>0</v>
      </c>
      <c r="K73" s="88">
        <f t="shared" si="22"/>
        <v>0</v>
      </c>
      <c r="L73" s="88">
        <f t="shared" si="22"/>
        <v>0</v>
      </c>
      <c r="M73" s="307">
        <f t="shared" si="6"/>
        <v>-1386</v>
      </c>
    </row>
    <row r="74" spans="1:13">
      <c r="A74" s="15" t="s">
        <v>512</v>
      </c>
      <c r="B74" s="230"/>
      <c r="C74" s="88">
        <f t="shared" ref="C74:L74" si="23">SUM(C71,C73)</f>
        <v>139663</v>
      </c>
      <c r="D74" s="88">
        <f t="shared" si="23"/>
        <v>0</v>
      </c>
      <c r="E74" s="88">
        <f t="shared" si="23"/>
        <v>0</v>
      </c>
      <c r="F74" s="88">
        <f t="shared" si="23"/>
        <v>0</v>
      </c>
      <c r="G74" s="88">
        <f t="shared" si="23"/>
        <v>0</v>
      </c>
      <c r="H74" s="88">
        <f t="shared" si="23"/>
        <v>139663</v>
      </c>
      <c r="I74" s="88">
        <f t="shared" si="23"/>
        <v>0</v>
      </c>
      <c r="J74" s="88">
        <f t="shared" si="23"/>
        <v>0</v>
      </c>
      <c r="K74" s="88">
        <f t="shared" si="23"/>
        <v>0</v>
      </c>
      <c r="L74" s="88">
        <f t="shared" si="23"/>
        <v>0</v>
      </c>
      <c r="M74" s="307">
        <f t="shared" si="6"/>
        <v>139663</v>
      </c>
    </row>
    <row r="75" spans="1:13">
      <c r="A75" s="13" t="s">
        <v>327</v>
      </c>
      <c r="B75" s="7"/>
      <c r="C75" s="13"/>
      <c r="D75" s="116"/>
      <c r="E75" s="114"/>
      <c r="F75" s="118"/>
      <c r="G75" s="114"/>
      <c r="H75" s="118"/>
      <c r="I75" s="114"/>
      <c r="J75" s="117"/>
      <c r="K75" s="114"/>
      <c r="L75" s="118"/>
      <c r="M75" s="307">
        <f t="shared" si="6"/>
        <v>0</v>
      </c>
    </row>
    <row r="76" spans="1:13">
      <c r="A76" s="11" t="s">
        <v>46</v>
      </c>
      <c r="B76" s="230" t="s">
        <v>146</v>
      </c>
      <c r="C76" s="88">
        <f>SUM(D76:L76)</f>
        <v>85100</v>
      </c>
      <c r="D76" s="111">
        <v>68821</v>
      </c>
      <c r="E76" s="88">
        <v>8131</v>
      </c>
      <c r="F76" s="121">
        <v>3148</v>
      </c>
      <c r="G76" s="88"/>
      <c r="H76" s="121">
        <v>0</v>
      </c>
      <c r="I76" s="88">
        <v>5000</v>
      </c>
      <c r="J76" s="131"/>
      <c r="K76" s="88">
        <v>0</v>
      </c>
      <c r="L76" s="121"/>
      <c r="M76" s="307">
        <f t="shared" si="6"/>
        <v>85100</v>
      </c>
    </row>
    <row r="77" spans="1:13">
      <c r="A77" s="11" t="s">
        <v>399</v>
      </c>
      <c r="B77" s="230"/>
      <c r="C77" s="88">
        <f>SUM(D77:L77)</f>
        <v>85100</v>
      </c>
      <c r="D77" s="111">
        <v>68821</v>
      </c>
      <c r="E77" s="88">
        <v>8131</v>
      </c>
      <c r="F77" s="121">
        <v>3148</v>
      </c>
      <c r="G77" s="88"/>
      <c r="H77" s="121"/>
      <c r="I77" s="88">
        <v>5000</v>
      </c>
      <c r="J77" s="131"/>
      <c r="K77" s="88"/>
      <c r="L77" s="121"/>
      <c r="M77" s="307">
        <f t="shared" si="6"/>
        <v>85100</v>
      </c>
    </row>
    <row r="78" spans="1:13">
      <c r="A78" s="11" t="s">
        <v>547</v>
      </c>
      <c r="B78" s="230"/>
      <c r="C78" s="88">
        <f t="shared" ref="C78:C80" si="24">SUM(D78:L78)</f>
        <v>-26677</v>
      </c>
      <c r="D78" s="111">
        <v>-23405</v>
      </c>
      <c r="E78" s="88">
        <v>-3272</v>
      </c>
      <c r="F78" s="121"/>
      <c r="G78" s="88"/>
      <c r="H78" s="121"/>
      <c r="I78" s="88"/>
      <c r="J78" s="131"/>
      <c r="K78" s="88"/>
      <c r="L78" s="121"/>
      <c r="M78" s="307">
        <f t="shared" si="6"/>
        <v>-26677</v>
      </c>
    </row>
    <row r="79" spans="1:13">
      <c r="A79" s="11" t="s">
        <v>505</v>
      </c>
      <c r="B79" s="230"/>
      <c r="C79" s="88">
        <f t="shared" si="24"/>
        <v>-4846</v>
      </c>
      <c r="D79" s="111"/>
      <c r="E79" s="88"/>
      <c r="F79" s="121"/>
      <c r="G79" s="88"/>
      <c r="H79" s="121"/>
      <c r="I79" s="88">
        <v>-4846</v>
      </c>
      <c r="J79" s="131"/>
      <c r="K79" s="88"/>
      <c r="L79" s="121"/>
      <c r="M79" s="307">
        <f t="shared" si="6"/>
        <v>-4846</v>
      </c>
    </row>
    <row r="80" spans="1:13">
      <c r="A80" s="11" t="s">
        <v>548</v>
      </c>
      <c r="B80" s="230"/>
      <c r="C80" s="88">
        <f t="shared" si="24"/>
        <v>73</v>
      </c>
      <c r="D80" s="111"/>
      <c r="E80" s="88"/>
      <c r="F80" s="121">
        <v>73</v>
      </c>
      <c r="G80" s="88"/>
      <c r="H80" s="121"/>
      <c r="I80" s="88"/>
      <c r="J80" s="131"/>
      <c r="K80" s="88"/>
      <c r="L80" s="121"/>
      <c r="M80" s="307">
        <f t="shared" si="6"/>
        <v>73</v>
      </c>
    </row>
    <row r="81" spans="1:13">
      <c r="A81" s="11" t="s">
        <v>531</v>
      </c>
      <c r="B81" s="230"/>
      <c r="C81" s="88">
        <f>SUM(C78:C80)</f>
        <v>-31450</v>
      </c>
      <c r="D81" s="88">
        <f t="shared" ref="D81:L81" si="25">SUM(D78:D80)</f>
        <v>-23405</v>
      </c>
      <c r="E81" s="88">
        <f t="shared" si="25"/>
        <v>-3272</v>
      </c>
      <c r="F81" s="88">
        <f t="shared" si="25"/>
        <v>73</v>
      </c>
      <c r="G81" s="88">
        <f t="shared" si="25"/>
        <v>0</v>
      </c>
      <c r="H81" s="88">
        <f t="shared" si="25"/>
        <v>0</v>
      </c>
      <c r="I81" s="88">
        <f t="shared" si="25"/>
        <v>-4846</v>
      </c>
      <c r="J81" s="88">
        <f t="shared" si="25"/>
        <v>0</v>
      </c>
      <c r="K81" s="88">
        <f t="shared" si="25"/>
        <v>0</v>
      </c>
      <c r="L81" s="88">
        <f t="shared" si="25"/>
        <v>0</v>
      </c>
      <c r="M81" s="307">
        <f t="shared" si="6"/>
        <v>-31450</v>
      </c>
    </row>
    <row r="82" spans="1:13">
      <c r="A82" s="15" t="s">
        <v>512</v>
      </c>
      <c r="B82" s="230"/>
      <c r="C82" s="88">
        <f>SUM(C77,C81)</f>
        <v>53650</v>
      </c>
      <c r="D82" s="88">
        <f t="shared" ref="D82:L82" si="26">SUM(D77,D81)</f>
        <v>45416</v>
      </c>
      <c r="E82" s="88">
        <f t="shared" si="26"/>
        <v>4859</v>
      </c>
      <c r="F82" s="88">
        <f t="shared" si="26"/>
        <v>3221</v>
      </c>
      <c r="G82" s="88">
        <f t="shared" si="26"/>
        <v>0</v>
      </c>
      <c r="H82" s="88">
        <f t="shared" si="26"/>
        <v>0</v>
      </c>
      <c r="I82" s="88">
        <f t="shared" si="26"/>
        <v>154</v>
      </c>
      <c r="J82" s="88">
        <f t="shared" si="26"/>
        <v>0</v>
      </c>
      <c r="K82" s="88">
        <f t="shared" si="26"/>
        <v>0</v>
      </c>
      <c r="L82" s="88">
        <f t="shared" si="26"/>
        <v>0</v>
      </c>
      <c r="M82" s="307">
        <f t="shared" si="6"/>
        <v>53650</v>
      </c>
    </row>
    <row r="83" spans="1:13" s="157" customFormat="1">
      <c r="A83" s="13" t="s">
        <v>309</v>
      </c>
      <c r="B83" s="7"/>
      <c r="C83" s="13"/>
      <c r="D83" s="116"/>
      <c r="E83" s="114"/>
      <c r="F83" s="118" t="s">
        <v>250</v>
      </c>
      <c r="G83" s="114"/>
      <c r="H83" s="118"/>
      <c r="I83" s="114"/>
      <c r="J83" s="117"/>
      <c r="K83" s="114"/>
      <c r="L83" s="118"/>
      <c r="M83" s="307">
        <f t="shared" si="6"/>
        <v>0</v>
      </c>
    </row>
    <row r="84" spans="1:13" s="157" customFormat="1">
      <c r="A84" s="11" t="s">
        <v>46</v>
      </c>
      <c r="B84" s="230" t="s">
        <v>146</v>
      </c>
      <c r="C84" s="88">
        <f>SUM(D84:L84)</f>
        <v>6528</v>
      </c>
      <c r="D84" s="111"/>
      <c r="E84" s="88">
        <v>0</v>
      </c>
      <c r="F84" s="121">
        <v>6528</v>
      </c>
      <c r="G84" s="88"/>
      <c r="H84" s="121">
        <v>0</v>
      </c>
      <c r="I84" s="88">
        <v>0</v>
      </c>
      <c r="J84" s="131"/>
      <c r="K84" s="88"/>
      <c r="L84" s="121">
        <v>0</v>
      </c>
      <c r="M84" s="307">
        <f t="shared" si="6"/>
        <v>6528</v>
      </c>
    </row>
    <row r="85" spans="1:13" s="157" customFormat="1">
      <c r="A85" s="11" t="s">
        <v>399</v>
      </c>
      <c r="B85" s="230"/>
      <c r="C85" s="88">
        <f>SUM(D85:L85)</f>
        <v>6805</v>
      </c>
      <c r="D85" s="111"/>
      <c r="E85" s="88"/>
      <c r="F85" s="121">
        <v>6805</v>
      </c>
      <c r="G85" s="88"/>
      <c r="H85" s="121"/>
      <c r="I85" s="88"/>
      <c r="J85" s="131"/>
      <c r="K85" s="88"/>
      <c r="L85" s="121"/>
      <c r="M85" s="307">
        <f t="shared" si="6"/>
        <v>6805</v>
      </c>
    </row>
    <row r="86" spans="1:13" s="157" customFormat="1">
      <c r="A86" s="11" t="s">
        <v>549</v>
      </c>
      <c r="B86" s="230"/>
      <c r="C86" s="88">
        <f>SUM(D86:L86)</f>
        <v>539</v>
      </c>
      <c r="D86" s="111"/>
      <c r="E86" s="88"/>
      <c r="F86" s="121">
        <v>539</v>
      </c>
      <c r="G86" s="88"/>
      <c r="H86" s="121"/>
      <c r="I86" s="88"/>
      <c r="J86" s="131"/>
      <c r="K86" s="88"/>
      <c r="L86" s="121"/>
      <c r="M86" s="307">
        <f t="shared" si="6"/>
        <v>539</v>
      </c>
    </row>
    <row r="87" spans="1:13" s="157" customFormat="1">
      <c r="A87" s="11" t="s">
        <v>531</v>
      </c>
      <c r="B87" s="230"/>
      <c r="C87" s="88">
        <f>SUM(C86)</f>
        <v>539</v>
      </c>
      <c r="D87" s="88">
        <f t="shared" ref="D87:L87" si="27">SUM(D86)</f>
        <v>0</v>
      </c>
      <c r="E87" s="88">
        <f t="shared" si="27"/>
        <v>0</v>
      </c>
      <c r="F87" s="88">
        <f t="shared" si="27"/>
        <v>539</v>
      </c>
      <c r="G87" s="88">
        <f t="shared" si="27"/>
        <v>0</v>
      </c>
      <c r="H87" s="88">
        <f t="shared" si="27"/>
        <v>0</v>
      </c>
      <c r="I87" s="88">
        <f t="shared" si="27"/>
        <v>0</v>
      </c>
      <c r="J87" s="88">
        <f t="shared" si="27"/>
        <v>0</v>
      </c>
      <c r="K87" s="88">
        <f t="shared" si="27"/>
        <v>0</v>
      </c>
      <c r="L87" s="88">
        <f t="shared" si="27"/>
        <v>0</v>
      </c>
      <c r="M87" s="307">
        <f t="shared" si="6"/>
        <v>539</v>
      </c>
    </row>
    <row r="88" spans="1:13" s="157" customFormat="1">
      <c r="A88" s="15" t="s">
        <v>512</v>
      </c>
      <c r="B88" s="230"/>
      <c r="C88" s="88">
        <f>SUM(C85,C87)</f>
        <v>7344</v>
      </c>
      <c r="D88" s="88">
        <f t="shared" ref="D88:L88" si="28">SUM(D85,D87)</f>
        <v>0</v>
      </c>
      <c r="E88" s="88">
        <f t="shared" si="28"/>
        <v>0</v>
      </c>
      <c r="F88" s="88">
        <f t="shared" si="28"/>
        <v>7344</v>
      </c>
      <c r="G88" s="88">
        <f t="shared" si="28"/>
        <v>0</v>
      </c>
      <c r="H88" s="88">
        <f t="shared" si="28"/>
        <v>0</v>
      </c>
      <c r="I88" s="88">
        <f t="shared" si="28"/>
        <v>0</v>
      </c>
      <c r="J88" s="88">
        <f t="shared" si="28"/>
        <v>0</v>
      </c>
      <c r="K88" s="88">
        <f t="shared" si="28"/>
        <v>0</v>
      </c>
      <c r="L88" s="88">
        <f t="shared" si="28"/>
        <v>0</v>
      </c>
      <c r="M88" s="307">
        <f t="shared" si="6"/>
        <v>7344</v>
      </c>
    </row>
    <row r="89" spans="1:13" s="157" customFormat="1">
      <c r="A89" s="13" t="s">
        <v>310</v>
      </c>
      <c r="B89" s="7"/>
      <c r="C89" s="13"/>
      <c r="D89" s="116"/>
      <c r="E89" s="114"/>
      <c r="F89" s="118"/>
      <c r="G89" s="114"/>
      <c r="H89" s="118"/>
      <c r="I89" s="114"/>
      <c r="J89" s="117"/>
      <c r="K89" s="114"/>
      <c r="L89" s="116"/>
      <c r="M89" s="307">
        <f t="shared" si="6"/>
        <v>0</v>
      </c>
    </row>
    <row r="90" spans="1:13" s="157" customFormat="1">
      <c r="A90" s="11" t="s">
        <v>46</v>
      </c>
      <c r="B90" s="230" t="s">
        <v>146</v>
      </c>
      <c r="C90" s="88">
        <f>SUM(D90:L90)</f>
        <v>115000</v>
      </c>
      <c r="D90" s="111"/>
      <c r="E90" s="88">
        <v>0</v>
      </c>
      <c r="F90" s="121">
        <v>0</v>
      </c>
      <c r="G90" s="88"/>
      <c r="H90" s="121">
        <v>0</v>
      </c>
      <c r="I90" s="88">
        <v>0</v>
      </c>
      <c r="J90" s="131">
        <v>115000</v>
      </c>
      <c r="K90" s="88">
        <v>0</v>
      </c>
      <c r="L90" s="111">
        <v>0</v>
      </c>
      <c r="M90" s="307">
        <f t="shared" si="6"/>
        <v>115000</v>
      </c>
    </row>
    <row r="91" spans="1:13" s="157" customFormat="1">
      <c r="A91" s="11" t="s">
        <v>399</v>
      </c>
      <c r="B91" s="230"/>
      <c r="C91" s="88">
        <f>SUM(D91:L91)</f>
        <v>187636</v>
      </c>
      <c r="D91" s="121"/>
      <c r="E91" s="88"/>
      <c r="F91" s="121"/>
      <c r="G91" s="88"/>
      <c r="H91" s="121"/>
      <c r="I91" s="88">
        <v>8900</v>
      </c>
      <c r="J91" s="131">
        <v>178736</v>
      </c>
      <c r="K91" s="88"/>
      <c r="L91" s="111"/>
      <c r="M91" s="307">
        <f t="shared" si="6"/>
        <v>187636</v>
      </c>
    </row>
    <row r="92" spans="1:13" s="157" customFormat="1">
      <c r="A92" s="363" t="s">
        <v>535</v>
      </c>
      <c r="B92" s="230"/>
      <c r="C92" s="88">
        <f t="shared" ref="C92:C94" si="29">SUM(D92:L92)</f>
        <v>3175</v>
      </c>
      <c r="D92" s="121"/>
      <c r="E92" s="88"/>
      <c r="F92" s="121">
        <v>3175</v>
      </c>
      <c r="G92" s="88"/>
      <c r="H92" s="121"/>
      <c r="I92" s="88"/>
      <c r="J92" s="131"/>
      <c r="K92" s="88"/>
      <c r="L92" s="111"/>
      <c r="M92" s="307">
        <f t="shared" si="6"/>
        <v>3175</v>
      </c>
    </row>
    <row r="93" spans="1:13" s="157" customFormat="1">
      <c r="A93" s="363" t="s">
        <v>550</v>
      </c>
      <c r="B93" s="230"/>
      <c r="C93" s="88">
        <f t="shared" si="29"/>
        <v>-41</v>
      </c>
      <c r="D93" s="121"/>
      <c r="E93" s="88"/>
      <c r="F93" s="121"/>
      <c r="G93" s="88"/>
      <c r="H93" s="121"/>
      <c r="I93" s="88">
        <v>-41</v>
      </c>
      <c r="J93" s="131"/>
      <c r="K93" s="88"/>
      <c r="L93" s="111"/>
      <c r="M93" s="307">
        <f t="shared" si="6"/>
        <v>-41</v>
      </c>
    </row>
    <row r="94" spans="1:13" s="157" customFormat="1">
      <c r="A94" s="363" t="s">
        <v>551</v>
      </c>
      <c r="B94" s="230"/>
      <c r="C94" s="88">
        <f t="shared" si="29"/>
        <v>-3533</v>
      </c>
      <c r="D94" s="121"/>
      <c r="E94" s="88"/>
      <c r="F94" s="121"/>
      <c r="G94" s="88"/>
      <c r="H94" s="121"/>
      <c r="I94" s="88"/>
      <c r="J94" s="131">
        <v>-3533</v>
      </c>
      <c r="K94" s="88"/>
      <c r="L94" s="111"/>
      <c r="M94" s="307">
        <f t="shared" si="6"/>
        <v>-3533</v>
      </c>
    </row>
    <row r="95" spans="1:13" s="157" customFormat="1">
      <c r="A95" s="363" t="s">
        <v>531</v>
      </c>
      <c r="B95" s="230"/>
      <c r="C95" s="88">
        <f>SUM(C92:C94)</f>
        <v>-399</v>
      </c>
      <c r="D95" s="88">
        <f t="shared" ref="D95:L95" si="30">SUM(D92:D94)</f>
        <v>0</v>
      </c>
      <c r="E95" s="88">
        <f t="shared" si="30"/>
        <v>0</v>
      </c>
      <c r="F95" s="88">
        <f t="shared" si="30"/>
        <v>3175</v>
      </c>
      <c r="G95" s="88">
        <f t="shared" si="30"/>
        <v>0</v>
      </c>
      <c r="H95" s="88">
        <f t="shared" si="30"/>
        <v>0</v>
      </c>
      <c r="I95" s="88">
        <f t="shared" si="30"/>
        <v>-41</v>
      </c>
      <c r="J95" s="88">
        <f t="shared" si="30"/>
        <v>-3533</v>
      </c>
      <c r="K95" s="88">
        <f t="shared" si="30"/>
        <v>0</v>
      </c>
      <c r="L95" s="88">
        <f t="shared" si="30"/>
        <v>0</v>
      </c>
      <c r="M95" s="307">
        <f t="shared" si="6"/>
        <v>-399</v>
      </c>
    </row>
    <row r="96" spans="1:13" s="157" customFormat="1">
      <c r="A96" s="15" t="s">
        <v>512</v>
      </c>
      <c r="B96" s="229"/>
      <c r="C96" s="88">
        <f>SUM(C91,C95)</f>
        <v>187237</v>
      </c>
      <c r="D96" s="88">
        <f t="shared" ref="D96:L96" si="31">SUM(D91,D95)</f>
        <v>0</v>
      </c>
      <c r="E96" s="88">
        <f t="shared" si="31"/>
        <v>0</v>
      </c>
      <c r="F96" s="88">
        <f t="shared" si="31"/>
        <v>3175</v>
      </c>
      <c r="G96" s="88">
        <f t="shared" si="31"/>
        <v>0</v>
      </c>
      <c r="H96" s="88">
        <f t="shared" si="31"/>
        <v>0</v>
      </c>
      <c r="I96" s="88">
        <f t="shared" si="31"/>
        <v>8859</v>
      </c>
      <c r="J96" s="88">
        <f t="shared" si="31"/>
        <v>175203</v>
      </c>
      <c r="K96" s="88">
        <f t="shared" si="31"/>
        <v>0</v>
      </c>
      <c r="L96" s="88">
        <f t="shared" si="31"/>
        <v>0</v>
      </c>
      <c r="M96" s="307">
        <f t="shared" si="6"/>
        <v>187237</v>
      </c>
    </row>
    <row r="97" spans="1:13">
      <c r="A97" s="13" t="s">
        <v>311</v>
      </c>
      <c r="B97" s="7"/>
      <c r="C97" s="13"/>
      <c r="D97" s="118"/>
      <c r="E97" s="114"/>
      <c r="F97" s="118"/>
      <c r="G97" s="114"/>
      <c r="H97" s="118"/>
      <c r="I97" s="114"/>
      <c r="J97" s="117"/>
      <c r="K97" s="114"/>
      <c r="L97" s="116"/>
      <c r="M97" s="307">
        <f t="shared" si="6"/>
        <v>0</v>
      </c>
    </row>
    <row r="98" spans="1:13">
      <c r="A98" s="11" t="s">
        <v>46</v>
      </c>
      <c r="B98" s="230" t="s">
        <v>146</v>
      </c>
      <c r="C98" s="88">
        <f>SUM(D98:L98)</f>
        <v>39718</v>
      </c>
      <c r="D98" s="88"/>
      <c r="E98" s="88">
        <v>0</v>
      </c>
      <c r="F98" s="121">
        <v>39718</v>
      </c>
      <c r="G98" s="88"/>
      <c r="H98" s="121">
        <v>0</v>
      </c>
      <c r="I98" s="88">
        <v>0</v>
      </c>
      <c r="J98" s="131">
        <v>0</v>
      </c>
      <c r="K98" s="88"/>
      <c r="L98" s="111">
        <v>0</v>
      </c>
      <c r="M98" s="307">
        <f t="shared" si="6"/>
        <v>39718</v>
      </c>
    </row>
    <row r="99" spans="1:13">
      <c r="A99" s="11" t="s">
        <v>399</v>
      </c>
      <c r="B99" s="230"/>
      <c r="C99" s="88">
        <f>SUM(D99:L99)</f>
        <v>48511</v>
      </c>
      <c r="D99" s="121"/>
      <c r="E99" s="88"/>
      <c r="F99" s="121">
        <v>48511</v>
      </c>
      <c r="G99" s="88"/>
      <c r="H99" s="121"/>
      <c r="I99" s="88"/>
      <c r="J99" s="131"/>
      <c r="K99" s="88"/>
      <c r="L99" s="111"/>
      <c r="M99" s="307">
        <f t="shared" si="6"/>
        <v>48511</v>
      </c>
    </row>
    <row r="100" spans="1:13">
      <c r="A100" s="11" t="s">
        <v>466</v>
      </c>
      <c r="B100" s="230"/>
      <c r="C100" s="88">
        <f>SUM(D100:L100)</f>
        <v>-94</v>
      </c>
      <c r="D100" s="121"/>
      <c r="E100" s="88"/>
      <c r="F100" s="121">
        <v>-94</v>
      </c>
      <c r="G100" s="88"/>
      <c r="H100" s="121"/>
      <c r="I100" s="88"/>
      <c r="J100" s="131"/>
      <c r="K100" s="88"/>
      <c r="L100" s="111"/>
      <c r="M100" s="307">
        <f t="shared" si="6"/>
        <v>-94</v>
      </c>
    </row>
    <row r="101" spans="1:13">
      <c r="A101" s="11" t="s">
        <v>550</v>
      </c>
      <c r="B101" s="230"/>
      <c r="C101" s="88">
        <f t="shared" ref="C101:C102" si="32">SUM(D101:L101)</f>
        <v>343</v>
      </c>
      <c r="D101" s="121"/>
      <c r="E101" s="88"/>
      <c r="F101" s="121"/>
      <c r="G101" s="88"/>
      <c r="H101" s="121"/>
      <c r="I101" s="88">
        <v>343</v>
      </c>
      <c r="J101" s="131"/>
      <c r="K101" s="88"/>
      <c r="L101" s="111"/>
      <c r="M101" s="307">
        <f t="shared" si="6"/>
        <v>343</v>
      </c>
    </row>
    <row r="102" spans="1:13">
      <c r="A102" s="524" t="s">
        <v>551</v>
      </c>
      <c r="B102" s="230"/>
      <c r="C102" s="88">
        <f t="shared" si="32"/>
        <v>0</v>
      </c>
      <c r="D102" s="121"/>
      <c r="E102" s="88"/>
      <c r="F102" s="121"/>
      <c r="G102" s="88"/>
      <c r="H102" s="121"/>
      <c r="I102" s="88"/>
      <c r="J102" s="131">
        <v>0</v>
      </c>
      <c r="K102" s="88"/>
      <c r="L102" s="111"/>
      <c r="M102" s="307">
        <f t="shared" si="6"/>
        <v>0</v>
      </c>
    </row>
    <row r="103" spans="1:13">
      <c r="A103" s="11" t="s">
        <v>410</v>
      </c>
      <c r="B103" s="230"/>
      <c r="C103" s="88">
        <f>SUM(C100:C102)</f>
        <v>249</v>
      </c>
      <c r="D103" s="88">
        <f t="shared" ref="D103:L103" si="33">SUM(D100:D102)</f>
        <v>0</v>
      </c>
      <c r="E103" s="88">
        <f t="shared" si="33"/>
        <v>0</v>
      </c>
      <c r="F103" s="88">
        <f t="shared" si="33"/>
        <v>-94</v>
      </c>
      <c r="G103" s="88">
        <f t="shared" si="33"/>
        <v>0</v>
      </c>
      <c r="H103" s="88">
        <f t="shared" si="33"/>
        <v>0</v>
      </c>
      <c r="I103" s="88">
        <f t="shared" si="33"/>
        <v>343</v>
      </c>
      <c r="J103" s="88">
        <f t="shared" si="33"/>
        <v>0</v>
      </c>
      <c r="K103" s="88">
        <f t="shared" si="33"/>
        <v>0</v>
      </c>
      <c r="L103" s="88">
        <f t="shared" si="33"/>
        <v>0</v>
      </c>
      <c r="M103" s="307">
        <f t="shared" si="6"/>
        <v>249</v>
      </c>
    </row>
    <row r="104" spans="1:13">
      <c r="A104" s="15" t="s">
        <v>512</v>
      </c>
      <c r="B104" s="229"/>
      <c r="C104" s="113">
        <f>SUM(C99,C103)</f>
        <v>48760</v>
      </c>
      <c r="D104" s="113">
        <f t="shared" ref="D104:L104" si="34">SUM(D99,D103)</f>
        <v>0</v>
      </c>
      <c r="E104" s="113">
        <f t="shared" si="34"/>
        <v>0</v>
      </c>
      <c r="F104" s="113">
        <f t="shared" si="34"/>
        <v>48417</v>
      </c>
      <c r="G104" s="113">
        <f t="shared" si="34"/>
        <v>0</v>
      </c>
      <c r="H104" s="113">
        <f t="shared" si="34"/>
        <v>0</v>
      </c>
      <c r="I104" s="113">
        <f t="shared" si="34"/>
        <v>343</v>
      </c>
      <c r="J104" s="113">
        <f t="shared" si="34"/>
        <v>0</v>
      </c>
      <c r="K104" s="113">
        <f t="shared" si="34"/>
        <v>0</v>
      </c>
      <c r="L104" s="113">
        <f t="shared" si="34"/>
        <v>0</v>
      </c>
      <c r="M104" s="307">
        <f t="shared" si="6"/>
        <v>48760</v>
      </c>
    </row>
    <row r="105" spans="1:13">
      <c r="A105" s="13" t="s">
        <v>312</v>
      </c>
      <c r="B105" s="230"/>
      <c r="C105" s="88"/>
      <c r="D105" s="121"/>
      <c r="E105" s="88"/>
      <c r="F105" s="121"/>
      <c r="G105" s="88"/>
      <c r="H105" s="121"/>
      <c r="I105" s="88"/>
      <c r="J105" s="131"/>
      <c r="K105" s="88"/>
      <c r="L105" s="121"/>
      <c r="M105" s="307">
        <f t="shared" si="6"/>
        <v>0</v>
      </c>
    </row>
    <row r="106" spans="1:13">
      <c r="A106" s="11" t="s">
        <v>46</v>
      </c>
      <c r="B106" s="230" t="s">
        <v>147</v>
      </c>
      <c r="C106" s="88">
        <f>SUM(D106:L106)</f>
        <v>157838</v>
      </c>
      <c r="D106" s="121"/>
      <c r="E106" s="88"/>
      <c r="F106" s="121">
        <v>2838</v>
      </c>
      <c r="G106" s="88"/>
      <c r="H106" s="121">
        <v>5000</v>
      </c>
      <c r="I106" s="88">
        <v>150000</v>
      </c>
      <c r="J106" s="131"/>
      <c r="K106" s="88"/>
      <c r="L106" s="121"/>
      <c r="M106" s="307">
        <f t="shared" si="6"/>
        <v>157838</v>
      </c>
    </row>
    <row r="107" spans="1:13">
      <c r="A107" s="363" t="s">
        <v>401</v>
      </c>
      <c r="B107" s="230"/>
      <c r="C107" s="88">
        <f t="shared" ref="C107:C109" si="35">SUM(D107:L107)</f>
        <v>158288</v>
      </c>
      <c r="D107" s="121"/>
      <c r="E107" s="88"/>
      <c r="F107" s="121">
        <v>10901</v>
      </c>
      <c r="G107" s="88"/>
      <c r="H107" s="121">
        <v>5000</v>
      </c>
      <c r="I107" s="88">
        <v>141937</v>
      </c>
      <c r="J107" s="131"/>
      <c r="K107" s="88">
        <v>450</v>
      </c>
      <c r="L107" s="121"/>
      <c r="M107" s="307">
        <f t="shared" si="6"/>
        <v>158288</v>
      </c>
    </row>
    <row r="108" spans="1:13">
      <c r="A108" s="363" t="s">
        <v>552</v>
      </c>
      <c r="B108" s="230"/>
      <c r="C108" s="88">
        <f t="shared" si="35"/>
        <v>1130</v>
      </c>
      <c r="D108" s="121"/>
      <c r="E108" s="88"/>
      <c r="F108" s="121">
        <v>1130</v>
      </c>
      <c r="G108" s="88"/>
      <c r="H108" s="121"/>
      <c r="I108" s="88"/>
      <c r="J108" s="131"/>
      <c r="K108" s="88"/>
      <c r="L108" s="121"/>
      <c r="M108" s="307">
        <f t="shared" si="6"/>
        <v>1130</v>
      </c>
    </row>
    <row r="109" spans="1:13">
      <c r="A109" s="363" t="s">
        <v>553</v>
      </c>
      <c r="B109" s="230"/>
      <c r="C109" s="88">
        <f t="shared" si="35"/>
        <v>-121000</v>
      </c>
      <c r="D109" s="121"/>
      <c r="E109" s="88"/>
      <c r="F109" s="121"/>
      <c r="G109" s="88"/>
      <c r="H109" s="121"/>
      <c r="I109" s="88">
        <v>-121000</v>
      </c>
      <c r="J109" s="131"/>
      <c r="K109" s="88"/>
      <c r="L109" s="121"/>
      <c r="M109" s="307">
        <f t="shared" si="6"/>
        <v>-121000</v>
      </c>
    </row>
    <row r="110" spans="1:13">
      <c r="A110" s="363" t="s">
        <v>401</v>
      </c>
      <c r="B110" s="230"/>
      <c r="C110" s="88">
        <f>SUM(C108:C109)</f>
        <v>-119870</v>
      </c>
      <c r="D110" s="88">
        <f t="shared" ref="D110:L110" si="36">SUM(D108:D109)</f>
        <v>0</v>
      </c>
      <c r="E110" s="88">
        <f t="shared" si="36"/>
        <v>0</v>
      </c>
      <c r="F110" s="88">
        <f t="shared" si="36"/>
        <v>1130</v>
      </c>
      <c r="G110" s="88">
        <f t="shared" si="36"/>
        <v>0</v>
      </c>
      <c r="H110" s="88">
        <f t="shared" si="36"/>
        <v>0</v>
      </c>
      <c r="I110" s="88">
        <f t="shared" si="36"/>
        <v>-121000</v>
      </c>
      <c r="J110" s="88">
        <f t="shared" si="36"/>
        <v>0</v>
      </c>
      <c r="K110" s="88">
        <f t="shared" si="36"/>
        <v>0</v>
      </c>
      <c r="L110" s="88">
        <f t="shared" si="36"/>
        <v>0</v>
      </c>
      <c r="M110" s="307">
        <f t="shared" si="6"/>
        <v>-119870</v>
      </c>
    </row>
    <row r="111" spans="1:13">
      <c r="A111" s="15" t="s">
        <v>512</v>
      </c>
      <c r="B111" s="230"/>
      <c r="C111" s="88">
        <f>SUM(C107,C110)</f>
        <v>38418</v>
      </c>
      <c r="D111" s="88">
        <f t="shared" ref="D111:L111" si="37">SUM(D107,D110)</f>
        <v>0</v>
      </c>
      <c r="E111" s="88">
        <f t="shared" si="37"/>
        <v>0</v>
      </c>
      <c r="F111" s="88">
        <f t="shared" si="37"/>
        <v>12031</v>
      </c>
      <c r="G111" s="88">
        <f t="shared" si="37"/>
        <v>0</v>
      </c>
      <c r="H111" s="88">
        <f t="shared" si="37"/>
        <v>5000</v>
      </c>
      <c r="I111" s="88">
        <f t="shared" si="37"/>
        <v>20937</v>
      </c>
      <c r="J111" s="88">
        <f t="shared" si="37"/>
        <v>0</v>
      </c>
      <c r="K111" s="88">
        <f t="shared" si="37"/>
        <v>450</v>
      </c>
      <c r="L111" s="88">
        <f t="shared" si="37"/>
        <v>0</v>
      </c>
      <c r="M111" s="307">
        <f t="shared" si="6"/>
        <v>38418</v>
      </c>
    </row>
    <row r="112" spans="1:13">
      <c r="A112" s="52" t="s">
        <v>313</v>
      </c>
      <c r="B112" s="47"/>
      <c r="C112" s="52"/>
      <c r="D112" s="118"/>
      <c r="E112" s="114"/>
      <c r="F112" s="118"/>
      <c r="G112" s="114"/>
      <c r="H112" s="118"/>
      <c r="I112" s="114"/>
      <c r="J112" s="117"/>
      <c r="K112" s="114"/>
      <c r="L112" s="118"/>
      <c r="M112" s="307">
        <f t="shared" si="6"/>
        <v>0</v>
      </c>
    </row>
    <row r="113" spans="1:17">
      <c r="A113" s="11" t="s">
        <v>46</v>
      </c>
      <c r="B113" s="230" t="s">
        <v>146</v>
      </c>
      <c r="C113" s="88">
        <f>SUM(D113:L113)</f>
        <v>14529</v>
      </c>
      <c r="D113" s="111"/>
      <c r="E113" s="88">
        <v>0</v>
      </c>
      <c r="F113" s="121">
        <v>14529</v>
      </c>
      <c r="G113" s="173"/>
      <c r="H113" s="121">
        <v>0</v>
      </c>
      <c r="I113" s="88">
        <v>0</v>
      </c>
      <c r="J113" s="131">
        <v>0</v>
      </c>
      <c r="K113" s="88"/>
      <c r="L113" s="121">
        <v>0</v>
      </c>
      <c r="M113" s="307">
        <f t="shared" si="6"/>
        <v>14529</v>
      </c>
    </row>
    <row r="114" spans="1:17">
      <c r="A114" s="11" t="s">
        <v>399</v>
      </c>
      <c r="B114" s="230"/>
      <c r="C114" s="88">
        <f>SUM(D114:L114)</f>
        <v>14529</v>
      </c>
      <c r="D114" s="121"/>
      <c r="E114" s="88"/>
      <c r="F114" s="121">
        <v>14529</v>
      </c>
      <c r="G114" s="173"/>
      <c r="H114" s="121"/>
      <c r="I114" s="88"/>
      <c r="J114" s="131"/>
      <c r="K114" s="88"/>
      <c r="L114" s="121"/>
      <c r="M114" s="307">
        <f t="shared" si="6"/>
        <v>14529</v>
      </c>
    </row>
    <row r="115" spans="1:17">
      <c r="A115" s="11" t="s">
        <v>554</v>
      </c>
      <c r="B115" s="230"/>
      <c r="C115" s="88">
        <f>SUM(D115:L115)</f>
        <v>-3849</v>
      </c>
      <c r="D115" s="121"/>
      <c r="E115" s="88"/>
      <c r="F115" s="121">
        <v>-3849</v>
      </c>
      <c r="G115" s="173"/>
      <c r="H115" s="121"/>
      <c r="I115" s="88"/>
      <c r="J115" s="131"/>
      <c r="K115" s="88"/>
      <c r="L115" s="121"/>
      <c r="M115" s="307">
        <f t="shared" si="6"/>
        <v>-3849</v>
      </c>
    </row>
    <row r="116" spans="1:17">
      <c r="A116" s="11" t="s">
        <v>539</v>
      </c>
      <c r="B116" s="230"/>
      <c r="C116" s="88">
        <f>SUM(C115)</f>
        <v>-3849</v>
      </c>
      <c r="D116" s="88">
        <f t="shared" ref="D116:L116" si="38">SUM(D115)</f>
        <v>0</v>
      </c>
      <c r="E116" s="88">
        <f t="shared" si="38"/>
        <v>0</v>
      </c>
      <c r="F116" s="88">
        <f t="shared" si="38"/>
        <v>-3849</v>
      </c>
      <c r="G116" s="88">
        <f t="shared" si="38"/>
        <v>0</v>
      </c>
      <c r="H116" s="88">
        <f t="shared" si="38"/>
        <v>0</v>
      </c>
      <c r="I116" s="88">
        <f t="shared" si="38"/>
        <v>0</v>
      </c>
      <c r="J116" s="88">
        <f t="shared" si="38"/>
        <v>0</v>
      </c>
      <c r="K116" s="88">
        <f t="shared" si="38"/>
        <v>0</v>
      </c>
      <c r="L116" s="88">
        <f t="shared" si="38"/>
        <v>0</v>
      </c>
      <c r="M116" s="307">
        <f t="shared" si="6"/>
        <v>-3849</v>
      </c>
    </row>
    <row r="117" spans="1:17">
      <c r="A117" s="15" t="s">
        <v>512</v>
      </c>
      <c r="B117" s="230"/>
      <c r="C117" s="88">
        <f>SUM(C114,C116)</f>
        <v>10680</v>
      </c>
      <c r="D117" s="88">
        <f t="shared" ref="D117:L117" si="39">SUM(D114,D116)</f>
        <v>0</v>
      </c>
      <c r="E117" s="88">
        <f t="shared" si="39"/>
        <v>0</v>
      </c>
      <c r="F117" s="88">
        <f t="shared" si="39"/>
        <v>10680</v>
      </c>
      <c r="G117" s="88">
        <f t="shared" si="39"/>
        <v>0</v>
      </c>
      <c r="H117" s="88">
        <f t="shared" si="39"/>
        <v>0</v>
      </c>
      <c r="I117" s="88">
        <f t="shared" si="39"/>
        <v>0</v>
      </c>
      <c r="J117" s="88">
        <f t="shared" si="39"/>
        <v>0</v>
      </c>
      <c r="K117" s="88">
        <f t="shared" si="39"/>
        <v>0</v>
      </c>
      <c r="L117" s="88">
        <f t="shared" si="39"/>
        <v>0</v>
      </c>
      <c r="M117" s="307">
        <f t="shared" si="6"/>
        <v>10680</v>
      </c>
    </row>
    <row r="118" spans="1:17">
      <c r="A118" s="266" t="s">
        <v>314</v>
      </c>
      <c r="B118" s="47"/>
      <c r="C118" s="52"/>
      <c r="D118" s="118"/>
      <c r="E118" s="114"/>
      <c r="F118" s="118"/>
      <c r="G118" s="114"/>
      <c r="H118" s="118"/>
      <c r="I118" s="114"/>
      <c r="J118" s="117"/>
      <c r="K118" s="114"/>
      <c r="L118" s="118"/>
      <c r="M118" s="307">
        <f t="shared" si="6"/>
        <v>0</v>
      </c>
      <c r="Q118" s="63"/>
    </row>
    <row r="119" spans="1:17">
      <c r="A119" s="11" t="s">
        <v>46</v>
      </c>
      <c r="B119" s="230" t="s">
        <v>146</v>
      </c>
      <c r="C119" s="88">
        <f>SUM(D119:L119)</f>
        <v>10300</v>
      </c>
      <c r="D119" s="111"/>
      <c r="E119" s="88">
        <v>0</v>
      </c>
      <c r="F119" s="121">
        <v>9300</v>
      </c>
      <c r="G119" s="173"/>
      <c r="H119" s="121">
        <v>0</v>
      </c>
      <c r="I119" s="88">
        <v>0</v>
      </c>
      <c r="J119" s="131">
        <v>0</v>
      </c>
      <c r="K119" s="88">
        <v>1000</v>
      </c>
      <c r="L119" s="121">
        <v>0</v>
      </c>
      <c r="M119" s="307">
        <f t="shared" si="6"/>
        <v>10300</v>
      </c>
    </row>
    <row r="120" spans="1:17">
      <c r="A120" s="11" t="s">
        <v>399</v>
      </c>
      <c r="B120" s="230"/>
      <c r="C120" s="88">
        <f>SUM(D120:L120)</f>
        <v>10920</v>
      </c>
      <c r="D120" s="121"/>
      <c r="E120" s="88"/>
      <c r="F120" s="121">
        <v>9920</v>
      </c>
      <c r="G120" s="173"/>
      <c r="H120" s="121"/>
      <c r="I120" s="88"/>
      <c r="J120" s="131"/>
      <c r="K120" s="88">
        <v>1000</v>
      </c>
      <c r="L120" s="121"/>
      <c r="M120" s="307">
        <f t="shared" si="6"/>
        <v>10920</v>
      </c>
    </row>
    <row r="121" spans="1:17">
      <c r="A121" s="11" t="s">
        <v>532</v>
      </c>
      <c r="B121" s="230"/>
      <c r="C121" s="88">
        <f>SUM(D121:L121)</f>
        <v>-690</v>
      </c>
      <c r="D121" s="121"/>
      <c r="E121" s="88"/>
      <c r="F121" s="121">
        <v>-690</v>
      </c>
      <c r="G121" s="173"/>
      <c r="H121" s="121"/>
      <c r="I121" s="88"/>
      <c r="J121" s="131"/>
      <c r="K121" s="88"/>
      <c r="L121" s="121"/>
      <c r="M121" s="307">
        <f t="shared" si="6"/>
        <v>-690</v>
      </c>
    </row>
    <row r="122" spans="1:17">
      <c r="A122" s="11" t="s">
        <v>531</v>
      </c>
      <c r="B122" s="230"/>
      <c r="C122" s="88">
        <f>SUM(C121)</f>
        <v>-690</v>
      </c>
      <c r="D122" s="88">
        <f t="shared" ref="D122:L122" si="40">SUM(D121)</f>
        <v>0</v>
      </c>
      <c r="E122" s="88">
        <f t="shared" si="40"/>
        <v>0</v>
      </c>
      <c r="F122" s="88">
        <f t="shared" si="40"/>
        <v>-690</v>
      </c>
      <c r="G122" s="88">
        <f t="shared" si="40"/>
        <v>0</v>
      </c>
      <c r="H122" s="88">
        <f t="shared" si="40"/>
        <v>0</v>
      </c>
      <c r="I122" s="88">
        <f t="shared" si="40"/>
        <v>0</v>
      </c>
      <c r="J122" s="88">
        <f t="shared" si="40"/>
        <v>0</v>
      </c>
      <c r="K122" s="88">
        <f t="shared" si="40"/>
        <v>0</v>
      </c>
      <c r="L122" s="88">
        <f t="shared" si="40"/>
        <v>0</v>
      </c>
      <c r="M122" s="307">
        <f t="shared" si="6"/>
        <v>-690</v>
      </c>
    </row>
    <row r="123" spans="1:17">
      <c r="A123" s="15" t="s">
        <v>512</v>
      </c>
      <c r="B123" s="230"/>
      <c r="C123" s="88">
        <f>SUM(C120,C122)</f>
        <v>10230</v>
      </c>
      <c r="D123" s="88">
        <f t="shared" ref="D123:L123" si="41">SUM(D120,D122)</f>
        <v>0</v>
      </c>
      <c r="E123" s="88">
        <f t="shared" si="41"/>
        <v>0</v>
      </c>
      <c r="F123" s="88">
        <f t="shared" si="41"/>
        <v>9230</v>
      </c>
      <c r="G123" s="88">
        <f t="shared" si="41"/>
        <v>0</v>
      </c>
      <c r="H123" s="88">
        <f t="shared" si="41"/>
        <v>0</v>
      </c>
      <c r="I123" s="88">
        <f t="shared" si="41"/>
        <v>0</v>
      </c>
      <c r="J123" s="88">
        <f t="shared" si="41"/>
        <v>0</v>
      </c>
      <c r="K123" s="88">
        <f t="shared" si="41"/>
        <v>1000</v>
      </c>
      <c r="L123" s="88">
        <f t="shared" si="41"/>
        <v>0</v>
      </c>
      <c r="M123" s="307">
        <f t="shared" si="6"/>
        <v>10230</v>
      </c>
    </row>
    <row r="124" spans="1:17">
      <c r="A124" s="52" t="s">
        <v>315</v>
      </c>
      <c r="B124" s="47"/>
      <c r="C124" s="52"/>
      <c r="D124" s="118"/>
      <c r="E124" s="114"/>
      <c r="F124" s="118"/>
      <c r="G124" s="114"/>
      <c r="H124" s="118"/>
      <c r="I124" s="114"/>
      <c r="J124" s="117"/>
      <c r="K124" s="114"/>
      <c r="L124" s="118"/>
      <c r="M124" s="307">
        <f t="shared" si="6"/>
        <v>0</v>
      </c>
    </row>
    <row r="125" spans="1:17">
      <c r="A125" s="11" t="s">
        <v>46</v>
      </c>
      <c r="B125" s="230" t="s">
        <v>146</v>
      </c>
      <c r="C125" s="88">
        <f>SUM(D125:L125)</f>
        <v>0</v>
      </c>
      <c r="D125" s="111"/>
      <c r="E125" s="88">
        <v>0</v>
      </c>
      <c r="F125" s="121">
        <v>0</v>
      </c>
      <c r="G125" s="88"/>
      <c r="H125" s="121"/>
      <c r="I125" s="88">
        <v>0</v>
      </c>
      <c r="J125" s="131">
        <v>0</v>
      </c>
      <c r="K125" s="88">
        <v>0</v>
      </c>
      <c r="L125" s="121"/>
      <c r="M125" s="307">
        <f t="shared" si="6"/>
        <v>0</v>
      </c>
    </row>
    <row r="126" spans="1:17">
      <c r="A126" s="11" t="s">
        <v>399</v>
      </c>
      <c r="B126" s="230"/>
      <c r="C126" s="88">
        <f>SUM(D126:L126)</f>
        <v>0</v>
      </c>
      <c r="D126" s="121"/>
      <c r="E126" s="88"/>
      <c r="F126" s="121"/>
      <c r="G126" s="88"/>
      <c r="H126" s="121"/>
      <c r="I126" s="88"/>
      <c r="J126" s="131"/>
      <c r="K126" s="88"/>
      <c r="L126" s="121"/>
      <c r="M126" s="307"/>
    </row>
    <row r="127" spans="1:17">
      <c r="A127" s="15" t="s">
        <v>512</v>
      </c>
      <c r="B127" s="230"/>
      <c r="C127" s="88">
        <f>SUM(D127:L127)</f>
        <v>0</v>
      </c>
      <c r="D127" s="121"/>
      <c r="E127" s="88"/>
      <c r="F127" s="121"/>
      <c r="G127" s="88"/>
      <c r="H127" s="121"/>
      <c r="I127" s="88"/>
      <c r="J127" s="131"/>
      <c r="K127" s="88"/>
      <c r="L127" s="121"/>
      <c r="M127" s="307">
        <f t="shared" si="6"/>
        <v>0</v>
      </c>
    </row>
    <row r="128" spans="1:17">
      <c r="A128" s="52" t="s">
        <v>316</v>
      </c>
      <c r="B128" s="47"/>
      <c r="C128" s="52"/>
      <c r="D128" s="118"/>
      <c r="E128" s="114"/>
      <c r="F128" s="114"/>
      <c r="G128" s="114"/>
      <c r="H128" s="118"/>
      <c r="I128" s="114"/>
      <c r="J128" s="117"/>
      <c r="K128" s="114"/>
      <c r="L128" s="116"/>
      <c r="M128" s="307">
        <f t="shared" si="6"/>
        <v>0</v>
      </c>
    </row>
    <row r="129" spans="1:17">
      <c r="A129" s="11" t="s">
        <v>46</v>
      </c>
      <c r="B129" s="230" t="s">
        <v>146</v>
      </c>
      <c r="C129" s="88">
        <f>SUM(D129:L129)</f>
        <v>44241</v>
      </c>
      <c r="D129" s="121"/>
      <c r="E129" s="88">
        <v>0</v>
      </c>
      <c r="F129" s="88">
        <v>30241</v>
      </c>
      <c r="G129" s="88">
        <v>0</v>
      </c>
      <c r="H129" s="121">
        <v>0</v>
      </c>
      <c r="I129" s="88">
        <v>14000</v>
      </c>
      <c r="J129" s="131">
        <v>0</v>
      </c>
      <c r="K129" s="88">
        <v>0</v>
      </c>
      <c r="L129" s="111">
        <v>0</v>
      </c>
      <c r="M129" s="307">
        <f t="shared" si="6"/>
        <v>44241</v>
      </c>
    </row>
    <row r="130" spans="1:17">
      <c r="A130" s="11" t="s">
        <v>399</v>
      </c>
      <c r="B130" s="230"/>
      <c r="C130" s="88">
        <f>SUM(D130:L130)</f>
        <v>34241</v>
      </c>
      <c r="D130" s="131"/>
      <c r="E130" s="88"/>
      <c r="F130" s="88">
        <v>30241</v>
      </c>
      <c r="G130" s="88"/>
      <c r="H130" s="121"/>
      <c r="I130" s="88">
        <v>4000</v>
      </c>
      <c r="J130" s="88"/>
      <c r="K130" s="88"/>
      <c r="L130" s="111"/>
      <c r="M130" s="307">
        <f t="shared" si="6"/>
        <v>34241</v>
      </c>
    </row>
    <row r="131" spans="1:17">
      <c r="A131" s="11" t="s">
        <v>555</v>
      </c>
      <c r="B131" s="69"/>
      <c r="C131" s="88">
        <f>SUM(D131:L131)</f>
        <v>-161</v>
      </c>
      <c r="D131" s="121"/>
      <c r="E131" s="88"/>
      <c r="F131" s="88">
        <v>-161</v>
      </c>
      <c r="G131" s="88"/>
      <c r="H131" s="88"/>
      <c r="I131" s="88"/>
      <c r="J131" s="131"/>
      <c r="K131" s="88"/>
      <c r="L131" s="131"/>
      <c r="M131" s="307">
        <f t="shared" si="6"/>
        <v>-161</v>
      </c>
    </row>
    <row r="132" spans="1:17">
      <c r="A132" s="11" t="s">
        <v>551</v>
      </c>
      <c r="B132" s="69"/>
      <c r="C132" s="88">
        <f t="shared" ref="C132:C133" si="42">SUM(D132:L132)</f>
        <v>655</v>
      </c>
      <c r="D132" s="121"/>
      <c r="E132" s="88"/>
      <c r="F132" s="88"/>
      <c r="G132" s="88"/>
      <c r="H132" s="88"/>
      <c r="I132" s="88"/>
      <c r="J132" s="131">
        <v>655</v>
      </c>
      <c r="K132" s="88"/>
      <c r="L132" s="131"/>
      <c r="M132" s="307">
        <f t="shared" si="6"/>
        <v>655</v>
      </c>
    </row>
    <row r="133" spans="1:17">
      <c r="A133" s="11" t="s">
        <v>550</v>
      </c>
      <c r="B133" s="69"/>
      <c r="C133" s="88">
        <f t="shared" si="42"/>
        <v>-3010</v>
      </c>
      <c r="D133" s="121"/>
      <c r="E133" s="88"/>
      <c r="F133" s="88"/>
      <c r="G133" s="88"/>
      <c r="H133" s="88"/>
      <c r="I133" s="88">
        <v>-3010</v>
      </c>
      <c r="J133" s="131"/>
      <c r="K133" s="88"/>
      <c r="L133" s="131"/>
      <c r="M133" s="307">
        <f t="shared" si="6"/>
        <v>-3010</v>
      </c>
    </row>
    <row r="134" spans="1:17">
      <c r="A134" s="11" t="s">
        <v>408</v>
      </c>
      <c r="B134" s="230"/>
      <c r="C134" s="88">
        <f>SUM(C131:C133)</f>
        <v>-2516</v>
      </c>
      <c r="D134" s="88">
        <f t="shared" ref="D134:L134" si="43">SUM(D131:D133)</f>
        <v>0</v>
      </c>
      <c r="E134" s="88">
        <f t="shared" si="43"/>
        <v>0</v>
      </c>
      <c r="F134" s="88">
        <f t="shared" si="43"/>
        <v>-161</v>
      </c>
      <c r="G134" s="88">
        <f t="shared" si="43"/>
        <v>0</v>
      </c>
      <c r="H134" s="88">
        <f t="shared" si="43"/>
        <v>0</v>
      </c>
      <c r="I134" s="88">
        <f t="shared" si="43"/>
        <v>-3010</v>
      </c>
      <c r="J134" s="88">
        <f t="shared" si="43"/>
        <v>655</v>
      </c>
      <c r="K134" s="88">
        <f t="shared" si="43"/>
        <v>0</v>
      </c>
      <c r="L134" s="88">
        <f t="shared" si="43"/>
        <v>0</v>
      </c>
      <c r="M134" s="307">
        <f t="shared" si="6"/>
        <v>-2516</v>
      </c>
    </row>
    <row r="135" spans="1:17">
      <c r="A135" s="15" t="s">
        <v>512</v>
      </c>
      <c r="B135" s="230"/>
      <c r="C135" s="88">
        <f>SUM(C130,C134)</f>
        <v>31725</v>
      </c>
      <c r="D135" s="88">
        <f t="shared" ref="D135:L135" si="44">SUM(D130,D134)</f>
        <v>0</v>
      </c>
      <c r="E135" s="88">
        <f t="shared" si="44"/>
        <v>0</v>
      </c>
      <c r="F135" s="88">
        <f t="shared" si="44"/>
        <v>30080</v>
      </c>
      <c r="G135" s="88">
        <f t="shared" si="44"/>
        <v>0</v>
      </c>
      <c r="H135" s="88">
        <f t="shared" si="44"/>
        <v>0</v>
      </c>
      <c r="I135" s="88">
        <f t="shared" si="44"/>
        <v>990</v>
      </c>
      <c r="J135" s="88">
        <f t="shared" si="44"/>
        <v>655</v>
      </c>
      <c r="K135" s="88">
        <f t="shared" si="44"/>
        <v>0</v>
      </c>
      <c r="L135" s="88">
        <f t="shared" si="44"/>
        <v>0</v>
      </c>
      <c r="M135" s="307">
        <f t="shared" si="6"/>
        <v>31725</v>
      </c>
    </row>
    <row r="136" spans="1:17">
      <c r="A136" s="52" t="s">
        <v>317</v>
      </c>
      <c r="B136" s="47"/>
      <c r="C136" s="52"/>
      <c r="D136" s="118"/>
      <c r="E136" s="114"/>
      <c r="F136" s="114"/>
      <c r="G136" s="114"/>
      <c r="H136" s="118"/>
      <c r="I136" s="114"/>
      <c r="J136" s="117"/>
      <c r="K136" s="114"/>
      <c r="L136" s="116"/>
      <c r="M136" s="307">
        <f t="shared" si="6"/>
        <v>0</v>
      </c>
    </row>
    <row r="137" spans="1:17">
      <c r="A137" s="11" t="s">
        <v>46</v>
      </c>
      <c r="B137" s="230" t="s">
        <v>146</v>
      </c>
      <c r="C137" s="88">
        <f>SUM(D137:L137)</f>
        <v>46049</v>
      </c>
      <c r="D137" s="88"/>
      <c r="E137" s="88">
        <v>0</v>
      </c>
      <c r="F137" s="121">
        <v>43049</v>
      </c>
      <c r="G137" s="88">
        <v>0</v>
      </c>
      <c r="H137" s="121">
        <v>0</v>
      </c>
      <c r="I137" s="88">
        <v>3000</v>
      </c>
      <c r="J137" s="131">
        <v>0</v>
      </c>
      <c r="K137" s="88">
        <v>0</v>
      </c>
      <c r="L137" s="111">
        <v>0</v>
      </c>
      <c r="M137" s="307">
        <f t="shared" si="6"/>
        <v>46049</v>
      </c>
    </row>
    <row r="138" spans="1:17">
      <c r="A138" s="11" t="s">
        <v>401</v>
      </c>
      <c r="B138" s="230"/>
      <c r="C138" s="88">
        <f>SUM(D138:L138)</f>
        <v>57575</v>
      </c>
      <c r="D138" s="121"/>
      <c r="E138" s="88"/>
      <c r="F138" s="121">
        <v>43049</v>
      </c>
      <c r="G138" s="88"/>
      <c r="H138" s="121"/>
      <c r="I138" s="88">
        <v>14526</v>
      </c>
      <c r="J138" s="131"/>
      <c r="K138" s="88"/>
      <c r="L138" s="111"/>
      <c r="M138" s="307">
        <f t="shared" si="6"/>
        <v>57575</v>
      </c>
    </row>
    <row r="139" spans="1:17">
      <c r="A139" s="11" t="s">
        <v>556</v>
      </c>
      <c r="B139" s="230"/>
      <c r="C139" s="88">
        <f>SUM(D139:L139)</f>
        <v>1209</v>
      </c>
      <c r="D139" s="121"/>
      <c r="E139" s="88"/>
      <c r="F139" s="121">
        <v>1209</v>
      </c>
      <c r="G139" s="88"/>
      <c r="H139" s="121"/>
      <c r="I139" s="88"/>
      <c r="J139" s="131"/>
      <c r="K139" s="88"/>
      <c r="L139" s="111"/>
      <c r="M139" s="307">
        <f t="shared" si="6"/>
        <v>1209</v>
      </c>
    </row>
    <row r="140" spans="1:17">
      <c r="A140" s="11" t="s">
        <v>537</v>
      </c>
      <c r="B140" s="230"/>
      <c r="C140" s="88">
        <f>SUM(D140:L140)</f>
        <v>-2637</v>
      </c>
      <c r="D140" s="121"/>
      <c r="E140" s="88"/>
      <c r="F140" s="121"/>
      <c r="G140" s="88"/>
      <c r="H140" s="121"/>
      <c r="I140" s="88">
        <v>-2637</v>
      </c>
      <c r="J140" s="131"/>
      <c r="K140" s="88"/>
      <c r="L140" s="111"/>
      <c r="M140" s="307">
        <f t="shared" si="6"/>
        <v>-2637</v>
      </c>
    </row>
    <row r="141" spans="1:17">
      <c r="A141" s="11" t="s">
        <v>408</v>
      </c>
      <c r="B141" s="230"/>
      <c r="C141" s="88">
        <f>SUM(C139:C140)</f>
        <v>-1428</v>
      </c>
      <c r="D141" s="88">
        <f t="shared" ref="D141:L141" si="45">SUM(D139:D140)</f>
        <v>0</v>
      </c>
      <c r="E141" s="88">
        <f t="shared" si="45"/>
        <v>0</v>
      </c>
      <c r="F141" s="88">
        <f t="shared" si="45"/>
        <v>1209</v>
      </c>
      <c r="G141" s="88">
        <f t="shared" si="45"/>
        <v>0</v>
      </c>
      <c r="H141" s="88">
        <f t="shared" si="45"/>
        <v>0</v>
      </c>
      <c r="I141" s="88">
        <f t="shared" si="45"/>
        <v>-2637</v>
      </c>
      <c r="J141" s="88">
        <f t="shared" si="45"/>
        <v>0</v>
      </c>
      <c r="K141" s="88">
        <f t="shared" si="45"/>
        <v>0</v>
      </c>
      <c r="L141" s="88">
        <f t="shared" si="45"/>
        <v>0</v>
      </c>
      <c r="M141" s="307">
        <f t="shared" si="6"/>
        <v>-1428</v>
      </c>
    </row>
    <row r="142" spans="1:17">
      <c r="A142" s="15" t="s">
        <v>512</v>
      </c>
      <c r="B142" s="229"/>
      <c r="C142" s="113">
        <f>SUM(C138,C141)</f>
        <v>56147</v>
      </c>
      <c r="D142" s="113">
        <f t="shared" ref="D142:L142" si="46">SUM(D138,D141)</f>
        <v>0</v>
      </c>
      <c r="E142" s="113">
        <f t="shared" si="46"/>
        <v>0</v>
      </c>
      <c r="F142" s="113">
        <f t="shared" si="46"/>
        <v>44258</v>
      </c>
      <c r="G142" s="113">
        <f t="shared" si="46"/>
        <v>0</v>
      </c>
      <c r="H142" s="113">
        <f t="shared" si="46"/>
        <v>0</v>
      </c>
      <c r="I142" s="113">
        <f t="shared" si="46"/>
        <v>11889</v>
      </c>
      <c r="J142" s="113">
        <f t="shared" si="46"/>
        <v>0</v>
      </c>
      <c r="K142" s="113">
        <f t="shared" si="46"/>
        <v>0</v>
      </c>
      <c r="L142" s="113">
        <f t="shared" si="46"/>
        <v>0</v>
      </c>
      <c r="M142" s="307">
        <f t="shared" si="6"/>
        <v>56147</v>
      </c>
    </row>
    <row r="143" spans="1:17">
      <c r="A143" s="525" t="s">
        <v>318</v>
      </c>
      <c r="B143" s="47"/>
      <c r="C143" s="52"/>
      <c r="D143" s="118"/>
      <c r="E143" s="114"/>
      <c r="F143" s="118"/>
      <c r="G143" s="114"/>
      <c r="H143" s="118"/>
      <c r="I143" s="114"/>
      <c r="J143" s="117"/>
      <c r="K143" s="114"/>
      <c r="L143" s="118"/>
      <c r="M143" s="307">
        <f t="shared" si="6"/>
        <v>0</v>
      </c>
      <c r="Q143" s="330"/>
    </row>
    <row r="144" spans="1:17">
      <c r="A144" s="11" t="s">
        <v>46</v>
      </c>
      <c r="B144" s="230" t="s">
        <v>146</v>
      </c>
      <c r="C144" s="88">
        <f>SUM(D144:L144)</f>
        <v>149161</v>
      </c>
      <c r="D144" s="111">
        <v>7240</v>
      </c>
      <c r="E144" s="88">
        <v>3038</v>
      </c>
      <c r="F144" s="121">
        <v>95368</v>
      </c>
      <c r="G144" s="88"/>
      <c r="H144" s="121">
        <v>3215</v>
      </c>
      <c r="I144" s="88">
        <v>31000</v>
      </c>
      <c r="J144" s="131">
        <v>8500</v>
      </c>
      <c r="K144" s="88">
        <v>800</v>
      </c>
      <c r="L144" s="121">
        <v>0</v>
      </c>
      <c r="M144" s="307">
        <f t="shared" si="6"/>
        <v>149161</v>
      </c>
    </row>
    <row r="145" spans="1:13">
      <c r="A145" s="11" t="s">
        <v>401</v>
      </c>
      <c r="B145" s="230"/>
      <c r="C145" s="88">
        <f t="shared" ref="C145:C151" si="47">SUM(D145:L145)</f>
        <v>1228341</v>
      </c>
      <c r="D145" s="121">
        <v>7865</v>
      </c>
      <c r="E145" s="88">
        <v>3140</v>
      </c>
      <c r="F145" s="121">
        <v>98720</v>
      </c>
      <c r="G145" s="88"/>
      <c r="H145" s="121">
        <v>1063851</v>
      </c>
      <c r="I145" s="88">
        <v>37585</v>
      </c>
      <c r="J145" s="131">
        <v>16380</v>
      </c>
      <c r="K145" s="88">
        <v>800</v>
      </c>
      <c r="L145" s="121"/>
      <c r="M145" s="307">
        <f t="shared" si="6"/>
        <v>1228341</v>
      </c>
    </row>
    <row r="146" spans="1:13">
      <c r="A146" s="11" t="s">
        <v>557</v>
      </c>
      <c r="B146" s="230"/>
      <c r="C146" s="88">
        <f t="shared" si="47"/>
        <v>-2655</v>
      </c>
      <c r="D146" s="121">
        <v>-780</v>
      </c>
      <c r="E146" s="88">
        <v>-1875</v>
      </c>
      <c r="F146" s="121"/>
      <c r="G146" s="88"/>
      <c r="H146" s="354"/>
      <c r="I146" s="88"/>
      <c r="J146" s="131"/>
      <c r="K146" s="88"/>
      <c r="L146" s="121"/>
      <c r="M146" s="307">
        <f t="shared" si="6"/>
        <v>-2655</v>
      </c>
    </row>
    <row r="147" spans="1:13">
      <c r="A147" s="11" t="s">
        <v>558</v>
      </c>
      <c r="B147" s="230"/>
      <c r="C147" s="88">
        <f t="shared" si="47"/>
        <v>62501</v>
      </c>
      <c r="D147" s="121"/>
      <c r="E147" s="88"/>
      <c r="F147" s="121">
        <v>62501</v>
      </c>
      <c r="G147" s="88"/>
      <c r="H147" s="354"/>
      <c r="I147" s="88"/>
      <c r="J147" s="131"/>
      <c r="K147" s="88"/>
      <c r="L147" s="121"/>
      <c r="M147" s="307">
        <f t="shared" si="6"/>
        <v>62501</v>
      </c>
    </row>
    <row r="148" spans="1:13">
      <c r="A148" s="11" t="s">
        <v>750</v>
      </c>
      <c r="B148" s="230"/>
      <c r="C148" s="88">
        <f t="shared" si="47"/>
        <v>400</v>
      </c>
      <c r="D148" s="121"/>
      <c r="E148" s="88"/>
      <c r="F148" s="121"/>
      <c r="G148" s="88"/>
      <c r="H148" s="121">
        <v>400</v>
      </c>
      <c r="I148" s="88"/>
      <c r="J148" s="131"/>
      <c r="K148" s="88"/>
      <c r="L148" s="121"/>
      <c r="M148" s="307">
        <f t="shared" si="6"/>
        <v>400</v>
      </c>
    </row>
    <row r="149" spans="1:13">
      <c r="A149" s="11" t="s">
        <v>537</v>
      </c>
      <c r="B149" s="230"/>
      <c r="C149" s="88">
        <f t="shared" si="47"/>
        <v>124255</v>
      </c>
      <c r="D149" s="121"/>
      <c r="E149" s="88"/>
      <c r="F149" s="121"/>
      <c r="G149" s="88"/>
      <c r="H149" s="354"/>
      <c r="I149" s="88">
        <v>124255</v>
      </c>
      <c r="J149" s="131"/>
      <c r="K149" s="88"/>
      <c r="L149" s="121"/>
      <c r="M149" s="307">
        <f t="shared" si="6"/>
        <v>124255</v>
      </c>
    </row>
    <row r="150" spans="1:13">
      <c r="A150" s="11" t="s">
        <v>538</v>
      </c>
      <c r="B150" s="230"/>
      <c r="C150" s="88">
        <f t="shared" si="47"/>
        <v>7937</v>
      </c>
      <c r="D150" s="121"/>
      <c r="E150" s="88"/>
      <c r="F150" s="121"/>
      <c r="G150" s="88"/>
      <c r="H150" s="354"/>
      <c r="I150" s="88"/>
      <c r="J150" s="131">
        <v>7937</v>
      </c>
      <c r="K150" s="88"/>
      <c r="L150" s="121"/>
      <c r="M150" s="307">
        <f t="shared" si="6"/>
        <v>7937</v>
      </c>
    </row>
    <row r="151" spans="1:13">
      <c r="A151" s="524" t="s">
        <v>559</v>
      </c>
      <c r="B151" s="230"/>
      <c r="C151" s="88">
        <f t="shared" si="47"/>
        <v>315167</v>
      </c>
      <c r="D151" s="121"/>
      <c r="E151" s="88"/>
      <c r="F151" s="121"/>
      <c r="G151" s="88"/>
      <c r="H151" s="526">
        <v>315167</v>
      </c>
      <c r="I151" s="88"/>
      <c r="J151" s="131"/>
      <c r="K151" s="88"/>
      <c r="L151" s="121"/>
      <c r="M151" s="307">
        <f t="shared" si="6"/>
        <v>315167</v>
      </c>
    </row>
    <row r="152" spans="1:13" s="202" customFormat="1">
      <c r="A152" s="11" t="s">
        <v>408</v>
      </c>
      <c r="B152" s="230"/>
      <c r="C152" s="88">
        <f t="shared" ref="C152:L152" si="48">SUM(C146:C151)</f>
        <v>507605</v>
      </c>
      <c r="D152" s="88">
        <f t="shared" si="48"/>
        <v>-780</v>
      </c>
      <c r="E152" s="88">
        <f t="shared" si="48"/>
        <v>-1875</v>
      </c>
      <c r="F152" s="88">
        <f t="shared" si="48"/>
        <v>62501</v>
      </c>
      <c r="G152" s="88">
        <f t="shared" si="48"/>
        <v>0</v>
      </c>
      <c r="H152" s="88">
        <f t="shared" si="48"/>
        <v>315567</v>
      </c>
      <c r="I152" s="88">
        <f t="shared" si="48"/>
        <v>124255</v>
      </c>
      <c r="J152" s="88">
        <f t="shared" si="48"/>
        <v>7937</v>
      </c>
      <c r="K152" s="88">
        <f t="shared" si="48"/>
        <v>0</v>
      </c>
      <c r="L152" s="88">
        <f t="shared" si="48"/>
        <v>0</v>
      </c>
      <c r="M152" s="359">
        <f t="shared" si="6"/>
        <v>507605</v>
      </c>
    </row>
    <row r="153" spans="1:13">
      <c r="A153" s="15" t="s">
        <v>512</v>
      </c>
      <c r="B153" s="229"/>
      <c r="C153" s="88">
        <f t="shared" ref="C153:L153" si="49">SUM(C145,C152)</f>
        <v>1735946</v>
      </c>
      <c r="D153" s="88">
        <f t="shared" si="49"/>
        <v>7085</v>
      </c>
      <c r="E153" s="88">
        <f t="shared" si="49"/>
        <v>1265</v>
      </c>
      <c r="F153" s="88">
        <f t="shared" si="49"/>
        <v>161221</v>
      </c>
      <c r="G153" s="88">
        <f t="shared" si="49"/>
        <v>0</v>
      </c>
      <c r="H153" s="88">
        <f t="shared" si="49"/>
        <v>1379418</v>
      </c>
      <c r="I153" s="88">
        <f t="shared" si="49"/>
        <v>161840</v>
      </c>
      <c r="J153" s="88">
        <f t="shared" si="49"/>
        <v>24317</v>
      </c>
      <c r="K153" s="88">
        <f t="shared" si="49"/>
        <v>800</v>
      </c>
      <c r="L153" s="88">
        <f t="shared" si="49"/>
        <v>0</v>
      </c>
      <c r="M153" s="307">
        <f t="shared" si="6"/>
        <v>1735946</v>
      </c>
    </row>
    <row r="154" spans="1:13">
      <c r="A154" s="13" t="s">
        <v>319</v>
      </c>
      <c r="B154" s="19"/>
      <c r="C154" s="28"/>
      <c r="D154" s="117"/>
      <c r="E154" s="114"/>
      <c r="F154" s="117"/>
      <c r="G154" s="114"/>
      <c r="H154" s="114"/>
      <c r="I154" s="116"/>
      <c r="J154" s="117"/>
      <c r="K154" s="114"/>
      <c r="L154" s="116"/>
      <c r="M154" s="307">
        <f t="shared" si="6"/>
        <v>0</v>
      </c>
    </row>
    <row r="155" spans="1:13">
      <c r="A155" s="11" t="s">
        <v>46</v>
      </c>
      <c r="B155" s="230" t="s">
        <v>146</v>
      </c>
      <c r="C155" s="131">
        <f>SUM(D155:L155)</f>
        <v>12085</v>
      </c>
      <c r="D155" s="131"/>
      <c r="E155" s="88"/>
      <c r="F155" s="131">
        <v>12085</v>
      </c>
      <c r="G155" s="88"/>
      <c r="H155" s="88">
        <v>0</v>
      </c>
      <c r="I155" s="111"/>
      <c r="J155" s="131">
        <v>0</v>
      </c>
      <c r="K155" s="88"/>
      <c r="L155" s="111"/>
      <c r="M155" s="307">
        <f t="shared" si="6"/>
        <v>12085</v>
      </c>
    </row>
    <row r="156" spans="1:13">
      <c r="A156" s="11" t="s">
        <v>401</v>
      </c>
      <c r="B156" s="230"/>
      <c r="C156" s="131">
        <f t="shared" ref="C156:C160" si="50">SUM(D156:L156)</f>
        <v>17728</v>
      </c>
      <c r="D156" s="131"/>
      <c r="E156" s="88"/>
      <c r="F156" s="131">
        <v>12085</v>
      </c>
      <c r="G156" s="88"/>
      <c r="H156" s="88">
        <v>5643</v>
      </c>
      <c r="I156" s="121"/>
      <c r="J156" s="131"/>
      <c r="K156" s="88"/>
      <c r="L156" s="111"/>
      <c r="M156" s="307">
        <f t="shared" si="6"/>
        <v>17728</v>
      </c>
    </row>
    <row r="157" spans="1:13">
      <c r="A157" s="11" t="s">
        <v>560</v>
      </c>
      <c r="B157" s="230"/>
      <c r="C157" s="131">
        <f t="shared" si="50"/>
        <v>1500</v>
      </c>
      <c r="D157" s="131"/>
      <c r="E157" s="88"/>
      <c r="F157" s="131">
        <v>1500</v>
      </c>
      <c r="G157" s="88"/>
      <c r="H157" s="88"/>
      <c r="I157" s="121"/>
      <c r="J157" s="131"/>
      <c r="K157" s="131"/>
      <c r="L157" s="121"/>
      <c r="M157" s="307">
        <f t="shared" si="6"/>
        <v>1500</v>
      </c>
    </row>
    <row r="158" spans="1:13">
      <c r="A158" s="11" t="s">
        <v>556</v>
      </c>
      <c r="B158" s="230"/>
      <c r="C158" s="131">
        <f t="shared" si="50"/>
        <v>3372</v>
      </c>
      <c r="D158" s="131"/>
      <c r="E158" s="88"/>
      <c r="F158" s="131">
        <v>3372</v>
      </c>
      <c r="G158" s="88"/>
      <c r="H158" s="88"/>
      <c r="I158" s="121"/>
      <c r="J158" s="131"/>
      <c r="K158" s="131"/>
      <c r="L158" s="121"/>
      <c r="M158" s="307">
        <f t="shared" si="6"/>
        <v>3372</v>
      </c>
    </row>
    <row r="159" spans="1:13">
      <c r="A159" s="11" t="s">
        <v>561</v>
      </c>
      <c r="B159" s="230"/>
      <c r="C159" s="131">
        <f t="shared" si="50"/>
        <v>0</v>
      </c>
      <c r="D159" s="131"/>
      <c r="E159" s="88"/>
      <c r="F159" s="131"/>
      <c r="G159" s="88"/>
      <c r="H159" s="88">
        <v>0</v>
      </c>
      <c r="I159" s="121"/>
      <c r="J159" s="131"/>
      <c r="K159" s="131"/>
      <c r="L159" s="121"/>
      <c r="M159" s="307">
        <f t="shared" si="6"/>
        <v>0</v>
      </c>
    </row>
    <row r="160" spans="1:13">
      <c r="A160" s="11" t="s">
        <v>537</v>
      </c>
      <c r="B160" s="230"/>
      <c r="C160" s="131">
        <f t="shared" si="50"/>
        <v>360</v>
      </c>
      <c r="D160" s="131"/>
      <c r="E160" s="88"/>
      <c r="F160" s="131"/>
      <c r="G160" s="88"/>
      <c r="H160" s="88"/>
      <c r="I160" s="121">
        <v>360</v>
      </c>
      <c r="J160" s="131"/>
      <c r="K160" s="131"/>
      <c r="L160" s="121"/>
      <c r="M160" s="307">
        <f t="shared" si="6"/>
        <v>360</v>
      </c>
    </row>
    <row r="161" spans="1:13">
      <c r="A161" s="11" t="s">
        <v>539</v>
      </c>
      <c r="B161" s="230"/>
      <c r="C161" s="131">
        <f>SUM(C157:C160)</f>
        <v>5232</v>
      </c>
      <c r="D161" s="131">
        <f t="shared" ref="D161:L161" si="51">SUM(D157:D160)</f>
        <v>0</v>
      </c>
      <c r="E161" s="131">
        <f t="shared" si="51"/>
        <v>0</v>
      </c>
      <c r="F161" s="131">
        <f t="shared" si="51"/>
        <v>4872</v>
      </c>
      <c r="G161" s="131">
        <f t="shared" si="51"/>
        <v>0</v>
      </c>
      <c r="H161" s="131">
        <f t="shared" si="51"/>
        <v>0</v>
      </c>
      <c r="I161" s="131">
        <f t="shared" si="51"/>
        <v>360</v>
      </c>
      <c r="J161" s="131">
        <f t="shared" si="51"/>
        <v>0</v>
      </c>
      <c r="K161" s="131">
        <f t="shared" si="51"/>
        <v>0</v>
      </c>
      <c r="L161" s="131">
        <f t="shared" si="51"/>
        <v>0</v>
      </c>
      <c r="M161" s="307">
        <f t="shared" si="6"/>
        <v>5232</v>
      </c>
    </row>
    <row r="162" spans="1:13">
      <c r="A162" s="15" t="s">
        <v>512</v>
      </c>
      <c r="B162" s="229"/>
      <c r="C162" s="131">
        <f>SUM(C156,C161)</f>
        <v>22960</v>
      </c>
      <c r="D162" s="131">
        <f t="shared" ref="D162:L162" si="52">SUM(D156,D161)</f>
        <v>0</v>
      </c>
      <c r="E162" s="131">
        <f t="shared" si="52"/>
        <v>0</v>
      </c>
      <c r="F162" s="131">
        <f t="shared" si="52"/>
        <v>16957</v>
      </c>
      <c r="G162" s="131">
        <f t="shared" si="52"/>
        <v>0</v>
      </c>
      <c r="H162" s="131">
        <f t="shared" si="52"/>
        <v>5643</v>
      </c>
      <c r="I162" s="131">
        <f t="shared" si="52"/>
        <v>360</v>
      </c>
      <c r="J162" s="131">
        <f t="shared" si="52"/>
        <v>0</v>
      </c>
      <c r="K162" s="131">
        <f t="shared" si="52"/>
        <v>0</v>
      </c>
      <c r="L162" s="131">
        <f t="shared" si="52"/>
        <v>0</v>
      </c>
      <c r="M162" s="307">
        <f t="shared" si="6"/>
        <v>22960</v>
      </c>
    </row>
    <row r="163" spans="1:13">
      <c r="A163" s="28" t="s">
        <v>320</v>
      </c>
      <c r="B163" s="7"/>
      <c r="C163" s="10"/>
      <c r="D163" s="114"/>
      <c r="E163" s="118"/>
      <c r="F163" s="114"/>
      <c r="G163" s="118"/>
      <c r="H163" s="114"/>
      <c r="I163" s="118"/>
      <c r="J163" s="114"/>
      <c r="K163" s="118"/>
      <c r="L163" s="114"/>
      <c r="M163" s="307">
        <f t="shared" si="6"/>
        <v>0</v>
      </c>
    </row>
    <row r="164" spans="1:13">
      <c r="A164" s="11" t="s">
        <v>46</v>
      </c>
      <c r="B164" s="230" t="s">
        <v>146</v>
      </c>
      <c r="C164" s="88">
        <f>SUM(D164:L164)</f>
        <v>595340</v>
      </c>
      <c r="D164" s="88">
        <v>0</v>
      </c>
      <c r="E164" s="121">
        <v>0</v>
      </c>
      <c r="F164" s="88">
        <v>1240</v>
      </c>
      <c r="G164" s="121"/>
      <c r="H164" s="88"/>
      <c r="I164" s="121">
        <v>431700</v>
      </c>
      <c r="J164" s="88">
        <v>162400</v>
      </c>
      <c r="K164" s="121"/>
      <c r="L164" s="88"/>
      <c r="M164" s="307">
        <f t="shared" si="6"/>
        <v>595340</v>
      </c>
    </row>
    <row r="165" spans="1:13">
      <c r="A165" s="11" t="s">
        <v>401</v>
      </c>
      <c r="B165" s="230"/>
      <c r="C165" s="88">
        <f t="shared" ref="C165:C170" si="53">SUM(D165:L165)</f>
        <v>686058</v>
      </c>
      <c r="D165" s="88">
        <v>300</v>
      </c>
      <c r="E165" s="121">
        <v>622</v>
      </c>
      <c r="F165" s="88">
        <v>63978</v>
      </c>
      <c r="G165" s="121"/>
      <c r="H165" s="88">
        <v>3000</v>
      </c>
      <c r="I165" s="121">
        <v>351263</v>
      </c>
      <c r="J165" s="88">
        <v>266895</v>
      </c>
      <c r="K165" s="121"/>
      <c r="L165" s="88"/>
      <c r="M165" s="307">
        <f t="shared" si="6"/>
        <v>686058</v>
      </c>
    </row>
    <row r="166" spans="1:13">
      <c r="A166" s="11" t="s">
        <v>562</v>
      </c>
      <c r="B166" s="230"/>
      <c r="C166" s="88">
        <f t="shared" si="53"/>
        <v>-235</v>
      </c>
      <c r="D166" s="88">
        <v>387</v>
      </c>
      <c r="E166" s="121">
        <v>-622</v>
      </c>
      <c r="F166" s="88"/>
      <c r="G166" s="121"/>
      <c r="H166" s="88"/>
      <c r="I166" s="121"/>
      <c r="J166" s="88"/>
      <c r="K166" s="121"/>
      <c r="L166" s="88"/>
      <c r="M166" s="307">
        <f t="shared" si="6"/>
        <v>-235</v>
      </c>
    </row>
    <row r="167" spans="1:13">
      <c r="A167" s="363" t="s">
        <v>563</v>
      </c>
      <c r="B167" s="230"/>
      <c r="C167" s="88">
        <f t="shared" si="53"/>
        <v>-58834</v>
      </c>
      <c r="D167" s="88"/>
      <c r="E167" s="121"/>
      <c r="F167" s="88">
        <v>-58834</v>
      </c>
      <c r="G167" s="121"/>
      <c r="H167" s="88"/>
      <c r="I167" s="121"/>
      <c r="J167" s="88"/>
      <c r="K167" s="121"/>
      <c r="L167" s="88"/>
      <c r="M167" s="307">
        <f t="shared" si="6"/>
        <v>-58834</v>
      </c>
    </row>
    <row r="168" spans="1:13">
      <c r="A168" s="363" t="s">
        <v>537</v>
      </c>
      <c r="B168" s="230"/>
      <c r="C168" s="88">
        <f t="shared" si="53"/>
        <v>-16387</v>
      </c>
      <c r="D168" s="88"/>
      <c r="E168" s="121"/>
      <c r="F168" s="88"/>
      <c r="G168" s="121"/>
      <c r="H168" s="88"/>
      <c r="I168" s="121">
        <v>-16387</v>
      </c>
      <c r="J168" s="88"/>
      <c r="K168" s="121"/>
      <c r="L168" s="88"/>
      <c r="M168" s="307">
        <f t="shared" si="6"/>
        <v>-16387</v>
      </c>
    </row>
    <row r="169" spans="1:13">
      <c r="A169" s="11" t="s">
        <v>538</v>
      </c>
      <c r="B169" s="230"/>
      <c r="C169" s="88">
        <f t="shared" si="53"/>
        <v>-192527</v>
      </c>
      <c r="D169" s="88"/>
      <c r="E169" s="121"/>
      <c r="F169" s="88"/>
      <c r="G169" s="121"/>
      <c r="H169" s="88"/>
      <c r="I169" s="121"/>
      <c r="J169" s="88">
        <v>-192527</v>
      </c>
      <c r="K169" s="121"/>
      <c r="L169" s="88"/>
      <c r="M169" s="307">
        <f t="shared" si="6"/>
        <v>-192527</v>
      </c>
    </row>
    <row r="170" spans="1:13">
      <c r="A170" s="11" t="s">
        <v>564</v>
      </c>
      <c r="B170" s="230"/>
      <c r="C170" s="88">
        <f t="shared" si="53"/>
        <v>-3000</v>
      </c>
      <c r="D170" s="88"/>
      <c r="E170" s="121"/>
      <c r="F170" s="88"/>
      <c r="G170" s="121"/>
      <c r="H170" s="88">
        <v>-3000</v>
      </c>
      <c r="I170" s="121"/>
      <c r="J170" s="88"/>
      <c r="K170" s="121"/>
      <c r="L170" s="88"/>
      <c r="M170" s="307">
        <f t="shared" si="6"/>
        <v>-3000</v>
      </c>
    </row>
    <row r="171" spans="1:13">
      <c r="A171" s="11" t="s">
        <v>411</v>
      </c>
      <c r="B171" s="230"/>
      <c r="C171" s="88">
        <f>SUM(C166:C170)</f>
        <v>-270983</v>
      </c>
      <c r="D171" s="88">
        <f t="shared" ref="D171:L171" si="54">SUM(D166:D170)</f>
        <v>387</v>
      </c>
      <c r="E171" s="88">
        <f t="shared" si="54"/>
        <v>-622</v>
      </c>
      <c r="F171" s="88">
        <f t="shared" si="54"/>
        <v>-58834</v>
      </c>
      <c r="G171" s="88">
        <f t="shared" si="54"/>
        <v>0</v>
      </c>
      <c r="H171" s="88">
        <f t="shared" si="54"/>
        <v>-3000</v>
      </c>
      <c r="I171" s="88">
        <f t="shared" si="54"/>
        <v>-16387</v>
      </c>
      <c r="J171" s="88">
        <f t="shared" si="54"/>
        <v>-192527</v>
      </c>
      <c r="K171" s="88">
        <f t="shared" si="54"/>
        <v>0</v>
      </c>
      <c r="L171" s="88">
        <f t="shared" si="54"/>
        <v>0</v>
      </c>
      <c r="M171" s="307">
        <f t="shared" si="6"/>
        <v>-270983</v>
      </c>
    </row>
    <row r="172" spans="1:13">
      <c r="A172" s="15" t="s">
        <v>512</v>
      </c>
      <c r="B172" s="230"/>
      <c r="C172" s="88">
        <f>SUM(C165,C171)</f>
        <v>415075</v>
      </c>
      <c r="D172" s="88">
        <f t="shared" ref="D172:L172" si="55">SUM(D165,D171)</f>
        <v>687</v>
      </c>
      <c r="E172" s="88">
        <f t="shared" si="55"/>
        <v>0</v>
      </c>
      <c r="F172" s="88">
        <f t="shared" si="55"/>
        <v>5144</v>
      </c>
      <c r="G172" s="88">
        <f t="shared" si="55"/>
        <v>0</v>
      </c>
      <c r="H172" s="88">
        <f t="shared" si="55"/>
        <v>0</v>
      </c>
      <c r="I172" s="88">
        <f t="shared" si="55"/>
        <v>334876</v>
      </c>
      <c r="J172" s="88">
        <f t="shared" si="55"/>
        <v>74368</v>
      </c>
      <c r="K172" s="88">
        <f t="shared" si="55"/>
        <v>0</v>
      </c>
      <c r="L172" s="88">
        <f t="shared" si="55"/>
        <v>0</v>
      </c>
      <c r="M172" s="307">
        <f t="shared" si="6"/>
        <v>415075</v>
      </c>
    </row>
    <row r="173" spans="1:13">
      <c r="A173" s="13" t="s">
        <v>477</v>
      </c>
      <c r="B173" s="252"/>
      <c r="C173" s="10"/>
      <c r="D173" s="118"/>
      <c r="E173" s="114"/>
      <c r="F173" s="118"/>
      <c r="G173" s="114"/>
      <c r="H173" s="118"/>
      <c r="I173" s="114"/>
      <c r="J173" s="117"/>
      <c r="K173" s="114"/>
      <c r="L173" s="116"/>
      <c r="M173" s="307">
        <f t="shared" si="6"/>
        <v>0</v>
      </c>
    </row>
    <row r="174" spans="1:13">
      <c r="A174" s="11" t="s">
        <v>46</v>
      </c>
      <c r="B174" s="230" t="s">
        <v>147</v>
      </c>
      <c r="C174" s="88">
        <f>SUM(D174:L174)</f>
        <v>0</v>
      </c>
      <c r="D174" s="121"/>
      <c r="E174" s="88"/>
      <c r="F174" s="121">
        <v>0</v>
      </c>
      <c r="G174" s="88"/>
      <c r="H174" s="121">
        <v>0</v>
      </c>
      <c r="I174" s="88">
        <v>0</v>
      </c>
      <c r="J174" s="131">
        <v>0</v>
      </c>
      <c r="K174" s="88"/>
      <c r="L174" s="111"/>
      <c r="M174" s="307">
        <f t="shared" si="6"/>
        <v>0</v>
      </c>
    </row>
    <row r="175" spans="1:13">
      <c r="A175" s="11" t="s">
        <v>399</v>
      </c>
      <c r="B175" s="230"/>
      <c r="C175" s="88">
        <f>SUM(D175:L175)</f>
        <v>1100</v>
      </c>
      <c r="D175" s="121"/>
      <c r="E175" s="88"/>
      <c r="F175" s="121"/>
      <c r="G175" s="88"/>
      <c r="H175" s="121">
        <v>1100</v>
      </c>
      <c r="I175" s="88"/>
      <c r="J175" s="131"/>
      <c r="K175" s="88"/>
      <c r="L175" s="111"/>
      <c r="M175" s="307">
        <f t="shared" si="6"/>
        <v>1100</v>
      </c>
    </row>
    <row r="176" spans="1:13">
      <c r="A176" s="11" t="s">
        <v>564</v>
      </c>
      <c r="B176" s="230"/>
      <c r="C176" s="88">
        <f>SUM(D176:L176)</f>
        <v>3000</v>
      </c>
      <c r="D176" s="121"/>
      <c r="E176" s="88"/>
      <c r="F176" s="121"/>
      <c r="G176" s="88"/>
      <c r="H176" s="121">
        <v>3000</v>
      </c>
      <c r="I176" s="88"/>
      <c r="J176" s="131"/>
      <c r="K176" s="88"/>
      <c r="L176" s="111"/>
      <c r="M176" s="307">
        <f t="shared" si="6"/>
        <v>3000</v>
      </c>
    </row>
    <row r="177" spans="1:13">
      <c r="A177" s="11" t="s">
        <v>562</v>
      </c>
      <c r="B177" s="230"/>
      <c r="C177" s="88">
        <f t="shared" ref="C177:C180" si="56">SUM(D177:L177)</f>
        <v>335</v>
      </c>
      <c r="D177" s="121">
        <v>270</v>
      </c>
      <c r="E177" s="88">
        <v>65</v>
      </c>
      <c r="F177" s="121"/>
      <c r="G177" s="88"/>
      <c r="H177" s="121"/>
      <c r="I177" s="88"/>
      <c r="J177" s="131"/>
      <c r="K177" s="88"/>
      <c r="L177" s="111"/>
      <c r="M177" s="307">
        <f t="shared" si="6"/>
        <v>335</v>
      </c>
    </row>
    <row r="178" spans="1:13">
      <c r="A178" s="11" t="s">
        <v>565</v>
      </c>
      <c r="B178" s="230"/>
      <c r="C178" s="88">
        <f t="shared" si="56"/>
        <v>70</v>
      </c>
      <c r="D178" s="121"/>
      <c r="E178" s="88"/>
      <c r="F178" s="121">
        <v>70</v>
      </c>
      <c r="G178" s="88"/>
      <c r="H178" s="121"/>
      <c r="I178" s="88"/>
      <c r="J178" s="131"/>
      <c r="K178" s="88"/>
      <c r="L178" s="111"/>
      <c r="M178" s="307">
        <f t="shared" si="6"/>
        <v>70</v>
      </c>
    </row>
    <row r="179" spans="1:13">
      <c r="A179" s="11" t="s">
        <v>566</v>
      </c>
      <c r="B179" s="230"/>
      <c r="C179" s="88">
        <f t="shared" si="56"/>
        <v>27</v>
      </c>
      <c r="D179" s="121"/>
      <c r="E179" s="88"/>
      <c r="F179" s="121">
        <v>27</v>
      </c>
      <c r="G179" s="88"/>
      <c r="H179" s="121"/>
      <c r="I179" s="88"/>
      <c r="J179" s="131"/>
      <c r="K179" s="88"/>
      <c r="L179" s="111"/>
      <c r="M179" s="307">
        <f t="shared" si="6"/>
        <v>27</v>
      </c>
    </row>
    <row r="180" spans="1:13">
      <c r="A180" s="11" t="s">
        <v>567</v>
      </c>
      <c r="B180" s="230"/>
      <c r="C180" s="88">
        <f t="shared" si="56"/>
        <v>27</v>
      </c>
      <c r="D180" s="121"/>
      <c r="E180" s="88"/>
      <c r="F180" s="121">
        <v>27</v>
      </c>
      <c r="G180" s="88"/>
      <c r="H180" s="121"/>
      <c r="I180" s="88"/>
      <c r="J180" s="131"/>
      <c r="K180" s="88"/>
      <c r="L180" s="111"/>
      <c r="M180" s="307">
        <f t="shared" si="6"/>
        <v>27</v>
      </c>
    </row>
    <row r="181" spans="1:13">
      <c r="A181" s="11" t="s">
        <v>410</v>
      </c>
      <c r="B181" s="230"/>
      <c r="C181" s="88">
        <f>SUM(C176:C180)</f>
        <v>3459</v>
      </c>
      <c r="D181" s="88">
        <f t="shared" ref="D181:L181" si="57">SUM(D176:D180)</f>
        <v>270</v>
      </c>
      <c r="E181" s="88">
        <f t="shared" si="57"/>
        <v>65</v>
      </c>
      <c r="F181" s="88">
        <f t="shared" si="57"/>
        <v>124</v>
      </c>
      <c r="G181" s="88">
        <f t="shared" si="57"/>
        <v>0</v>
      </c>
      <c r="H181" s="88">
        <f t="shared" si="57"/>
        <v>3000</v>
      </c>
      <c r="I181" s="88">
        <f t="shared" si="57"/>
        <v>0</v>
      </c>
      <c r="J181" s="88">
        <f t="shared" si="57"/>
        <v>0</v>
      </c>
      <c r="K181" s="88">
        <f t="shared" si="57"/>
        <v>0</v>
      </c>
      <c r="L181" s="88">
        <f t="shared" si="57"/>
        <v>0</v>
      </c>
      <c r="M181" s="307">
        <f t="shared" si="6"/>
        <v>3459</v>
      </c>
    </row>
    <row r="182" spans="1:13">
      <c r="A182" s="15" t="s">
        <v>512</v>
      </c>
      <c r="B182" s="230"/>
      <c r="C182" s="88">
        <f>SUM(C175,C181)</f>
        <v>4559</v>
      </c>
      <c r="D182" s="88">
        <f t="shared" ref="D182:L182" si="58">SUM(D175,D181)</f>
        <v>270</v>
      </c>
      <c r="E182" s="88">
        <f t="shared" si="58"/>
        <v>65</v>
      </c>
      <c r="F182" s="88">
        <f t="shared" si="58"/>
        <v>124</v>
      </c>
      <c r="G182" s="88">
        <f t="shared" si="58"/>
        <v>0</v>
      </c>
      <c r="H182" s="88">
        <f t="shared" si="58"/>
        <v>4100</v>
      </c>
      <c r="I182" s="88">
        <f t="shared" si="58"/>
        <v>0</v>
      </c>
      <c r="J182" s="88">
        <f t="shared" si="58"/>
        <v>0</v>
      </c>
      <c r="K182" s="88">
        <f t="shared" si="58"/>
        <v>0</v>
      </c>
      <c r="L182" s="88">
        <f t="shared" si="58"/>
        <v>0</v>
      </c>
      <c r="M182" s="307">
        <f t="shared" si="6"/>
        <v>4559</v>
      </c>
    </row>
    <row r="183" spans="1:13">
      <c r="A183" s="13" t="s">
        <v>328</v>
      </c>
      <c r="B183" s="7"/>
      <c r="C183" s="13"/>
      <c r="D183" s="118"/>
      <c r="E183" s="114"/>
      <c r="F183" s="118"/>
      <c r="G183" s="114"/>
      <c r="H183" s="118"/>
      <c r="I183" s="114"/>
      <c r="J183" s="117"/>
      <c r="K183" s="114"/>
      <c r="L183" s="116"/>
      <c r="M183" s="307">
        <f t="shared" si="6"/>
        <v>0</v>
      </c>
    </row>
    <row r="184" spans="1:13">
      <c r="A184" s="11" t="s">
        <v>46</v>
      </c>
      <c r="B184" s="230" t="s">
        <v>146</v>
      </c>
      <c r="C184" s="88">
        <f>SUM(D184:L184)</f>
        <v>2928</v>
      </c>
      <c r="D184" s="111"/>
      <c r="E184" s="88">
        <v>0</v>
      </c>
      <c r="F184" s="121">
        <v>2928</v>
      </c>
      <c r="G184" s="88">
        <v>0</v>
      </c>
      <c r="H184" s="121">
        <v>0</v>
      </c>
      <c r="I184" s="88">
        <v>0</v>
      </c>
      <c r="J184" s="131">
        <v>0</v>
      </c>
      <c r="K184" s="88">
        <v>0</v>
      </c>
      <c r="L184" s="111">
        <v>0</v>
      </c>
      <c r="M184" s="307">
        <f t="shared" si="6"/>
        <v>2928</v>
      </c>
    </row>
    <row r="185" spans="1:13">
      <c r="A185" s="11" t="s">
        <v>399</v>
      </c>
      <c r="B185" s="230"/>
      <c r="C185" s="88">
        <f>SUM(D185:L185)</f>
        <v>2928</v>
      </c>
      <c r="D185" s="121"/>
      <c r="E185" s="88"/>
      <c r="F185" s="121">
        <v>2928</v>
      </c>
      <c r="G185" s="88"/>
      <c r="H185" s="121"/>
      <c r="I185" s="88"/>
      <c r="J185" s="131"/>
      <c r="K185" s="88"/>
      <c r="L185" s="111"/>
      <c r="M185" s="307">
        <f t="shared" si="6"/>
        <v>2928</v>
      </c>
    </row>
    <row r="186" spans="1:13">
      <c r="A186" s="11" t="s">
        <v>532</v>
      </c>
      <c r="B186" s="230"/>
      <c r="C186" s="88">
        <f t="shared" ref="C186" si="59">SUM(D186:L186)</f>
        <v>-220</v>
      </c>
      <c r="D186" s="121"/>
      <c r="E186" s="88"/>
      <c r="F186" s="121">
        <v>-220</v>
      </c>
      <c r="G186" s="88"/>
      <c r="H186" s="121"/>
      <c r="I186" s="88"/>
      <c r="J186" s="131"/>
      <c r="K186" s="88"/>
      <c r="L186" s="111"/>
      <c r="M186" s="307">
        <f t="shared" si="6"/>
        <v>-220</v>
      </c>
    </row>
    <row r="187" spans="1:13">
      <c r="A187" s="11" t="s">
        <v>531</v>
      </c>
      <c r="B187" s="230"/>
      <c r="C187" s="88">
        <f>SUM(C186)</f>
        <v>-220</v>
      </c>
      <c r="D187" s="88">
        <f t="shared" ref="D187:L187" si="60">SUM(D186)</f>
        <v>0</v>
      </c>
      <c r="E187" s="88">
        <f t="shared" si="60"/>
        <v>0</v>
      </c>
      <c r="F187" s="88">
        <f t="shared" si="60"/>
        <v>-220</v>
      </c>
      <c r="G187" s="88">
        <f t="shared" si="60"/>
        <v>0</v>
      </c>
      <c r="H187" s="88">
        <f t="shared" si="60"/>
        <v>0</v>
      </c>
      <c r="I187" s="88">
        <f t="shared" si="60"/>
        <v>0</v>
      </c>
      <c r="J187" s="88">
        <f t="shared" si="60"/>
        <v>0</v>
      </c>
      <c r="K187" s="88">
        <f t="shared" si="60"/>
        <v>0</v>
      </c>
      <c r="L187" s="88">
        <f t="shared" si="60"/>
        <v>0</v>
      </c>
      <c r="M187" s="307">
        <f t="shared" si="6"/>
        <v>-220</v>
      </c>
    </row>
    <row r="188" spans="1:13">
      <c r="A188" s="15" t="s">
        <v>512</v>
      </c>
      <c r="B188" s="230"/>
      <c r="C188" s="88">
        <f>SUM(C185,C187)</f>
        <v>2708</v>
      </c>
      <c r="D188" s="88">
        <f t="shared" ref="D188:L188" si="61">SUM(D185,D187)</f>
        <v>0</v>
      </c>
      <c r="E188" s="88">
        <f t="shared" si="61"/>
        <v>0</v>
      </c>
      <c r="F188" s="88">
        <f t="shared" si="61"/>
        <v>2708</v>
      </c>
      <c r="G188" s="88">
        <f t="shared" si="61"/>
        <v>0</v>
      </c>
      <c r="H188" s="88">
        <f t="shared" si="61"/>
        <v>0</v>
      </c>
      <c r="I188" s="88">
        <f t="shared" si="61"/>
        <v>0</v>
      </c>
      <c r="J188" s="88">
        <f t="shared" si="61"/>
        <v>0</v>
      </c>
      <c r="K188" s="88">
        <f t="shared" si="61"/>
        <v>0</v>
      </c>
      <c r="L188" s="88">
        <f t="shared" si="61"/>
        <v>0</v>
      </c>
      <c r="M188" s="307">
        <f t="shared" si="6"/>
        <v>2708</v>
      </c>
    </row>
    <row r="189" spans="1:13">
      <c r="A189" s="13" t="s">
        <v>323</v>
      </c>
      <c r="B189" s="7"/>
      <c r="C189" s="13"/>
      <c r="D189" s="118"/>
      <c r="E189" s="114"/>
      <c r="F189" s="118"/>
      <c r="G189" s="114"/>
      <c r="H189" s="118"/>
      <c r="I189" s="114"/>
      <c r="J189" s="117"/>
      <c r="K189" s="114"/>
      <c r="L189" s="116"/>
      <c r="M189" s="307">
        <f t="shared" si="6"/>
        <v>0</v>
      </c>
    </row>
    <row r="190" spans="1:13">
      <c r="A190" s="11" t="s">
        <v>46</v>
      </c>
      <c r="B190" s="230" t="s">
        <v>147</v>
      </c>
      <c r="C190" s="88">
        <f>SUM(D190:L190)</f>
        <v>0</v>
      </c>
      <c r="D190" s="111"/>
      <c r="E190" s="88">
        <v>0</v>
      </c>
      <c r="F190" s="121">
        <v>0</v>
      </c>
      <c r="G190" s="88">
        <v>0</v>
      </c>
      <c r="H190" s="121">
        <v>0</v>
      </c>
      <c r="I190" s="88">
        <v>0</v>
      </c>
      <c r="J190" s="131">
        <v>0</v>
      </c>
      <c r="K190" s="88">
        <v>0</v>
      </c>
      <c r="L190" s="111">
        <v>0</v>
      </c>
      <c r="M190" s="307">
        <f t="shared" si="6"/>
        <v>0</v>
      </c>
    </row>
    <row r="191" spans="1:13">
      <c r="A191" s="11" t="s">
        <v>399</v>
      </c>
      <c r="B191" s="230"/>
      <c r="C191" s="88">
        <f>SUM(D191:L191)</f>
        <v>0</v>
      </c>
      <c r="D191" s="111"/>
      <c r="E191" s="88"/>
      <c r="F191" s="121"/>
      <c r="G191" s="88"/>
      <c r="H191" s="121"/>
      <c r="I191" s="88"/>
      <c r="J191" s="131"/>
      <c r="K191" s="88"/>
      <c r="L191" s="111"/>
      <c r="M191" s="307">
        <f t="shared" si="6"/>
        <v>0</v>
      </c>
    </row>
    <row r="192" spans="1:13">
      <c r="A192" s="15" t="s">
        <v>512</v>
      </c>
      <c r="B192" s="230"/>
      <c r="C192" s="88">
        <f>SUM(D192:L192)</f>
        <v>0</v>
      </c>
      <c r="D192" s="111"/>
      <c r="E192" s="113"/>
      <c r="F192" s="121"/>
      <c r="G192" s="113"/>
      <c r="H192" s="120"/>
      <c r="I192" s="113"/>
      <c r="J192" s="131"/>
      <c r="K192" s="113"/>
      <c r="L192" s="110"/>
      <c r="M192" s="307"/>
    </row>
    <row r="193" spans="1:15">
      <c r="A193" s="52" t="s">
        <v>324</v>
      </c>
      <c r="B193" s="47"/>
      <c r="C193" s="13"/>
      <c r="D193" s="116"/>
      <c r="E193" s="111"/>
      <c r="F193" s="114"/>
      <c r="G193" s="111"/>
      <c r="H193" s="115"/>
      <c r="I193" s="88"/>
      <c r="J193" s="114"/>
      <c r="K193" s="111"/>
      <c r="L193" s="111"/>
      <c r="M193" s="307">
        <f t="shared" si="6"/>
        <v>0</v>
      </c>
    </row>
    <row r="194" spans="1:15">
      <c r="A194" s="11" t="s">
        <v>46</v>
      </c>
      <c r="B194" s="230" t="s">
        <v>146</v>
      </c>
      <c r="C194" s="88">
        <f>SUM(D194:L194)</f>
        <v>29057</v>
      </c>
      <c r="D194" s="111">
        <v>0</v>
      </c>
      <c r="E194" s="111">
        <v>0</v>
      </c>
      <c r="F194" s="88">
        <v>16057</v>
      </c>
      <c r="G194" s="111"/>
      <c r="H194" s="121">
        <v>0</v>
      </c>
      <c r="I194" s="88">
        <v>0</v>
      </c>
      <c r="J194" s="88">
        <v>13000</v>
      </c>
      <c r="K194" s="111">
        <v>0</v>
      </c>
      <c r="L194" s="111">
        <v>0</v>
      </c>
      <c r="M194" s="307">
        <f t="shared" si="6"/>
        <v>29057</v>
      </c>
    </row>
    <row r="195" spans="1:15">
      <c r="A195" s="11" t="s">
        <v>401</v>
      </c>
      <c r="B195" s="230"/>
      <c r="C195" s="88">
        <f t="shared" ref="C195:C197" si="62">SUM(D195:L195)</f>
        <v>17259</v>
      </c>
      <c r="D195" s="111"/>
      <c r="E195" s="111"/>
      <c r="F195" s="88">
        <v>17259</v>
      </c>
      <c r="G195" s="111"/>
      <c r="H195" s="121"/>
      <c r="I195" s="88"/>
      <c r="J195" s="88">
        <v>0</v>
      </c>
      <c r="K195" s="111"/>
      <c r="L195" s="111">
        <v>0</v>
      </c>
      <c r="M195" s="307">
        <f t="shared" si="6"/>
        <v>17259</v>
      </c>
    </row>
    <row r="196" spans="1:15">
      <c r="A196" s="11" t="s">
        <v>562</v>
      </c>
      <c r="B196" s="230"/>
      <c r="C196" s="88">
        <f t="shared" si="62"/>
        <v>673</v>
      </c>
      <c r="D196" s="111">
        <v>593</v>
      </c>
      <c r="E196" s="111">
        <v>80</v>
      </c>
      <c r="F196" s="88"/>
      <c r="G196" s="111"/>
      <c r="H196" s="121"/>
      <c r="I196" s="88"/>
      <c r="J196" s="88"/>
      <c r="K196" s="111"/>
      <c r="L196" s="111"/>
      <c r="M196" s="307">
        <f t="shared" si="6"/>
        <v>673</v>
      </c>
    </row>
    <row r="197" spans="1:15">
      <c r="A197" s="11" t="s">
        <v>563</v>
      </c>
      <c r="B197" s="230"/>
      <c r="C197" s="88">
        <f t="shared" si="62"/>
        <v>-3119</v>
      </c>
      <c r="D197" s="111"/>
      <c r="E197" s="111"/>
      <c r="F197" s="88">
        <v>-3119</v>
      </c>
      <c r="G197" s="111"/>
      <c r="H197" s="121"/>
      <c r="I197" s="88"/>
      <c r="J197" s="88"/>
      <c r="K197" s="111"/>
      <c r="L197" s="111"/>
      <c r="M197" s="307">
        <f t="shared" si="6"/>
        <v>-3119</v>
      </c>
    </row>
    <row r="198" spans="1:15">
      <c r="A198" s="11" t="s">
        <v>408</v>
      </c>
      <c r="B198" s="230"/>
      <c r="C198" s="88">
        <f>SUM(C196:C197)</f>
        <v>-2446</v>
      </c>
      <c r="D198" s="88">
        <f t="shared" ref="D198:L198" si="63">SUM(D196:D197)</f>
        <v>593</v>
      </c>
      <c r="E198" s="88">
        <f t="shared" si="63"/>
        <v>80</v>
      </c>
      <c r="F198" s="88">
        <f t="shared" si="63"/>
        <v>-3119</v>
      </c>
      <c r="G198" s="88">
        <f t="shared" si="63"/>
        <v>0</v>
      </c>
      <c r="H198" s="88">
        <f t="shared" si="63"/>
        <v>0</v>
      </c>
      <c r="I198" s="88">
        <f t="shared" si="63"/>
        <v>0</v>
      </c>
      <c r="J198" s="88">
        <f t="shared" si="63"/>
        <v>0</v>
      </c>
      <c r="K198" s="88">
        <f t="shared" si="63"/>
        <v>0</v>
      </c>
      <c r="L198" s="88">
        <f t="shared" si="63"/>
        <v>0</v>
      </c>
      <c r="M198" s="307">
        <f t="shared" si="6"/>
        <v>-2446</v>
      </c>
    </row>
    <row r="199" spans="1:15">
      <c r="A199" s="15" t="s">
        <v>512</v>
      </c>
      <c r="B199" s="229"/>
      <c r="C199" s="113">
        <f>SUM(C195,C198)</f>
        <v>14813</v>
      </c>
      <c r="D199" s="113">
        <f t="shared" ref="D199:L199" si="64">SUM(D195,D198)</f>
        <v>593</v>
      </c>
      <c r="E199" s="88">
        <f t="shared" si="64"/>
        <v>80</v>
      </c>
      <c r="F199" s="88">
        <f t="shared" si="64"/>
        <v>14140</v>
      </c>
      <c r="G199" s="88">
        <f t="shared" si="64"/>
        <v>0</v>
      </c>
      <c r="H199" s="88">
        <f t="shared" si="64"/>
        <v>0</v>
      </c>
      <c r="I199" s="88">
        <f t="shared" si="64"/>
        <v>0</v>
      </c>
      <c r="J199" s="88">
        <f t="shared" si="64"/>
        <v>0</v>
      </c>
      <c r="K199" s="88">
        <f t="shared" si="64"/>
        <v>0</v>
      </c>
      <c r="L199" s="88">
        <f t="shared" si="64"/>
        <v>0</v>
      </c>
      <c r="M199" s="307">
        <f t="shared" si="6"/>
        <v>14813</v>
      </c>
    </row>
    <row r="200" spans="1:15">
      <c r="A200" s="13" t="s">
        <v>568</v>
      </c>
      <c r="B200" s="7"/>
      <c r="C200" s="13"/>
      <c r="D200" s="116"/>
      <c r="E200" s="114"/>
      <c r="F200" s="118"/>
      <c r="G200" s="114"/>
      <c r="H200" s="118"/>
      <c r="I200" s="114"/>
      <c r="J200" s="117"/>
      <c r="K200" s="114"/>
      <c r="L200" s="116"/>
      <c r="M200" s="307">
        <f t="shared" si="6"/>
        <v>0</v>
      </c>
    </row>
    <row r="201" spans="1:15">
      <c r="A201" s="11" t="s">
        <v>46</v>
      </c>
      <c r="B201" s="230" t="s">
        <v>146</v>
      </c>
      <c r="C201" s="88">
        <f>SUM(D201:L201)</f>
        <v>0</v>
      </c>
      <c r="D201" s="111"/>
      <c r="E201" s="88">
        <v>0</v>
      </c>
      <c r="F201" s="121">
        <v>0</v>
      </c>
      <c r="G201" s="88">
        <v>0</v>
      </c>
      <c r="H201" s="121">
        <v>0</v>
      </c>
      <c r="I201" s="88">
        <v>0</v>
      </c>
      <c r="J201" s="131">
        <v>0</v>
      </c>
      <c r="K201" s="88">
        <v>0</v>
      </c>
      <c r="L201" s="111">
        <v>0</v>
      </c>
      <c r="M201" s="307">
        <f t="shared" si="6"/>
        <v>0</v>
      </c>
    </row>
    <row r="202" spans="1:15">
      <c r="A202" s="11" t="s">
        <v>399</v>
      </c>
      <c r="B202" s="230"/>
      <c r="C202" s="88">
        <f>SUM(D202:L202)</f>
        <v>0</v>
      </c>
      <c r="D202" s="111"/>
      <c r="E202" s="88"/>
      <c r="F202" s="121"/>
      <c r="G202" s="88"/>
      <c r="H202" s="121"/>
      <c r="I202" s="88"/>
      <c r="J202" s="131"/>
      <c r="K202" s="88"/>
      <c r="L202" s="111"/>
      <c r="M202" s="307">
        <f t="shared" si="6"/>
        <v>0</v>
      </c>
    </row>
    <row r="203" spans="1:15">
      <c r="A203" s="11" t="s">
        <v>569</v>
      </c>
      <c r="B203" s="230"/>
      <c r="C203" s="88">
        <f t="shared" ref="C203" si="65">SUM(D203:L203)</f>
        <v>651</v>
      </c>
      <c r="D203" s="111">
        <v>580</v>
      </c>
      <c r="E203" s="88">
        <v>71</v>
      </c>
      <c r="F203" s="121"/>
      <c r="G203" s="88"/>
      <c r="H203" s="121"/>
      <c r="I203" s="88"/>
      <c r="J203" s="131"/>
      <c r="K203" s="88"/>
      <c r="L203" s="111"/>
      <c r="M203" s="307">
        <f t="shared" si="6"/>
        <v>651</v>
      </c>
      <c r="O203" t="s">
        <v>570</v>
      </c>
    </row>
    <row r="204" spans="1:15">
      <c r="A204" s="11" t="s">
        <v>531</v>
      </c>
      <c r="B204" s="230"/>
      <c r="C204" s="88">
        <f>SUM(C203:C203)</f>
        <v>651</v>
      </c>
      <c r="D204" s="88">
        <f t="shared" ref="D204:L204" si="66">SUM(D203:D203)</f>
        <v>580</v>
      </c>
      <c r="E204" s="88">
        <f t="shared" si="66"/>
        <v>71</v>
      </c>
      <c r="F204" s="88">
        <f t="shared" si="66"/>
        <v>0</v>
      </c>
      <c r="G204" s="88">
        <f t="shared" si="66"/>
        <v>0</v>
      </c>
      <c r="H204" s="88">
        <f t="shared" si="66"/>
        <v>0</v>
      </c>
      <c r="I204" s="88">
        <f t="shared" si="66"/>
        <v>0</v>
      </c>
      <c r="J204" s="88">
        <f t="shared" si="66"/>
        <v>0</v>
      </c>
      <c r="K204" s="88">
        <f t="shared" si="66"/>
        <v>0</v>
      </c>
      <c r="L204" s="88">
        <f t="shared" si="66"/>
        <v>0</v>
      </c>
      <c r="M204" s="307">
        <f t="shared" si="6"/>
        <v>651</v>
      </c>
    </row>
    <row r="205" spans="1:15">
      <c r="A205" s="15" t="s">
        <v>512</v>
      </c>
      <c r="B205" s="229"/>
      <c r="C205" s="113">
        <f>SUM(C204)</f>
        <v>651</v>
      </c>
      <c r="D205" s="113">
        <f t="shared" ref="D205:L205" si="67">SUM(D204)</f>
        <v>580</v>
      </c>
      <c r="E205" s="113">
        <f t="shared" si="67"/>
        <v>71</v>
      </c>
      <c r="F205" s="113">
        <f t="shared" si="67"/>
        <v>0</v>
      </c>
      <c r="G205" s="113">
        <f t="shared" si="67"/>
        <v>0</v>
      </c>
      <c r="H205" s="113">
        <f t="shared" si="67"/>
        <v>0</v>
      </c>
      <c r="I205" s="113">
        <f t="shared" si="67"/>
        <v>0</v>
      </c>
      <c r="J205" s="113">
        <f t="shared" si="67"/>
        <v>0</v>
      </c>
      <c r="K205" s="113">
        <f t="shared" si="67"/>
        <v>0</v>
      </c>
      <c r="L205" s="113">
        <f t="shared" si="67"/>
        <v>0</v>
      </c>
      <c r="M205" s="307">
        <f t="shared" si="6"/>
        <v>651</v>
      </c>
    </row>
    <row r="206" spans="1:15">
      <c r="A206" s="55" t="s">
        <v>571</v>
      </c>
      <c r="B206" s="48"/>
      <c r="C206" s="55"/>
      <c r="D206" s="121"/>
      <c r="E206" s="114"/>
      <c r="F206" s="118"/>
      <c r="G206" s="114"/>
      <c r="H206" s="118"/>
      <c r="I206" s="114"/>
      <c r="J206" s="118"/>
      <c r="K206" s="114"/>
      <c r="L206" s="116"/>
      <c r="M206" s="307">
        <f t="shared" si="6"/>
        <v>0</v>
      </c>
    </row>
    <row r="207" spans="1:15">
      <c r="A207" s="11" t="s">
        <v>46</v>
      </c>
      <c r="B207" s="230" t="s">
        <v>147</v>
      </c>
      <c r="C207" s="88">
        <f>SUM(D207:L207)</f>
        <v>3908</v>
      </c>
      <c r="D207" s="111"/>
      <c r="E207" s="88">
        <v>0</v>
      </c>
      <c r="F207" s="121">
        <v>0</v>
      </c>
      <c r="G207" s="88"/>
      <c r="H207" s="121">
        <v>3908</v>
      </c>
      <c r="I207" s="88">
        <v>0</v>
      </c>
      <c r="J207" s="121">
        <v>0</v>
      </c>
      <c r="K207" s="88">
        <v>0</v>
      </c>
      <c r="L207" s="111">
        <v>0</v>
      </c>
      <c r="M207" s="307">
        <f t="shared" si="6"/>
        <v>3908</v>
      </c>
    </row>
    <row r="208" spans="1:15">
      <c r="A208" s="11" t="s">
        <v>399</v>
      </c>
      <c r="B208" s="333"/>
      <c r="C208" s="88">
        <f t="shared" ref="C208:C209" si="68">SUM(D208:L208)</f>
        <v>6358</v>
      </c>
      <c r="D208" s="111"/>
      <c r="E208" s="88"/>
      <c r="F208" s="121"/>
      <c r="G208" s="88"/>
      <c r="H208" s="121">
        <v>6358</v>
      </c>
      <c r="I208" s="88"/>
      <c r="J208" s="121"/>
      <c r="K208" s="88"/>
      <c r="L208" s="111"/>
      <c r="M208" s="307">
        <f t="shared" si="6"/>
        <v>6358</v>
      </c>
    </row>
    <row r="209" spans="1:13">
      <c r="A209" s="11" t="s">
        <v>572</v>
      </c>
      <c r="B209" s="333"/>
      <c r="C209" s="88">
        <f t="shared" si="68"/>
        <v>-230</v>
      </c>
      <c r="D209" s="111"/>
      <c r="E209" s="88"/>
      <c r="F209" s="121"/>
      <c r="G209" s="88"/>
      <c r="H209" s="121">
        <v>-230</v>
      </c>
      <c r="I209" s="88"/>
      <c r="J209" s="121"/>
      <c r="K209" s="88"/>
      <c r="L209" s="111"/>
      <c r="M209" s="307">
        <f t="shared" si="6"/>
        <v>-230</v>
      </c>
    </row>
    <row r="210" spans="1:13">
      <c r="A210" s="11" t="s">
        <v>408</v>
      </c>
      <c r="B210" s="333"/>
      <c r="C210" s="88">
        <f t="shared" ref="C210:L210" si="69">SUM(C209:C209)</f>
        <v>-230</v>
      </c>
      <c r="D210" s="88">
        <f t="shared" si="69"/>
        <v>0</v>
      </c>
      <c r="E210" s="88">
        <f t="shared" si="69"/>
        <v>0</v>
      </c>
      <c r="F210" s="88">
        <f t="shared" si="69"/>
        <v>0</v>
      </c>
      <c r="G210" s="88">
        <f t="shared" si="69"/>
        <v>0</v>
      </c>
      <c r="H210" s="88">
        <f t="shared" si="69"/>
        <v>-230</v>
      </c>
      <c r="I210" s="88">
        <f t="shared" si="69"/>
        <v>0</v>
      </c>
      <c r="J210" s="88">
        <f t="shared" si="69"/>
        <v>0</v>
      </c>
      <c r="K210" s="88">
        <f t="shared" si="69"/>
        <v>0</v>
      </c>
      <c r="L210" s="88">
        <f t="shared" si="69"/>
        <v>0</v>
      </c>
      <c r="M210" s="307">
        <f t="shared" si="6"/>
        <v>-230</v>
      </c>
    </row>
    <row r="211" spans="1:13">
      <c r="A211" s="15" t="s">
        <v>512</v>
      </c>
      <c r="B211" s="333"/>
      <c r="C211" s="88">
        <f t="shared" ref="C211:L211" si="70">SUM(C208,C210)</f>
        <v>6128</v>
      </c>
      <c r="D211" s="88">
        <f t="shared" si="70"/>
        <v>0</v>
      </c>
      <c r="E211" s="88">
        <f t="shared" si="70"/>
        <v>0</v>
      </c>
      <c r="F211" s="88">
        <f t="shared" si="70"/>
        <v>0</v>
      </c>
      <c r="G211" s="88">
        <f t="shared" si="70"/>
        <v>0</v>
      </c>
      <c r="H211" s="88">
        <f t="shared" si="70"/>
        <v>6128</v>
      </c>
      <c r="I211" s="88">
        <f t="shared" si="70"/>
        <v>0</v>
      </c>
      <c r="J211" s="88">
        <f t="shared" si="70"/>
        <v>0</v>
      </c>
      <c r="K211" s="88">
        <f t="shared" si="70"/>
        <v>0</v>
      </c>
      <c r="L211" s="88">
        <f t="shared" si="70"/>
        <v>0</v>
      </c>
      <c r="M211" s="307">
        <f t="shared" si="6"/>
        <v>6128</v>
      </c>
    </row>
    <row r="212" spans="1:13">
      <c r="A212" s="52" t="s">
        <v>573</v>
      </c>
      <c r="B212" s="198"/>
      <c r="C212" s="52"/>
      <c r="D212" s="116"/>
      <c r="E212" s="114"/>
      <c r="F212" s="118"/>
      <c r="G212" s="114"/>
      <c r="H212" s="118"/>
      <c r="I212" s="114"/>
      <c r="J212" s="117"/>
      <c r="K212" s="114"/>
      <c r="L212" s="116"/>
      <c r="M212" s="307">
        <f t="shared" si="6"/>
        <v>0</v>
      </c>
    </row>
    <row r="213" spans="1:13">
      <c r="A213" s="11" t="s">
        <v>46</v>
      </c>
      <c r="B213" s="333" t="s">
        <v>146</v>
      </c>
      <c r="C213" s="88">
        <f>SUM(D213:L213)</f>
        <v>9369</v>
      </c>
      <c r="D213" s="111"/>
      <c r="E213" s="88">
        <v>0</v>
      </c>
      <c r="F213" s="121">
        <v>5869</v>
      </c>
      <c r="G213" s="88"/>
      <c r="H213" s="121">
        <v>0</v>
      </c>
      <c r="I213" s="88">
        <v>3500</v>
      </c>
      <c r="J213" s="131">
        <v>0</v>
      </c>
      <c r="K213" s="88">
        <v>0</v>
      </c>
      <c r="L213" s="111">
        <v>0</v>
      </c>
      <c r="M213" s="307">
        <f t="shared" si="6"/>
        <v>9369</v>
      </c>
    </row>
    <row r="214" spans="1:13">
      <c r="A214" s="11" t="s">
        <v>460</v>
      </c>
      <c r="B214" s="333"/>
      <c r="C214" s="88">
        <f>SUM(D214:L214)</f>
        <v>8369</v>
      </c>
      <c r="D214" s="111"/>
      <c r="E214" s="88"/>
      <c r="F214" s="121">
        <v>4869</v>
      </c>
      <c r="G214" s="88"/>
      <c r="H214" s="121"/>
      <c r="I214" s="88">
        <v>3500</v>
      </c>
      <c r="J214" s="131"/>
      <c r="K214" s="88"/>
      <c r="L214" s="111"/>
      <c r="M214" s="307">
        <f t="shared" si="6"/>
        <v>8369</v>
      </c>
    </row>
    <row r="215" spans="1:13">
      <c r="A215" s="11" t="s">
        <v>560</v>
      </c>
      <c r="B215" s="333"/>
      <c r="C215" s="88">
        <f t="shared" ref="C215:C216" si="71">SUM(D215:L215)</f>
        <v>-46</v>
      </c>
      <c r="D215" s="111"/>
      <c r="E215" s="88"/>
      <c r="F215" s="121">
        <v>-46</v>
      </c>
      <c r="G215" s="88"/>
      <c r="H215" s="121"/>
      <c r="I215" s="88"/>
      <c r="J215" s="131"/>
      <c r="K215" s="88"/>
      <c r="L215" s="111"/>
      <c r="M215" s="307">
        <f t="shared" si="6"/>
        <v>-46</v>
      </c>
    </row>
    <row r="216" spans="1:13">
      <c r="A216" s="11" t="s">
        <v>550</v>
      </c>
      <c r="B216" s="333"/>
      <c r="C216" s="88">
        <f t="shared" si="71"/>
        <v>-700</v>
      </c>
      <c r="D216" s="111"/>
      <c r="E216" s="88"/>
      <c r="F216" s="121"/>
      <c r="G216" s="88"/>
      <c r="H216" s="121"/>
      <c r="I216" s="88">
        <v>-700</v>
      </c>
      <c r="J216" s="131"/>
      <c r="K216" s="88"/>
      <c r="L216" s="111"/>
      <c r="M216" s="307">
        <f t="shared" si="6"/>
        <v>-700</v>
      </c>
    </row>
    <row r="217" spans="1:13">
      <c r="A217" s="11" t="s">
        <v>408</v>
      </c>
      <c r="B217" s="333"/>
      <c r="C217" s="88">
        <f>SUM(C215:C216)</f>
        <v>-746</v>
      </c>
      <c r="D217" s="88">
        <f t="shared" ref="D217:L217" si="72">SUM(D215:D216)</f>
        <v>0</v>
      </c>
      <c r="E217" s="88">
        <f t="shared" si="72"/>
        <v>0</v>
      </c>
      <c r="F217" s="88">
        <f t="shared" si="72"/>
        <v>-46</v>
      </c>
      <c r="G217" s="88">
        <f t="shared" si="72"/>
        <v>0</v>
      </c>
      <c r="H217" s="88">
        <f t="shared" si="72"/>
        <v>0</v>
      </c>
      <c r="I217" s="88">
        <f t="shared" si="72"/>
        <v>-700</v>
      </c>
      <c r="J217" s="88">
        <f t="shared" si="72"/>
        <v>0</v>
      </c>
      <c r="K217" s="88">
        <f t="shared" si="72"/>
        <v>0</v>
      </c>
      <c r="L217" s="88">
        <f t="shared" si="72"/>
        <v>0</v>
      </c>
      <c r="M217" s="307">
        <f t="shared" si="6"/>
        <v>-746</v>
      </c>
    </row>
    <row r="218" spans="1:13">
      <c r="A218" s="15" t="s">
        <v>512</v>
      </c>
      <c r="B218" s="333"/>
      <c r="C218" s="88">
        <f>SUM(C214,C217)</f>
        <v>7623</v>
      </c>
      <c r="D218" s="88">
        <f t="shared" ref="D218:L218" si="73">SUM(D214,D217)</f>
        <v>0</v>
      </c>
      <c r="E218" s="88">
        <f t="shared" si="73"/>
        <v>0</v>
      </c>
      <c r="F218" s="88">
        <f t="shared" si="73"/>
        <v>4823</v>
      </c>
      <c r="G218" s="88">
        <f t="shared" si="73"/>
        <v>0</v>
      </c>
      <c r="H218" s="88">
        <f t="shared" si="73"/>
        <v>0</v>
      </c>
      <c r="I218" s="88">
        <f t="shared" si="73"/>
        <v>2800</v>
      </c>
      <c r="J218" s="88">
        <f t="shared" si="73"/>
        <v>0</v>
      </c>
      <c r="K218" s="88">
        <f t="shared" si="73"/>
        <v>0</v>
      </c>
      <c r="L218" s="88">
        <f t="shared" si="73"/>
        <v>0</v>
      </c>
      <c r="M218" s="307">
        <f t="shared" si="6"/>
        <v>7623</v>
      </c>
    </row>
    <row r="219" spans="1:13">
      <c r="A219" s="52" t="s">
        <v>574</v>
      </c>
      <c r="B219" s="198"/>
      <c r="C219" s="362">
        <f>+D214</f>
        <v>0</v>
      </c>
      <c r="D219" s="116"/>
      <c r="E219" s="114"/>
      <c r="F219" s="118"/>
      <c r="G219" s="114"/>
      <c r="H219" s="118"/>
      <c r="I219" s="114"/>
      <c r="J219" s="117"/>
      <c r="K219" s="114"/>
      <c r="L219" s="116"/>
      <c r="M219" s="307">
        <f t="shared" si="6"/>
        <v>0</v>
      </c>
    </row>
    <row r="220" spans="1:13">
      <c r="A220" s="11" t="s">
        <v>46</v>
      </c>
      <c r="B220" s="230" t="s">
        <v>146</v>
      </c>
      <c r="C220" s="88">
        <f>SUM(D220:L220)</f>
        <v>201357</v>
      </c>
      <c r="D220" s="111"/>
      <c r="E220" s="88">
        <v>0</v>
      </c>
      <c r="F220" s="121">
        <v>597</v>
      </c>
      <c r="G220" s="88"/>
      <c r="H220" s="121">
        <v>0</v>
      </c>
      <c r="I220" s="88">
        <v>0</v>
      </c>
      <c r="J220" s="131">
        <v>200760</v>
      </c>
      <c r="K220" s="88">
        <v>0</v>
      </c>
      <c r="L220" s="111">
        <v>0</v>
      </c>
      <c r="M220" s="307">
        <f t="shared" si="6"/>
        <v>201357</v>
      </c>
    </row>
    <row r="221" spans="1:13">
      <c r="A221" s="11" t="s">
        <v>399</v>
      </c>
      <c r="B221" s="333"/>
      <c r="C221" s="88">
        <f t="shared" ref="C221:C224" si="74">SUM(D221:L221)</f>
        <v>311325</v>
      </c>
      <c r="D221" s="111"/>
      <c r="E221" s="88"/>
      <c r="F221" s="121">
        <v>2773</v>
      </c>
      <c r="G221" s="88"/>
      <c r="H221" s="121"/>
      <c r="I221" s="88">
        <v>6220</v>
      </c>
      <c r="J221" s="131">
        <v>302332</v>
      </c>
      <c r="K221" s="88"/>
      <c r="L221" s="111"/>
      <c r="M221" s="307">
        <f t="shared" si="6"/>
        <v>311325</v>
      </c>
    </row>
    <row r="222" spans="1:13">
      <c r="A222" s="11" t="s">
        <v>532</v>
      </c>
      <c r="B222" s="333"/>
      <c r="C222" s="88">
        <f t="shared" si="74"/>
        <v>1153</v>
      </c>
      <c r="D222" s="111"/>
      <c r="E222" s="88"/>
      <c r="F222" s="121">
        <v>1153</v>
      </c>
      <c r="G222" s="88"/>
      <c r="H222" s="121"/>
      <c r="I222" s="88"/>
      <c r="J222" s="131"/>
      <c r="K222" s="88"/>
      <c r="L222" s="111"/>
      <c r="M222" s="307">
        <f t="shared" si="6"/>
        <v>1153</v>
      </c>
    </row>
    <row r="223" spans="1:13">
      <c r="A223" s="11" t="s">
        <v>550</v>
      </c>
      <c r="B223" s="333"/>
      <c r="C223" s="88">
        <f t="shared" si="74"/>
        <v>-2299</v>
      </c>
      <c r="D223" s="111"/>
      <c r="E223" s="88"/>
      <c r="F223" s="121"/>
      <c r="G223" s="88"/>
      <c r="H223" s="121"/>
      <c r="I223" s="88">
        <v>-2299</v>
      </c>
      <c r="J223" s="131"/>
      <c r="K223" s="88"/>
      <c r="L223" s="111"/>
      <c r="M223" s="307">
        <f t="shared" si="6"/>
        <v>-2299</v>
      </c>
    </row>
    <row r="224" spans="1:13">
      <c r="A224" s="11" t="s">
        <v>575</v>
      </c>
      <c r="B224" s="333"/>
      <c r="C224" s="88">
        <f t="shared" si="74"/>
        <v>-21681</v>
      </c>
      <c r="D224" s="111"/>
      <c r="E224" s="88"/>
      <c r="F224" s="121"/>
      <c r="G224" s="88"/>
      <c r="H224" s="121"/>
      <c r="I224" s="88"/>
      <c r="J224" s="131">
        <v>-21681</v>
      </c>
      <c r="K224" s="88"/>
      <c r="L224" s="111"/>
      <c r="M224" s="307">
        <f t="shared" si="6"/>
        <v>-21681</v>
      </c>
    </row>
    <row r="225" spans="1:13">
      <c r="A225" s="11" t="s">
        <v>408</v>
      </c>
      <c r="B225" s="333"/>
      <c r="C225" s="88">
        <f t="shared" ref="C225:L225" si="75">SUM(C222:C224)</f>
        <v>-22827</v>
      </c>
      <c r="D225" s="88">
        <f t="shared" si="75"/>
        <v>0</v>
      </c>
      <c r="E225" s="88">
        <f t="shared" si="75"/>
        <v>0</v>
      </c>
      <c r="F225" s="88">
        <f t="shared" si="75"/>
        <v>1153</v>
      </c>
      <c r="G225" s="88">
        <f t="shared" si="75"/>
        <v>0</v>
      </c>
      <c r="H225" s="88">
        <f t="shared" si="75"/>
        <v>0</v>
      </c>
      <c r="I225" s="88">
        <f t="shared" si="75"/>
        <v>-2299</v>
      </c>
      <c r="J225" s="88">
        <f t="shared" si="75"/>
        <v>-21681</v>
      </c>
      <c r="K225" s="88">
        <f t="shared" si="75"/>
        <v>0</v>
      </c>
      <c r="L225" s="88">
        <f t="shared" si="75"/>
        <v>0</v>
      </c>
      <c r="M225" s="307">
        <f t="shared" si="6"/>
        <v>-22827</v>
      </c>
    </row>
    <row r="226" spans="1:13">
      <c r="A226" s="15" t="s">
        <v>512</v>
      </c>
      <c r="B226" s="333"/>
      <c r="C226" s="88">
        <f t="shared" ref="C226:L226" si="76">SUM(C221,C225)</f>
        <v>288498</v>
      </c>
      <c r="D226" s="88">
        <f t="shared" si="76"/>
        <v>0</v>
      </c>
      <c r="E226" s="88">
        <f t="shared" si="76"/>
        <v>0</v>
      </c>
      <c r="F226" s="88">
        <f t="shared" si="76"/>
        <v>3926</v>
      </c>
      <c r="G226" s="88">
        <f t="shared" si="76"/>
        <v>0</v>
      </c>
      <c r="H226" s="88">
        <f t="shared" si="76"/>
        <v>0</v>
      </c>
      <c r="I226" s="88">
        <f t="shared" si="76"/>
        <v>3921</v>
      </c>
      <c r="J226" s="88">
        <f t="shared" si="76"/>
        <v>280651</v>
      </c>
      <c r="K226" s="88">
        <f t="shared" si="76"/>
        <v>0</v>
      </c>
      <c r="L226" s="88">
        <f t="shared" si="76"/>
        <v>0</v>
      </c>
      <c r="M226" s="307">
        <f t="shared" si="6"/>
        <v>288498</v>
      </c>
    </row>
    <row r="227" spans="1:13">
      <c r="A227" s="52" t="s">
        <v>576</v>
      </c>
      <c r="B227" s="198"/>
      <c r="C227" s="52"/>
      <c r="D227" s="116"/>
      <c r="E227" s="114"/>
      <c r="F227" s="118"/>
      <c r="G227" s="114"/>
      <c r="H227" s="118"/>
      <c r="I227" s="114"/>
      <c r="J227" s="117"/>
      <c r="K227" s="114"/>
      <c r="L227" s="116"/>
      <c r="M227" s="307">
        <f t="shared" si="6"/>
        <v>0</v>
      </c>
    </row>
    <row r="228" spans="1:13">
      <c r="A228" s="11" t="s">
        <v>46</v>
      </c>
      <c r="B228" s="333" t="s">
        <v>146</v>
      </c>
      <c r="C228" s="88">
        <f>SUM(D228:L228)</f>
        <v>0</v>
      </c>
      <c r="D228" s="111"/>
      <c r="E228" s="88">
        <v>0</v>
      </c>
      <c r="F228" s="121">
        <v>0</v>
      </c>
      <c r="G228" s="88"/>
      <c r="H228" s="121">
        <v>0</v>
      </c>
      <c r="I228" s="88">
        <v>0</v>
      </c>
      <c r="J228" s="131">
        <v>0</v>
      </c>
      <c r="K228" s="88">
        <v>0</v>
      </c>
      <c r="L228" s="111">
        <v>0</v>
      </c>
      <c r="M228" s="307">
        <f t="shared" si="6"/>
        <v>0</v>
      </c>
    </row>
    <row r="229" spans="1:13">
      <c r="A229" s="11" t="s">
        <v>399</v>
      </c>
      <c r="B229" s="333"/>
      <c r="C229" s="88">
        <f>SUM(D229:L229)</f>
        <v>0</v>
      </c>
      <c r="D229" s="111"/>
      <c r="E229" s="88"/>
      <c r="F229" s="121"/>
      <c r="G229" s="88"/>
      <c r="H229" s="121"/>
      <c r="I229" s="88"/>
      <c r="J229" s="131"/>
      <c r="K229" s="88"/>
      <c r="L229" s="111"/>
      <c r="M229" s="307">
        <f t="shared" si="6"/>
        <v>0</v>
      </c>
    </row>
    <row r="230" spans="1:13">
      <c r="A230" s="15" t="s">
        <v>512</v>
      </c>
      <c r="B230" s="333"/>
      <c r="C230" s="88">
        <f>SUM(D230:L230)</f>
        <v>0</v>
      </c>
      <c r="D230" s="111"/>
      <c r="E230" s="88"/>
      <c r="F230" s="121"/>
      <c r="G230" s="88"/>
      <c r="H230" s="121"/>
      <c r="I230" s="88"/>
      <c r="J230" s="131"/>
      <c r="K230" s="88"/>
      <c r="L230" s="111"/>
      <c r="M230" s="307"/>
    </row>
    <row r="231" spans="1:13">
      <c r="A231" s="52" t="s">
        <v>577</v>
      </c>
      <c r="B231" s="198"/>
      <c r="C231" s="52"/>
      <c r="D231" s="116"/>
      <c r="E231" s="114"/>
      <c r="F231" s="118"/>
      <c r="G231" s="114"/>
      <c r="H231" s="118"/>
      <c r="I231" s="114"/>
      <c r="J231" s="117"/>
      <c r="K231" s="114"/>
      <c r="L231" s="116"/>
      <c r="M231" s="307">
        <f t="shared" si="6"/>
        <v>0</v>
      </c>
    </row>
    <row r="232" spans="1:13">
      <c r="A232" s="11" t="s">
        <v>46</v>
      </c>
      <c r="B232" s="333" t="s">
        <v>146</v>
      </c>
      <c r="C232" s="88">
        <f>SUM(D232:L232)</f>
        <v>3165</v>
      </c>
      <c r="D232" s="111"/>
      <c r="E232" s="88">
        <v>0</v>
      </c>
      <c r="F232" s="121">
        <v>0</v>
      </c>
      <c r="G232" s="88"/>
      <c r="H232" s="121">
        <v>0</v>
      </c>
      <c r="I232" s="88">
        <v>3165</v>
      </c>
      <c r="J232" s="131">
        <v>0</v>
      </c>
      <c r="K232" s="88">
        <v>0</v>
      </c>
      <c r="L232" s="111">
        <v>0</v>
      </c>
      <c r="M232" s="307">
        <f t="shared" si="6"/>
        <v>3165</v>
      </c>
    </row>
    <row r="233" spans="1:13">
      <c r="A233" s="11" t="s">
        <v>401</v>
      </c>
      <c r="B233" s="333"/>
      <c r="C233" s="88">
        <f>SUM(D233:L233)</f>
        <v>3899</v>
      </c>
      <c r="D233" s="111"/>
      <c r="E233" s="88"/>
      <c r="F233" s="121">
        <v>254</v>
      </c>
      <c r="G233" s="88"/>
      <c r="H233" s="121"/>
      <c r="I233" s="88">
        <v>3645</v>
      </c>
      <c r="J233" s="131"/>
      <c r="K233" s="88"/>
      <c r="L233" s="111"/>
      <c r="M233" s="307"/>
    </row>
    <row r="234" spans="1:13">
      <c r="A234" s="11" t="s">
        <v>461</v>
      </c>
      <c r="B234" s="333"/>
      <c r="C234" s="88">
        <f t="shared" ref="C234" si="77">SUM(D234:L234)</f>
        <v>-704</v>
      </c>
      <c r="D234" s="111"/>
      <c r="E234" s="88"/>
      <c r="F234" s="121"/>
      <c r="G234" s="88"/>
      <c r="H234" s="121"/>
      <c r="I234" s="88">
        <v>-704</v>
      </c>
      <c r="J234" s="131"/>
      <c r="K234" s="88"/>
      <c r="L234" s="111"/>
      <c r="M234" s="307">
        <f t="shared" si="6"/>
        <v>-704</v>
      </c>
    </row>
    <row r="235" spans="1:13">
      <c r="A235" s="11" t="s">
        <v>410</v>
      </c>
      <c r="B235" s="333"/>
      <c r="C235" s="88">
        <f>SUM(C234)</f>
        <v>-704</v>
      </c>
      <c r="D235" s="88">
        <f t="shared" ref="D235:L235" si="78">SUM(D234)</f>
        <v>0</v>
      </c>
      <c r="E235" s="88">
        <f t="shared" si="78"/>
        <v>0</v>
      </c>
      <c r="F235" s="88">
        <f t="shared" si="78"/>
        <v>0</v>
      </c>
      <c r="G235" s="88">
        <f t="shared" si="78"/>
        <v>0</v>
      </c>
      <c r="H235" s="88">
        <f t="shared" si="78"/>
        <v>0</v>
      </c>
      <c r="I235" s="88">
        <f t="shared" si="78"/>
        <v>-704</v>
      </c>
      <c r="J235" s="88">
        <f t="shared" si="78"/>
        <v>0</v>
      </c>
      <c r="K235" s="88">
        <f t="shared" si="78"/>
        <v>0</v>
      </c>
      <c r="L235" s="88">
        <f t="shared" si="78"/>
        <v>0</v>
      </c>
      <c r="M235" s="307">
        <f t="shared" si="6"/>
        <v>-704</v>
      </c>
    </row>
    <row r="236" spans="1:13">
      <c r="A236" s="15" t="s">
        <v>512</v>
      </c>
      <c r="B236" s="333"/>
      <c r="C236" s="88">
        <f>SUM(C233,C235)</f>
        <v>3195</v>
      </c>
      <c r="D236" s="88">
        <f t="shared" ref="D236:L236" si="79">SUM(D233,D235)</f>
        <v>0</v>
      </c>
      <c r="E236" s="88">
        <f t="shared" si="79"/>
        <v>0</v>
      </c>
      <c r="F236" s="88">
        <f t="shared" si="79"/>
        <v>254</v>
      </c>
      <c r="G236" s="88">
        <f t="shared" si="79"/>
        <v>0</v>
      </c>
      <c r="H236" s="88">
        <f t="shared" si="79"/>
        <v>0</v>
      </c>
      <c r="I236" s="88">
        <f t="shared" si="79"/>
        <v>2941</v>
      </c>
      <c r="J236" s="88">
        <f t="shared" si="79"/>
        <v>0</v>
      </c>
      <c r="K236" s="88">
        <f t="shared" si="79"/>
        <v>0</v>
      </c>
      <c r="L236" s="88">
        <f t="shared" si="79"/>
        <v>0</v>
      </c>
      <c r="M236" s="307">
        <f t="shared" si="6"/>
        <v>3195</v>
      </c>
    </row>
    <row r="237" spans="1:13">
      <c r="A237" s="52" t="s">
        <v>578</v>
      </c>
      <c r="B237" s="198"/>
      <c r="C237" s="52"/>
      <c r="D237" s="116"/>
      <c r="E237" s="114"/>
      <c r="F237" s="118"/>
      <c r="G237" s="114"/>
      <c r="H237" s="118"/>
      <c r="I237" s="114"/>
      <c r="J237" s="117"/>
      <c r="K237" s="114"/>
      <c r="L237" s="116"/>
      <c r="M237" s="307">
        <f t="shared" si="6"/>
        <v>0</v>
      </c>
    </row>
    <row r="238" spans="1:13">
      <c r="A238" s="11" t="s">
        <v>46</v>
      </c>
      <c r="B238" s="333" t="s">
        <v>146</v>
      </c>
      <c r="C238" s="88">
        <f>SUM(D238:L238)</f>
        <v>68</v>
      </c>
      <c r="D238" s="111"/>
      <c r="E238" s="88">
        <v>0</v>
      </c>
      <c r="F238" s="313">
        <v>68</v>
      </c>
      <c r="G238" s="88"/>
      <c r="H238" s="121">
        <v>0</v>
      </c>
      <c r="I238" s="88">
        <v>0</v>
      </c>
      <c r="J238" s="131"/>
      <c r="K238" s="88">
        <v>0</v>
      </c>
      <c r="L238" s="111">
        <v>0</v>
      </c>
      <c r="M238" s="307">
        <f t="shared" si="6"/>
        <v>68</v>
      </c>
    </row>
    <row r="239" spans="1:13">
      <c r="A239" s="11" t="s">
        <v>399</v>
      </c>
      <c r="B239" s="35"/>
      <c r="C239" s="88">
        <f>SUM(D239:L239)</f>
        <v>68</v>
      </c>
      <c r="D239" s="121"/>
      <c r="E239" s="88"/>
      <c r="F239" s="313">
        <v>68</v>
      </c>
      <c r="G239" s="88"/>
      <c r="H239" s="121"/>
      <c r="I239" s="88"/>
      <c r="J239" s="121"/>
      <c r="K239" s="88"/>
      <c r="L239" s="111"/>
      <c r="M239" s="307">
        <f t="shared" si="6"/>
        <v>68</v>
      </c>
    </row>
    <row r="240" spans="1:13">
      <c r="A240" s="11" t="s">
        <v>579</v>
      </c>
      <c r="B240" s="35"/>
      <c r="C240" s="88">
        <f t="shared" ref="C240" si="80">SUM(D240:L240)</f>
        <v>112</v>
      </c>
      <c r="D240" s="121"/>
      <c r="E240" s="88"/>
      <c r="F240" s="313">
        <v>112</v>
      </c>
      <c r="G240" s="88"/>
      <c r="H240" s="121"/>
      <c r="I240" s="88"/>
      <c r="J240" s="121"/>
      <c r="K240" s="88"/>
      <c r="L240" s="111"/>
      <c r="M240" s="307">
        <f t="shared" si="6"/>
        <v>112</v>
      </c>
    </row>
    <row r="241" spans="1:13">
      <c r="A241" s="11" t="s">
        <v>531</v>
      </c>
      <c r="B241" s="35"/>
      <c r="C241" s="88">
        <f>SUM(C240)</f>
        <v>112</v>
      </c>
      <c r="D241" s="88">
        <f t="shared" ref="D241:L241" si="81">SUM(D240)</f>
        <v>0</v>
      </c>
      <c r="E241" s="88">
        <f t="shared" si="81"/>
        <v>0</v>
      </c>
      <c r="F241" s="88">
        <f t="shared" si="81"/>
        <v>112</v>
      </c>
      <c r="G241" s="88">
        <f t="shared" si="81"/>
        <v>0</v>
      </c>
      <c r="H241" s="88">
        <f t="shared" si="81"/>
        <v>0</v>
      </c>
      <c r="I241" s="88">
        <f t="shared" si="81"/>
        <v>0</v>
      </c>
      <c r="J241" s="88">
        <f t="shared" si="81"/>
        <v>0</v>
      </c>
      <c r="K241" s="88">
        <f t="shared" si="81"/>
        <v>0</v>
      </c>
      <c r="L241" s="88">
        <f t="shared" si="81"/>
        <v>0</v>
      </c>
      <c r="M241" s="307">
        <f t="shared" si="6"/>
        <v>112</v>
      </c>
    </row>
    <row r="242" spans="1:13">
      <c r="A242" s="15" t="s">
        <v>512</v>
      </c>
      <c r="B242" s="35"/>
      <c r="C242" s="88">
        <f>SUM(C239,C241)</f>
        <v>180</v>
      </c>
      <c r="D242" s="88">
        <f t="shared" ref="D242:L242" si="82">SUM(D239,D241)</f>
        <v>0</v>
      </c>
      <c r="E242" s="88">
        <f t="shared" si="82"/>
        <v>0</v>
      </c>
      <c r="F242" s="88">
        <f t="shared" si="82"/>
        <v>180</v>
      </c>
      <c r="G242" s="88">
        <f t="shared" si="82"/>
        <v>0</v>
      </c>
      <c r="H242" s="88">
        <f t="shared" si="82"/>
        <v>0</v>
      </c>
      <c r="I242" s="88">
        <f t="shared" si="82"/>
        <v>0</v>
      </c>
      <c r="J242" s="88">
        <f t="shared" si="82"/>
        <v>0</v>
      </c>
      <c r="K242" s="88">
        <f t="shared" si="82"/>
        <v>0</v>
      </c>
      <c r="L242" s="88">
        <f t="shared" si="82"/>
        <v>0</v>
      </c>
      <c r="M242" s="307">
        <f t="shared" si="6"/>
        <v>180</v>
      </c>
    </row>
    <row r="243" spans="1:13">
      <c r="A243" s="191" t="s">
        <v>580</v>
      </c>
      <c r="B243" s="58"/>
      <c r="C243" s="179"/>
      <c r="D243" s="118"/>
      <c r="E243" s="114"/>
      <c r="F243" s="118"/>
      <c r="G243" s="114"/>
      <c r="H243" s="118"/>
      <c r="I243" s="181"/>
      <c r="J243" s="118"/>
      <c r="K243" s="114"/>
      <c r="L243" s="114"/>
      <c r="M243" s="307">
        <f t="shared" si="6"/>
        <v>0</v>
      </c>
    </row>
    <row r="244" spans="1:13">
      <c r="A244" s="11" t="s">
        <v>46</v>
      </c>
      <c r="B244" s="69" t="s">
        <v>147</v>
      </c>
      <c r="C244" s="88">
        <f>SUM(D244:L244)</f>
        <v>1825</v>
      </c>
      <c r="D244" s="121"/>
      <c r="E244" s="88">
        <v>0</v>
      </c>
      <c r="F244" s="121">
        <v>1825</v>
      </c>
      <c r="G244" s="88">
        <v>0</v>
      </c>
      <c r="H244" s="121">
        <v>0</v>
      </c>
      <c r="I244" s="173"/>
      <c r="J244" s="121"/>
      <c r="K244" s="88">
        <v>0</v>
      </c>
      <c r="L244" s="88">
        <v>0</v>
      </c>
      <c r="M244" s="307">
        <f t="shared" si="6"/>
        <v>1825</v>
      </c>
    </row>
    <row r="245" spans="1:13">
      <c r="A245" s="11" t="s">
        <v>399</v>
      </c>
      <c r="B245" s="69"/>
      <c r="C245" s="88">
        <f>SUM(D245:L245)</f>
        <v>6825</v>
      </c>
      <c r="D245" s="121"/>
      <c r="E245" s="88"/>
      <c r="F245" s="121">
        <v>4825</v>
      </c>
      <c r="G245" s="88"/>
      <c r="H245" s="121"/>
      <c r="I245" s="173"/>
      <c r="J245" s="121">
        <v>2000</v>
      </c>
      <c r="K245" s="88"/>
      <c r="L245" s="121"/>
      <c r="M245" s="307">
        <f t="shared" si="6"/>
        <v>6825</v>
      </c>
    </row>
    <row r="246" spans="1:13">
      <c r="A246" s="11" t="s">
        <v>581</v>
      </c>
      <c r="B246" s="69"/>
      <c r="C246" s="88">
        <f>SUM(D246:L246)</f>
        <v>-4449</v>
      </c>
      <c r="D246" s="121"/>
      <c r="E246" s="88"/>
      <c r="F246" s="121">
        <v>-2449</v>
      </c>
      <c r="G246" s="88"/>
      <c r="H246" s="121"/>
      <c r="I246" s="173"/>
      <c r="J246" s="121">
        <v>-2000</v>
      </c>
      <c r="K246" s="88"/>
      <c r="L246" s="121"/>
      <c r="M246" s="307">
        <f t="shared" si="6"/>
        <v>-4449</v>
      </c>
    </row>
    <row r="247" spans="1:13">
      <c r="A247" s="11" t="s">
        <v>531</v>
      </c>
      <c r="B247" s="69"/>
      <c r="C247" s="88">
        <f>SUM(C246)</f>
        <v>-4449</v>
      </c>
      <c r="D247" s="88">
        <f t="shared" ref="D247:L247" si="83">SUM(D246)</f>
        <v>0</v>
      </c>
      <c r="E247" s="88">
        <f t="shared" si="83"/>
        <v>0</v>
      </c>
      <c r="F247" s="88">
        <f t="shared" si="83"/>
        <v>-2449</v>
      </c>
      <c r="G247" s="88">
        <f t="shared" si="83"/>
        <v>0</v>
      </c>
      <c r="H247" s="88">
        <f t="shared" si="83"/>
        <v>0</v>
      </c>
      <c r="I247" s="88">
        <f t="shared" si="83"/>
        <v>0</v>
      </c>
      <c r="J247" s="88">
        <f t="shared" si="83"/>
        <v>-2000</v>
      </c>
      <c r="K247" s="88">
        <f t="shared" si="83"/>
        <v>0</v>
      </c>
      <c r="L247" s="88">
        <f t="shared" si="83"/>
        <v>0</v>
      </c>
      <c r="M247" s="307">
        <f t="shared" si="6"/>
        <v>-4449</v>
      </c>
    </row>
    <row r="248" spans="1:13">
      <c r="A248" s="15" t="s">
        <v>512</v>
      </c>
      <c r="B248" s="69"/>
      <c r="C248" s="113">
        <f>SUM(C245,C247)</f>
        <v>2376</v>
      </c>
      <c r="D248" s="113">
        <f t="shared" ref="D248:L248" si="84">SUM(D245,D247)</f>
        <v>0</v>
      </c>
      <c r="E248" s="113">
        <f t="shared" si="84"/>
        <v>0</v>
      </c>
      <c r="F248" s="113">
        <f t="shared" si="84"/>
        <v>2376</v>
      </c>
      <c r="G248" s="113">
        <f t="shared" si="84"/>
        <v>0</v>
      </c>
      <c r="H248" s="113">
        <f t="shared" si="84"/>
        <v>0</v>
      </c>
      <c r="I248" s="113">
        <f t="shared" si="84"/>
        <v>0</v>
      </c>
      <c r="J248" s="113">
        <f t="shared" si="84"/>
        <v>0</v>
      </c>
      <c r="K248" s="113">
        <f t="shared" si="84"/>
        <v>0</v>
      </c>
      <c r="L248" s="113">
        <f t="shared" si="84"/>
        <v>0</v>
      </c>
      <c r="M248" s="307">
        <f t="shared" si="6"/>
        <v>2376</v>
      </c>
    </row>
    <row r="249" spans="1:13">
      <c r="A249" s="191" t="s">
        <v>582</v>
      </c>
      <c r="B249" s="252"/>
      <c r="C249" s="88"/>
      <c r="D249" s="121"/>
      <c r="E249" s="88"/>
      <c r="F249" s="117"/>
      <c r="G249" s="114"/>
      <c r="H249" s="118"/>
      <c r="I249" s="181"/>
      <c r="J249" s="118"/>
      <c r="K249" s="114"/>
      <c r="L249" s="118"/>
      <c r="M249" s="307">
        <f t="shared" si="6"/>
        <v>0</v>
      </c>
    </row>
    <row r="250" spans="1:13">
      <c r="A250" s="11" t="s">
        <v>46</v>
      </c>
      <c r="B250" s="230" t="s">
        <v>147</v>
      </c>
      <c r="C250" s="88">
        <f>SUM(D250:L250)</f>
        <v>260</v>
      </c>
      <c r="D250" s="121"/>
      <c r="E250" s="88"/>
      <c r="F250" s="131">
        <v>260</v>
      </c>
      <c r="G250" s="88"/>
      <c r="H250" s="121"/>
      <c r="I250" s="173"/>
      <c r="J250" s="121"/>
      <c r="K250" s="88"/>
      <c r="L250" s="121"/>
      <c r="M250" s="307">
        <f t="shared" si="6"/>
        <v>260</v>
      </c>
    </row>
    <row r="251" spans="1:13">
      <c r="A251" s="11" t="s">
        <v>399</v>
      </c>
      <c r="B251" s="230"/>
      <c r="C251" s="88">
        <f>SUM(D251:L251)</f>
        <v>260</v>
      </c>
      <c r="D251" s="121"/>
      <c r="E251" s="88"/>
      <c r="F251" s="121">
        <v>260</v>
      </c>
      <c r="G251" s="88"/>
      <c r="H251" s="121"/>
      <c r="I251" s="173"/>
      <c r="J251" s="121"/>
      <c r="K251" s="88"/>
      <c r="L251" s="121"/>
      <c r="M251" s="307">
        <f t="shared" si="6"/>
        <v>260</v>
      </c>
    </row>
    <row r="252" spans="1:13">
      <c r="A252" s="11" t="s">
        <v>583</v>
      </c>
      <c r="B252" s="230"/>
      <c r="C252" s="88">
        <f>SUM(D252:L252)</f>
        <v>144</v>
      </c>
      <c r="D252" s="121"/>
      <c r="E252" s="88"/>
      <c r="F252" s="121">
        <v>144</v>
      </c>
      <c r="G252" s="88"/>
      <c r="H252" s="121"/>
      <c r="I252" s="173"/>
      <c r="J252" s="121"/>
      <c r="K252" s="88"/>
      <c r="L252" s="121"/>
      <c r="M252" s="307">
        <f t="shared" si="6"/>
        <v>144</v>
      </c>
    </row>
    <row r="253" spans="1:13">
      <c r="A253" s="11" t="s">
        <v>531</v>
      </c>
      <c r="B253" s="230"/>
      <c r="C253" s="88">
        <f>SUM(C252)</f>
        <v>144</v>
      </c>
      <c r="D253" s="88">
        <f t="shared" ref="D253:L253" si="85">SUM(D252)</f>
        <v>0</v>
      </c>
      <c r="E253" s="88">
        <f t="shared" si="85"/>
        <v>0</v>
      </c>
      <c r="F253" s="88">
        <f t="shared" si="85"/>
        <v>144</v>
      </c>
      <c r="G253" s="88">
        <f t="shared" si="85"/>
        <v>0</v>
      </c>
      <c r="H253" s="88">
        <f t="shared" si="85"/>
        <v>0</v>
      </c>
      <c r="I253" s="88">
        <f t="shared" si="85"/>
        <v>0</v>
      </c>
      <c r="J253" s="88">
        <f t="shared" si="85"/>
        <v>0</v>
      </c>
      <c r="K253" s="88">
        <f t="shared" si="85"/>
        <v>0</v>
      </c>
      <c r="L253" s="88">
        <f t="shared" si="85"/>
        <v>0</v>
      </c>
      <c r="M253" s="307">
        <f t="shared" si="6"/>
        <v>144</v>
      </c>
    </row>
    <row r="254" spans="1:13">
      <c r="A254" s="15" t="s">
        <v>512</v>
      </c>
      <c r="B254" s="230"/>
      <c r="C254" s="88">
        <f>SUM(C251,C253)</f>
        <v>404</v>
      </c>
      <c r="D254" s="88">
        <f t="shared" ref="D254:L254" si="86">SUM(D251,D253)</f>
        <v>0</v>
      </c>
      <c r="E254" s="88">
        <f t="shared" si="86"/>
        <v>0</v>
      </c>
      <c r="F254" s="88">
        <f t="shared" si="86"/>
        <v>404</v>
      </c>
      <c r="G254" s="88">
        <f t="shared" si="86"/>
        <v>0</v>
      </c>
      <c r="H254" s="88">
        <f t="shared" si="86"/>
        <v>0</v>
      </c>
      <c r="I254" s="88">
        <f t="shared" si="86"/>
        <v>0</v>
      </c>
      <c r="J254" s="88">
        <f t="shared" si="86"/>
        <v>0</v>
      </c>
      <c r="K254" s="88">
        <f t="shared" si="86"/>
        <v>0</v>
      </c>
      <c r="L254" s="88">
        <f t="shared" si="86"/>
        <v>0</v>
      </c>
      <c r="M254" s="307">
        <f t="shared" si="6"/>
        <v>404</v>
      </c>
    </row>
    <row r="255" spans="1:13" s="157" customFormat="1">
      <c r="A255" s="55" t="s">
        <v>584</v>
      </c>
      <c r="B255" s="47"/>
      <c r="C255" s="13"/>
      <c r="D255" s="118"/>
      <c r="E255" s="114"/>
      <c r="F255" s="118"/>
      <c r="G255" s="114"/>
      <c r="H255" s="114"/>
      <c r="I255" s="181"/>
      <c r="J255" s="118"/>
      <c r="K255" s="114"/>
      <c r="L255" s="116"/>
      <c r="M255" s="307">
        <f t="shared" si="6"/>
        <v>0</v>
      </c>
    </row>
    <row r="256" spans="1:13" s="157" customFormat="1">
      <c r="A256" s="11" t="s">
        <v>46</v>
      </c>
      <c r="B256" s="230" t="s">
        <v>147</v>
      </c>
      <c r="C256" s="88">
        <f>SUM(D256:L256)</f>
        <v>0</v>
      </c>
      <c r="D256" s="121"/>
      <c r="E256" s="88">
        <v>0</v>
      </c>
      <c r="F256" s="121">
        <v>0</v>
      </c>
      <c r="G256" s="88">
        <v>0</v>
      </c>
      <c r="H256" s="88">
        <v>0</v>
      </c>
      <c r="I256" s="173">
        <v>0</v>
      </c>
      <c r="J256" s="121">
        <v>0</v>
      </c>
      <c r="K256" s="88">
        <v>0</v>
      </c>
      <c r="L256" s="111">
        <v>0</v>
      </c>
      <c r="M256" s="307">
        <f t="shared" si="6"/>
        <v>0</v>
      </c>
    </row>
    <row r="257" spans="1:16" s="157" customFormat="1">
      <c r="A257" s="11" t="s">
        <v>399</v>
      </c>
      <c r="B257" s="230"/>
      <c r="C257" s="88">
        <f t="shared" ref="C257:C258" si="87">SUM(D257:L257)</f>
        <v>0</v>
      </c>
      <c r="D257" s="121"/>
      <c r="E257" s="88"/>
      <c r="F257" s="121"/>
      <c r="G257" s="88"/>
      <c r="H257" s="88"/>
      <c r="I257" s="173"/>
      <c r="J257" s="121"/>
      <c r="K257" s="88"/>
      <c r="L257" s="111"/>
      <c r="M257" s="307">
        <f t="shared" si="6"/>
        <v>0</v>
      </c>
    </row>
    <row r="258" spans="1:16" s="157" customFormat="1">
      <c r="A258" s="15" t="s">
        <v>512</v>
      </c>
      <c r="B258" s="230"/>
      <c r="C258" s="113">
        <f t="shared" si="87"/>
        <v>0</v>
      </c>
      <c r="D258" s="120"/>
      <c r="E258" s="113"/>
      <c r="F258" s="120"/>
      <c r="G258" s="113"/>
      <c r="H258" s="113"/>
      <c r="I258" s="172"/>
      <c r="J258" s="120"/>
      <c r="K258" s="113"/>
      <c r="L258" s="110"/>
      <c r="M258" s="307"/>
    </row>
    <row r="259" spans="1:16" s="157" customFormat="1">
      <c r="A259" s="13" t="s">
        <v>585</v>
      </c>
      <c r="B259" s="252"/>
      <c r="C259" s="88"/>
      <c r="D259" s="121"/>
      <c r="E259" s="88"/>
      <c r="F259" s="121"/>
      <c r="G259" s="88"/>
      <c r="H259" s="88"/>
      <c r="I259" s="173"/>
      <c r="J259" s="121"/>
      <c r="K259" s="88"/>
      <c r="L259" s="111"/>
      <c r="M259" s="307">
        <f t="shared" si="6"/>
        <v>0</v>
      </c>
    </row>
    <row r="260" spans="1:16" s="157" customFormat="1">
      <c r="A260" s="11" t="s">
        <v>46</v>
      </c>
      <c r="B260" s="230" t="s">
        <v>147</v>
      </c>
      <c r="C260" s="88">
        <f>SUM(D260:L260)</f>
        <v>0</v>
      </c>
      <c r="D260" s="121"/>
      <c r="E260" s="88"/>
      <c r="F260" s="121">
        <v>0</v>
      </c>
      <c r="G260" s="88">
        <v>0</v>
      </c>
      <c r="H260" s="88"/>
      <c r="I260" s="173"/>
      <c r="J260" s="121"/>
      <c r="K260" s="88"/>
      <c r="L260" s="111"/>
      <c r="M260" s="307">
        <f t="shared" si="6"/>
        <v>0</v>
      </c>
    </row>
    <row r="261" spans="1:16" s="157" customFormat="1">
      <c r="A261" s="11" t="s">
        <v>399</v>
      </c>
      <c r="B261" s="230"/>
      <c r="C261" s="88">
        <f t="shared" ref="C261:C262" si="88">SUM(D261:L261)</f>
        <v>0</v>
      </c>
      <c r="D261" s="121"/>
      <c r="E261" s="88"/>
      <c r="F261" s="121"/>
      <c r="G261" s="88"/>
      <c r="H261" s="88"/>
      <c r="I261" s="173"/>
      <c r="J261" s="121"/>
      <c r="K261" s="88"/>
      <c r="L261" s="111"/>
      <c r="M261" s="307">
        <f t="shared" si="6"/>
        <v>0</v>
      </c>
      <c r="N261" s="379"/>
    </row>
    <row r="262" spans="1:16" s="157" customFormat="1">
      <c r="A262" s="15" t="s">
        <v>512</v>
      </c>
      <c r="B262" s="410"/>
      <c r="C262" s="111">
        <f t="shared" si="88"/>
        <v>0</v>
      </c>
      <c r="D262" s="121"/>
      <c r="E262" s="88"/>
      <c r="F262" s="121"/>
      <c r="G262" s="88"/>
      <c r="H262" s="88"/>
      <c r="I262" s="173"/>
      <c r="J262" s="121"/>
      <c r="K262" s="88"/>
      <c r="L262" s="111"/>
      <c r="M262" s="307"/>
    </row>
    <row r="263" spans="1:16">
      <c r="A263" s="22" t="s">
        <v>586</v>
      </c>
      <c r="B263" s="19"/>
      <c r="C263" s="13"/>
      <c r="D263" s="118"/>
      <c r="E263" s="114"/>
      <c r="F263" s="118"/>
      <c r="G263" s="114"/>
      <c r="H263" s="114"/>
      <c r="I263" s="181"/>
      <c r="J263" s="118"/>
      <c r="K263" s="114"/>
      <c r="L263" s="116"/>
      <c r="M263" s="307">
        <f t="shared" si="6"/>
        <v>0</v>
      </c>
    </row>
    <row r="264" spans="1:16">
      <c r="A264" s="11" t="s">
        <v>46</v>
      </c>
      <c r="B264" s="230" t="s">
        <v>146</v>
      </c>
      <c r="C264" s="88">
        <f>SUM(D264:L264)</f>
        <v>396</v>
      </c>
      <c r="D264" s="121"/>
      <c r="E264" s="88">
        <v>0</v>
      </c>
      <c r="F264" s="121">
        <v>396</v>
      </c>
      <c r="G264" s="88">
        <v>0</v>
      </c>
      <c r="H264" s="88">
        <v>0</v>
      </c>
      <c r="I264" s="173">
        <v>0</v>
      </c>
      <c r="J264" s="121">
        <v>0</v>
      </c>
      <c r="K264" s="88">
        <v>0</v>
      </c>
      <c r="L264" s="111">
        <v>0</v>
      </c>
      <c r="M264" s="307">
        <f t="shared" si="6"/>
        <v>396</v>
      </c>
    </row>
    <row r="265" spans="1:16">
      <c r="A265" s="11" t="s">
        <v>399</v>
      </c>
      <c r="B265" s="230"/>
      <c r="C265" s="88">
        <f>SUM(D265:L265)</f>
        <v>396</v>
      </c>
      <c r="D265" s="121"/>
      <c r="E265" s="88"/>
      <c r="F265" s="121">
        <v>396</v>
      </c>
      <c r="G265" s="88"/>
      <c r="H265" s="88"/>
      <c r="I265" s="173"/>
      <c r="J265" s="121"/>
      <c r="K265" s="88"/>
      <c r="L265" s="111"/>
      <c r="M265" s="307">
        <f t="shared" si="6"/>
        <v>396</v>
      </c>
    </row>
    <row r="266" spans="1:16">
      <c r="A266" s="11" t="s">
        <v>560</v>
      </c>
      <c r="B266" s="230"/>
      <c r="C266" s="88">
        <f>SUM(D266:L266)</f>
        <v>467</v>
      </c>
      <c r="D266" s="121"/>
      <c r="E266" s="88"/>
      <c r="F266" s="121">
        <v>467</v>
      </c>
      <c r="G266" s="88"/>
      <c r="H266" s="88"/>
      <c r="I266" s="173"/>
      <c r="J266" s="121"/>
      <c r="K266" s="88"/>
      <c r="L266" s="111"/>
      <c r="M266" s="307">
        <f t="shared" si="6"/>
        <v>467</v>
      </c>
    </row>
    <row r="267" spans="1:16">
      <c r="A267" s="11" t="s">
        <v>531</v>
      </c>
      <c r="B267" s="230"/>
      <c r="C267" s="88">
        <f>SUM(C266)</f>
        <v>467</v>
      </c>
      <c r="D267" s="88">
        <f t="shared" ref="D267:L267" si="89">SUM(D266)</f>
        <v>0</v>
      </c>
      <c r="E267" s="88">
        <f t="shared" si="89"/>
        <v>0</v>
      </c>
      <c r="F267" s="88">
        <f t="shared" si="89"/>
        <v>467</v>
      </c>
      <c r="G267" s="88">
        <f t="shared" si="89"/>
        <v>0</v>
      </c>
      <c r="H267" s="88">
        <f t="shared" si="89"/>
        <v>0</v>
      </c>
      <c r="I267" s="88">
        <f t="shared" si="89"/>
        <v>0</v>
      </c>
      <c r="J267" s="88">
        <f t="shared" si="89"/>
        <v>0</v>
      </c>
      <c r="K267" s="88">
        <f t="shared" si="89"/>
        <v>0</v>
      </c>
      <c r="L267" s="88">
        <f t="shared" si="89"/>
        <v>0</v>
      </c>
      <c r="M267" s="307">
        <f t="shared" si="6"/>
        <v>467</v>
      </c>
    </row>
    <row r="268" spans="1:16">
      <c r="A268" s="15" t="s">
        <v>512</v>
      </c>
      <c r="B268" s="230"/>
      <c r="C268" s="88">
        <f>SUM(C265,C267)</f>
        <v>863</v>
      </c>
      <c r="D268" s="88">
        <f t="shared" ref="D268:L268" si="90">SUM(D265,D267)</f>
        <v>0</v>
      </c>
      <c r="E268" s="88">
        <f t="shared" si="90"/>
        <v>0</v>
      </c>
      <c r="F268" s="88">
        <f t="shared" si="90"/>
        <v>863</v>
      </c>
      <c r="G268" s="88">
        <f t="shared" si="90"/>
        <v>0</v>
      </c>
      <c r="H268" s="88">
        <f t="shared" si="90"/>
        <v>0</v>
      </c>
      <c r="I268" s="88">
        <f t="shared" si="90"/>
        <v>0</v>
      </c>
      <c r="J268" s="88">
        <f t="shared" si="90"/>
        <v>0</v>
      </c>
      <c r="K268" s="88">
        <f t="shared" si="90"/>
        <v>0</v>
      </c>
      <c r="L268" s="88">
        <f t="shared" si="90"/>
        <v>0</v>
      </c>
      <c r="M268" s="307">
        <f t="shared" si="6"/>
        <v>863</v>
      </c>
    </row>
    <row r="269" spans="1:16">
      <c r="A269" s="13" t="s">
        <v>587</v>
      </c>
      <c r="B269" s="7"/>
      <c r="C269" s="13"/>
      <c r="D269" s="118"/>
      <c r="E269" s="114"/>
      <c r="F269" s="118"/>
      <c r="G269" s="114"/>
      <c r="H269" s="114"/>
      <c r="I269" s="114"/>
      <c r="J269" s="118"/>
      <c r="K269" s="114"/>
      <c r="L269" s="116"/>
      <c r="M269" s="307">
        <f t="shared" si="6"/>
        <v>0</v>
      </c>
    </row>
    <row r="270" spans="1:16">
      <c r="A270" s="11" t="s">
        <v>46</v>
      </c>
      <c r="B270" s="230" t="s">
        <v>146</v>
      </c>
      <c r="C270" s="88">
        <f>SUM(D270:L270)</f>
        <v>1518</v>
      </c>
      <c r="D270" s="121"/>
      <c r="E270" s="88">
        <v>0</v>
      </c>
      <c r="F270" s="121">
        <v>1518</v>
      </c>
      <c r="G270" s="88">
        <v>0</v>
      </c>
      <c r="H270" s="88">
        <v>0</v>
      </c>
      <c r="I270" s="88">
        <v>0</v>
      </c>
      <c r="J270" s="121">
        <v>0</v>
      </c>
      <c r="K270" s="88">
        <v>0</v>
      </c>
      <c r="L270" s="111">
        <v>0</v>
      </c>
      <c r="M270" s="307">
        <f t="shared" si="6"/>
        <v>1518</v>
      </c>
    </row>
    <row r="271" spans="1:16">
      <c r="A271" s="11" t="s">
        <v>399</v>
      </c>
      <c r="B271" s="230"/>
      <c r="C271" s="88">
        <f>SUM(D271:L271)</f>
        <v>1518</v>
      </c>
      <c r="D271" s="121"/>
      <c r="E271" s="88"/>
      <c r="F271" s="121">
        <v>1518</v>
      </c>
      <c r="G271" s="88"/>
      <c r="H271" s="88"/>
      <c r="I271" s="88"/>
      <c r="J271" s="121"/>
      <c r="K271" s="88"/>
      <c r="L271" s="111"/>
      <c r="M271" s="307">
        <f t="shared" si="6"/>
        <v>1518</v>
      </c>
      <c r="P271" s="371"/>
    </row>
    <row r="272" spans="1:16">
      <c r="A272" s="11" t="s">
        <v>588</v>
      </c>
      <c r="B272" s="230"/>
      <c r="C272" s="88">
        <f>SUM(D272:L272)</f>
        <v>-223</v>
      </c>
      <c r="D272" s="121"/>
      <c r="E272" s="88"/>
      <c r="F272" s="121">
        <v>-223</v>
      </c>
      <c r="G272" s="88"/>
      <c r="H272" s="88"/>
      <c r="I272" s="88"/>
      <c r="J272" s="121"/>
      <c r="K272" s="88"/>
      <c r="L272" s="111"/>
      <c r="M272" s="307">
        <f t="shared" si="6"/>
        <v>-223</v>
      </c>
      <c r="P272" s="63"/>
    </row>
    <row r="273" spans="1:16">
      <c r="A273" s="11" t="s">
        <v>531</v>
      </c>
      <c r="B273" s="230"/>
      <c r="C273" s="88">
        <f>SUM(C272)</f>
        <v>-223</v>
      </c>
      <c r="D273" s="88">
        <f t="shared" ref="D273:L273" si="91">SUM(D272)</f>
        <v>0</v>
      </c>
      <c r="E273" s="88">
        <f t="shared" si="91"/>
        <v>0</v>
      </c>
      <c r="F273" s="88">
        <f t="shared" si="91"/>
        <v>-223</v>
      </c>
      <c r="G273" s="88">
        <f t="shared" si="91"/>
        <v>0</v>
      </c>
      <c r="H273" s="88">
        <f t="shared" si="91"/>
        <v>0</v>
      </c>
      <c r="I273" s="88">
        <f t="shared" si="91"/>
        <v>0</v>
      </c>
      <c r="J273" s="88">
        <f t="shared" si="91"/>
        <v>0</v>
      </c>
      <c r="K273" s="88">
        <f t="shared" si="91"/>
        <v>0</v>
      </c>
      <c r="L273" s="88">
        <f t="shared" si="91"/>
        <v>0</v>
      </c>
      <c r="M273" s="307">
        <f t="shared" si="6"/>
        <v>-223</v>
      </c>
      <c r="P273" s="63"/>
    </row>
    <row r="274" spans="1:16">
      <c r="A274" s="15" t="s">
        <v>512</v>
      </c>
      <c r="B274" s="229"/>
      <c r="C274" s="113">
        <f>SUM(C271,C273)</f>
        <v>1295</v>
      </c>
      <c r="D274" s="113">
        <f t="shared" ref="D274:L274" si="92">SUM(D271,D273)</f>
        <v>0</v>
      </c>
      <c r="E274" s="113">
        <f t="shared" si="92"/>
        <v>0</v>
      </c>
      <c r="F274" s="113">
        <f t="shared" si="92"/>
        <v>1295</v>
      </c>
      <c r="G274" s="113">
        <f t="shared" si="92"/>
        <v>0</v>
      </c>
      <c r="H274" s="113">
        <f t="shared" si="92"/>
        <v>0</v>
      </c>
      <c r="I274" s="113">
        <f t="shared" si="92"/>
        <v>0</v>
      </c>
      <c r="J274" s="113">
        <f t="shared" si="92"/>
        <v>0</v>
      </c>
      <c r="K274" s="113">
        <f t="shared" si="92"/>
        <v>0</v>
      </c>
      <c r="L274" s="113">
        <f t="shared" si="92"/>
        <v>0</v>
      </c>
      <c r="M274" s="307">
        <f t="shared" si="6"/>
        <v>1295</v>
      </c>
    </row>
    <row r="275" spans="1:16">
      <c r="A275" s="391" t="s">
        <v>589</v>
      </c>
      <c r="B275" s="19"/>
      <c r="C275" s="55"/>
      <c r="D275" s="121"/>
      <c r="E275" s="88"/>
      <c r="F275" s="121"/>
      <c r="G275" s="88"/>
      <c r="H275" s="88"/>
      <c r="I275" s="88"/>
      <c r="J275" s="121"/>
      <c r="K275" s="88"/>
      <c r="L275" s="111"/>
      <c r="M275" s="307">
        <f t="shared" si="6"/>
        <v>0</v>
      </c>
    </row>
    <row r="276" spans="1:16">
      <c r="A276" s="11" t="s">
        <v>46</v>
      </c>
      <c r="B276" s="230" t="s">
        <v>146</v>
      </c>
      <c r="C276" s="88">
        <f>SUM(D276:L276)</f>
        <v>3786</v>
      </c>
      <c r="D276" s="111"/>
      <c r="E276" s="88">
        <v>0</v>
      </c>
      <c r="F276" s="121">
        <v>0</v>
      </c>
      <c r="G276" s="88">
        <v>0</v>
      </c>
      <c r="H276" s="88">
        <v>3786</v>
      </c>
      <c r="I276" s="88">
        <v>0</v>
      </c>
      <c r="J276" s="121">
        <v>0</v>
      </c>
      <c r="K276" s="88">
        <v>0</v>
      </c>
      <c r="L276" s="111">
        <v>0</v>
      </c>
      <c r="M276" s="307">
        <f t="shared" si="6"/>
        <v>3786</v>
      </c>
    </row>
    <row r="277" spans="1:16">
      <c r="A277" s="11" t="s">
        <v>399</v>
      </c>
      <c r="B277" s="230"/>
      <c r="C277" s="88">
        <f>SUM(D277:L277)</f>
        <v>3786</v>
      </c>
      <c r="D277" s="121"/>
      <c r="E277" s="88"/>
      <c r="F277" s="121"/>
      <c r="G277" s="88"/>
      <c r="H277" s="88">
        <v>3786</v>
      </c>
      <c r="I277" s="88"/>
      <c r="J277" s="121"/>
      <c r="K277" s="88"/>
      <c r="L277" s="111"/>
      <c r="M277" s="307">
        <f t="shared" si="6"/>
        <v>3786</v>
      </c>
    </row>
    <row r="278" spans="1:16">
      <c r="A278" s="11" t="s">
        <v>744</v>
      </c>
      <c r="B278" s="230"/>
      <c r="C278" s="88">
        <f>SUM(D278:L278)</f>
        <v>-457</v>
      </c>
      <c r="D278" s="121"/>
      <c r="E278" s="88"/>
      <c r="F278" s="121"/>
      <c r="G278" s="88"/>
      <c r="H278" s="88">
        <v>-457</v>
      </c>
      <c r="I278" s="88"/>
      <c r="J278" s="121"/>
      <c r="K278" s="88"/>
      <c r="L278" s="111"/>
      <c r="M278" s="307">
        <f t="shared" si="6"/>
        <v>-457</v>
      </c>
      <c r="O278" s="202" t="s">
        <v>745</v>
      </c>
    </row>
    <row r="279" spans="1:16">
      <c r="A279" s="11" t="s">
        <v>531</v>
      </c>
      <c r="B279" s="230"/>
      <c r="C279" s="88">
        <f>SUM(C278)</f>
        <v>-457</v>
      </c>
      <c r="D279" s="88">
        <f t="shared" ref="D279:K279" si="93">SUM(D278)</f>
        <v>0</v>
      </c>
      <c r="E279" s="88">
        <f t="shared" si="93"/>
        <v>0</v>
      </c>
      <c r="F279" s="88">
        <f t="shared" si="93"/>
        <v>0</v>
      </c>
      <c r="G279" s="88">
        <f t="shared" si="93"/>
        <v>0</v>
      </c>
      <c r="H279" s="88">
        <f t="shared" si="93"/>
        <v>-457</v>
      </c>
      <c r="I279" s="88">
        <f t="shared" si="93"/>
        <v>0</v>
      </c>
      <c r="J279" s="88">
        <f t="shared" si="93"/>
        <v>0</v>
      </c>
      <c r="K279" s="88">
        <f t="shared" si="93"/>
        <v>0</v>
      </c>
      <c r="L279" s="111"/>
      <c r="M279" s="307">
        <f t="shared" si="6"/>
        <v>-457</v>
      </c>
    </row>
    <row r="280" spans="1:16">
      <c r="A280" s="15" t="s">
        <v>512</v>
      </c>
      <c r="B280" s="230"/>
      <c r="C280" s="88">
        <f>SUM(C277,C279)</f>
        <v>3329</v>
      </c>
      <c r="D280" s="88">
        <f t="shared" ref="D280:K280" si="94">SUM(D277,D279)</f>
        <v>0</v>
      </c>
      <c r="E280" s="88">
        <f t="shared" si="94"/>
        <v>0</v>
      </c>
      <c r="F280" s="88">
        <f t="shared" si="94"/>
        <v>0</v>
      </c>
      <c r="G280" s="88">
        <f t="shared" si="94"/>
        <v>0</v>
      </c>
      <c r="H280" s="88">
        <f t="shared" si="94"/>
        <v>3329</v>
      </c>
      <c r="I280" s="88">
        <f t="shared" si="94"/>
        <v>0</v>
      </c>
      <c r="J280" s="88">
        <f t="shared" si="94"/>
        <v>0</v>
      </c>
      <c r="K280" s="88">
        <f t="shared" si="94"/>
        <v>0</v>
      </c>
      <c r="L280" s="111"/>
      <c r="M280" s="307">
        <f t="shared" si="6"/>
        <v>3329</v>
      </c>
    </row>
    <row r="281" spans="1:16">
      <c r="A281" s="291" t="s">
        <v>590</v>
      </c>
      <c r="B281" s="7"/>
      <c r="C281" s="52"/>
      <c r="D281" s="118"/>
      <c r="E281" s="114"/>
      <c r="F281" s="118"/>
      <c r="G281" s="114"/>
      <c r="H281" s="114"/>
      <c r="I281" s="114"/>
      <c r="J281" s="118"/>
      <c r="K281" s="114"/>
      <c r="L281" s="116"/>
      <c r="M281" s="307">
        <f t="shared" si="6"/>
        <v>0</v>
      </c>
    </row>
    <row r="282" spans="1:16">
      <c r="A282" s="11" t="s">
        <v>46</v>
      </c>
      <c r="B282" s="230" t="s">
        <v>146</v>
      </c>
      <c r="C282" s="88">
        <f>SUM(D282:L282)</f>
        <v>2216</v>
      </c>
      <c r="D282" s="121"/>
      <c r="E282" s="88">
        <v>0</v>
      </c>
      <c r="F282" s="121">
        <v>0</v>
      </c>
      <c r="G282" s="214">
        <v>2216</v>
      </c>
      <c r="H282" s="88"/>
      <c r="I282" s="88">
        <v>0</v>
      </c>
      <c r="J282" s="121">
        <v>0</v>
      </c>
      <c r="K282" s="88">
        <v>0</v>
      </c>
      <c r="L282" s="111">
        <v>0</v>
      </c>
      <c r="M282" s="307">
        <f t="shared" si="6"/>
        <v>2216</v>
      </c>
    </row>
    <row r="283" spans="1:16">
      <c r="A283" s="11" t="s">
        <v>399</v>
      </c>
      <c r="B283" s="230"/>
      <c r="C283" s="88">
        <f>SUM(D283:L283)</f>
        <v>2216</v>
      </c>
      <c r="D283" s="121"/>
      <c r="E283" s="88"/>
      <c r="F283" s="121"/>
      <c r="G283" s="214">
        <v>2216</v>
      </c>
      <c r="H283" s="88"/>
      <c r="I283" s="88"/>
      <c r="J283" s="121"/>
      <c r="K283" s="88"/>
      <c r="L283" s="111"/>
      <c r="M283" s="307">
        <f t="shared" ref="M283:M327" si="95">SUM(D283:L283)</f>
        <v>2216</v>
      </c>
    </row>
    <row r="284" spans="1:16">
      <c r="A284" s="11" t="s">
        <v>592</v>
      </c>
      <c r="B284" s="230"/>
      <c r="C284" s="88">
        <f>SUM(D284:L284)</f>
        <v>-611</v>
      </c>
      <c r="D284" s="121"/>
      <c r="E284" s="88"/>
      <c r="F284" s="121"/>
      <c r="G284" s="214">
        <v>-611</v>
      </c>
      <c r="H284" s="88"/>
      <c r="I284" s="88"/>
      <c r="J284" s="121"/>
      <c r="K284" s="88"/>
      <c r="L284" s="111"/>
      <c r="M284" s="307">
        <f t="shared" si="95"/>
        <v>-611</v>
      </c>
    </row>
    <row r="285" spans="1:16">
      <c r="A285" s="11" t="s">
        <v>411</v>
      </c>
      <c r="B285" s="230"/>
      <c r="C285" s="88">
        <f>SUM(C284)</f>
        <v>-611</v>
      </c>
      <c r="D285" s="88">
        <f t="shared" ref="D285:L285" si="96">SUM(D284)</f>
        <v>0</v>
      </c>
      <c r="E285" s="88">
        <f t="shared" si="96"/>
        <v>0</v>
      </c>
      <c r="F285" s="88">
        <f t="shared" si="96"/>
        <v>0</v>
      </c>
      <c r="G285" s="88">
        <f t="shared" si="96"/>
        <v>-611</v>
      </c>
      <c r="H285" s="88">
        <f t="shared" si="96"/>
        <v>0</v>
      </c>
      <c r="I285" s="88">
        <f t="shared" si="96"/>
        <v>0</v>
      </c>
      <c r="J285" s="88">
        <f t="shared" si="96"/>
        <v>0</v>
      </c>
      <c r="K285" s="88">
        <f t="shared" si="96"/>
        <v>0</v>
      </c>
      <c r="L285" s="88">
        <f t="shared" si="96"/>
        <v>0</v>
      </c>
      <c r="M285" s="307">
        <f t="shared" si="95"/>
        <v>-611</v>
      </c>
    </row>
    <row r="286" spans="1:16">
      <c r="A286" s="15" t="s">
        <v>512</v>
      </c>
      <c r="B286" s="229"/>
      <c r="C286" s="113">
        <f>SUM(C283,C285)</f>
        <v>1605</v>
      </c>
      <c r="D286" s="113">
        <f t="shared" ref="D286:L286" si="97">SUM(D283,D285)</f>
        <v>0</v>
      </c>
      <c r="E286" s="113">
        <f t="shared" si="97"/>
        <v>0</v>
      </c>
      <c r="F286" s="113">
        <f t="shared" si="97"/>
        <v>0</v>
      </c>
      <c r="G286" s="113">
        <f t="shared" si="97"/>
        <v>1605</v>
      </c>
      <c r="H286" s="113">
        <f t="shared" si="97"/>
        <v>0</v>
      </c>
      <c r="I286" s="113">
        <f t="shared" si="97"/>
        <v>0</v>
      </c>
      <c r="J286" s="113">
        <f t="shared" si="97"/>
        <v>0</v>
      </c>
      <c r="K286" s="113">
        <f t="shared" si="97"/>
        <v>0</v>
      </c>
      <c r="L286" s="113">
        <f t="shared" si="97"/>
        <v>0</v>
      </c>
      <c r="M286" s="307">
        <f t="shared" si="95"/>
        <v>1605</v>
      </c>
    </row>
    <row r="287" spans="1:16">
      <c r="A287" s="55" t="s">
        <v>591</v>
      </c>
      <c r="B287" s="48"/>
      <c r="C287" s="197"/>
      <c r="D287" s="121"/>
      <c r="E287" s="88"/>
      <c r="F287" s="121"/>
      <c r="G287" s="88"/>
      <c r="H287" s="88"/>
      <c r="I287" s="88"/>
      <c r="J287" s="121"/>
      <c r="K287" s="88"/>
      <c r="L287" s="111"/>
      <c r="M287" s="307">
        <f t="shared" si="95"/>
        <v>0</v>
      </c>
    </row>
    <row r="288" spans="1:16">
      <c r="A288" s="11" t="s">
        <v>46</v>
      </c>
      <c r="B288" s="230" t="s">
        <v>146</v>
      </c>
      <c r="C288" s="88">
        <f>SUM(D288:L288)</f>
        <v>866</v>
      </c>
      <c r="D288" s="121"/>
      <c r="E288" s="88"/>
      <c r="F288" s="121">
        <v>866</v>
      </c>
      <c r="G288" s="88">
        <v>0</v>
      </c>
      <c r="H288" s="88">
        <v>0</v>
      </c>
      <c r="I288" s="88">
        <v>0</v>
      </c>
      <c r="J288" s="121">
        <v>0</v>
      </c>
      <c r="K288" s="88">
        <v>0</v>
      </c>
      <c r="L288" s="111">
        <v>0</v>
      </c>
      <c r="M288" s="307">
        <f t="shared" si="95"/>
        <v>866</v>
      </c>
    </row>
    <row r="289" spans="1:16">
      <c r="A289" s="11" t="s">
        <v>399</v>
      </c>
      <c r="B289" s="230"/>
      <c r="C289" s="88">
        <f>SUM(D289:L289)</f>
        <v>866</v>
      </c>
      <c r="D289" s="121"/>
      <c r="E289" s="88"/>
      <c r="F289" s="121">
        <v>866</v>
      </c>
      <c r="G289" s="88"/>
      <c r="H289" s="88"/>
      <c r="I289" s="88"/>
      <c r="J289" s="121"/>
      <c r="K289" s="88"/>
      <c r="L289" s="111"/>
      <c r="M289" s="307">
        <f t="shared" si="95"/>
        <v>866</v>
      </c>
    </row>
    <row r="290" spans="1:16">
      <c r="A290" s="11" t="s">
        <v>532</v>
      </c>
      <c r="B290" s="230"/>
      <c r="C290" s="88">
        <f>SUM(D290:L290)</f>
        <v>-866</v>
      </c>
      <c r="D290" s="121"/>
      <c r="E290" s="88"/>
      <c r="F290" s="121">
        <v>-866</v>
      </c>
      <c r="G290" s="88"/>
      <c r="H290" s="88"/>
      <c r="I290" s="88"/>
      <c r="J290" s="121"/>
      <c r="K290" s="88"/>
      <c r="L290" s="111"/>
      <c r="M290" s="307">
        <f t="shared" si="95"/>
        <v>-866</v>
      </c>
    </row>
    <row r="291" spans="1:16">
      <c r="A291" s="11" t="s">
        <v>539</v>
      </c>
      <c r="B291" s="230"/>
      <c r="C291" s="88">
        <f>SUM(C290)</f>
        <v>-866</v>
      </c>
      <c r="D291" s="88">
        <f t="shared" ref="D291:L291" si="98">SUM(D290)</f>
        <v>0</v>
      </c>
      <c r="E291" s="88">
        <f t="shared" si="98"/>
        <v>0</v>
      </c>
      <c r="F291" s="88">
        <f t="shared" si="98"/>
        <v>-866</v>
      </c>
      <c r="G291" s="88">
        <f t="shared" si="98"/>
        <v>0</v>
      </c>
      <c r="H291" s="88">
        <f t="shared" si="98"/>
        <v>0</v>
      </c>
      <c r="I291" s="88">
        <f t="shared" si="98"/>
        <v>0</v>
      </c>
      <c r="J291" s="88">
        <f t="shared" si="98"/>
        <v>0</v>
      </c>
      <c r="K291" s="88">
        <f t="shared" si="98"/>
        <v>0</v>
      </c>
      <c r="L291" s="88">
        <f t="shared" si="98"/>
        <v>0</v>
      </c>
      <c r="M291" s="307">
        <f t="shared" si="95"/>
        <v>-866</v>
      </c>
    </row>
    <row r="292" spans="1:16">
      <c r="A292" s="15" t="s">
        <v>512</v>
      </c>
      <c r="B292" s="230"/>
      <c r="C292" s="88">
        <f>SUM(C289,C291)</f>
        <v>0</v>
      </c>
      <c r="D292" s="88">
        <f t="shared" ref="D292:L292" si="99">SUM(D289,D291)</f>
        <v>0</v>
      </c>
      <c r="E292" s="88">
        <f t="shared" si="99"/>
        <v>0</v>
      </c>
      <c r="F292" s="88">
        <f t="shared" si="99"/>
        <v>0</v>
      </c>
      <c r="G292" s="88">
        <f t="shared" si="99"/>
        <v>0</v>
      </c>
      <c r="H292" s="88">
        <f t="shared" si="99"/>
        <v>0</v>
      </c>
      <c r="I292" s="88">
        <f t="shared" si="99"/>
        <v>0</v>
      </c>
      <c r="J292" s="88">
        <f t="shared" si="99"/>
        <v>0</v>
      </c>
      <c r="K292" s="88">
        <f t="shared" si="99"/>
        <v>0</v>
      </c>
      <c r="L292" s="88">
        <f t="shared" si="99"/>
        <v>0</v>
      </c>
      <c r="M292" s="307">
        <f t="shared" si="95"/>
        <v>0</v>
      </c>
    </row>
    <row r="293" spans="1:16" s="157" customFormat="1">
      <c r="A293" s="355" t="s">
        <v>593</v>
      </c>
      <c r="B293" s="7"/>
      <c r="C293" s="13"/>
      <c r="D293" s="118"/>
      <c r="E293" s="114"/>
      <c r="F293" s="118"/>
      <c r="G293" s="114"/>
      <c r="H293" s="114"/>
      <c r="I293" s="114"/>
      <c r="J293" s="118"/>
      <c r="K293" s="114"/>
      <c r="L293" s="116"/>
      <c r="M293" s="307">
        <f t="shared" si="95"/>
        <v>0</v>
      </c>
    </row>
    <row r="294" spans="1:16">
      <c r="A294" s="11" t="s">
        <v>46</v>
      </c>
      <c r="B294" s="230" t="s">
        <v>146</v>
      </c>
      <c r="C294" s="88">
        <f>SUM(D294:L294)</f>
        <v>12554</v>
      </c>
      <c r="D294" s="121"/>
      <c r="E294" s="88">
        <v>0</v>
      </c>
      <c r="F294" s="121">
        <v>0</v>
      </c>
      <c r="G294" s="88"/>
      <c r="H294" s="88">
        <v>12554</v>
      </c>
      <c r="I294" s="88">
        <v>0</v>
      </c>
      <c r="J294" s="121"/>
      <c r="K294" s="88">
        <v>0</v>
      </c>
      <c r="L294" s="111">
        <v>0</v>
      </c>
      <c r="M294" s="307">
        <f t="shared" si="95"/>
        <v>12554</v>
      </c>
    </row>
    <row r="295" spans="1:16">
      <c r="A295" s="11" t="s">
        <v>399</v>
      </c>
      <c r="B295" s="230"/>
      <c r="C295" s="88">
        <f>SUM(D295:L295)</f>
        <v>12554</v>
      </c>
      <c r="D295" s="121"/>
      <c r="E295" s="88"/>
      <c r="F295" s="121"/>
      <c r="G295" s="88"/>
      <c r="H295" s="88">
        <v>12554</v>
      </c>
      <c r="I295" s="88"/>
      <c r="J295" s="121"/>
      <c r="K295" s="88"/>
      <c r="L295" s="111"/>
      <c r="M295" s="307">
        <f t="shared" si="95"/>
        <v>12554</v>
      </c>
    </row>
    <row r="296" spans="1:16">
      <c r="A296" s="11" t="s">
        <v>744</v>
      </c>
      <c r="B296" s="230"/>
      <c r="C296" s="88">
        <f>SUM(D296:L296)</f>
        <v>-2115</v>
      </c>
      <c r="D296" s="121"/>
      <c r="E296" s="88"/>
      <c r="F296" s="121"/>
      <c r="G296" s="88"/>
      <c r="H296" s="88">
        <v>-2115</v>
      </c>
      <c r="I296" s="88"/>
      <c r="J296" s="121"/>
      <c r="K296" s="88"/>
      <c r="L296" s="111"/>
      <c r="M296" s="307">
        <f t="shared" si="95"/>
        <v>-2115</v>
      </c>
      <c r="P296" s="202" t="s">
        <v>745</v>
      </c>
    </row>
    <row r="297" spans="1:16">
      <c r="A297" s="11" t="s">
        <v>531</v>
      </c>
      <c r="B297" s="230"/>
      <c r="C297" s="88">
        <f>SUM(C296)</f>
        <v>-2115</v>
      </c>
      <c r="D297" s="88">
        <f t="shared" ref="D297:L297" si="100">SUM(D296)</f>
        <v>0</v>
      </c>
      <c r="E297" s="88">
        <f t="shared" si="100"/>
        <v>0</v>
      </c>
      <c r="F297" s="88">
        <f t="shared" si="100"/>
        <v>0</v>
      </c>
      <c r="G297" s="88">
        <f t="shared" si="100"/>
        <v>0</v>
      </c>
      <c r="H297" s="88">
        <f t="shared" si="100"/>
        <v>-2115</v>
      </c>
      <c r="I297" s="88">
        <f t="shared" si="100"/>
        <v>0</v>
      </c>
      <c r="J297" s="88">
        <f t="shared" si="100"/>
        <v>0</v>
      </c>
      <c r="K297" s="88">
        <f t="shared" si="100"/>
        <v>0</v>
      </c>
      <c r="L297" s="88">
        <f t="shared" si="100"/>
        <v>0</v>
      </c>
      <c r="M297" s="307">
        <f t="shared" si="95"/>
        <v>-2115</v>
      </c>
    </row>
    <row r="298" spans="1:16">
      <c r="A298" s="15" t="s">
        <v>512</v>
      </c>
      <c r="B298" s="230"/>
      <c r="C298" s="88">
        <f>SUM(C295,C297)</f>
        <v>10439</v>
      </c>
      <c r="D298" s="88">
        <f t="shared" ref="D298:L298" si="101">SUM(D295,D297)</f>
        <v>0</v>
      </c>
      <c r="E298" s="88">
        <f t="shared" si="101"/>
        <v>0</v>
      </c>
      <c r="F298" s="88">
        <f t="shared" si="101"/>
        <v>0</v>
      </c>
      <c r="G298" s="88">
        <f t="shared" si="101"/>
        <v>0</v>
      </c>
      <c r="H298" s="88">
        <f t="shared" si="101"/>
        <v>10439</v>
      </c>
      <c r="I298" s="88">
        <f t="shared" si="101"/>
        <v>0</v>
      </c>
      <c r="J298" s="88">
        <f t="shared" si="101"/>
        <v>0</v>
      </c>
      <c r="K298" s="88">
        <f t="shared" si="101"/>
        <v>0</v>
      </c>
      <c r="L298" s="88">
        <f t="shared" si="101"/>
        <v>0</v>
      </c>
      <c r="M298" s="307">
        <f t="shared" si="95"/>
        <v>10439</v>
      </c>
    </row>
    <row r="299" spans="1:16">
      <c r="A299" s="13" t="s">
        <v>594</v>
      </c>
      <c r="B299" s="7"/>
      <c r="C299" s="52"/>
      <c r="D299" s="118"/>
      <c r="E299" s="114"/>
      <c r="F299" s="118"/>
      <c r="G299" s="114"/>
      <c r="H299" s="114"/>
      <c r="I299" s="114"/>
      <c r="J299" s="118"/>
      <c r="K299" s="114"/>
      <c r="L299" s="116"/>
      <c r="M299" s="307">
        <f t="shared" si="95"/>
        <v>0</v>
      </c>
    </row>
    <row r="300" spans="1:16">
      <c r="A300" s="11" t="s">
        <v>46</v>
      </c>
      <c r="B300" s="230" t="s">
        <v>146</v>
      </c>
      <c r="C300" s="88">
        <f>SUM(D300:L300)</f>
        <v>0</v>
      </c>
      <c r="D300" s="121"/>
      <c r="E300" s="88">
        <v>0</v>
      </c>
      <c r="F300" s="121">
        <v>0</v>
      </c>
      <c r="G300" s="88"/>
      <c r="H300" s="88"/>
      <c r="I300" s="88">
        <v>0</v>
      </c>
      <c r="J300" s="121"/>
      <c r="K300" s="88">
        <v>0</v>
      </c>
      <c r="L300" s="111">
        <v>0</v>
      </c>
      <c r="M300" s="307">
        <f t="shared" si="95"/>
        <v>0</v>
      </c>
    </row>
    <row r="301" spans="1:16">
      <c r="A301" s="11" t="s">
        <v>399</v>
      </c>
      <c r="B301" s="230"/>
      <c r="C301" s="88">
        <f>SUM(D301:L301)</f>
        <v>0</v>
      </c>
      <c r="D301" s="121"/>
      <c r="E301" s="88"/>
      <c r="F301" s="121"/>
      <c r="G301" s="88"/>
      <c r="H301" s="88"/>
      <c r="I301" s="88"/>
      <c r="J301" s="121"/>
      <c r="K301" s="88"/>
      <c r="L301" s="111"/>
      <c r="M301" s="307">
        <f t="shared" si="95"/>
        <v>0</v>
      </c>
    </row>
    <row r="302" spans="1:16">
      <c r="A302" s="15" t="s">
        <v>512</v>
      </c>
      <c r="B302" s="229"/>
      <c r="C302" s="113">
        <f>SUM(D302:L302)</f>
        <v>0</v>
      </c>
      <c r="D302" s="120"/>
      <c r="E302" s="113"/>
      <c r="F302" s="120"/>
      <c r="G302" s="113"/>
      <c r="H302" s="113"/>
      <c r="I302" s="113"/>
      <c r="J302" s="120"/>
      <c r="K302" s="113"/>
      <c r="L302" s="110"/>
      <c r="M302" s="307">
        <f t="shared" si="95"/>
        <v>0</v>
      </c>
    </row>
    <row r="303" spans="1:16">
      <c r="A303" s="22" t="s">
        <v>595</v>
      </c>
      <c r="B303" s="230"/>
      <c r="C303" s="88"/>
      <c r="D303" s="121"/>
      <c r="E303" s="88"/>
      <c r="F303" s="121"/>
      <c r="G303" s="88"/>
      <c r="H303" s="88"/>
      <c r="I303" s="88"/>
      <c r="J303" s="121"/>
      <c r="K303" s="88"/>
      <c r="L303" s="111"/>
      <c r="M303" s="307">
        <f t="shared" si="95"/>
        <v>0</v>
      </c>
    </row>
    <row r="304" spans="1:16">
      <c r="A304" s="11" t="s">
        <v>46</v>
      </c>
      <c r="B304" s="230" t="s">
        <v>146</v>
      </c>
      <c r="C304" s="88">
        <f>SUM(D304:L304)</f>
        <v>9276</v>
      </c>
      <c r="D304" s="121"/>
      <c r="E304" s="88"/>
      <c r="F304" s="121"/>
      <c r="G304" s="88">
        <v>9276</v>
      </c>
      <c r="H304" s="88">
        <v>0</v>
      </c>
      <c r="I304" s="88"/>
      <c r="J304" s="121"/>
      <c r="K304" s="88"/>
      <c r="L304" s="111"/>
      <c r="M304" s="307">
        <f t="shared" si="95"/>
        <v>9276</v>
      </c>
    </row>
    <row r="305" spans="1:16">
      <c r="A305" s="11" t="s">
        <v>399</v>
      </c>
      <c r="B305" s="230"/>
      <c r="C305" s="88">
        <f>SUM(D305:L305)</f>
        <v>9276</v>
      </c>
      <c r="D305" s="121"/>
      <c r="E305" s="88"/>
      <c r="F305" s="121"/>
      <c r="G305" s="88">
        <v>9276</v>
      </c>
      <c r="H305" s="88"/>
      <c r="I305" s="88"/>
      <c r="J305" s="121"/>
      <c r="K305" s="88"/>
      <c r="L305" s="111"/>
      <c r="M305" s="307">
        <f t="shared" si="95"/>
        <v>9276</v>
      </c>
    </row>
    <row r="306" spans="1:16">
      <c r="A306" s="11" t="s">
        <v>596</v>
      </c>
      <c r="B306" s="230"/>
      <c r="C306" s="88">
        <f t="shared" ref="C306:C307" si="102">SUM(D306:L306)</f>
        <v>30</v>
      </c>
      <c r="D306" s="121"/>
      <c r="E306" s="88"/>
      <c r="F306" s="121">
        <v>30</v>
      </c>
      <c r="G306" s="88"/>
      <c r="H306" s="88"/>
      <c r="I306" s="88"/>
      <c r="J306" s="121"/>
      <c r="K306" s="88"/>
      <c r="L306" s="111"/>
      <c r="M306" s="307">
        <f t="shared" si="95"/>
        <v>30</v>
      </c>
    </row>
    <row r="307" spans="1:16">
      <c r="A307" s="11" t="s">
        <v>597</v>
      </c>
      <c r="B307" s="230"/>
      <c r="C307" s="88">
        <f t="shared" si="102"/>
        <v>-44</v>
      </c>
      <c r="D307" s="121"/>
      <c r="E307" s="88"/>
      <c r="F307" s="121"/>
      <c r="G307" s="88">
        <v>-44</v>
      </c>
      <c r="H307" s="88"/>
      <c r="I307" s="88"/>
      <c r="J307" s="121"/>
      <c r="K307" s="88"/>
      <c r="L307" s="111"/>
      <c r="M307" s="307">
        <f t="shared" si="95"/>
        <v>-44</v>
      </c>
    </row>
    <row r="308" spans="1:16">
      <c r="A308" s="11" t="s">
        <v>531</v>
      </c>
      <c r="B308" s="230"/>
      <c r="C308" s="88">
        <f>SUM(C306:C307)</f>
        <v>-14</v>
      </c>
      <c r="D308" s="88">
        <f t="shared" ref="D308:L308" si="103">SUM(D306:D307)</f>
        <v>0</v>
      </c>
      <c r="E308" s="88">
        <f t="shared" si="103"/>
        <v>0</v>
      </c>
      <c r="F308" s="88">
        <f t="shared" si="103"/>
        <v>30</v>
      </c>
      <c r="G308" s="88">
        <f t="shared" si="103"/>
        <v>-44</v>
      </c>
      <c r="H308" s="88">
        <f t="shared" si="103"/>
        <v>0</v>
      </c>
      <c r="I308" s="88">
        <f t="shared" si="103"/>
        <v>0</v>
      </c>
      <c r="J308" s="88">
        <f t="shared" si="103"/>
        <v>0</v>
      </c>
      <c r="K308" s="88">
        <f t="shared" si="103"/>
        <v>0</v>
      </c>
      <c r="L308" s="88">
        <f t="shared" si="103"/>
        <v>0</v>
      </c>
      <c r="M308" s="307">
        <f t="shared" si="95"/>
        <v>-14</v>
      </c>
    </row>
    <row r="309" spans="1:16">
      <c r="A309" s="15" t="s">
        <v>512</v>
      </c>
      <c r="B309" s="230"/>
      <c r="C309" s="88">
        <f>SUM(C305,C308)</f>
        <v>9262</v>
      </c>
      <c r="D309" s="88">
        <f t="shared" ref="D309:L309" si="104">SUM(D305,D308)</f>
        <v>0</v>
      </c>
      <c r="E309" s="88">
        <f t="shared" si="104"/>
        <v>0</v>
      </c>
      <c r="F309" s="88">
        <f t="shared" si="104"/>
        <v>30</v>
      </c>
      <c r="G309" s="88">
        <f t="shared" si="104"/>
        <v>9232</v>
      </c>
      <c r="H309" s="88">
        <f t="shared" si="104"/>
        <v>0</v>
      </c>
      <c r="I309" s="88">
        <f t="shared" si="104"/>
        <v>0</v>
      </c>
      <c r="J309" s="88">
        <f t="shared" si="104"/>
        <v>0</v>
      </c>
      <c r="K309" s="88">
        <f t="shared" si="104"/>
        <v>0</v>
      </c>
      <c r="L309" s="88">
        <f t="shared" si="104"/>
        <v>0</v>
      </c>
      <c r="M309" s="307">
        <f t="shared" si="95"/>
        <v>9262</v>
      </c>
    </row>
    <row r="310" spans="1:16">
      <c r="A310" s="52" t="s">
        <v>329</v>
      </c>
      <c r="B310" s="47"/>
      <c r="C310" s="52"/>
      <c r="D310" s="118"/>
      <c r="E310" s="114"/>
      <c r="F310" s="118"/>
      <c r="G310" s="114"/>
      <c r="H310" s="114"/>
      <c r="I310" s="114"/>
      <c r="J310" s="118"/>
      <c r="K310" s="114"/>
      <c r="L310" s="116"/>
      <c r="M310" s="307">
        <f t="shared" si="95"/>
        <v>0</v>
      </c>
    </row>
    <row r="311" spans="1:16">
      <c r="A311" s="11" t="s">
        <v>46</v>
      </c>
      <c r="B311" s="230" t="s">
        <v>146</v>
      </c>
      <c r="C311" s="88">
        <f>SUM(D311:L311)</f>
        <v>0</v>
      </c>
      <c r="D311" s="111"/>
      <c r="E311" s="88">
        <v>0</v>
      </c>
      <c r="F311" s="121">
        <v>0</v>
      </c>
      <c r="G311" s="88">
        <v>0</v>
      </c>
      <c r="H311" s="88">
        <v>0</v>
      </c>
      <c r="I311" s="88">
        <v>0</v>
      </c>
      <c r="J311" s="121">
        <v>0</v>
      </c>
      <c r="K311" s="88">
        <v>0</v>
      </c>
      <c r="L311" s="111">
        <v>0</v>
      </c>
      <c r="M311" s="307">
        <f t="shared" si="95"/>
        <v>0</v>
      </c>
    </row>
    <row r="312" spans="1:16">
      <c r="A312" s="11" t="s">
        <v>399</v>
      </c>
      <c r="B312" s="230"/>
      <c r="C312" s="88">
        <f>SUM(D312:L312)</f>
        <v>0</v>
      </c>
      <c r="D312" s="111"/>
      <c r="E312" s="88"/>
      <c r="F312" s="121"/>
      <c r="G312" s="88"/>
      <c r="H312" s="88"/>
      <c r="I312" s="88"/>
      <c r="J312" s="121"/>
      <c r="K312" s="88"/>
      <c r="L312" s="111"/>
      <c r="M312" s="307">
        <f t="shared" si="95"/>
        <v>0</v>
      </c>
    </row>
    <row r="313" spans="1:16">
      <c r="A313" s="15" t="s">
        <v>512</v>
      </c>
      <c r="B313" s="230"/>
      <c r="C313" s="88">
        <f>SUM(D313:L313)</f>
        <v>0</v>
      </c>
      <c r="D313" s="111"/>
      <c r="E313" s="88"/>
      <c r="F313" s="121"/>
      <c r="G313" s="88"/>
      <c r="H313" s="88"/>
      <c r="I313" s="88"/>
      <c r="J313" s="121"/>
      <c r="K313" s="88"/>
      <c r="L313" s="111"/>
      <c r="M313" s="307"/>
    </row>
    <row r="314" spans="1:16">
      <c r="A314" s="87" t="s">
        <v>330</v>
      </c>
      <c r="B314" s="252"/>
      <c r="C314" s="114"/>
      <c r="D314" s="116"/>
      <c r="E314" s="114"/>
      <c r="F314" s="118"/>
      <c r="G314" s="114"/>
      <c r="H314" s="114"/>
      <c r="I314" s="114"/>
      <c r="J314" s="118"/>
      <c r="K314" s="114"/>
      <c r="L314" s="116"/>
      <c r="M314" s="307">
        <f t="shared" si="95"/>
        <v>0</v>
      </c>
    </row>
    <row r="315" spans="1:16">
      <c r="A315" s="11" t="s">
        <v>46</v>
      </c>
      <c r="B315" s="230" t="s">
        <v>146</v>
      </c>
      <c r="C315" s="88">
        <f>SUM(D315:L315)</f>
        <v>0</v>
      </c>
      <c r="D315" s="111"/>
      <c r="E315" s="88"/>
      <c r="F315" s="121"/>
      <c r="G315" s="88"/>
      <c r="H315" s="88"/>
      <c r="I315" s="88"/>
      <c r="J315" s="121"/>
      <c r="K315" s="88"/>
      <c r="L315" s="111"/>
      <c r="M315" s="307">
        <f t="shared" si="95"/>
        <v>0</v>
      </c>
    </row>
    <row r="316" spans="1:16">
      <c r="A316" s="11" t="s">
        <v>399</v>
      </c>
      <c r="B316" s="230"/>
      <c r="C316" s="88">
        <f>SUM(D316:L316)</f>
        <v>0</v>
      </c>
      <c r="D316" s="111"/>
      <c r="E316" s="88"/>
      <c r="F316" s="121"/>
      <c r="G316" s="88"/>
      <c r="H316" s="88"/>
      <c r="I316" s="88"/>
      <c r="J316" s="121"/>
      <c r="K316" s="88"/>
      <c r="L316" s="111"/>
      <c r="M316" s="307">
        <f t="shared" si="95"/>
        <v>0</v>
      </c>
    </row>
    <row r="317" spans="1:16">
      <c r="A317" s="15" t="s">
        <v>512</v>
      </c>
      <c r="B317" s="230"/>
      <c r="C317" s="113">
        <f>SUM(D317:L317)</f>
        <v>0</v>
      </c>
      <c r="D317" s="110"/>
      <c r="E317" s="113"/>
      <c r="F317" s="120"/>
      <c r="G317" s="113"/>
      <c r="H317" s="113"/>
      <c r="I317" s="113"/>
      <c r="J317" s="120"/>
      <c r="K317" s="113"/>
      <c r="L317" s="110"/>
      <c r="M317" s="307"/>
    </row>
    <row r="318" spans="1:16">
      <c r="A318" s="52" t="s">
        <v>331</v>
      </c>
      <c r="B318" s="52"/>
      <c r="C318" s="88"/>
      <c r="D318" s="111"/>
      <c r="E318" s="88"/>
      <c r="F318" s="121"/>
      <c r="G318" s="88"/>
      <c r="H318" s="88"/>
      <c r="I318" s="88"/>
      <c r="J318" s="121"/>
      <c r="K318" s="88"/>
      <c r="L318" s="111"/>
      <c r="M318" s="307">
        <f t="shared" si="95"/>
        <v>0</v>
      </c>
    </row>
    <row r="319" spans="1:16">
      <c r="A319" s="11" t="s">
        <v>46</v>
      </c>
      <c r="B319" s="230" t="s">
        <v>146</v>
      </c>
      <c r="C319" s="88">
        <f>SUM(D319:L319)</f>
        <v>0</v>
      </c>
      <c r="D319" s="111"/>
      <c r="E319" s="88"/>
      <c r="F319" s="121"/>
      <c r="G319" s="88"/>
      <c r="H319" s="88"/>
      <c r="I319" s="88"/>
      <c r="J319" s="121"/>
      <c r="K319" s="88"/>
      <c r="L319" s="111"/>
      <c r="M319" s="307">
        <f t="shared" si="95"/>
        <v>0</v>
      </c>
    </row>
    <row r="320" spans="1:16">
      <c r="A320" s="11" t="s">
        <v>399</v>
      </c>
      <c r="B320" s="230"/>
      <c r="C320" s="88">
        <f>SUM(D320:L320)</f>
        <v>0</v>
      </c>
      <c r="D320" s="111"/>
      <c r="E320" s="88"/>
      <c r="F320" s="121"/>
      <c r="G320" s="88"/>
      <c r="H320" s="88"/>
      <c r="I320" s="88"/>
      <c r="J320" s="121"/>
      <c r="K320" s="88"/>
      <c r="L320" s="111"/>
      <c r="M320" s="307">
        <f t="shared" si="95"/>
        <v>0</v>
      </c>
      <c r="P320" s="378"/>
    </row>
    <row r="321" spans="1:15">
      <c r="A321" s="15" t="s">
        <v>512</v>
      </c>
      <c r="B321" s="230"/>
      <c r="C321" s="88">
        <f>SUM(D321:L321)</f>
        <v>0</v>
      </c>
      <c r="D321" s="111"/>
      <c r="E321" s="88"/>
      <c r="F321" s="121"/>
      <c r="G321" s="88"/>
      <c r="H321" s="88"/>
      <c r="I321" s="88"/>
      <c r="J321" s="121"/>
      <c r="K321" s="88"/>
      <c r="L321" s="111"/>
      <c r="M321" s="307"/>
      <c r="O321" s="371"/>
    </row>
    <row r="322" spans="1:15">
      <c r="A322" s="87" t="s">
        <v>332</v>
      </c>
      <c r="B322" s="252"/>
      <c r="C322" s="114"/>
      <c r="D322" s="116"/>
      <c r="E322" s="114"/>
      <c r="F322" s="118"/>
      <c r="G322" s="114"/>
      <c r="H322" s="114"/>
      <c r="I322" s="114"/>
      <c r="J322" s="118"/>
      <c r="K322" s="114"/>
      <c r="L322" s="116"/>
      <c r="M322" s="307">
        <f t="shared" si="95"/>
        <v>0</v>
      </c>
    </row>
    <row r="323" spans="1:15">
      <c r="A323" s="11" t="s">
        <v>46</v>
      </c>
      <c r="B323" s="230" t="s">
        <v>147</v>
      </c>
      <c r="C323" s="88">
        <f>SUM(D323:L323)</f>
        <v>555666</v>
      </c>
      <c r="D323" s="111"/>
      <c r="E323" s="88"/>
      <c r="F323" s="121"/>
      <c r="G323" s="88"/>
      <c r="H323" s="88"/>
      <c r="I323" s="88"/>
      <c r="J323" s="121"/>
      <c r="K323" s="88"/>
      <c r="L323" s="111">
        <v>555666</v>
      </c>
      <c r="M323" s="307">
        <f t="shared" si="95"/>
        <v>555666</v>
      </c>
    </row>
    <row r="324" spans="1:15">
      <c r="A324" s="11" t="s">
        <v>401</v>
      </c>
      <c r="B324" s="230"/>
      <c r="C324" s="88">
        <f t="shared" ref="C324:C325" si="105">SUM(D324:L324)</f>
        <v>200000</v>
      </c>
      <c r="D324" s="111"/>
      <c r="E324" s="88"/>
      <c r="F324" s="121">
        <v>0</v>
      </c>
      <c r="G324" s="88"/>
      <c r="H324" s="88"/>
      <c r="I324" s="88"/>
      <c r="J324" s="121"/>
      <c r="K324" s="88"/>
      <c r="L324" s="111">
        <v>200000</v>
      </c>
      <c r="M324" s="307">
        <f t="shared" si="95"/>
        <v>200000</v>
      </c>
    </row>
    <row r="325" spans="1:15">
      <c r="A325" s="11" t="s">
        <v>598</v>
      </c>
      <c r="B325" s="230"/>
      <c r="C325" s="88">
        <f t="shared" si="105"/>
        <v>-200000</v>
      </c>
      <c r="D325" s="111"/>
      <c r="E325" s="88"/>
      <c r="F325" s="121"/>
      <c r="G325" s="88"/>
      <c r="H325" s="88"/>
      <c r="I325" s="88"/>
      <c r="J325" s="121"/>
      <c r="K325" s="88"/>
      <c r="L325" s="111">
        <v>-200000</v>
      </c>
      <c r="M325" s="307">
        <f t="shared" si="95"/>
        <v>-200000</v>
      </c>
    </row>
    <row r="326" spans="1:15">
      <c r="A326" s="11" t="s">
        <v>411</v>
      </c>
      <c r="B326" s="230"/>
      <c r="C326" s="88">
        <f t="shared" ref="C326:L326" si="106">SUM(C325:C325)</f>
        <v>-200000</v>
      </c>
      <c r="D326" s="88">
        <f t="shared" si="106"/>
        <v>0</v>
      </c>
      <c r="E326" s="88">
        <f t="shared" si="106"/>
        <v>0</v>
      </c>
      <c r="F326" s="88">
        <f t="shared" si="106"/>
        <v>0</v>
      </c>
      <c r="G326" s="88">
        <f t="shared" si="106"/>
        <v>0</v>
      </c>
      <c r="H326" s="88">
        <f t="shared" si="106"/>
        <v>0</v>
      </c>
      <c r="I326" s="88">
        <f t="shared" si="106"/>
        <v>0</v>
      </c>
      <c r="J326" s="88">
        <f t="shared" si="106"/>
        <v>0</v>
      </c>
      <c r="K326" s="88">
        <f t="shared" si="106"/>
        <v>0</v>
      </c>
      <c r="L326" s="88">
        <f t="shared" si="106"/>
        <v>-200000</v>
      </c>
      <c r="M326" s="307">
        <f t="shared" si="95"/>
        <v>-200000</v>
      </c>
    </row>
    <row r="327" spans="1:15">
      <c r="A327" s="15" t="s">
        <v>512</v>
      </c>
      <c r="B327" s="229"/>
      <c r="C327" s="113">
        <f t="shared" ref="C327:L327" si="107">SUM(C324,C326)</f>
        <v>0</v>
      </c>
      <c r="D327" s="113">
        <f t="shared" si="107"/>
        <v>0</v>
      </c>
      <c r="E327" s="113">
        <f t="shared" si="107"/>
        <v>0</v>
      </c>
      <c r="F327" s="113">
        <f t="shared" si="107"/>
        <v>0</v>
      </c>
      <c r="G327" s="113">
        <f t="shared" si="107"/>
        <v>0</v>
      </c>
      <c r="H327" s="113">
        <f t="shared" si="107"/>
        <v>0</v>
      </c>
      <c r="I327" s="113">
        <f t="shared" si="107"/>
        <v>0</v>
      </c>
      <c r="J327" s="113">
        <f t="shared" si="107"/>
        <v>0</v>
      </c>
      <c r="K327" s="113">
        <f t="shared" si="107"/>
        <v>0</v>
      </c>
      <c r="L327" s="113">
        <f t="shared" si="107"/>
        <v>0</v>
      </c>
      <c r="M327" s="307">
        <f t="shared" si="95"/>
        <v>0</v>
      </c>
    </row>
    <row r="328" spans="1:15">
      <c r="A328" s="22" t="s">
        <v>47</v>
      </c>
      <c r="B328" s="22"/>
      <c r="C328" s="22"/>
      <c r="D328" s="127"/>
      <c r="E328" s="124"/>
      <c r="F328" s="125"/>
      <c r="G328" s="124"/>
      <c r="H328" s="124"/>
      <c r="I328" s="124"/>
      <c r="J328" s="126"/>
      <c r="K328" s="124"/>
      <c r="L328" s="127"/>
    </row>
    <row r="329" spans="1:15">
      <c r="A329" s="22" t="s">
        <v>35</v>
      </c>
      <c r="B329" s="22"/>
      <c r="C329" s="124">
        <f t="shared" ref="C329:L329" si="108">SUM(C213,C220,C228,C232,C238,C244,C250,C256,C260,C264,C270,C276,C282,C288,C294,C300,C304,C311,C315,C319,C323,C343)</f>
        <v>2581321</v>
      </c>
      <c r="D329" s="124">
        <f t="shared" si="108"/>
        <v>111700</v>
      </c>
      <c r="E329" s="124">
        <f t="shared" si="108"/>
        <v>18007</v>
      </c>
      <c r="F329" s="124">
        <f t="shared" si="108"/>
        <v>366172</v>
      </c>
      <c r="G329" s="124">
        <f t="shared" si="108"/>
        <v>11492</v>
      </c>
      <c r="H329" s="124">
        <f t="shared" si="108"/>
        <v>237056</v>
      </c>
      <c r="I329" s="124">
        <f t="shared" si="108"/>
        <v>755373</v>
      </c>
      <c r="J329" s="124">
        <f t="shared" si="108"/>
        <v>504660</v>
      </c>
      <c r="K329" s="124">
        <f t="shared" si="108"/>
        <v>3300</v>
      </c>
      <c r="L329" s="124">
        <f t="shared" si="108"/>
        <v>573561</v>
      </c>
      <c r="M329" s="128">
        <f>SUM(D329:L329)</f>
        <v>2581321</v>
      </c>
    </row>
    <row r="330" spans="1:15">
      <c r="A330" s="22" t="s">
        <v>409</v>
      </c>
      <c r="B330" s="22"/>
      <c r="C330" s="124">
        <f>SUM(D330:L330)</f>
        <v>3669566</v>
      </c>
      <c r="D330" s="124">
        <v>116318</v>
      </c>
      <c r="E330" s="124">
        <v>19429</v>
      </c>
      <c r="F330" s="124">
        <v>467464</v>
      </c>
      <c r="G330" s="124">
        <v>11492</v>
      </c>
      <c r="H330" s="124">
        <v>1309344</v>
      </c>
      <c r="I330" s="124">
        <v>690584</v>
      </c>
      <c r="J330" s="124">
        <v>795766</v>
      </c>
      <c r="K330" s="124">
        <v>3750</v>
      </c>
      <c r="L330" s="124">
        <v>255419</v>
      </c>
      <c r="M330" s="128">
        <f t="shared" ref="M330:M332" si="109">SUM(D330:L330)</f>
        <v>3669566</v>
      </c>
    </row>
    <row r="331" spans="1:15">
      <c r="A331" s="22" t="s">
        <v>412</v>
      </c>
      <c r="B331" s="22"/>
      <c r="C331" s="124">
        <f>SUM(C347,C235,C241,C247,C253,C267,C273,C285,C291,C308,C326,C297,C279)</f>
        <v>-242873</v>
      </c>
      <c r="D331" s="124">
        <f>SUM(D347,D235,D241,D247,D253,D267,D273,D285,D291,D308,D326,D297,D279,D225,D217,D210)</f>
        <v>-24457</v>
      </c>
      <c r="E331" s="124">
        <f>SUM(E347,E235,E241,E247,E253,E267,E273,E285,E291,E308,E326,E297,E279)</f>
        <v>-5332</v>
      </c>
      <c r="F331" s="124">
        <f>SUM(F347,F235,F241,F247,F253,F267,F273,F285,F291,F308,F326,F297,F279)</f>
        <v>-7551</v>
      </c>
      <c r="G331" s="124">
        <f>SUM(G347,G235,G241,G247,G253,G267,G273,G285,G291,G308,G326,G297,G279)</f>
        <v>-655</v>
      </c>
      <c r="H331" s="124">
        <f>SUM(H347,H235,H241,H247,H253,H267,H273,H285,H291,H308,H326,H297,H279)</f>
        <v>311379</v>
      </c>
      <c r="I331" s="124">
        <f>SUM(I347,I235,I241,I247,I253,I267,I273,I285,I291,I308,I326,I297,I279)</f>
        <v>-131345</v>
      </c>
      <c r="J331" s="124">
        <f t="shared" ref="J331:L331" si="110">SUM(J347,J235,J241,J247,J253,J267,J273,J285,J291,J308,J326,J297,J279)</f>
        <v>-211725</v>
      </c>
      <c r="K331" s="124">
        <f t="shared" si="110"/>
        <v>-1500</v>
      </c>
      <c r="L331" s="124">
        <f t="shared" si="110"/>
        <v>-171687</v>
      </c>
      <c r="M331" s="128">
        <f t="shared" si="109"/>
        <v>-242873</v>
      </c>
    </row>
    <row r="332" spans="1:15">
      <c r="A332" s="14" t="s">
        <v>511</v>
      </c>
      <c r="B332" s="14"/>
      <c r="C332" s="129">
        <f>SUM(C330,C331)</f>
        <v>3426693</v>
      </c>
      <c r="D332" s="129">
        <f>SUM(D330,D331)</f>
        <v>91861</v>
      </c>
      <c r="E332" s="129">
        <f t="shared" ref="E332:L332" si="111">SUM(E330,E331)</f>
        <v>14097</v>
      </c>
      <c r="F332" s="129">
        <f t="shared" si="111"/>
        <v>459913</v>
      </c>
      <c r="G332" s="129">
        <f t="shared" si="111"/>
        <v>10837</v>
      </c>
      <c r="H332" s="129">
        <f t="shared" si="111"/>
        <v>1620723</v>
      </c>
      <c r="I332" s="129">
        <f t="shared" si="111"/>
        <v>559239</v>
      </c>
      <c r="J332" s="129">
        <f t="shared" si="111"/>
        <v>584041</v>
      </c>
      <c r="K332" s="129">
        <f t="shared" si="111"/>
        <v>2250</v>
      </c>
      <c r="L332" s="129">
        <f t="shared" si="111"/>
        <v>83732</v>
      </c>
      <c r="M332" s="128">
        <f t="shared" si="109"/>
        <v>3426693</v>
      </c>
    </row>
    <row r="333" spans="1:15" ht="18" customHeight="1">
      <c r="A333" s="52" t="s">
        <v>402</v>
      </c>
      <c r="B333" s="355"/>
      <c r="C333" s="356">
        <f>C329-(C336+C339)</f>
        <v>1798403</v>
      </c>
      <c r="D333" s="356">
        <f t="shared" ref="D333:L333" si="112">D329-(D336+D339)</f>
        <v>76061</v>
      </c>
      <c r="E333" s="356">
        <f t="shared" si="112"/>
        <v>11169</v>
      </c>
      <c r="F333" s="356">
        <f t="shared" si="112"/>
        <v>342246</v>
      </c>
      <c r="G333" s="356">
        <f t="shared" si="112"/>
        <v>11492</v>
      </c>
      <c r="H333" s="356">
        <f t="shared" si="112"/>
        <v>228148</v>
      </c>
      <c r="I333" s="356">
        <f t="shared" si="112"/>
        <v>603432</v>
      </c>
      <c r="J333" s="356">
        <f t="shared" si="112"/>
        <v>504660</v>
      </c>
      <c r="K333" s="356">
        <f t="shared" si="112"/>
        <v>3300</v>
      </c>
      <c r="L333" s="356">
        <f t="shared" si="112"/>
        <v>17895</v>
      </c>
      <c r="M333" s="128">
        <f>SUM(M344,M263,M269,M275,M281,M287,M293,M299,M303,M314,M310,M318,M322,M328,M259)</f>
        <v>0</v>
      </c>
    </row>
    <row r="334" spans="1:15" ht="18" customHeight="1">
      <c r="A334" s="55" t="s">
        <v>403</v>
      </c>
      <c r="B334" s="391"/>
      <c r="C334" s="369">
        <f>SUM(D334:L334)</f>
        <v>3230761</v>
      </c>
      <c r="D334" s="369">
        <v>79179</v>
      </c>
      <c r="E334" s="369">
        <v>12298</v>
      </c>
      <c r="F334" s="369">
        <v>431715</v>
      </c>
      <c r="G334" s="369">
        <v>11492</v>
      </c>
      <c r="H334" s="369">
        <v>1296886</v>
      </c>
      <c r="I334" s="369">
        <v>546706</v>
      </c>
      <c r="J334" s="369">
        <v>793766</v>
      </c>
      <c r="K334" s="369">
        <v>3300</v>
      </c>
      <c r="L334" s="369">
        <v>55419</v>
      </c>
      <c r="M334" s="128"/>
    </row>
    <row r="335" spans="1:15" ht="18" customHeight="1">
      <c r="A335" s="55" t="s">
        <v>523</v>
      </c>
      <c r="B335" s="391"/>
      <c r="C335" s="369">
        <f>C332-(C338+C341)</f>
        <v>3311865</v>
      </c>
      <c r="D335" s="369">
        <f>D332-(D338+D341)</f>
        <v>55941</v>
      </c>
      <c r="E335" s="369">
        <f t="shared" ref="E335:L335" si="113">E332-(E338+E341)</f>
        <v>6490</v>
      </c>
      <c r="F335" s="369">
        <f t="shared" si="113"/>
        <v>425250</v>
      </c>
      <c r="G335" s="369">
        <f t="shared" si="113"/>
        <v>10837</v>
      </c>
      <c r="H335" s="369">
        <f t="shared" si="113"/>
        <v>1605495</v>
      </c>
      <c r="I335" s="369">
        <f t="shared" si="113"/>
        <v>538279</v>
      </c>
      <c r="J335" s="369">
        <f t="shared" si="113"/>
        <v>584041</v>
      </c>
      <c r="K335" s="369">
        <f t="shared" si="113"/>
        <v>1800</v>
      </c>
      <c r="L335" s="369">
        <f t="shared" si="113"/>
        <v>83732</v>
      </c>
      <c r="M335" s="128">
        <f>SUM(D335:L335)</f>
        <v>3311865</v>
      </c>
      <c r="O335" s="63"/>
    </row>
    <row r="336" spans="1:15" s="190" customFormat="1" ht="17.25" customHeight="1">
      <c r="A336" s="52" t="s">
        <v>404</v>
      </c>
      <c r="B336" s="355"/>
      <c r="C336" s="356">
        <f t="shared" ref="C336:L336" si="114">SUM(C35,C106,C174,C190,C207,C244,C250,C256,C260,C323,)</f>
        <v>734497</v>
      </c>
      <c r="D336" s="356">
        <f t="shared" si="114"/>
        <v>0</v>
      </c>
      <c r="E336" s="356">
        <f t="shared" si="114"/>
        <v>0</v>
      </c>
      <c r="F336" s="356">
        <f t="shared" si="114"/>
        <v>19923</v>
      </c>
      <c r="G336" s="356">
        <f t="shared" si="114"/>
        <v>0</v>
      </c>
      <c r="H336" s="356">
        <f t="shared" si="114"/>
        <v>8908</v>
      </c>
      <c r="I336" s="356">
        <f t="shared" si="114"/>
        <v>150000</v>
      </c>
      <c r="J336" s="356">
        <f t="shared" si="114"/>
        <v>0</v>
      </c>
      <c r="K336" s="356">
        <f t="shared" si="114"/>
        <v>0</v>
      </c>
      <c r="L336" s="356">
        <f t="shared" si="114"/>
        <v>555666</v>
      </c>
      <c r="M336" s="128">
        <f>SUM(M345,M264,M270,M276,M282,M288,M294,M300,M304,M315,M311,M319,M323,M329,M260)</f>
        <v>3167599</v>
      </c>
    </row>
    <row r="337" spans="1:19" s="190" customFormat="1" ht="17.25" customHeight="1">
      <c r="A337" s="55" t="s">
        <v>405</v>
      </c>
      <c r="B337" s="391"/>
      <c r="C337" s="369">
        <f>SUM(D337:L337)</f>
        <v>388331</v>
      </c>
      <c r="D337" s="369"/>
      <c r="E337" s="369"/>
      <c r="F337" s="369">
        <v>31486</v>
      </c>
      <c r="G337" s="369">
        <v>0</v>
      </c>
      <c r="H337" s="369">
        <v>12458</v>
      </c>
      <c r="I337" s="369">
        <v>141937</v>
      </c>
      <c r="J337" s="369">
        <v>2000</v>
      </c>
      <c r="K337" s="369">
        <v>450</v>
      </c>
      <c r="L337" s="369">
        <v>200000</v>
      </c>
      <c r="M337" s="128"/>
    </row>
    <row r="338" spans="1:19" s="190" customFormat="1" ht="17.25" customHeight="1">
      <c r="A338" s="55" t="s">
        <v>524</v>
      </c>
      <c r="B338" s="391"/>
      <c r="C338" s="369">
        <f>SUM(C39,C111,C182,C192,C211,C248,C254,C327,)</f>
        <v>69697</v>
      </c>
      <c r="D338" s="369">
        <f>SUM(D39,D111,D182,D192,D211,D248,D254,D327,)</f>
        <v>270</v>
      </c>
      <c r="E338" s="369">
        <f t="shared" ref="E338:L338" si="115">SUM(E39,E111,E182,E192,E211,E248,E254,E327,)</f>
        <v>65</v>
      </c>
      <c r="F338" s="369">
        <f t="shared" si="115"/>
        <v>32747</v>
      </c>
      <c r="G338" s="369">
        <f t="shared" si="115"/>
        <v>0</v>
      </c>
      <c r="H338" s="369">
        <f t="shared" si="115"/>
        <v>15228</v>
      </c>
      <c r="I338" s="369">
        <f t="shared" si="115"/>
        <v>20937</v>
      </c>
      <c r="J338" s="369">
        <f t="shared" si="115"/>
        <v>0</v>
      </c>
      <c r="K338" s="369">
        <f t="shared" si="115"/>
        <v>450</v>
      </c>
      <c r="L338" s="369">
        <f t="shared" si="115"/>
        <v>0</v>
      </c>
      <c r="M338" s="128">
        <f>SUM(D338:L338)</f>
        <v>69697</v>
      </c>
    </row>
    <row r="339" spans="1:19" s="190" customFormat="1" ht="18" customHeight="1">
      <c r="A339" s="52" t="s">
        <v>406</v>
      </c>
      <c r="B339" s="355"/>
      <c r="C339" s="392">
        <f>SUM(C13,)</f>
        <v>48421</v>
      </c>
      <c r="D339" s="356">
        <f t="shared" ref="D339:L339" si="116">SUM(D13,)</f>
        <v>35639</v>
      </c>
      <c r="E339" s="357">
        <f t="shared" si="116"/>
        <v>6838</v>
      </c>
      <c r="F339" s="356">
        <f t="shared" si="116"/>
        <v>4003</v>
      </c>
      <c r="G339" s="357">
        <f t="shared" si="116"/>
        <v>0</v>
      </c>
      <c r="H339" s="356">
        <f t="shared" si="116"/>
        <v>0</v>
      </c>
      <c r="I339" s="357">
        <f t="shared" si="116"/>
        <v>1941</v>
      </c>
      <c r="J339" s="356">
        <f t="shared" si="116"/>
        <v>0</v>
      </c>
      <c r="K339" s="357">
        <f t="shared" si="116"/>
        <v>0</v>
      </c>
      <c r="L339" s="356">
        <f t="shared" si="116"/>
        <v>0</v>
      </c>
      <c r="M339" s="128">
        <f>SUM(M346,M269,M275,M281,M287,M293,M299,M303,M310,M318,M314,M322,M328,M333,M263)</f>
        <v>0</v>
      </c>
      <c r="Q339" s="399"/>
    </row>
    <row r="340" spans="1:19" s="190" customFormat="1" ht="17.25" customHeight="1">
      <c r="A340" s="55" t="s">
        <v>407</v>
      </c>
      <c r="B340" s="391"/>
      <c r="C340" s="393">
        <f>SUM(D340:L340)</f>
        <v>45131</v>
      </c>
      <c r="D340" s="369">
        <f>SUM(D19,)</f>
        <v>35650</v>
      </c>
      <c r="E340" s="369">
        <f t="shared" ref="E340:L340" si="117">SUM(E19,)</f>
        <v>7542</v>
      </c>
      <c r="F340" s="369">
        <f t="shared" si="117"/>
        <v>1916</v>
      </c>
      <c r="G340" s="369">
        <f t="shared" si="117"/>
        <v>0</v>
      </c>
      <c r="H340" s="369">
        <f t="shared" si="117"/>
        <v>0</v>
      </c>
      <c r="I340" s="369">
        <f t="shared" si="117"/>
        <v>23</v>
      </c>
      <c r="J340" s="369">
        <f t="shared" si="117"/>
        <v>0</v>
      </c>
      <c r="K340" s="369">
        <f t="shared" si="117"/>
        <v>0</v>
      </c>
      <c r="L340" s="369">
        <f t="shared" si="117"/>
        <v>0</v>
      </c>
    </row>
    <row r="341" spans="1:19" ht="16.5" customHeight="1">
      <c r="A341" s="394" t="s">
        <v>525</v>
      </c>
      <c r="B341" s="344"/>
      <c r="C341" s="398">
        <f>SUM(D341:L341)</f>
        <v>45131</v>
      </c>
      <c r="D341" s="369">
        <f>SUM(D19,)</f>
        <v>35650</v>
      </c>
      <c r="E341" s="369">
        <f t="shared" ref="E341:L341" si="118">SUM(E19,)</f>
        <v>7542</v>
      </c>
      <c r="F341" s="369">
        <f t="shared" si="118"/>
        <v>1916</v>
      </c>
      <c r="G341" s="369">
        <f t="shared" si="118"/>
        <v>0</v>
      </c>
      <c r="H341" s="369">
        <f t="shared" si="118"/>
        <v>0</v>
      </c>
      <c r="I341" s="369">
        <f t="shared" si="118"/>
        <v>23</v>
      </c>
      <c r="J341" s="369">
        <f t="shared" si="118"/>
        <v>0</v>
      </c>
      <c r="K341" s="369">
        <f t="shared" si="118"/>
        <v>0</v>
      </c>
      <c r="L341" s="369">
        <f t="shared" si="118"/>
        <v>0</v>
      </c>
      <c r="M341" s="397"/>
    </row>
    <row r="342" spans="1:19">
      <c r="A342" s="1" t="s">
        <v>119</v>
      </c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N342" s="397"/>
      <c r="S342" s="63"/>
    </row>
    <row r="343" spans="1:19">
      <c r="A343" s="192" t="s">
        <v>203</v>
      </c>
      <c r="B343" s="192"/>
      <c r="C343" s="301">
        <f t="shared" ref="C343:L343" si="119">SUM(C13,C21,C27,C35,C41,C51,C58,C64,C70,C76,C84,C90,C98,C106,C113,C119,C125,C129,C137,C144,C155,C164,C174,C184,C190,C194,C207)</f>
        <v>1778999</v>
      </c>
      <c r="D343" s="301">
        <f t="shared" si="119"/>
        <v>111700</v>
      </c>
      <c r="E343" s="301">
        <f t="shared" si="119"/>
        <v>18007</v>
      </c>
      <c r="F343" s="301">
        <f t="shared" si="119"/>
        <v>354773</v>
      </c>
      <c r="G343" s="301">
        <f t="shared" si="119"/>
        <v>0</v>
      </c>
      <c r="H343" s="301">
        <f t="shared" si="119"/>
        <v>220716</v>
      </c>
      <c r="I343" s="301">
        <f t="shared" si="119"/>
        <v>748708</v>
      </c>
      <c r="J343" s="301">
        <f t="shared" si="119"/>
        <v>303900</v>
      </c>
      <c r="K343" s="301">
        <f t="shared" si="119"/>
        <v>3300</v>
      </c>
      <c r="L343" s="301">
        <f t="shared" si="119"/>
        <v>17895</v>
      </c>
      <c r="M343" s="154"/>
    </row>
    <row r="344" spans="1:19">
      <c r="A344" s="1"/>
      <c r="B344" s="1"/>
      <c r="C344" s="154">
        <f>SUM(D343:L343)</f>
        <v>1778999</v>
      </c>
      <c r="D344" s="154"/>
      <c r="E344" s="154"/>
      <c r="F344" s="154"/>
      <c r="G344" s="154"/>
      <c r="H344" s="154"/>
      <c r="I344" s="154"/>
      <c r="J344" s="154"/>
      <c r="K344" s="154"/>
      <c r="L344" s="154"/>
    </row>
    <row r="345" spans="1:19">
      <c r="A345" s="1"/>
      <c r="B345" s="1"/>
      <c r="C345" s="1"/>
      <c r="D345" s="154"/>
      <c r="E345" s="154">
        <f t="shared" ref="E345:L345" si="120">SUM(E14+E22+E28+E36+E42+E52+E59+E65+E71+E77+E85+E91+E99+E107+E114+E120+E125+E130+E138+E145+E156+E165+E175+E185+E191+E195+E202+E208+E214+E221+E229+E233+E239+E245+E251+E257+E261+E265+E271+E277+E283+E289+E295+E301+E305+E312+E316+E320+E324)</f>
        <v>19429</v>
      </c>
      <c r="F345" s="154">
        <f t="shared" si="120"/>
        <v>467964</v>
      </c>
      <c r="G345" s="154">
        <f t="shared" si="120"/>
        <v>11492</v>
      </c>
      <c r="H345" s="154">
        <f t="shared" si="120"/>
        <v>1309344</v>
      </c>
      <c r="I345" s="154">
        <f t="shared" si="120"/>
        <v>690584</v>
      </c>
      <c r="J345" s="154">
        <f t="shared" si="120"/>
        <v>795766</v>
      </c>
      <c r="K345" s="154">
        <f t="shared" si="120"/>
        <v>3750</v>
      </c>
      <c r="L345" s="154">
        <f t="shared" si="120"/>
        <v>255419</v>
      </c>
    </row>
    <row r="346" spans="1:19">
      <c r="A346" s="1"/>
      <c r="B346" s="1"/>
      <c r="C346" s="1"/>
      <c r="D346" s="154"/>
      <c r="E346" s="154"/>
      <c r="F346" s="154"/>
      <c r="G346" s="154"/>
      <c r="H346" s="154"/>
      <c r="I346" s="154"/>
      <c r="J346" s="154"/>
      <c r="K346" s="154"/>
      <c r="L346" s="154"/>
    </row>
    <row r="347" spans="1:19">
      <c r="A347" s="1" t="s">
        <v>599</v>
      </c>
      <c r="B347" s="1"/>
      <c r="C347" s="154">
        <f>SUM(C18,C24,C32,C38,C48,C55,C61,C67,C73,C81,C87,C95,C103,C110,C116,C122,C134,C141,C152,C161,C171,C181,C187,C198,C204,C210,C217,C225)</f>
        <v>-34157</v>
      </c>
      <c r="D347" s="154">
        <f>SUM(D18,D24,D32,D38,D48,D55,D61,D67,D73,D81,D87,D95,D103,D110,D116,D122,D134,D141,D152,D161,D171,D181,D187,D198,D204,D210,D217,D225)</f>
        <v>-24457</v>
      </c>
      <c r="E347" s="154">
        <f t="shared" ref="E347:L347" si="121">SUM(E18,E24,E32,E38,E48,E55,E61,E67,E73,E81,E87,E95,E103,E110,E116,E122,E134,E141,E152,E161,E171,E181,E187,E198,E204,E210,E217,E225)</f>
        <v>-5332</v>
      </c>
      <c r="F347" s="154">
        <f t="shared" si="121"/>
        <v>-4766</v>
      </c>
      <c r="G347" s="154">
        <f>SUM(G18,G24,G32,G38,G48,G55,G61,G67,G73,G81,G87,G95,G103,G110,G116,G122,G134,G141,G152,G161,G171,G181,G187,G198,G204,G210,G217,G225)</f>
        <v>0</v>
      </c>
      <c r="H347" s="154">
        <f t="shared" si="121"/>
        <v>313951</v>
      </c>
      <c r="I347" s="154">
        <f t="shared" si="121"/>
        <v>-130641</v>
      </c>
      <c r="J347" s="154">
        <f t="shared" si="121"/>
        <v>-209725</v>
      </c>
      <c r="K347" s="154">
        <f t="shared" si="121"/>
        <v>-1500</v>
      </c>
      <c r="L347" s="154">
        <f t="shared" si="121"/>
        <v>28313</v>
      </c>
    </row>
    <row r="348" spans="1:19">
      <c r="A348" s="1"/>
      <c r="B348" s="1"/>
      <c r="C348" s="1"/>
      <c r="D348" s="154"/>
      <c r="E348" s="1"/>
      <c r="F348" s="1"/>
      <c r="G348" s="1"/>
      <c r="H348" s="1"/>
      <c r="I348" s="1"/>
      <c r="J348" s="1"/>
      <c r="K348" s="1"/>
      <c r="L348" s="1"/>
    </row>
    <row r="349" spans="1:19">
      <c r="A349" s="1"/>
      <c r="B349" s="1"/>
      <c r="C349" s="1"/>
      <c r="D349" s="154"/>
      <c r="E349" s="1"/>
      <c r="F349" s="1"/>
      <c r="G349" s="1"/>
      <c r="H349" s="1"/>
      <c r="I349" s="1"/>
      <c r="J349" s="1"/>
      <c r="K349" s="1"/>
      <c r="L349" s="1"/>
    </row>
    <row r="350" spans="1:19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</row>
    <row r="351" spans="1:19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</row>
    <row r="352" spans="1:19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</row>
    <row r="353" spans="1:1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</row>
    <row r="354" spans="1:1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</row>
    <row r="355" spans="1:1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</row>
    <row r="356" spans="1:1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</row>
    <row r="357" spans="1:1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</row>
    <row r="358" spans="1:1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</row>
    <row r="359" spans="1:1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</row>
    <row r="360" spans="1:1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</row>
    <row r="361" spans="1:1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</row>
    <row r="362" spans="1:1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</row>
    <row r="363" spans="1:1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</row>
    <row r="364" spans="1:1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</row>
    <row r="365" spans="1:1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</row>
    <row r="366" spans="1:1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</row>
    <row r="367" spans="1:1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</row>
    <row r="368" spans="1:1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</row>
    <row r="369" spans="1:1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</row>
    <row r="370" spans="1:1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</row>
    <row r="371" spans="1:1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</row>
    <row r="372" spans="1:1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</row>
    <row r="373" spans="1:1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</row>
    <row r="374" spans="1:1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</row>
    <row r="375" spans="1:1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</row>
    <row r="376" spans="1:1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</row>
    <row r="377" spans="1:1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</row>
    <row r="378" spans="1:1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</row>
    <row r="379" spans="1:1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</row>
    <row r="380" spans="1:1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</row>
    <row r="381" spans="1:1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</row>
    <row r="382" spans="1:1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</row>
    <row r="383" spans="1:1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</row>
    <row r="384" spans="1:1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</row>
    <row r="385" spans="1:1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</row>
    <row r="386" spans="1:1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</row>
    <row r="387" spans="1:1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</row>
    <row r="388" spans="1:1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</row>
    <row r="389" spans="1:1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</row>
    <row r="390" spans="1:1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</row>
    <row r="391" spans="1:1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</row>
    <row r="392" spans="1:1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</row>
    <row r="393" spans="1:1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</row>
    <row r="394" spans="1:1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</row>
    <row r="395" spans="1:1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</row>
    <row r="396" spans="1:1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</row>
    <row r="397" spans="1:1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</row>
    <row r="398" spans="1:1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</row>
    <row r="399" spans="1:1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</row>
    <row r="400" spans="1:1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</row>
    <row r="401" spans="1:1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</row>
    <row r="402" spans="1:1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</row>
    <row r="403" spans="1:1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</row>
    <row r="404" spans="1:1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</row>
    <row r="405" spans="1:1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</row>
    <row r="406" spans="1:1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</row>
    <row r="407" spans="1:1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</row>
    <row r="408" spans="1:1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</row>
    <row r="409" spans="1:1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</row>
    <row r="410" spans="1:1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</row>
    <row r="411" spans="1:1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</row>
    <row r="412" spans="1:1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</row>
    <row r="413" spans="1:1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</row>
    <row r="414" spans="1:1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</row>
    <row r="415" spans="1:1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</row>
    <row r="416" spans="1:1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</row>
    <row r="417" spans="1:1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</row>
    <row r="418" spans="1:1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</row>
    <row r="419" spans="1:1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</row>
    <row r="420" spans="1:1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</row>
    <row r="421" spans="1:1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</row>
    <row r="422" spans="1:1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</row>
    <row r="423" spans="1:1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</row>
    <row r="424" spans="1:1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</row>
    <row r="425" spans="1:1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</row>
    <row r="426" spans="1:1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</row>
    <row r="427" spans="1:1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</row>
    <row r="428" spans="1:1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</row>
    <row r="429" spans="1:1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</row>
    <row r="430" spans="1:1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</row>
    <row r="431" spans="1:1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</row>
    <row r="432" spans="1:1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</row>
    <row r="433" spans="1:1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</row>
    <row r="434" spans="1:1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</row>
    <row r="435" spans="1:1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</row>
    <row r="436" spans="1:1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</row>
    <row r="437" spans="1:1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</row>
    <row r="438" spans="1:1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</row>
    <row r="439" spans="1:1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</row>
    <row r="440" spans="1:1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</row>
    <row r="441" spans="1:1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</row>
    <row r="442" spans="1:1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</row>
    <row r="443" spans="1:1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</row>
    <row r="444" spans="1:1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</row>
    <row r="445" spans="1:1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</row>
    <row r="446" spans="1:1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</row>
    <row r="447" spans="1:1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</row>
    <row r="448" spans="1:1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</row>
    <row r="449" spans="1:1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</row>
    <row r="450" spans="1:1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</row>
    <row r="451" spans="1:1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</row>
    <row r="452" spans="1:1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</row>
    <row r="453" spans="1:1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</row>
    <row r="454" spans="1:1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</row>
    <row r="455" spans="1:1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</row>
    <row r="456" spans="1:1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</row>
    <row r="457" spans="1:1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</row>
    <row r="458" spans="1:1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</row>
    <row r="459" spans="1:1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</row>
    <row r="460" spans="1:1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</row>
    <row r="461" spans="1:1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</row>
    <row r="462" spans="1:1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</row>
    <row r="463" spans="1:1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</row>
    <row r="464" spans="1:1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</row>
    <row r="465" spans="1:1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</row>
    <row r="466" spans="1:1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</row>
    <row r="467" spans="1:1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</row>
    <row r="468" spans="1:1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</row>
    <row r="469" spans="1:1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</row>
    <row r="470" spans="1:1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</row>
    <row r="471" spans="1:1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</row>
    <row r="472" spans="1:1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</row>
    <row r="473" spans="1:1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</row>
    <row r="474" spans="1:1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</row>
    <row r="475" spans="1:1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</row>
    <row r="476" spans="1:1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</row>
    <row r="477" spans="1:1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</row>
    <row r="478" spans="1:1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</row>
    <row r="479" spans="1:1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</row>
    <row r="480" spans="1:1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</row>
    <row r="481" spans="1:1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</row>
    <row r="482" spans="1:1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</row>
    <row r="483" spans="1:1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</row>
    <row r="484" spans="1:1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</row>
    <row r="485" spans="1:1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</row>
    <row r="486" spans="1:1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</row>
    <row r="487" spans="1:1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</row>
    <row r="488" spans="1:1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</row>
    <row r="489" spans="1:1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</row>
    <row r="490" spans="1:1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</row>
    <row r="491" spans="1:1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</row>
    <row r="492" spans="1:1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</row>
    <row r="493" spans="1:1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</row>
    <row r="494" spans="1:1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</row>
    <row r="495" spans="1:1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</row>
    <row r="496" spans="1:1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</row>
    <row r="497" spans="1:1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</row>
  </sheetData>
  <mergeCells count="15">
    <mergeCell ref="A3:L3"/>
    <mergeCell ref="A4:L4"/>
    <mergeCell ref="A5:L5"/>
    <mergeCell ref="L7:L10"/>
    <mergeCell ref="D8:D10"/>
    <mergeCell ref="E8:E10"/>
    <mergeCell ref="F8:F10"/>
    <mergeCell ref="G8:G10"/>
    <mergeCell ref="H8:H10"/>
    <mergeCell ref="I8:I10"/>
    <mergeCell ref="J8:J10"/>
    <mergeCell ref="K8:K10"/>
    <mergeCell ref="D7:H7"/>
    <mergeCell ref="I7:K7"/>
    <mergeCell ref="C7:C10"/>
  </mergeCells>
  <phoneticPr fontId="0" type="noConversion"/>
  <printOptions horizontalCentered="1"/>
  <pageMargins left="0.39370078740157483" right="0.39370078740157483" top="0.59055118110236227" bottom="0.59055118110236227" header="0.51181102362204722" footer="0.51181102362204722"/>
  <pageSetup paperSize="9" scale="57" firstPageNumber="10" orientation="landscape" r:id="rId1"/>
  <headerFooter alignWithMargins="0">
    <oddFooter>&amp;P. oldal</oddFooter>
  </headerFooter>
  <rowBreaks count="5" manualBreakCount="5">
    <brk id="62" max="11" man="1"/>
    <brk id="117" max="11" man="1"/>
    <brk id="172" max="11" man="1"/>
    <brk id="226" max="11" man="1"/>
    <brk id="280" max="11" man="1"/>
  </rowBreaks>
</worksheet>
</file>

<file path=xl/worksheets/sheet8.xml><?xml version="1.0" encoding="utf-8"?>
<worksheet xmlns="http://schemas.openxmlformats.org/spreadsheetml/2006/main" xmlns:r="http://schemas.openxmlformats.org/officeDocument/2006/relationships">
  <dimension ref="A1:Q204"/>
  <sheetViews>
    <sheetView view="pageBreakPreview" zoomScaleNormal="100" workbookViewId="0"/>
  </sheetViews>
  <sheetFormatPr defaultRowHeight="12.75"/>
  <cols>
    <col min="1" max="1" width="42.42578125" customWidth="1"/>
    <col min="2" max="2" width="14.140625" customWidth="1"/>
    <col min="3" max="3" width="9.5703125" customWidth="1"/>
    <col min="4" max="4" width="9.85546875" bestFit="1" customWidth="1"/>
    <col min="5" max="5" width="11" customWidth="1"/>
    <col min="6" max="7" width="9.7109375" customWidth="1"/>
    <col min="8" max="8" width="13.140625" customWidth="1"/>
    <col min="9" max="9" width="11.42578125" customWidth="1"/>
    <col min="10" max="10" width="9.7109375" customWidth="1"/>
    <col min="11" max="12" width="10.7109375" customWidth="1"/>
    <col min="13" max="13" width="9.85546875" bestFit="1" customWidth="1"/>
  </cols>
  <sheetData>
    <row r="1" spans="1:12" ht="15.75">
      <c r="A1" s="4" t="s">
        <v>767</v>
      </c>
      <c r="B1" s="4"/>
      <c r="C1" s="4"/>
      <c r="D1" s="4"/>
      <c r="E1" s="4"/>
      <c r="F1" s="4"/>
      <c r="G1" s="4"/>
      <c r="H1" s="4"/>
      <c r="I1" s="4"/>
      <c r="J1" s="5"/>
      <c r="K1" s="5"/>
      <c r="L1" s="5"/>
    </row>
    <row r="2" spans="1:12" ht="15.75">
      <c r="A2" s="4"/>
      <c r="B2" s="4"/>
      <c r="C2" s="4"/>
      <c r="D2" s="4"/>
      <c r="E2" s="4"/>
      <c r="F2" s="4"/>
      <c r="G2" s="4"/>
      <c r="H2" s="4"/>
      <c r="I2" s="4"/>
      <c r="J2" s="5"/>
      <c r="K2" s="5"/>
      <c r="L2" s="5"/>
    </row>
    <row r="3" spans="1:12" ht="15.75">
      <c r="A3" s="529" t="s">
        <v>36</v>
      </c>
      <c r="B3" s="531"/>
      <c r="C3" s="531"/>
      <c r="D3" s="531"/>
      <c r="E3" s="531"/>
      <c r="F3" s="531"/>
      <c r="G3" s="531"/>
      <c r="H3" s="531"/>
      <c r="I3" s="531"/>
      <c r="J3" s="531"/>
      <c r="K3" s="531"/>
      <c r="L3" s="531"/>
    </row>
    <row r="4" spans="1:12" ht="15.75">
      <c r="A4" s="529" t="s">
        <v>483</v>
      </c>
      <c r="B4" s="531"/>
      <c r="C4" s="531"/>
      <c r="D4" s="531"/>
      <c r="E4" s="531"/>
      <c r="F4" s="531"/>
      <c r="G4" s="531"/>
      <c r="H4" s="531"/>
      <c r="I4" s="531"/>
      <c r="J4" s="531"/>
      <c r="K4" s="531"/>
      <c r="L4" s="531"/>
    </row>
    <row r="5" spans="1:12" ht="15.75">
      <c r="A5" s="529" t="s">
        <v>20</v>
      </c>
      <c r="B5" s="531"/>
      <c r="C5" s="531"/>
      <c r="D5" s="531"/>
      <c r="E5" s="531"/>
      <c r="F5" s="531"/>
      <c r="G5" s="531"/>
      <c r="H5" s="531"/>
      <c r="I5" s="531"/>
      <c r="J5" s="531"/>
      <c r="K5" s="531"/>
      <c r="L5" s="531"/>
    </row>
    <row r="6" spans="1:12">
      <c r="A6" s="5"/>
      <c r="B6" s="5"/>
      <c r="C6" s="5"/>
      <c r="D6" s="5"/>
      <c r="E6" s="5"/>
      <c r="F6" s="5"/>
      <c r="G6" s="5"/>
      <c r="H6" s="5"/>
      <c r="I6" s="5"/>
      <c r="J6" s="5" t="s">
        <v>28</v>
      </c>
      <c r="K6" s="5"/>
      <c r="L6" s="5"/>
    </row>
    <row r="7" spans="1:12" ht="12.75" customHeight="1">
      <c r="A7" s="7"/>
      <c r="B7" s="7"/>
      <c r="C7" s="532" t="s">
        <v>273</v>
      </c>
      <c r="D7" s="535" t="s">
        <v>40</v>
      </c>
      <c r="E7" s="555"/>
      <c r="F7" s="555"/>
      <c r="G7" s="555"/>
      <c r="H7" s="555"/>
      <c r="I7" s="535" t="s">
        <v>41</v>
      </c>
      <c r="J7" s="556"/>
      <c r="K7" s="557"/>
      <c r="L7" s="532" t="s">
        <v>170</v>
      </c>
    </row>
    <row r="8" spans="1:12" ht="12.75" customHeight="1">
      <c r="A8" s="19" t="s">
        <v>39</v>
      </c>
      <c r="B8" s="19"/>
      <c r="C8" s="533"/>
      <c r="D8" s="532" t="s">
        <v>74</v>
      </c>
      <c r="E8" s="532" t="s">
        <v>75</v>
      </c>
      <c r="F8" s="532" t="s">
        <v>97</v>
      </c>
      <c r="G8" s="558" t="s">
        <v>189</v>
      </c>
      <c r="H8" s="537" t="s">
        <v>165</v>
      </c>
      <c r="I8" s="532" t="s">
        <v>44</v>
      </c>
      <c r="J8" s="532" t="s">
        <v>43</v>
      </c>
      <c r="K8" s="561" t="s">
        <v>198</v>
      </c>
      <c r="L8" s="533"/>
    </row>
    <row r="9" spans="1:12">
      <c r="A9" s="19" t="s">
        <v>42</v>
      </c>
      <c r="B9" s="19"/>
      <c r="C9" s="533"/>
      <c r="D9" s="533"/>
      <c r="E9" s="533"/>
      <c r="F9" s="533"/>
      <c r="G9" s="559"/>
      <c r="H9" s="564"/>
      <c r="I9" s="533"/>
      <c r="J9" s="533"/>
      <c r="K9" s="562"/>
      <c r="L9" s="533"/>
    </row>
    <row r="10" spans="1:12">
      <c r="A10" s="8"/>
      <c r="B10" s="8"/>
      <c r="C10" s="534"/>
      <c r="D10" s="534"/>
      <c r="E10" s="534"/>
      <c r="F10" s="534"/>
      <c r="G10" s="560"/>
      <c r="H10" s="565"/>
      <c r="I10" s="534"/>
      <c r="J10" s="534"/>
      <c r="K10" s="563"/>
      <c r="L10" s="534"/>
    </row>
    <row r="11" spans="1:12">
      <c r="A11" s="7" t="s">
        <v>8</v>
      </c>
      <c r="B11" s="9"/>
      <c r="C11" s="18" t="s">
        <v>9</v>
      </c>
      <c r="D11" s="9" t="s">
        <v>10</v>
      </c>
      <c r="E11" s="18" t="s">
        <v>11</v>
      </c>
      <c r="F11" s="9" t="s">
        <v>12</v>
      </c>
      <c r="G11" s="18" t="s">
        <v>13</v>
      </c>
      <c r="H11" s="17" t="s">
        <v>14</v>
      </c>
      <c r="I11" s="9" t="s">
        <v>16</v>
      </c>
      <c r="J11" s="9" t="s">
        <v>17</v>
      </c>
      <c r="K11" s="18" t="s">
        <v>18</v>
      </c>
      <c r="L11" s="9" t="s">
        <v>19</v>
      </c>
    </row>
    <row r="12" spans="1:12">
      <c r="A12" s="13" t="s">
        <v>199</v>
      </c>
      <c r="B12" s="13"/>
      <c r="C12" s="213"/>
      <c r="D12" s="114"/>
      <c r="E12" s="114"/>
      <c r="F12" s="118"/>
      <c r="G12" s="114"/>
      <c r="H12" s="118"/>
      <c r="I12" s="114"/>
      <c r="J12" s="117"/>
      <c r="K12" s="114"/>
      <c r="L12" s="118"/>
    </row>
    <row r="13" spans="1:12">
      <c r="A13" s="11" t="s">
        <v>46</v>
      </c>
      <c r="B13" s="230" t="s">
        <v>148</v>
      </c>
      <c r="C13" s="253">
        <f>SUM(D13:L13)</f>
        <v>256480</v>
      </c>
      <c r="D13" s="88">
        <v>169793</v>
      </c>
      <c r="E13" s="88">
        <v>36921</v>
      </c>
      <c r="F13" s="121">
        <v>43215</v>
      </c>
      <c r="G13" s="88"/>
      <c r="H13" s="121"/>
      <c r="I13" s="214">
        <v>6551</v>
      </c>
      <c r="J13" s="131">
        <v>0</v>
      </c>
      <c r="K13" s="88">
        <v>0</v>
      </c>
      <c r="L13" s="121">
        <v>0</v>
      </c>
    </row>
    <row r="14" spans="1:12">
      <c r="A14" s="11" t="s">
        <v>399</v>
      </c>
      <c r="B14" s="230"/>
      <c r="C14" s="253">
        <f>SUM(D14:L14)</f>
        <v>274895</v>
      </c>
      <c r="D14" s="121">
        <v>181546</v>
      </c>
      <c r="E14" s="88">
        <v>39161</v>
      </c>
      <c r="F14" s="121">
        <v>44892</v>
      </c>
      <c r="G14" s="88"/>
      <c r="H14" s="121"/>
      <c r="I14" s="214">
        <v>9296</v>
      </c>
      <c r="J14" s="131"/>
      <c r="K14" s="88"/>
      <c r="L14" s="121"/>
    </row>
    <row r="15" spans="1:12">
      <c r="A15" s="11" t="s">
        <v>502</v>
      </c>
      <c r="B15" s="230"/>
      <c r="C15" s="253">
        <f t="shared" ref="C15:C18" si="0">SUM(D15:L15)</f>
        <v>-1768</v>
      </c>
      <c r="D15" s="121">
        <v>-1768</v>
      </c>
      <c r="E15" s="88"/>
      <c r="F15" s="121"/>
      <c r="G15" s="88"/>
      <c r="H15" s="121"/>
      <c r="I15" s="214"/>
      <c r="J15" s="131"/>
      <c r="K15" s="88"/>
      <c r="L15" s="121"/>
    </row>
    <row r="16" spans="1:12">
      <c r="A16" s="11" t="s">
        <v>503</v>
      </c>
      <c r="B16" s="230"/>
      <c r="C16" s="253">
        <f t="shared" si="0"/>
        <v>-1361</v>
      </c>
      <c r="D16" s="121"/>
      <c r="E16" s="88">
        <v>-1361</v>
      </c>
      <c r="F16" s="121"/>
      <c r="G16" s="88"/>
      <c r="H16" s="121"/>
      <c r="I16" s="214"/>
      <c r="J16" s="131"/>
      <c r="K16" s="88"/>
      <c r="L16" s="121"/>
    </row>
    <row r="17" spans="1:13">
      <c r="A17" s="11" t="s">
        <v>504</v>
      </c>
      <c r="B17" s="230"/>
      <c r="C17" s="253">
        <f t="shared" si="0"/>
        <v>935</v>
      </c>
      <c r="D17" s="121"/>
      <c r="E17" s="88"/>
      <c r="F17" s="121">
        <v>935</v>
      </c>
      <c r="G17" s="88"/>
      <c r="H17" s="121"/>
      <c r="I17" s="214"/>
      <c r="J17" s="131"/>
      <c r="K17" s="88"/>
      <c r="L17" s="121"/>
    </row>
    <row r="18" spans="1:13">
      <c r="A18" s="11" t="s">
        <v>505</v>
      </c>
      <c r="B18" s="230"/>
      <c r="C18" s="253">
        <f t="shared" si="0"/>
        <v>-2110</v>
      </c>
      <c r="D18" s="121"/>
      <c r="E18" s="88"/>
      <c r="F18" s="121"/>
      <c r="G18" s="88"/>
      <c r="H18" s="121"/>
      <c r="I18" s="214">
        <v>-2110</v>
      </c>
      <c r="J18" s="131"/>
      <c r="K18" s="88"/>
      <c r="L18" s="121"/>
    </row>
    <row r="19" spans="1:13">
      <c r="A19" s="11" t="s">
        <v>408</v>
      </c>
      <c r="B19" s="230"/>
      <c r="C19" s="253">
        <f t="shared" ref="C19:L19" si="1">SUM(C15:C18)</f>
        <v>-4304</v>
      </c>
      <c r="D19" s="253">
        <f t="shared" si="1"/>
        <v>-1768</v>
      </c>
      <c r="E19" s="253">
        <f t="shared" si="1"/>
        <v>-1361</v>
      </c>
      <c r="F19" s="253">
        <f t="shared" si="1"/>
        <v>935</v>
      </c>
      <c r="G19" s="253">
        <f t="shared" si="1"/>
        <v>0</v>
      </c>
      <c r="H19" s="253">
        <f t="shared" si="1"/>
        <v>0</v>
      </c>
      <c r="I19" s="253">
        <f t="shared" si="1"/>
        <v>-2110</v>
      </c>
      <c r="J19" s="253">
        <f t="shared" si="1"/>
        <v>0</v>
      </c>
      <c r="K19" s="253">
        <f t="shared" si="1"/>
        <v>0</v>
      </c>
      <c r="L19" s="253">
        <f t="shared" si="1"/>
        <v>0</v>
      </c>
    </row>
    <row r="20" spans="1:13">
      <c r="A20" s="11" t="s">
        <v>508</v>
      </c>
      <c r="B20" s="230"/>
      <c r="C20" s="253">
        <f t="shared" ref="C20:L20" si="2">SUM(C14,C19)</f>
        <v>270591</v>
      </c>
      <c r="D20" s="253">
        <f t="shared" si="2"/>
        <v>179778</v>
      </c>
      <c r="E20" s="253">
        <f t="shared" si="2"/>
        <v>37800</v>
      </c>
      <c r="F20" s="253">
        <f t="shared" si="2"/>
        <v>45827</v>
      </c>
      <c r="G20" s="253">
        <f t="shared" si="2"/>
        <v>0</v>
      </c>
      <c r="H20" s="253">
        <f t="shared" si="2"/>
        <v>0</v>
      </c>
      <c r="I20" s="253">
        <f t="shared" si="2"/>
        <v>7186</v>
      </c>
      <c r="J20" s="253">
        <f t="shared" si="2"/>
        <v>0</v>
      </c>
      <c r="K20" s="253">
        <f t="shared" si="2"/>
        <v>0</v>
      </c>
      <c r="L20" s="253">
        <f t="shared" si="2"/>
        <v>0</v>
      </c>
      <c r="M20" s="149">
        <f>SUM(D20:L20)</f>
        <v>270591</v>
      </c>
    </row>
    <row r="21" spans="1:13">
      <c r="A21" s="13" t="s">
        <v>200</v>
      </c>
      <c r="B21" s="7"/>
      <c r="C21" s="213"/>
      <c r="D21" s="122"/>
      <c r="E21" s="114"/>
      <c r="F21" s="118"/>
      <c r="G21" s="114"/>
      <c r="H21" s="118"/>
      <c r="I21" s="123"/>
      <c r="J21" s="117"/>
      <c r="K21" s="114"/>
      <c r="L21" s="116"/>
    </row>
    <row r="22" spans="1:13">
      <c r="A22" s="11" t="s">
        <v>46</v>
      </c>
      <c r="B22" s="230" t="s">
        <v>148</v>
      </c>
      <c r="C22" s="253">
        <f>SUM(D22:L22)</f>
        <v>0</v>
      </c>
      <c r="D22" s="111">
        <v>0</v>
      </c>
      <c r="E22" s="88">
        <v>0</v>
      </c>
      <c r="F22" s="121">
        <v>0</v>
      </c>
      <c r="G22" s="88">
        <v>0</v>
      </c>
      <c r="H22" s="121">
        <v>0</v>
      </c>
      <c r="I22" s="103">
        <v>0</v>
      </c>
      <c r="J22" s="131">
        <v>0</v>
      </c>
      <c r="K22" s="88">
        <v>0</v>
      </c>
      <c r="L22" s="111">
        <v>0</v>
      </c>
    </row>
    <row r="23" spans="1:13">
      <c r="A23" s="11" t="s">
        <v>507</v>
      </c>
      <c r="B23" s="230"/>
      <c r="C23" s="253">
        <f t="shared" ref="C23:C24" si="3">SUM(D23:L23)</f>
        <v>4332</v>
      </c>
      <c r="D23" s="111">
        <v>3438</v>
      </c>
      <c r="E23" s="88">
        <v>703</v>
      </c>
      <c r="F23" s="121">
        <v>191</v>
      </c>
      <c r="G23" s="88"/>
      <c r="H23" s="121"/>
      <c r="I23" s="103"/>
      <c r="J23" s="131"/>
      <c r="K23" s="88"/>
      <c r="L23" s="111"/>
    </row>
    <row r="24" spans="1:13">
      <c r="A24" s="11" t="s">
        <v>500</v>
      </c>
      <c r="B24" s="230"/>
      <c r="C24" s="253">
        <f t="shared" si="3"/>
        <v>-1459</v>
      </c>
      <c r="D24" s="111">
        <v>-1230</v>
      </c>
      <c r="E24" s="111">
        <v>-239</v>
      </c>
      <c r="F24" s="121">
        <v>10</v>
      </c>
      <c r="G24" s="111"/>
      <c r="H24" s="121"/>
      <c r="I24" s="411"/>
      <c r="J24" s="121"/>
      <c r="K24" s="111"/>
      <c r="L24" s="111"/>
    </row>
    <row r="25" spans="1:13">
      <c r="A25" s="11" t="s">
        <v>408</v>
      </c>
      <c r="B25" s="230"/>
      <c r="C25" s="253">
        <f>SUM(C24)</f>
        <v>-1459</v>
      </c>
      <c r="D25" s="253">
        <f t="shared" ref="D25:L25" si="4">SUM(D24)</f>
        <v>-1230</v>
      </c>
      <c r="E25" s="253">
        <f t="shared" si="4"/>
        <v>-239</v>
      </c>
      <c r="F25" s="253">
        <f t="shared" si="4"/>
        <v>10</v>
      </c>
      <c r="G25" s="253">
        <f t="shared" si="4"/>
        <v>0</v>
      </c>
      <c r="H25" s="253">
        <f t="shared" si="4"/>
        <v>0</v>
      </c>
      <c r="I25" s="253">
        <f t="shared" si="4"/>
        <v>0</v>
      </c>
      <c r="J25" s="253">
        <f t="shared" si="4"/>
        <v>0</v>
      </c>
      <c r="K25" s="253">
        <f t="shared" si="4"/>
        <v>0</v>
      </c>
      <c r="L25" s="253">
        <f t="shared" si="4"/>
        <v>0</v>
      </c>
    </row>
    <row r="26" spans="1:13">
      <c r="A26" s="15" t="s">
        <v>501</v>
      </c>
      <c r="B26" s="229"/>
      <c r="C26" s="212">
        <f>SUM(C23,C25)</f>
        <v>2873</v>
      </c>
      <c r="D26" s="212">
        <f t="shared" ref="D26:L26" si="5">SUM(D23,D25)</f>
        <v>2208</v>
      </c>
      <c r="E26" s="212">
        <f t="shared" si="5"/>
        <v>464</v>
      </c>
      <c r="F26" s="212">
        <f t="shared" si="5"/>
        <v>201</v>
      </c>
      <c r="G26" s="212">
        <f t="shared" si="5"/>
        <v>0</v>
      </c>
      <c r="H26" s="212">
        <f t="shared" si="5"/>
        <v>0</v>
      </c>
      <c r="I26" s="212">
        <f t="shared" si="5"/>
        <v>0</v>
      </c>
      <c r="J26" s="212">
        <f t="shared" si="5"/>
        <v>0</v>
      </c>
      <c r="K26" s="212">
        <f t="shared" si="5"/>
        <v>0</v>
      </c>
      <c r="L26" s="212">
        <f t="shared" si="5"/>
        <v>0</v>
      </c>
      <c r="M26" s="149">
        <f>SUM(D26:L26)</f>
        <v>2873</v>
      </c>
    </row>
    <row r="27" spans="1:13">
      <c r="A27" s="55" t="s">
        <v>247</v>
      </c>
      <c r="B27" s="230"/>
      <c r="C27" s="253"/>
      <c r="D27" s="111"/>
      <c r="E27" s="88"/>
      <c r="F27" s="121"/>
      <c r="G27" s="88"/>
      <c r="H27" s="121"/>
      <c r="I27" s="103"/>
      <c r="J27" s="131"/>
      <c r="K27" s="88"/>
      <c r="L27" s="121"/>
    </row>
    <row r="28" spans="1:13">
      <c r="A28" s="11" t="s">
        <v>46</v>
      </c>
      <c r="B28" s="230" t="s">
        <v>148</v>
      </c>
      <c r="C28" s="253">
        <f>SUM(D28:L28)</f>
        <v>0</v>
      </c>
      <c r="D28" s="111">
        <v>0</v>
      </c>
      <c r="E28" s="88">
        <v>0</v>
      </c>
      <c r="F28" s="121">
        <v>0</v>
      </c>
      <c r="G28" s="88">
        <v>0</v>
      </c>
      <c r="H28" s="121">
        <v>0</v>
      </c>
      <c r="I28" s="103">
        <v>0</v>
      </c>
      <c r="J28" s="131">
        <v>0</v>
      </c>
      <c r="K28" s="88">
        <v>0</v>
      </c>
      <c r="L28" s="121">
        <v>0</v>
      </c>
    </row>
    <row r="29" spans="1:13">
      <c r="A29" s="11" t="s">
        <v>399</v>
      </c>
      <c r="B29" s="230"/>
      <c r="C29" s="253">
        <f>SUM(D29:L29)</f>
        <v>0</v>
      </c>
      <c r="D29" s="111"/>
      <c r="E29" s="88"/>
      <c r="F29" s="121"/>
      <c r="G29" s="88"/>
      <c r="H29" s="121"/>
      <c r="I29" s="103"/>
      <c r="J29" s="131"/>
      <c r="K29" s="88"/>
      <c r="L29" s="121"/>
    </row>
    <row r="30" spans="1:13">
      <c r="A30" s="11" t="s">
        <v>509</v>
      </c>
      <c r="B30" s="230"/>
      <c r="C30" s="253"/>
      <c r="D30" s="111"/>
      <c r="E30" s="88"/>
      <c r="F30" s="121"/>
      <c r="G30" s="88"/>
      <c r="H30" s="121"/>
      <c r="I30" s="103"/>
      <c r="J30" s="131"/>
      <c r="K30" s="88"/>
      <c r="L30" s="121"/>
    </row>
    <row r="31" spans="1:13">
      <c r="A31" s="13" t="s">
        <v>248</v>
      </c>
      <c r="B31" s="7"/>
      <c r="C31" s="213"/>
      <c r="D31" s="114"/>
      <c r="E31" s="114"/>
      <c r="F31" s="118"/>
      <c r="G31" s="114"/>
      <c r="H31" s="118"/>
      <c r="I31" s="114"/>
      <c r="J31" s="117"/>
      <c r="K31" s="114"/>
      <c r="L31" s="118"/>
    </row>
    <row r="32" spans="1:13" ht="13.5" customHeight="1">
      <c r="A32" s="11" t="s">
        <v>46</v>
      </c>
      <c r="B32" s="230" t="s">
        <v>146</v>
      </c>
      <c r="C32" s="253">
        <f>SUM(D32:L32)</f>
        <v>0</v>
      </c>
      <c r="D32" s="88">
        <f>SUM(E32:L32)</f>
        <v>0</v>
      </c>
      <c r="E32" s="88">
        <v>0</v>
      </c>
      <c r="F32" s="121">
        <v>0</v>
      </c>
      <c r="G32" s="88">
        <v>0</v>
      </c>
      <c r="H32" s="121">
        <v>0</v>
      </c>
      <c r="I32" s="88"/>
      <c r="J32" s="131">
        <v>0</v>
      </c>
      <c r="K32" s="88">
        <v>0</v>
      </c>
      <c r="L32" s="121">
        <v>0</v>
      </c>
    </row>
    <row r="33" spans="1:15" ht="13.5" customHeight="1">
      <c r="A33" s="11" t="s">
        <v>399</v>
      </c>
      <c r="B33" s="230"/>
      <c r="C33" s="253">
        <f>SUM(D33:L33)</f>
        <v>0</v>
      </c>
      <c r="D33" s="88"/>
      <c r="E33" s="88"/>
      <c r="F33" s="121"/>
      <c r="G33" s="88"/>
      <c r="H33" s="121"/>
      <c r="I33" s="88"/>
      <c r="J33" s="131"/>
      <c r="K33" s="88"/>
      <c r="L33" s="121"/>
    </row>
    <row r="34" spans="1:15" ht="12.75" customHeight="1">
      <c r="A34" s="11" t="s">
        <v>510</v>
      </c>
      <c r="B34" s="230"/>
      <c r="C34" s="253"/>
      <c r="D34" s="88"/>
      <c r="E34" s="88"/>
      <c r="F34" s="121"/>
      <c r="G34" s="88"/>
      <c r="H34" s="121"/>
      <c r="I34" s="88"/>
      <c r="J34" s="131"/>
      <c r="K34" s="88"/>
      <c r="L34" s="121"/>
    </row>
    <row r="35" spans="1:15" ht="15.75" customHeight="1">
      <c r="A35" s="13" t="s">
        <v>337</v>
      </c>
      <c r="B35" s="7"/>
      <c r="C35" s="213"/>
      <c r="D35" s="114"/>
      <c r="E35" s="114"/>
      <c r="F35" s="118"/>
      <c r="G35" s="114"/>
      <c r="H35" s="118"/>
      <c r="I35" s="114"/>
      <c r="J35" s="117"/>
      <c r="K35" s="114"/>
      <c r="L35" s="118"/>
    </row>
    <row r="36" spans="1:15" ht="12.75" customHeight="1">
      <c r="A36" s="11" t="s">
        <v>46</v>
      </c>
      <c r="B36" s="230" t="s">
        <v>146</v>
      </c>
      <c r="C36" s="253">
        <f>SUM(D36:L36)</f>
        <v>126</v>
      </c>
      <c r="D36" s="88">
        <v>0</v>
      </c>
      <c r="E36" s="88">
        <v>0</v>
      </c>
      <c r="F36" s="121">
        <v>126</v>
      </c>
      <c r="G36" s="88">
        <v>0</v>
      </c>
      <c r="H36" s="121">
        <v>0</v>
      </c>
      <c r="I36" s="88"/>
      <c r="J36" s="131">
        <v>0</v>
      </c>
      <c r="K36" s="88">
        <v>0</v>
      </c>
      <c r="L36" s="121">
        <v>0</v>
      </c>
    </row>
    <row r="37" spans="1:15" ht="14.25" customHeight="1">
      <c r="A37" s="11" t="s">
        <v>507</v>
      </c>
      <c r="B37" s="230"/>
      <c r="C37" s="253">
        <f>SUM(D37:L37)</f>
        <v>126</v>
      </c>
      <c r="D37" s="121"/>
      <c r="E37" s="88"/>
      <c r="F37" s="121">
        <v>126</v>
      </c>
      <c r="G37" s="88"/>
      <c r="H37" s="121"/>
      <c r="I37" s="88"/>
      <c r="J37" s="131"/>
      <c r="K37" s="88"/>
      <c r="L37" s="121"/>
    </row>
    <row r="38" spans="1:15" ht="15.75" customHeight="1">
      <c r="A38" s="15" t="s">
        <v>501</v>
      </c>
      <c r="B38" s="230"/>
      <c r="C38" s="253">
        <f>SUM(D38:L38)</f>
        <v>126</v>
      </c>
      <c r="D38" s="121"/>
      <c r="E38" s="88"/>
      <c r="F38" s="121">
        <v>126</v>
      </c>
      <c r="G38" s="88"/>
      <c r="H38" s="121"/>
      <c r="I38" s="88"/>
      <c r="J38" s="131"/>
      <c r="K38" s="88"/>
      <c r="L38" s="121"/>
    </row>
    <row r="39" spans="1:15">
      <c r="A39" s="13" t="s">
        <v>50</v>
      </c>
      <c r="B39" s="13"/>
      <c r="C39" s="213"/>
      <c r="D39" s="118"/>
      <c r="E39" s="114"/>
      <c r="F39" s="118"/>
      <c r="G39" s="114"/>
      <c r="H39" s="118"/>
      <c r="I39" s="114"/>
      <c r="J39" s="117"/>
      <c r="K39" s="114"/>
      <c r="L39" s="118"/>
    </row>
    <row r="40" spans="1:15" s="155" customFormat="1">
      <c r="A40" s="22" t="s">
        <v>35</v>
      </c>
      <c r="B40" s="22"/>
      <c r="C40" s="253">
        <f>SUM(D40:L40)</f>
        <v>256606</v>
      </c>
      <c r="D40" s="127">
        <f t="shared" ref="D40:L40" si="6">SUM(D13,D22,D32,D36)</f>
        <v>169793</v>
      </c>
      <c r="E40" s="127">
        <f t="shared" si="6"/>
        <v>36921</v>
      </c>
      <c r="F40" s="127">
        <f t="shared" si="6"/>
        <v>43341</v>
      </c>
      <c r="G40" s="127">
        <f t="shared" si="6"/>
        <v>0</v>
      </c>
      <c r="H40" s="127">
        <f t="shared" si="6"/>
        <v>0</v>
      </c>
      <c r="I40" s="127">
        <f t="shared" si="6"/>
        <v>6551</v>
      </c>
      <c r="J40" s="127">
        <f t="shared" si="6"/>
        <v>0</v>
      </c>
      <c r="K40" s="127">
        <f t="shared" si="6"/>
        <v>0</v>
      </c>
      <c r="L40" s="127">
        <f t="shared" si="6"/>
        <v>0</v>
      </c>
      <c r="M40" s="316"/>
    </row>
    <row r="41" spans="1:15" s="155" customFormat="1">
      <c r="A41" s="22" t="s">
        <v>409</v>
      </c>
      <c r="B41" s="22"/>
      <c r="C41" s="253">
        <f>SUM(D41:L41)</f>
        <v>279353</v>
      </c>
      <c r="D41" s="127">
        <v>184984</v>
      </c>
      <c r="E41" s="127">
        <v>39864</v>
      </c>
      <c r="F41" s="127">
        <v>45209</v>
      </c>
      <c r="G41" s="127"/>
      <c r="H41" s="127"/>
      <c r="I41" s="127">
        <v>9296</v>
      </c>
      <c r="J41" s="127"/>
      <c r="K41" s="127"/>
      <c r="L41" s="127"/>
      <c r="M41" s="316"/>
    </row>
    <row r="42" spans="1:15" s="155" customFormat="1">
      <c r="A42" s="22" t="s">
        <v>412</v>
      </c>
      <c r="B42" s="22"/>
      <c r="C42" s="253">
        <f>SUM(C19,C25)</f>
        <v>-5763</v>
      </c>
      <c r="D42" s="253">
        <f t="shared" ref="D42:L42" si="7">SUM(D19,D25)</f>
        <v>-2998</v>
      </c>
      <c r="E42" s="253">
        <f t="shared" si="7"/>
        <v>-1600</v>
      </c>
      <c r="F42" s="253">
        <f t="shared" si="7"/>
        <v>945</v>
      </c>
      <c r="G42" s="253">
        <f t="shared" si="7"/>
        <v>0</v>
      </c>
      <c r="H42" s="253">
        <f t="shared" si="7"/>
        <v>0</v>
      </c>
      <c r="I42" s="253">
        <f t="shared" si="7"/>
        <v>-2110</v>
      </c>
      <c r="J42" s="253">
        <f t="shared" si="7"/>
        <v>0</v>
      </c>
      <c r="K42" s="253">
        <f t="shared" si="7"/>
        <v>0</v>
      </c>
      <c r="L42" s="253">
        <f t="shared" si="7"/>
        <v>0</v>
      </c>
      <c r="M42" s="316"/>
    </row>
    <row r="43" spans="1:15" s="155" customFormat="1">
      <c r="A43" s="14" t="s">
        <v>511</v>
      </c>
      <c r="B43" s="22"/>
      <c r="C43" s="253">
        <f>SUM(C41,C42)</f>
        <v>273590</v>
      </c>
      <c r="D43" s="253">
        <f t="shared" ref="D43:L43" si="8">SUM(D41,D42)</f>
        <v>181986</v>
      </c>
      <c r="E43" s="253">
        <f>SUM(E41,E42)</f>
        <v>38264</v>
      </c>
      <c r="F43" s="253">
        <f t="shared" si="8"/>
        <v>46154</v>
      </c>
      <c r="G43" s="253">
        <f t="shared" si="8"/>
        <v>0</v>
      </c>
      <c r="H43" s="253">
        <f t="shared" si="8"/>
        <v>0</v>
      </c>
      <c r="I43" s="253">
        <f t="shared" si="8"/>
        <v>7186</v>
      </c>
      <c r="J43" s="253">
        <f t="shared" si="8"/>
        <v>0</v>
      </c>
      <c r="K43" s="253">
        <f t="shared" si="8"/>
        <v>0</v>
      </c>
      <c r="L43" s="253">
        <f t="shared" si="8"/>
        <v>0</v>
      </c>
      <c r="M43" s="316"/>
    </row>
    <row r="44" spans="1:15" ht="16.5" customHeight="1">
      <c r="A44" s="62" t="s">
        <v>402</v>
      </c>
      <c r="B44" s="341"/>
      <c r="C44" s="269">
        <f>SUM(D44:L44)</f>
        <v>126</v>
      </c>
      <c r="D44" s="342">
        <v>0</v>
      </c>
      <c r="E44" s="342">
        <v>0</v>
      </c>
      <c r="F44" s="342">
        <v>126</v>
      </c>
      <c r="G44" s="342">
        <v>0</v>
      </c>
      <c r="H44" s="342"/>
      <c r="I44" s="342">
        <v>0</v>
      </c>
      <c r="J44" s="342">
        <v>0</v>
      </c>
      <c r="K44" s="342">
        <v>0</v>
      </c>
      <c r="L44" s="342">
        <v>0</v>
      </c>
    </row>
    <row r="45" spans="1:15" ht="16.5" customHeight="1">
      <c r="A45" s="55" t="s">
        <v>403</v>
      </c>
      <c r="B45" s="400"/>
      <c r="C45" s="253">
        <f>SUM(D45:L45)</f>
        <v>126</v>
      </c>
      <c r="D45" s="401"/>
      <c r="E45" s="401"/>
      <c r="F45" s="401">
        <v>126</v>
      </c>
      <c r="G45" s="401"/>
      <c r="H45" s="401"/>
      <c r="I45" s="401"/>
      <c r="J45" s="401"/>
      <c r="K45" s="401"/>
      <c r="L45" s="401"/>
      <c r="O45" s="63"/>
    </row>
    <row r="46" spans="1:15" ht="16.5" customHeight="1">
      <c r="A46" s="55" t="s">
        <v>756</v>
      </c>
      <c r="B46" s="400"/>
      <c r="C46" s="212">
        <f>SUM(D46:L46)</f>
        <v>126</v>
      </c>
      <c r="D46" s="401"/>
      <c r="E46" s="401"/>
      <c r="F46" s="401">
        <v>126</v>
      </c>
      <c r="G46" s="401"/>
      <c r="H46" s="401"/>
      <c r="I46" s="401"/>
      <c r="J46" s="401"/>
      <c r="K46" s="401"/>
      <c r="L46" s="401"/>
      <c r="O46" s="63"/>
    </row>
    <row r="47" spans="1:15" ht="18.75" customHeight="1">
      <c r="A47" s="52" t="s">
        <v>404</v>
      </c>
      <c r="B47" s="341"/>
      <c r="C47" s="269">
        <f>SUM(D47:L47)</f>
        <v>0</v>
      </c>
      <c r="D47" s="343">
        <v>0</v>
      </c>
      <c r="E47" s="343">
        <v>0</v>
      </c>
      <c r="F47" s="343">
        <v>0</v>
      </c>
      <c r="G47" s="343">
        <v>0</v>
      </c>
      <c r="H47" s="343">
        <v>0</v>
      </c>
      <c r="I47" s="343">
        <v>0</v>
      </c>
      <c r="J47" s="343">
        <v>0</v>
      </c>
      <c r="K47" s="343">
        <v>0</v>
      </c>
      <c r="L47" s="343">
        <v>0</v>
      </c>
    </row>
    <row r="48" spans="1:15" ht="18.75" customHeight="1">
      <c r="A48" s="55" t="s">
        <v>405</v>
      </c>
      <c r="B48" s="400"/>
      <c r="C48" s="253">
        <v>0</v>
      </c>
      <c r="D48" s="396"/>
      <c r="E48" s="396"/>
      <c r="F48" s="396"/>
      <c r="G48" s="396"/>
      <c r="H48" s="396"/>
      <c r="I48" s="396"/>
      <c r="J48" s="396"/>
      <c r="K48" s="396"/>
      <c r="L48" s="396"/>
    </row>
    <row r="49" spans="1:13" ht="18.75" customHeight="1">
      <c r="A49" s="55" t="s">
        <v>757</v>
      </c>
      <c r="B49" s="402"/>
      <c r="C49" s="253">
        <v>0</v>
      </c>
      <c r="D49" s="344"/>
      <c r="E49" s="396"/>
      <c r="F49" s="344"/>
      <c r="G49" s="396"/>
      <c r="H49" s="344"/>
      <c r="I49" s="396"/>
      <c r="J49" s="344"/>
      <c r="K49" s="396"/>
      <c r="L49" s="403"/>
    </row>
    <row r="50" spans="1:13" ht="18.75" customHeight="1">
      <c r="A50" s="52" t="s">
        <v>406</v>
      </c>
      <c r="B50" s="348"/>
      <c r="C50" s="269">
        <f>SUM(D50:L50)</f>
        <v>256480</v>
      </c>
      <c r="D50" s="350">
        <f t="shared" ref="D50:L50" si="9">SUM(D13,D22)</f>
        <v>169793</v>
      </c>
      <c r="E50" s="342">
        <f t="shared" si="9"/>
        <v>36921</v>
      </c>
      <c r="F50" s="350">
        <f t="shared" si="9"/>
        <v>43215</v>
      </c>
      <c r="G50" s="342">
        <f t="shared" si="9"/>
        <v>0</v>
      </c>
      <c r="H50" s="350">
        <f t="shared" si="9"/>
        <v>0</v>
      </c>
      <c r="I50" s="342">
        <f t="shared" si="9"/>
        <v>6551</v>
      </c>
      <c r="J50" s="350">
        <f t="shared" si="9"/>
        <v>0</v>
      </c>
      <c r="K50" s="342">
        <f t="shared" si="9"/>
        <v>0</v>
      </c>
      <c r="L50" s="349">
        <f t="shared" si="9"/>
        <v>0</v>
      </c>
    </row>
    <row r="51" spans="1:13" ht="15.75" customHeight="1">
      <c r="A51" s="55" t="s">
        <v>407</v>
      </c>
      <c r="B51" s="395"/>
      <c r="C51" s="253">
        <f>SUM(D51:L51)</f>
        <v>279227</v>
      </c>
      <c r="D51" s="404">
        <v>184984</v>
      </c>
      <c r="E51" s="401">
        <v>39864</v>
      </c>
      <c r="F51" s="404">
        <v>45083</v>
      </c>
      <c r="G51" s="401"/>
      <c r="H51" s="404"/>
      <c r="I51" s="401">
        <v>9296</v>
      </c>
      <c r="J51" s="404"/>
      <c r="K51" s="401"/>
      <c r="L51" s="405"/>
    </row>
    <row r="52" spans="1:13" ht="18" customHeight="1">
      <c r="A52" s="46" t="s">
        <v>758</v>
      </c>
      <c r="B52" s="345"/>
      <c r="C52" s="407">
        <f>SUM(D52:L52)</f>
        <v>273464</v>
      </c>
      <c r="D52" s="406">
        <v>181986</v>
      </c>
      <c r="E52" s="406">
        <v>38264</v>
      </c>
      <c r="F52" s="340">
        <v>46028</v>
      </c>
      <c r="G52" s="346"/>
      <c r="H52" s="340"/>
      <c r="I52" s="346">
        <v>7186</v>
      </c>
      <c r="J52" s="406"/>
      <c r="K52" s="340"/>
      <c r="L52" s="347"/>
      <c r="M52" s="397"/>
    </row>
    <row r="53" spans="1:13">
      <c r="A53" s="1"/>
      <c r="B53" s="1"/>
      <c r="C53" s="1"/>
      <c r="D53" s="154"/>
      <c r="E53" s="154"/>
      <c r="F53" s="154"/>
      <c r="G53" s="154"/>
      <c r="H53" s="154"/>
      <c r="I53" s="154"/>
      <c r="J53" s="154"/>
      <c r="K53" s="154"/>
      <c r="L53" s="154"/>
    </row>
    <row r="54" spans="1:13">
      <c r="A54" s="1"/>
      <c r="B54" s="344"/>
      <c r="C54" s="1"/>
      <c r="D54" s="1"/>
      <c r="E54" s="1"/>
      <c r="F54" s="1"/>
      <c r="G54" s="1"/>
      <c r="H54" s="1"/>
      <c r="I54" s="1"/>
      <c r="J54" s="1"/>
      <c r="K54" s="1"/>
      <c r="L54" s="1"/>
    </row>
    <row r="55" spans="1:1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</row>
    <row r="56" spans="1:1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</row>
    <row r="57" spans="1:13">
      <c r="A57" s="344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</row>
    <row r="58" spans="1:13">
      <c r="A58" s="1"/>
      <c r="B58" s="1"/>
      <c r="C58" s="375"/>
      <c r="D58" s="1"/>
      <c r="E58" s="1"/>
      <c r="F58" s="1"/>
      <c r="G58" s="1"/>
      <c r="H58" s="1"/>
      <c r="I58" s="1"/>
      <c r="J58" s="1"/>
      <c r="K58" s="1"/>
      <c r="L58" s="1"/>
    </row>
    <row r="59" spans="1:1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</row>
    <row r="60" spans="1:1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</row>
    <row r="61" spans="1:1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</row>
    <row r="62" spans="1:1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</row>
    <row r="63" spans="1:1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</row>
    <row r="64" spans="1:1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</row>
    <row r="65" spans="1:17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</row>
    <row r="66" spans="1:17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</row>
    <row r="67" spans="1:17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</row>
    <row r="68" spans="1:17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</row>
    <row r="69" spans="1:17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</row>
    <row r="70" spans="1:17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</row>
    <row r="71" spans="1:17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Q71" s="63"/>
    </row>
    <row r="72" spans="1:17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</row>
    <row r="73" spans="1:17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</row>
    <row r="74" spans="1:17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</row>
    <row r="75" spans="1:17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</row>
    <row r="76" spans="1:17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</row>
    <row r="77" spans="1:17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</row>
    <row r="78" spans="1:17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</row>
    <row r="79" spans="1:17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</row>
    <row r="80" spans="1:17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</row>
    <row r="81" spans="1:1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</row>
    <row r="82" spans="1:1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</row>
    <row r="83" spans="1:1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</row>
    <row r="84" spans="1:1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</row>
    <row r="85" spans="1:1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</row>
    <row r="86" spans="1:1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</row>
    <row r="87" spans="1:1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</row>
    <row r="88" spans="1:1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</row>
    <row r="89" spans="1:1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</row>
    <row r="90" spans="1:1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</row>
    <row r="91" spans="1:1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</row>
    <row r="92" spans="1:1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</row>
    <row r="93" spans="1:1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</row>
    <row r="94" spans="1:1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</row>
    <row r="95" spans="1:1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</row>
    <row r="96" spans="1:1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</row>
    <row r="97" spans="1:1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</row>
    <row r="98" spans="1:1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</row>
    <row r="99" spans="1:1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</row>
    <row r="100" spans="1:1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</row>
    <row r="101" spans="1:1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</row>
    <row r="102" spans="1:1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</row>
    <row r="103" spans="1:1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</row>
    <row r="104" spans="1:1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</row>
    <row r="105" spans="1:1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</row>
    <row r="106" spans="1:1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</row>
    <row r="107" spans="1:1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</row>
    <row r="108" spans="1:1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</row>
    <row r="109" spans="1:1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</row>
    <row r="110" spans="1:1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</row>
    <row r="111" spans="1:1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</row>
    <row r="112" spans="1:1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</row>
    <row r="113" spans="1:1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</row>
    <row r="114" spans="1:1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</row>
    <row r="115" spans="1:1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</row>
    <row r="116" spans="1:1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</row>
    <row r="117" spans="1:1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</row>
    <row r="118" spans="1:1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</row>
    <row r="119" spans="1:1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</row>
    <row r="120" spans="1:1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</row>
    <row r="121" spans="1:1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</row>
    <row r="122" spans="1:1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</row>
    <row r="123" spans="1:1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</row>
    <row r="124" spans="1:1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</row>
    <row r="125" spans="1:1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</row>
    <row r="126" spans="1:1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</row>
    <row r="127" spans="1:1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</row>
    <row r="128" spans="1:1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</row>
    <row r="129" spans="1:1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</row>
    <row r="130" spans="1:1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</row>
    <row r="131" spans="1:1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</row>
    <row r="132" spans="1:1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</row>
    <row r="133" spans="1:1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</row>
    <row r="134" spans="1:1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</row>
    <row r="135" spans="1:1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</row>
    <row r="136" spans="1:1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</row>
    <row r="137" spans="1:1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</row>
    <row r="138" spans="1:1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</row>
    <row r="139" spans="1:1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</row>
    <row r="140" spans="1:1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</row>
    <row r="141" spans="1:1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</row>
    <row r="142" spans="1:1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</row>
    <row r="143" spans="1:1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</row>
    <row r="144" spans="1:1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</row>
    <row r="145" spans="1:1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</row>
    <row r="146" spans="1:1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</row>
    <row r="147" spans="1:1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</row>
    <row r="148" spans="1:1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</row>
    <row r="149" spans="1:1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</row>
    <row r="150" spans="1:1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</row>
    <row r="151" spans="1:1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</row>
    <row r="152" spans="1:1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</row>
    <row r="153" spans="1:1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</row>
    <row r="154" spans="1:1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</row>
    <row r="155" spans="1:1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</row>
    <row r="156" spans="1:1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</row>
    <row r="157" spans="1:1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</row>
    <row r="158" spans="1:1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</row>
    <row r="159" spans="1:1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</row>
    <row r="160" spans="1:1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</row>
    <row r="161" spans="1:1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</row>
    <row r="162" spans="1:1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</row>
    <row r="163" spans="1:1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</row>
    <row r="164" spans="1:1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</row>
    <row r="165" spans="1:1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</row>
    <row r="166" spans="1:1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</row>
    <row r="167" spans="1:1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</row>
    <row r="168" spans="1:1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</row>
    <row r="169" spans="1:1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</row>
    <row r="170" spans="1:1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</row>
    <row r="171" spans="1:1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</row>
    <row r="172" spans="1:1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</row>
    <row r="173" spans="1:1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</row>
    <row r="174" spans="1:1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</row>
    <row r="175" spans="1:1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</row>
    <row r="176" spans="1:1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</row>
    <row r="177" spans="1:1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</row>
    <row r="178" spans="1:1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</row>
    <row r="179" spans="1:1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</row>
    <row r="180" spans="1:1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</row>
    <row r="181" spans="1:1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</row>
    <row r="182" spans="1:1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</row>
    <row r="183" spans="1:1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</row>
    <row r="184" spans="1:1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</row>
    <row r="185" spans="1:1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</row>
    <row r="186" spans="1:1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</row>
    <row r="187" spans="1:1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</row>
    <row r="188" spans="1:1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</row>
    <row r="189" spans="1:1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</row>
    <row r="190" spans="1:1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</row>
    <row r="191" spans="1:1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</row>
    <row r="192" spans="1:1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</row>
    <row r="193" spans="1:1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</row>
    <row r="194" spans="1:1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</row>
    <row r="195" spans="1:1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</row>
    <row r="196" spans="1:1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</row>
    <row r="197" spans="1:1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</row>
    <row r="198" spans="1:1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</row>
    <row r="199" spans="1:1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</row>
    <row r="200" spans="1:1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</row>
    <row r="201" spans="1:1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</row>
    <row r="202" spans="1:1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</row>
    <row r="203" spans="1:1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</row>
    <row r="204" spans="1:1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</row>
  </sheetData>
  <mergeCells count="15">
    <mergeCell ref="A3:L3"/>
    <mergeCell ref="A4:L4"/>
    <mergeCell ref="A5:L5"/>
    <mergeCell ref="L7:L10"/>
    <mergeCell ref="D8:D10"/>
    <mergeCell ref="E8:E10"/>
    <mergeCell ref="F8:F10"/>
    <mergeCell ref="G8:G10"/>
    <mergeCell ref="H8:H10"/>
    <mergeCell ref="I8:I10"/>
    <mergeCell ref="J8:J10"/>
    <mergeCell ref="K8:K10"/>
    <mergeCell ref="D7:H7"/>
    <mergeCell ref="I7:K7"/>
    <mergeCell ref="C7:C10"/>
  </mergeCells>
  <phoneticPr fontId="0" type="noConversion"/>
  <printOptions horizontalCentered="1"/>
  <pageMargins left="0.39370078740157483" right="0.39370078740157483" top="0.59055118110236227" bottom="0.59055118110236227" header="0.51181102362204722" footer="0.51181102362204722"/>
  <pageSetup paperSize="9" scale="68" firstPageNumber="13" orientation="landscape" horizontalDpi="300" verticalDpi="300" r:id="rId1"/>
  <headerFooter alignWithMargins="0">
    <oddFooter>&amp;P. oldal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:R317"/>
  <sheetViews>
    <sheetView view="pageBreakPreview" topLeftCell="A7" zoomScaleNormal="100" zoomScaleSheetLayoutView="100" workbookViewId="0">
      <pane ySplit="1995" activePane="bottomLeft"/>
      <selection activeCell="A7" sqref="A7"/>
      <selection pane="bottomLeft"/>
    </sheetView>
  </sheetViews>
  <sheetFormatPr defaultRowHeight="15"/>
  <cols>
    <col min="1" max="1" width="36.7109375" style="420" customWidth="1"/>
    <col min="2" max="2" width="8.5703125" style="420" customWidth="1"/>
    <col min="3" max="3" width="10.140625" style="420" customWidth="1"/>
    <col min="4" max="4" width="11" style="420" customWidth="1"/>
    <col min="5" max="5" width="10.5703125" style="420" customWidth="1"/>
    <col min="6" max="6" width="11.5703125" style="420" bestFit="1" customWidth="1"/>
    <col min="7" max="7" width="14" style="420" bestFit="1" customWidth="1"/>
    <col min="8" max="8" width="12" style="420" customWidth="1"/>
    <col min="9" max="9" width="10.28515625" style="420" customWidth="1"/>
    <col min="10" max="10" width="11.140625" style="420" customWidth="1"/>
    <col min="11" max="11" width="13.5703125" style="420" customWidth="1"/>
    <col min="12" max="12" width="10.140625" style="420" customWidth="1"/>
    <col min="13" max="16384" width="9.140625" style="420"/>
  </cols>
  <sheetData>
    <row r="1" spans="1:17" ht="15.75">
      <c r="A1" s="415" t="s">
        <v>768</v>
      </c>
      <c r="B1" s="416"/>
      <c r="C1" s="415"/>
      <c r="D1" s="415"/>
      <c r="E1" s="415"/>
      <c r="F1" s="415"/>
      <c r="G1" s="415"/>
      <c r="H1" s="417"/>
      <c r="I1" s="417"/>
      <c r="J1" s="417"/>
      <c r="K1" s="418"/>
      <c r="L1" s="418"/>
      <c r="M1" s="418"/>
      <c r="N1" s="418"/>
      <c r="O1" s="419"/>
    </row>
    <row r="2" spans="1:17" ht="15.75">
      <c r="A2" s="415"/>
      <c r="B2" s="416"/>
      <c r="C2" s="415"/>
      <c r="D2" s="415"/>
      <c r="E2" s="415"/>
      <c r="F2" s="415"/>
      <c r="G2" s="415"/>
      <c r="H2" s="417"/>
      <c r="I2" s="417"/>
      <c r="J2" s="417"/>
      <c r="K2" s="418"/>
      <c r="L2" s="418"/>
      <c r="M2" s="418"/>
      <c r="N2" s="418"/>
      <c r="O2" s="419"/>
    </row>
    <row r="3" spans="1:17" ht="15.75">
      <c r="A3" s="544" t="s">
        <v>638</v>
      </c>
      <c r="B3" s="544"/>
      <c r="C3" s="544"/>
      <c r="D3" s="544"/>
      <c r="E3" s="544"/>
      <c r="F3" s="544"/>
      <c r="G3" s="544"/>
      <c r="H3" s="544"/>
      <c r="I3" s="544"/>
      <c r="J3" s="544"/>
      <c r="K3" s="544"/>
      <c r="L3" s="544"/>
    </row>
    <row r="4" spans="1:17" ht="15.75">
      <c r="A4" s="544" t="s">
        <v>639</v>
      </c>
      <c r="B4" s="544"/>
      <c r="C4" s="544"/>
      <c r="D4" s="544"/>
      <c r="E4" s="544"/>
      <c r="F4" s="544"/>
      <c r="G4" s="544"/>
      <c r="H4" s="544"/>
      <c r="I4" s="544"/>
      <c r="J4" s="544"/>
      <c r="K4" s="544"/>
      <c r="L4" s="544"/>
    </row>
    <row r="5" spans="1:17" ht="15.75">
      <c r="A5" s="544" t="s">
        <v>20</v>
      </c>
      <c r="B5" s="544"/>
      <c r="C5" s="544"/>
      <c r="D5" s="544"/>
      <c r="E5" s="544"/>
      <c r="F5" s="544"/>
      <c r="G5" s="544"/>
      <c r="H5" s="544"/>
      <c r="I5" s="544"/>
      <c r="J5" s="544"/>
      <c r="K5" s="544"/>
      <c r="L5" s="544"/>
    </row>
    <row r="6" spans="1:17">
      <c r="A6" s="421"/>
      <c r="B6" s="421"/>
      <c r="C6" s="421"/>
      <c r="D6" s="422"/>
      <c r="E6" s="421"/>
      <c r="F6" s="421"/>
      <c r="G6" s="421"/>
      <c r="H6" s="421"/>
      <c r="I6" s="569" t="s">
        <v>28</v>
      </c>
      <c r="J6" s="569"/>
      <c r="K6" s="569"/>
      <c r="L6" s="569"/>
    </row>
    <row r="7" spans="1:17" ht="15" customHeight="1">
      <c r="A7" s="423" t="s">
        <v>39</v>
      </c>
      <c r="B7" s="546" t="s">
        <v>640</v>
      </c>
      <c r="C7" s="566" t="s">
        <v>641</v>
      </c>
      <c r="D7" s="572" t="s">
        <v>40</v>
      </c>
      <c r="E7" s="573"/>
      <c r="F7" s="573"/>
      <c r="G7" s="573"/>
      <c r="H7" s="574"/>
      <c r="I7" s="575" t="s">
        <v>41</v>
      </c>
      <c r="J7" s="576"/>
      <c r="K7" s="576"/>
      <c r="L7" s="546" t="s">
        <v>642</v>
      </c>
      <c r="Q7" s="424"/>
    </row>
    <row r="8" spans="1:17" ht="12.75" customHeight="1">
      <c r="A8" s="425" t="s">
        <v>42</v>
      </c>
      <c r="B8" s="547"/>
      <c r="C8" s="570"/>
      <c r="D8" s="546" t="s">
        <v>74</v>
      </c>
      <c r="E8" s="546" t="s">
        <v>75</v>
      </c>
      <c r="F8" s="546" t="s">
        <v>97</v>
      </c>
      <c r="G8" s="546" t="s">
        <v>189</v>
      </c>
      <c r="H8" s="546" t="s">
        <v>165</v>
      </c>
      <c r="I8" s="566" t="s">
        <v>44</v>
      </c>
      <c r="J8" s="546" t="s">
        <v>43</v>
      </c>
      <c r="K8" s="577" t="s">
        <v>197</v>
      </c>
      <c r="L8" s="549"/>
    </row>
    <row r="9" spans="1:17">
      <c r="A9" s="425"/>
      <c r="B9" s="547"/>
      <c r="C9" s="570"/>
      <c r="D9" s="549"/>
      <c r="E9" s="549"/>
      <c r="F9" s="549"/>
      <c r="G9" s="549"/>
      <c r="H9" s="549"/>
      <c r="I9" s="567"/>
      <c r="J9" s="549"/>
      <c r="K9" s="578"/>
      <c r="L9" s="549"/>
    </row>
    <row r="10" spans="1:17" ht="29.25" customHeight="1">
      <c r="A10" s="426"/>
      <c r="B10" s="548"/>
      <c r="C10" s="571"/>
      <c r="D10" s="550"/>
      <c r="E10" s="550"/>
      <c r="F10" s="550"/>
      <c r="G10" s="550"/>
      <c r="H10" s="550"/>
      <c r="I10" s="568"/>
      <c r="J10" s="550"/>
      <c r="K10" s="579"/>
      <c r="L10" s="550"/>
    </row>
    <row r="11" spans="1:17">
      <c r="A11" s="427" t="s">
        <v>8</v>
      </c>
      <c r="B11" s="427" t="s">
        <v>9</v>
      </c>
      <c r="C11" s="427" t="s">
        <v>10</v>
      </c>
      <c r="D11" s="427" t="s">
        <v>11</v>
      </c>
      <c r="E11" s="427" t="s">
        <v>12</v>
      </c>
      <c r="F11" s="427" t="s">
        <v>13</v>
      </c>
      <c r="G11" s="427" t="s">
        <v>14</v>
      </c>
      <c r="H11" s="427" t="s">
        <v>15</v>
      </c>
      <c r="I11" s="427" t="s">
        <v>16</v>
      </c>
      <c r="J11" s="427" t="s">
        <v>17</v>
      </c>
      <c r="K11" s="427" t="s">
        <v>18</v>
      </c>
      <c r="L11" s="427" t="s">
        <v>643</v>
      </c>
    </row>
    <row r="12" spans="1:17">
      <c r="A12" s="428" t="s">
        <v>644</v>
      </c>
      <c r="B12" s="429" t="s">
        <v>645</v>
      </c>
      <c r="C12" s="430"/>
      <c r="D12" s="431"/>
      <c r="E12" s="432"/>
      <c r="F12" s="431"/>
      <c r="G12" s="432"/>
      <c r="H12" s="432"/>
      <c r="I12" s="431"/>
      <c r="J12" s="432"/>
      <c r="K12" s="431"/>
      <c r="L12" s="432"/>
      <c r="M12" s="433">
        <f>SUM(D12:L12)</f>
        <v>0</v>
      </c>
      <c r="N12" s="433">
        <f>C12-M12</f>
        <v>0</v>
      </c>
    </row>
    <row r="13" spans="1:17">
      <c r="A13" s="434" t="s">
        <v>48</v>
      </c>
      <c r="B13" s="434"/>
      <c r="C13" s="435">
        <f>SUM(D13:L13)</f>
        <v>150750</v>
      </c>
      <c r="D13" s="436">
        <v>103135</v>
      </c>
      <c r="E13" s="435">
        <v>22476</v>
      </c>
      <c r="F13" s="436">
        <v>23458</v>
      </c>
      <c r="G13" s="435"/>
      <c r="H13" s="435"/>
      <c r="I13" s="436">
        <v>1681</v>
      </c>
      <c r="J13" s="435"/>
      <c r="K13" s="436"/>
      <c r="L13" s="435"/>
      <c r="M13" s="433">
        <f>SUM(D13:L13)</f>
        <v>150750</v>
      </c>
      <c r="N13" s="433">
        <f>C13-M13</f>
        <v>0</v>
      </c>
      <c r="O13" s="433"/>
    </row>
    <row r="14" spans="1:17">
      <c r="A14" s="434" t="s">
        <v>400</v>
      </c>
      <c r="B14" s="434"/>
      <c r="C14" s="435">
        <v>152385</v>
      </c>
      <c r="D14" s="436">
        <v>103135</v>
      </c>
      <c r="E14" s="435">
        <v>22476</v>
      </c>
      <c r="F14" s="436">
        <v>25093</v>
      </c>
      <c r="G14" s="435"/>
      <c r="H14" s="435"/>
      <c r="I14" s="436">
        <v>1681</v>
      </c>
      <c r="J14" s="435"/>
      <c r="K14" s="436"/>
      <c r="L14" s="435"/>
      <c r="M14" s="433">
        <f t="shared" ref="M14:M69" si="0">SUM(D14:L14)</f>
        <v>152385</v>
      </c>
      <c r="N14" s="433">
        <f t="shared" ref="N14:N77" si="1">C14-M14</f>
        <v>0</v>
      </c>
      <c r="O14" s="433">
        <v>0</v>
      </c>
    </row>
    <row r="15" spans="1:17">
      <c r="A15" s="434" t="s">
        <v>646</v>
      </c>
      <c r="B15" s="434"/>
      <c r="C15" s="437">
        <v>439</v>
      </c>
      <c r="D15" s="436"/>
      <c r="E15" s="435"/>
      <c r="F15" s="436">
        <v>439</v>
      </c>
      <c r="G15" s="435"/>
      <c r="H15" s="435"/>
      <c r="I15" s="436"/>
      <c r="J15" s="435"/>
      <c r="K15" s="436"/>
      <c r="L15" s="435"/>
      <c r="M15" s="433">
        <f t="shared" si="0"/>
        <v>439</v>
      </c>
      <c r="N15" s="433">
        <f t="shared" si="1"/>
        <v>0</v>
      </c>
      <c r="O15" s="433"/>
    </row>
    <row r="16" spans="1:17">
      <c r="A16" s="434" t="s">
        <v>647</v>
      </c>
      <c r="B16" s="434"/>
      <c r="C16" s="437">
        <v>-10584</v>
      </c>
      <c r="D16" s="436">
        <v>-7125</v>
      </c>
      <c r="E16" s="435">
        <v>-1376</v>
      </c>
      <c r="F16" s="436">
        <v>-1232</v>
      </c>
      <c r="G16" s="435"/>
      <c r="H16" s="435"/>
      <c r="I16" s="436">
        <v>-851</v>
      </c>
      <c r="J16" s="435"/>
      <c r="K16" s="436"/>
      <c r="L16" s="435"/>
      <c r="M16" s="433">
        <f t="shared" si="0"/>
        <v>-10584</v>
      </c>
      <c r="N16" s="433">
        <f t="shared" si="1"/>
        <v>0</v>
      </c>
      <c r="O16" s="433"/>
    </row>
    <row r="17" spans="1:18">
      <c r="A17" s="434" t="s">
        <v>648</v>
      </c>
      <c r="B17" s="434"/>
      <c r="C17" s="437">
        <f>SUM(C15:C16)</f>
        <v>-10145</v>
      </c>
      <c r="D17" s="437">
        <f t="shared" ref="D17:L17" si="2">SUM(D15:D16)</f>
        <v>-7125</v>
      </c>
      <c r="E17" s="437">
        <f t="shared" si="2"/>
        <v>-1376</v>
      </c>
      <c r="F17" s="437">
        <f t="shared" si="2"/>
        <v>-793</v>
      </c>
      <c r="G17" s="437">
        <f t="shared" si="2"/>
        <v>0</v>
      </c>
      <c r="H17" s="437">
        <f t="shared" si="2"/>
        <v>0</v>
      </c>
      <c r="I17" s="437">
        <f t="shared" si="2"/>
        <v>-851</v>
      </c>
      <c r="J17" s="437">
        <f t="shared" si="2"/>
        <v>0</v>
      </c>
      <c r="K17" s="437">
        <f t="shared" si="2"/>
        <v>0</v>
      </c>
      <c r="L17" s="437">
        <f t="shared" si="2"/>
        <v>0</v>
      </c>
      <c r="M17" s="433">
        <f t="shared" si="0"/>
        <v>-10145</v>
      </c>
      <c r="N17" s="433">
        <f t="shared" si="1"/>
        <v>0</v>
      </c>
      <c r="O17" s="437">
        <f>SUM(O14)</f>
        <v>0</v>
      </c>
      <c r="P17" s="433"/>
      <c r="Q17" s="433"/>
      <c r="R17" s="433"/>
    </row>
    <row r="18" spans="1:18" s="441" customFormat="1">
      <c r="A18" s="438" t="s">
        <v>400</v>
      </c>
      <c r="B18" s="438"/>
      <c r="C18" s="439">
        <f>C14+C17</f>
        <v>142240</v>
      </c>
      <c r="D18" s="439">
        <f t="shared" ref="D18:L18" si="3">D14+D17</f>
        <v>96010</v>
      </c>
      <c r="E18" s="439">
        <f t="shared" si="3"/>
        <v>21100</v>
      </c>
      <c r="F18" s="439">
        <f t="shared" si="3"/>
        <v>24300</v>
      </c>
      <c r="G18" s="439">
        <f t="shared" si="3"/>
        <v>0</v>
      </c>
      <c r="H18" s="439">
        <f t="shared" si="3"/>
        <v>0</v>
      </c>
      <c r="I18" s="439">
        <f t="shared" si="3"/>
        <v>830</v>
      </c>
      <c r="J18" s="439">
        <f t="shared" si="3"/>
        <v>0</v>
      </c>
      <c r="K18" s="439">
        <f t="shared" si="3"/>
        <v>0</v>
      </c>
      <c r="L18" s="439">
        <f t="shared" si="3"/>
        <v>0</v>
      </c>
      <c r="M18" s="433">
        <f t="shared" si="0"/>
        <v>142240</v>
      </c>
      <c r="N18" s="433">
        <f t="shared" si="1"/>
        <v>0</v>
      </c>
      <c r="O18" s="439">
        <f>O13+O17</f>
        <v>0</v>
      </c>
      <c r="P18" s="440"/>
      <c r="Q18" s="440"/>
      <c r="R18" s="440"/>
    </row>
    <row r="19" spans="1:18">
      <c r="A19" s="428" t="s">
        <v>649</v>
      </c>
      <c r="B19" s="429" t="s">
        <v>645</v>
      </c>
      <c r="C19" s="435"/>
      <c r="D19" s="431"/>
      <c r="E19" s="432"/>
      <c r="F19" s="431"/>
      <c r="G19" s="432"/>
      <c r="H19" s="432"/>
      <c r="I19" s="431"/>
      <c r="J19" s="432"/>
      <c r="K19" s="431"/>
      <c r="L19" s="432"/>
      <c r="M19" s="433">
        <f t="shared" si="0"/>
        <v>0</v>
      </c>
      <c r="N19" s="433">
        <f t="shared" si="1"/>
        <v>0</v>
      </c>
      <c r="O19" s="433"/>
    </row>
    <row r="20" spans="1:18" s="424" customFormat="1">
      <c r="A20" s="434" t="s">
        <v>48</v>
      </c>
      <c r="B20" s="434"/>
      <c r="C20" s="435">
        <f>SUM(D20:L20)</f>
        <v>126000</v>
      </c>
      <c r="D20" s="436">
        <v>81972</v>
      </c>
      <c r="E20" s="435">
        <v>16575</v>
      </c>
      <c r="F20" s="436">
        <v>24189</v>
      </c>
      <c r="G20" s="435"/>
      <c r="H20" s="435"/>
      <c r="I20" s="436">
        <v>3264</v>
      </c>
      <c r="J20" s="435"/>
      <c r="K20" s="436"/>
      <c r="L20" s="435"/>
      <c r="M20" s="433">
        <f t="shared" si="0"/>
        <v>126000</v>
      </c>
      <c r="N20" s="433">
        <f t="shared" si="1"/>
        <v>0</v>
      </c>
      <c r="O20" s="442"/>
    </row>
    <row r="21" spans="1:18" s="424" customFormat="1">
      <c r="A21" s="434" t="s">
        <v>400</v>
      </c>
      <c r="B21" s="434"/>
      <c r="C21" s="435">
        <v>126000</v>
      </c>
      <c r="D21" s="436">
        <v>81972</v>
      </c>
      <c r="E21" s="435">
        <v>16575</v>
      </c>
      <c r="F21" s="436">
        <v>24189</v>
      </c>
      <c r="G21" s="435">
        <v>0</v>
      </c>
      <c r="H21" s="435">
        <v>0</v>
      </c>
      <c r="I21" s="436">
        <v>3264</v>
      </c>
      <c r="J21" s="435">
        <v>0</v>
      </c>
      <c r="K21" s="436">
        <v>0</v>
      </c>
      <c r="L21" s="435">
        <v>0</v>
      </c>
      <c r="M21" s="433">
        <f t="shared" si="0"/>
        <v>126000</v>
      </c>
      <c r="N21" s="433">
        <f t="shared" si="1"/>
        <v>0</v>
      </c>
      <c r="O21" s="442"/>
    </row>
    <row r="22" spans="1:18" s="424" customFormat="1">
      <c r="A22" s="434" t="s">
        <v>646</v>
      </c>
      <c r="B22" s="434"/>
      <c r="C22" s="437">
        <v>930</v>
      </c>
      <c r="D22" s="436"/>
      <c r="E22" s="435"/>
      <c r="F22" s="436">
        <v>930</v>
      </c>
      <c r="G22" s="435"/>
      <c r="H22" s="435"/>
      <c r="I22" s="436"/>
      <c r="J22" s="435"/>
      <c r="K22" s="436"/>
      <c r="L22" s="435"/>
      <c r="M22" s="433">
        <f t="shared" si="0"/>
        <v>930</v>
      </c>
      <c r="N22" s="433">
        <f t="shared" si="1"/>
        <v>0</v>
      </c>
      <c r="O22" s="442"/>
    </row>
    <row r="23" spans="1:18" s="424" customFormat="1">
      <c r="A23" s="434" t="s">
        <v>647</v>
      </c>
      <c r="B23" s="434"/>
      <c r="C23" s="435">
        <v>-8510</v>
      </c>
      <c r="D23" s="436">
        <v>-1072</v>
      </c>
      <c r="E23" s="435">
        <v>-475</v>
      </c>
      <c r="F23" s="436">
        <v>-6219</v>
      </c>
      <c r="G23" s="435"/>
      <c r="H23" s="435"/>
      <c r="I23" s="436">
        <v>-744</v>
      </c>
      <c r="J23" s="435"/>
      <c r="K23" s="436"/>
      <c r="L23" s="435"/>
      <c r="M23" s="433">
        <f t="shared" si="0"/>
        <v>-8510</v>
      </c>
      <c r="N23" s="433">
        <f t="shared" si="1"/>
        <v>0</v>
      </c>
      <c r="O23" s="442"/>
    </row>
    <row r="24" spans="1:18">
      <c r="A24" s="434" t="s">
        <v>648</v>
      </c>
      <c r="B24" s="434"/>
      <c r="C24" s="435">
        <f>SUM(C22:C23)</f>
        <v>-7580</v>
      </c>
      <c r="D24" s="435">
        <f t="shared" ref="D24:L24" si="4">SUM(D22:D23)</f>
        <v>-1072</v>
      </c>
      <c r="E24" s="435">
        <f t="shared" si="4"/>
        <v>-475</v>
      </c>
      <c r="F24" s="435">
        <f t="shared" si="4"/>
        <v>-5289</v>
      </c>
      <c r="G24" s="435">
        <f t="shared" si="4"/>
        <v>0</v>
      </c>
      <c r="H24" s="435">
        <f t="shared" si="4"/>
        <v>0</v>
      </c>
      <c r="I24" s="435">
        <f t="shared" si="4"/>
        <v>-744</v>
      </c>
      <c r="J24" s="435">
        <f t="shared" si="4"/>
        <v>0</v>
      </c>
      <c r="K24" s="435">
        <f t="shared" si="4"/>
        <v>0</v>
      </c>
      <c r="L24" s="435">
        <f t="shared" si="4"/>
        <v>0</v>
      </c>
      <c r="M24" s="433">
        <f t="shared" si="0"/>
        <v>-7580</v>
      </c>
      <c r="N24" s="433">
        <f t="shared" si="1"/>
        <v>0</v>
      </c>
      <c r="O24" s="433"/>
    </row>
    <row r="25" spans="1:18" s="441" customFormat="1">
      <c r="A25" s="438" t="s">
        <v>400</v>
      </c>
      <c r="B25" s="438"/>
      <c r="C25" s="443">
        <f>C21+C24</f>
        <v>118420</v>
      </c>
      <c r="D25" s="443">
        <f t="shared" ref="D25:L25" si="5">D21+D24</f>
        <v>80900</v>
      </c>
      <c r="E25" s="443">
        <f t="shared" si="5"/>
        <v>16100</v>
      </c>
      <c r="F25" s="443">
        <f t="shared" si="5"/>
        <v>18900</v>
      </c>
      <c r="G25" s="443">
        <f t="shared" si="5"/>
        <v>0</v>
      </c>
      <c r="H25" s="443">
        <f t="shared" si="5"/>
        <v>0</v>
      </c>
      <c r="I25" s="443">
        <f t="shared" si="5"/>
        <v>2520</v>
      </c>
      <c r="J25" s="443">
        <f t="shared" si="5"/>
        <v>0</v>
      </c>
      <c r="K25" s="443">
        <f t="shared" si="5"/>
        <v>0</v>
      </c>
      <c r="L25" s="443">
        <f t="shared" si="5"/>
        <v>0</v>
      </c>
      <c r="M25" s="433">
        <f t="shared" si="0"/>
        <v>118420</v>
      </c>
      <c r="N25" s="433">
        <f t="shared" si="1"/>
        <v>0</v>
      </c>
      <c r="O25" s="440"/>
    </row>
    <row r="26" spans="1:18">
      <c r="A26" s="444" t="s">
        <v>650</v>
      </c>
      <c r="B26" s="445" t="s">
        <v>645</v>
      </c>
      <c r="C26" s="435"/>
      <c r="D26" s="436"/>
      <c r="E26" s="435"/>
      <c r="F26" s="436"/>
      <c r="G26" s="435"/>
      <c r="H26" s="435"/>
      <c r="I26" s="436"/>
      <c r="J26" s="435"/>
      <c r="K26" s="436"/>
      <c r="L26" s="435"/>
      <c r="M26" s="433">
        <f t="shared" si="0"/>
        <v>0</v>
      </c>
      <c r="N26" s="433">
        <f t="shared" si="1"/>
        <v>0</v>
      </c>
      <c r="O26" s="433"/>
    </row>
    <row r="27" spans="1:18" s="424" customFormat="1">
      <c r="A27" s="434" t="s">
        <v>48</v>
      </c>
      <c r="B27" s="434"/>
      <c r="C27" s="435">
        <v>66186</v>
      </c>
      <c r="D27" s="436">
        <v>43486</v>
      </c>
      <c r="E27" s="435">
        <v>8700</v>
      </c>
      <c r="F27" s="436">
        <v>12449</v>
      </c>
      <c r="G27" s="435"/>
      <c r="H27" s="435"/>
      <c r="I27" s="436">
        <v>1551</v>
      </c>
      <c r="J27" s="435"/>
      <c r="K27" s="436"/>
      <c r="L27" s="435"/>
      <c r="M27" s="433">
        <f t="shared" si="0"/>
        <v>66186</v>
      </c>
      <c r="N27" s="433">
        <f t="shared" si="1"/>
        <v>0</v>
      </c>
      <c r="O27" s="442"/>
    </row>
    <row r="28" spans="1:18" s="424" customFormat="1">
      <c r="A28" s="434" t="s">
        <v>400</v>
      </c>
      <c r="B28" s="434"/>
      <c r="C28" s="435">
        <v>66186</v>
      </c>
      <c r="D28" s="436">
        <v>43486</v>
      </c>
      <c r="E28" s="435">
        <v>8700</v>
      </c>
      <c r="F28" s="436">
        <v>12449</v>
      </c>
      <c r="G28" s="435"/>
      <c r="H28" s="435"/>
      <c r="I28" s="436">
        <v>1551</v>
      </c>
      <c r="J28" s="435"/>
      <c r="K28" s="436"/>
      <c r="L28" s="435"/>
      <c r="M28" s="433">
        <f t="shared" si="0"/>
        <v>66186</v>
      </c>
      <c r="N28" s="433">
        <f t="shared" si="1"/>
        <v>0</v>
      </c>
      <c r="O28" s="442"/>
    </row>
    <row r="29" spans="1:18" s="424" customFormat="1">
      <c r="A29" s="434" t="s">
        <v>651</v>
      </c>
      <c r="B29" s="434"/>
      <c r="C29" s="435">
        <v>-561</v>
      </c>
      <c r="D29" s="436"/>
      <c r="E29" s="435"/>
      <c r="F29" s="436">
        <v>-561</v>
      </c>
      <c r="G29" s="435"/>
      <c r="H29" s="435"/>
      <c r="I29" s="436"/>
      <c r="J29" s="435"/>
      <c r="K29" s="436"/>
      <c r="L29" s="435"/>
      <c r="M29" s="433">
        <f t="shared" si="0"/>
        <v>-561</v>
      </c>
      <c r="N29" s="433">
        <f t="shared" si="1"/>
        <v>0</v>
      </c>
      <c r="O29" s="442"/>
    </row>
    <row r="30" spans="1:18" s="424" customFormat="1">
      <c r="A30" s="434" t="s">
        <v>647</v>
      </c>
      <c r="B30" s="434"/>
      <c r="C30" s="435">
        <v>-3315</v>
      </c>
      <c r="D30" s="436">
        <v>-1676</v>
      </c>
      <c r="E30" s="435">
        <v>-440</v>
      </c>
      <c r="F30" s="436">
        <v>-898</v>
      </c>
      <c r="G30" s="435"/>
      <c r="H30" s="435"/>
      <c r="I30" s="436">
        <v>-301</v>
      </c>
      <c r="J30" s="435"/>
      <c r="K30" s="436"/>
      <c r="L30" s="435"/>
      <c r="M30" s="433">
        <f t="shared" si="0"/>
        <v>-3315</v>
      </c>
      <c r="N30" s="433">
        <f t="shared" si="1"/>
        <v>0</v>
      </c>
      <c r="O30" s="442"/>
    </row>
    <row r="31" spans="1:18">
      <c r="A31" s="434" t="s">
        <v>648</v>
      </c>
      <c r="B31" s="434"/>
      <c r="C31" s="435">
        <f>SUM(C29:C30)</f>
        <v>-3876</v>
      </c>
      <c r="D31" s="435">
        <f t="shared" ref="D31:L31" si="6">SUM(D29:D30)</f>
        <v>-1676</v>
      </c>
      <c r="E31" s="435">
        <f t="shared" si="6"/>
        <v>-440</v>
      </c>
      <c r="F31" s="435">
        <f t="shared" si="6"/>
        <v>-1459</v>
      </c>
      <c r="G31" s="435">
        <f t="shared" si="6"/>
        <v>0</v>
      </c>
      <c r="H31" s="435">
        <f t="shared" si="6"/>
        <v>0</v>
      </c>
      <c r="I31" s="435">
        <f t="shared" si="6"/>
        <v>-301</v>
      </c>
      <c r="J31" s="435">
        <f t="shared" si="6"/>
        <v>0</v>
      </c>
      <c r="K31" s="435">
        <f t="shared" si="6"/>
        <v>0</v>
      </c>
      <c r="L31" s="435">
        <f t="shared" si="6"/>
        <v>0</v>
      </c>
      <c r="M31" s="433">
        <f t="shared" si="0"/>
        <v>-3876</v>
      </c>
      <c r="N31" s="433">
        <f t="shared" si="1"/>
        <v>0</v>
      </c>
      <c r="O31" s="433"/>
    </row>
    <row r="32" spans="1:18">
      <c r="A32" s="438" t="s">
        <v>400</v>
      </c>
      <c r="B32" s="438"/>
      <c r="C32" s="443">
        <f>C28+C31</f>
        <v>62310</v>
      </c>
      <c r="D32" s="443">
        <f t="shared" ref="D32:L32" si="7">D28+D31</f>
        <v>41810</v>
      </c>
      <c r="E32" s="443">
        <f t="shared" si="7"/>
        <v>8260</v>
      </c>
      <c r="F32" s="443">
        <f t="shared" si="7"/>
        <v>10990</v>
      </c>
      <c r="G32" s="443">
        <f t="shared" si="7"/>
        <v>0</v>
      </c>
      <c r="H32" s="443">
        <f t="shared" si="7"/>
        <v>0</v>
      </c>
      <c r="I32" s="443">
        <f t="shared" si="7"/>
        <v>1250</v>
      </c>
      <c r="J32" s="443">
        <f t="shared" si="7"/>
        <v>0</v>
      </c>
      <c r="K32" s="443">
        <f t="shared" si="7"/>
        <v>0</v>
      </c>
      <c r="L32" s="443">
        <f t="shared" si="7"/>
        <v>0</v>
      </c>
      <c r="M32" s="433">
        <f t="shared" si="0"/>
        <v>62310</v>
      </c>
      <c r="N32" s="433">
        <f t="shared" si="1"/>
        <v>0</v>
      </c>
      <c r="O32" s="433"/>
    </row>
    <row r="33" spans="1:15">
      <c r="A33" s="444" t="s">
        <v>652</v>
      </c>
      <c r="B33" s="444"/>
      <c r="C33" s="435"/>
      <c r="D33" s="436"/>
      <c r="E33" s="435"/>
      <c r="F33" s="436"/>
      <c r="G33" s="435"/>
      <c r="H33" s="435"/>
      <c r="I33" s="431"/>
      <c r="J33" s="432"/>
      <c r="K33" s="431"/>
      <c r="L33" s="432"/>
      <c r="M33" s="433">
        <f t="shared" si="0"/>
        <v>0</v>
      </c>
      <c r="N33" s="433">
        <f t="shared" si="1"/>
        <v>0</v>
      </c>
      <c r="O33" s="433"/>
    </row>
    <row r="34" spans="1:15">
      <c r="A34" s="434" t="s">
        <v>48</v>
      </c>
      <c r="B34" s="429" t="s">
        <v>645</v>
      </c>
      <c r="C34" s="435">
        <v>34689</v>
      </c>
      <c r="D34" s="436">
        <v>20278</v>
      </c>
      <c r="E34" s="435">
        <v>4008</v>
      </c>
      <c r="F34" s="436">
        <v>5582</v>
      </c>
      <c r="G34" s="435"/>
      <c r="H34" s="435"/>
      <c r="I34" s="436">
        <v>4821</v>
      </c>
      <c r="J34" s="435"/>
      <c r="K34" s="436"/>
      <c r="L34" s="435"/>
      <c r="M34" s="433">
        <f t="shared" si="0"/>
        <v>34689</v>
      </c>
      <c r="N34" s="433">
        <f t="shared" si="1"/>
        <v>0</v>
      </c>
      <c r="O34" s="433"/>
    </row>
    <row r="35" spans="1:15">
      <c r="A35" s="434" t="s">
        <v>400</v>
      </c>
      <c r="B35" s="445"/>
      <c r="C35" s="435">
        <v>34850</v>
      </c>
      <c r="D35" s="436">
        <v>20278</v>
      </c>
      <c r="E35" s="435">
        <v>4008</v>
      </c>
      <c r="F35" s="436">
        <v>5743</v>
      </c>
      <c r="G35" s="435"/>
      <c r="H35" s="435"/>
      <c r="I35" s="436">
        <v>4821</v>
      </c>
      <c r="J35" s="435"/>
      <c r="K35" s="436"/>
      <c r="L35" s="435"/>
      <c r="M35" s="433">
        <f t="shared" si="0"/>
        <v>34850</v>
      </c>
      <c r="N35" s="433">
        <f t="shared" si="1"/>
        <v>0</v>
      </c>
      <c r="O35" s="433"/>
    </row>
    <row r="36" spans="1:15">
      <c r="A36" s="434" t="s">
        <v>653</v>
      </c>
      <c r="B36" s="445"/>
      <c r="C36" s="435">
        <v>96</v>
      </c>
      <c r="D36" s="436"/>
      <c r="E36" s="435"/>
      <c r="F36" s="436">
        <v>96</v>
      </c>
      <c r="G36" s="435"/>
      <c r="H36" s="435"/>
      <c r="I36" s="436"/>
      <c r="J36" s="435"/>
      <c r="K36" s="436"/>
      <c r="L36" s="435"/>
      <c r="M36" s="433">
        <f t="shared" si="0"/>
        <v>96</v>
      </c>
      <c r="N36" s="433">
        <f t="shared" si="1"/>
        <v>0</v>
      </c>
      <c r="O36" s="433"/>
    </row>
    <row r="37" spans="1:15">
      <c r="A37" s="434" t="s">
        <v>654</v>
      </c>
      <c r="B37" s="445"/>
      <c r="C37" s="435">
        <v>10</v>
      </c>
      <c r="D37" s="436"/>
      <c r="E37" s="435"/>
      <c r="F37" s="436">
        <v>10</v>
      </c>
      <c r="G37" s="435"/>
      <c r="H37" s="435"/>
      <c r="I37" s="436"/>
      <c r="J37" s="435"/>
      <c r="K37" s="436"/>
      <c r="L37" s="435"/>
      <c r="M37" s="433">
        <f t="shared" si="0"/>
        <v>10</v>
      </c>
      <c r="N37" s="433">
        <f t="shared" si="1"/>
        <v>0</v>
      </c>
      <c r="O37" s="433"/>
    </row>
    <row r="38" spans="1:15">
      <c r="A38" s="434" t="s">
        <v>647</v>
      </c>
      <c r="B38" s="445"/>
      <c r="C38" s="435">
        <v>-1631</v>
      </c>
      <c r="D38" s="436">
        <v>422</v>
      </c>
      <c r="E38" s="435">
        <v>107</v>
      </c>
      <c r="F38" s="436">
        <v>-239</v>
      </c>
      <c r="G38" s="435"/>
      <c r="H38" s="435"/>
      <c r="I38" s="436">
        <v>-1921</v>
      </c>
      <c r="J38" s="435"/>
      <c r="K38" s="436"/>
      <c r="L38" s="435"/>
      <c r="M38" s="433">
        <f t="shared" si="0"/>
        <v>-1631</v>
      </c>
      <c r="N38" s="433">
        <f t="shared" si="1"/>
        <v>0</v>
      </c>
      <c r="O38" s="433"/>
    </row>
    <row r="39" spans="1:15">
      <c r="A39" s="434" t="s">
        <v>648</v>
      </c>
      <c r="B39" s="445"/>
      <c r="C39" s="435">
        <f>SUM(C36:C38)</f>
        <v>-1525</v>
      </c>
      <c r="D39" s="435">
        <f t="shared" ref="D39:L39" si="8">SUM(D36:D38)</f>
        <v>422</v>
      </c>
      <c r="E39" s="435">
        <f t="shared" si="8"/>
        <v>107</v>
      </c>
      <c r="F39" s="435">
        <f t="shared" si="8"/>
        <v>-133</v>
      </c>
      <c r="G39" s="435">
        <f t="shared" si="8"/>
        <v>0</v>
      </c>
      <c r="H39" s="435">
        <f t="shared" si="8"/>
        <v>0</v>
      </c>
      <c r="I39" s="435">
        <f t="shared" si="8"/>
        <v>-1921</v>
      </c>
      <c r="J39" s="435">
        <f t="shared" si="8"/>
        <v>0</v>
      </c>
      <c r="K39" s="435">
        <f t="shared" si="8"/>
        <v>0</v>
      </c>
      <c r="L39" s="435">
        <f t="shared" si="8"/>
        <v>0</v>
      </c>
      <c r="M39" s="433">
        <f t="shared" si="0"/>
        <v>-1525</v>
      </c>
      <c r="N39" s="433">
        <f t="shared" si="1"/>
        <v>0</v>
      </c>
      <c r="O39" s="433"/>
    </row>
    <row r="40" spans="1:15">
      <c r="A40" s="438" t="s">
        <v>400</v>
      </c>
      <c r="B40" s="446"/>
      <c r="C40" s="443">
        <f>C35+C39</f>
        <v>33325</v>
      </c>
      <c r="D40" s="443">
        <f t="shared" ref="D40:L40" si="9">D35+D39</f>
        <v>20700</v>
      </c>
      <c r="E40" s="443">
        <f t="shared" si="9"/>
        <v>4115</v>
      </c>
      <c r="F40" s="443">
        <f t="shared" si="9"/>
        <v>5610</v>
      </c>
      <c r="G40" s="443">
        <f t="shared" si="9"/>
        <v>0</v>
      </c>
      <c r="H40" s="443">
        <f t="shared" si="9"/>
        <v>0</v>
      </c>
      <c r="I40" s="443">
        <f t="shared" si="9"/>
        <v>2900</v>
      </c>
      <c r="J40" s="443">
        <f t="shared" si="9"/>
        <v>0</v>
      </c>
      <c r="K40" s="443">
        <f t="shared" si="9"/>
        <v>0</v>
      </c>
      <c r="L40" s="443">
        <f t="shared" si="9"/>
        <v>0</v>
      </c>
      <c r="M40" s="433">
        <f t="shared" si="0"/>
        <v>33325</v>
      </c>
      <c r="N40" s="433">
        <f t="shared" si="1"/>
        <v>0</v>
      </c>
      <c r="O40" s="433"/>
    </row>
    <row r="41" spans="1:15">
      <c r="A41" s="444" t="s">
        <v>655</v>
      </c>
      <c r="B41" s="445" t="s">
        <v>656</v>
      </c>
      <c r="C41" s="435"/>
      <c r="D41" s="432"/>
      <c r="E41" s="432"/>
      <c r="F41" s="431"/>
      <c r="G41" s="432"/>
      <c r="H41" s="432"/>
      <c r="I41" s="431"/>
      <c r="J41" s="432"/>
      <c r="K41" s="431"/>
      <c r="L41" s="432"/>
      <c r="M41" s="433">
        <f t="shared" si="0"/>
        <v>0</v>
      </c>
      <c r="N41" s="433">
        <f t="shared" si="1"/>
        <v>0</v>
      </c>
      <c r="O41" s="433"/>
    </row>
    <row r="42" spans="1:15">
      <c r="A42" s="434" t="s">
        <v>48</v>
      </c>
      <c r="B42" s="445"/>
      <c r="C42" s="435">
        <f t="shared" ref="C42:L43" si="10">C47+C54</f>
        <v>199859</v>
      </c>
      <c r="D42" s="435">
        <f t="shared" si="10"/>
        <v>103267</v>
      </c>
      <c r="E42" s="435">
        <f t="shared" si="10"/>
        <v>21288</v>
      </c>
      <c r="F42" s="435">
        <f t="shared" si="10"/>
        <v>68516</v>
      </c>
      <c r="G42" s="435">
        <f t="shared" si="10"/>
        <v>120</v>
      </c>
      <c r="H42" s="435">
        <f t="shared" si="10"/>
        <v>0</v>
      </c>
      <c r="I42" s="435">
        <f t="shared" si="10"/>
        <v>6668</v>
      </c>
      <c r="J42" s="435">
        <f t="shared" si="10"/>
        <v>0</v>
      </c>
      <c r="K42" s="435">
        <f t="shared" si="10"/>
        <v>0</v>
      </c>
      <c r="L42" s="435">
        <f t="shared" si="10"/>
        <v>0</v>
      </c>
      <c r="M42" s="433">
        <f t="shared" si="0"/>
        <v>199859</v>
      </c>
      <c r="N42" s="433">
        <f t="shared" si="1"/>
        <v>0</v>
      </c>
      <c r="O42" s="433"/>
    </row>
    <row r="43" spans="1:15">
      <c r="A43" s="434" t="s">
        <v>400</v>
      </c>
      <c r="B43" s="445"/>
      <c r="C43" s="435">
        <f t="shared" si="10"/>
        <v>201506</v>
      </c>
      <c r="D43" s="435">
        <f t="shared" si="10"/>
        <v>103267</v>
      </c>
      <c r="E43" s="435">
        <f t="shared" si="10"/>
        <v>21288</v>
      </c>
      <c r="F43" s="435">
        <f t="shared" si="10"/>
        <v>70163</v>
      </c>
      <c r="G43" s="435">
        <f t="shared" si="10"/>
        <v>120</v>
      </c>
      <c r="H43" s="435">
        <f t="shared" si="10"/>
        <v>0</v>
      </c>
      <c r="I43" s="435">
        <f t="shared" si="10"/>
        <v>6668</v>
      </c>
      <c r="J43" s="435">
        <f t="shared" si="10"/>
        <v>0</v>
      </c>
      <c r="K43" s="435">
        <f t="shared" si="10"/>
        <v>0</v>
      </c>
      <c r="L43" s="435">
        <f t="shared" si="10"/>
        <v>0</v>
      </c>
      <c r="M43" s="433">
        <f t="shared" si="0"/>
        <v>201506</v>
      </c>
      <c r="N43" s="433">
        <f t="shared" si="1"/>
        <v>0</v>
      </c>
      <c r="O43" s="433"/>
    </row>
    <row r="44" spans="1:15">
      <c r="A44" s="434" t="s">
        <v>648</v>
      </c>
      <c r="B44" s="445"/>
      <c r="C44" s="435">
        <f>C51+C58</f>
        <v>3727</v>
      </c>
      <c r="D44" s="435">
        <f t="shared" ref="D44:L45" si="11">D51+D58</f>
        <v>5553</v>
      </c>
      <c r="E44" s="435">
        <f t="shared" si="11"/>
        <v>745</v>
      </c>
      <c r="F44" s="435">
        <f t="shared" si="11"/>
        <v>-2605</v>
      </c>
      <c r="G44" s="435">
        <f t="shared" si="11"/>
        <v>0</v>
      </c>
      <c r="H44" s="435">
        <f t="shared" si="11"/>
        <v>0</v>
      </c>
      <c r="I44" s="435">
        <f t="shared" si="11"/>
        <v>34</v>
      </c>
      <c r="J44" s="435">
        <f t="shared" si="11"/>
        <v>0</v>
      </c>
      <c r="K44" s="435">
        <f t="shared" si="11"/>
        <v>0</v>
      </c>
      <c r="L44" s="435">
        <f t="shared" si="11"/>
        <v>0</v>
      </c>
      <c r="M44" s="433">
        <f t="shared" si="0"/>
        <v>3727</v>
      </c>
      <c r="N44" s="433">
        <f t="shared" si="1"/>
        <v>0</v>
      </c>
      <c r="O44" s="433"/>
    </row>
    <row r="45" spans="1:15" s="424" customFormat="1">
      <c r="A45" s="434" t="s">
        <v>400</v>
      </c>
      <c r="B45" s="445"/>
      <c r="C45" s="435">
        <f>C52+C59</f>
        <v>205233</v>
      </c>
      <c r="D45" s="435">
        <f t="shared" si="11"/>
        <v>108820</v>
      </c>
      <c r="E45" s="435">
        <f t="shared" si="11"/>
        <v>22033</v>
      </c>
      <c r="F45" s="435">
        <f t="shared" si="11"/>
        <v>67558</v>
      </c>
      <c r="G45" s="435">
        <f t="shared" si="11"/>
        <v>120</v>
      </c>
      <c r="H45" s="435">
        <f t="shared" si="11"/>
        <v>0</v>
      </c>
      <c r="I45" s="435">
        <f t="shared" si="11"/>
        <v>6702</v>
      </c>
      <c r="J45" s="435">
        <f t="shared" si="11"/>
        <v>0</v>
      </c>
      <c r="K45" s="435">
        <f t="shared" si="11"/>
        <v>0</v>
      </c>
      <c r="L45" s="435">
        <f t="shared" si="11"/>
        <v>0</v>
      </c>
      <c r="M45" s="433">
        <f t="shared" si="0"/>
        <v>205233</v>
      </c>
      <c r="N45" s="433">
        <f t="shared" si="1"/>
        <v>0</v>
      </c>
      <c r="O45" s="442"/>
    </row>
    <row r="46" spans="1:15">
      <c r="A46" s="447" t="s">
        <v>657</v>
      </c>
      <c r="B46" s="447"/>
      <c r="C46" s="435"/>
      <c r="D46" s="436"/>
      <c r="E46" s="435"/>
      <c r="F46" s="436"/>
      <c r="G46" s="435"/>
      <c r="H46" s="435"/>
      <c r="I46" s="436"/>
      <c r="J46" s="435"/>
      <c r="K46" s="436"/>
      <c r="L46" s="435"/>
      <c r="M46" s="433">
        <f t="shared" si="0"/>
        <v>0</v>
      </c>
      <c r="N46" s="433">
        <f t="shared" si="1"/>
        <v>0</v>
      </c>
      <c r="O46" s="433"/>
    </row>
    <row r="47" spans="1:15">
      <c r="A47" s="434" t="s">
        <v>48</v>
      </c>
      <c r="B47" s="434"/>
      <c r="C47" s="435">
        <v>118625</v>
      </c>
      <c r="D47" s="436">
        <v>57447</v>
      </c>
      <c r="E47" s="435">
        <v>12073</v>
      </c>
      <c r="F47" s="436">
        <v>44540</v>
      </c>
      <c r="G47" s="435">
        <v>120</v>
      </c>
      <c r="H47" s="435"/>
      <c r="I47" s="436">
        <v>4445</v>
      </c>
      <c r="J47" s="435"/>
      <c r="K47" s="436"/>
      <c r="L47" s="435"/>
      <c r="M47" s="433">
        <f t="shared" si="0"/>
        <v>118625</v>
      </c>
      <c r="N47" s="433">
        <f t="shared" si="1"/>
        <v>0</v>
      </c>
      <c r="O47" s="433"/>
    </row>
    <row r="48" spans="1:15">
      <c r="A48" s="434" t="s">
        <v>400</v>
      </c>
      <c r="B48" s="434"/>
      <c r="C48" s="435">
        <v>119415</v>
      </c>
      <c r="D48" s="436">
        <v>57447</v>
      </c>
      <c r="E48" s="435">
        <v>12073</v>
      </c>
      <c r="F48" s="436">
        <v>45330</v>
      </c>
      <c r="G48" s="435">
        <v>120</v>
      </c>
      <c r="H48" s="435">
        <v>0</v>
      </c>
      <c r="I48" s="436">
        <v>4445</v>
      </c>
      <c r="J48" s="435">
        <v>0</v>
      </c>
      <c r="K48" s="436">
        <v>0</v>
      </c>
      <c r="L48" s="435">
        <v>0</v>
      </c>
      <c r="M48" s="433">
        <f t="shared" si="0"/>
        <v>119415</v>
      </c>
      <c r="N48" s="433">
        <f t="shared" si="1"/>
        <v>0</v>
      </c>
      <c r="O48" s="433"/>
    </row>
    <row r="49" spans="1:15">
      <c r="A49" s="434" t="s">
        <v>658</v>
      </c>
      <c r="B49" s="434"/>
      <c r="C49" s="435">
        <v>2167</v>
      </c>
      <c r="D49" s="436"/>
      <c r="E49" s="435"/>
      <c r="F49" s="436"/>
      <c r="G49" s="435"/>
      <c r="H49" s="435"/>
      <c r="I49" s="436">
        <v>2167</v>
      </c>
      <c r="J49" s="435"/>
      <c r="K49" s="436"/>
      <c r="L49" s="435"/>
      <c r="M49" s="433">
        <f t="shared" si="0"/>
        <v>2167</v>
      </c>
      <c r="N49" s="433">
        <f t="shared" si="1"/>
        <v>0</v>
      </c>
      <c r="O49" s="433"/>
    </row>
    <row r="50" spans="1:15">
      <c r="A50" s="434" t="s">
        <v>647</v>
      </c>
      <c r="B50" s="434"/>
      <c r="C50" s="435">
        <v>5353</v>
      </c>
      <c r="D50" s="436">
        <v>5353</v>
      </c>
      <c r="E50" s="435"/>
      <c r="F50" s="436"/>
      <c r="G50" s="435"/>
      <c r="H50" s="435"/>
      <c r="I50" s="436"/>
      <c r="J50" s="435"/>
      <c r="K50" s="436"/>
      <c r="L50" s="435"/>
      <c r="M50" s="433">
        <f t="shared" si="0"/>
        <v>5353</v>
      </c>
      <c r="N50" s="433">
        <f t="shared" si="1"/>
        <v>0</v>
      </c>
      <c r="O50" s="433"/>
    </row>
    <row r="51" spans="1:15">
      <c r="A51" s="434" t="s">
        <v>648</v>
      </c>
      <c r="B51" s="434"/>
      <c r="C51" s="435">
        <f>SUM(C49:C50)</f>
        <v>7520</v>
      </c>
      <c r="D51" s="435">
        <f t="shared" ref="D51:L51" si="12">SUM(D49:D50)</f>
        <v>5353</v>
      </c>
      <c r="E51" s="435">
        <f t="shared" si="12"/>
        <v>0</v>
      </c>
      <c r="F51" s="435">
        <f t="shared" si="12"/>
        <v>0</v>
      </c>
      <c r="G51" s="435">
        <f t="shared" si="12"/>
        <v>0</v>
      </c>
      <c r="H51" s="435">
        <f t="shared" si="12"/>
        <v>0</v>
      </c>
      <c r="I51" s="435">
        <f t="shared" si="12"/>
        <v>2167</v>
      </c>
      <c r="J51" s="435">
        <f t="shared" si="12"/>
        <v>0</v>
      </c>
      <c r="K51" s="435">
        <f t="shared" si="12"/>
        <v>0</v>
      </c>
      <c r="L51" s="435">
        <f t="shared" si="12"/>
        <v>0</v>
      </c>
      <c r="M51" s="433">
        <f t="shared" si="0"/>
        <v>7520</v>
      </c>
      <c r="N51" s="433">
        <f t="shared" si="1"/>
        <v>0</v>
      </c>
      <c r="O51" s="433"/>
    </row>
    <row r="52" spans="1:15">
      <c r="A52" s="438" t="s">
        <v>400</v>
      </c>
      <c r="B52" s="438"/>
      <c r="C52" s="443">
        <f>C48+C51</f>
        <v>126935</v>
      </c>
      <c r="D52" s="443">
        <f t="shared" ref="D52:L52" si="13">D48+D51</f>
        <v>62800</v>
      </c>
      <c r="E52" s="443">
        <f t="shared" si="13"/>
        <v>12073</v>
      </c>
      <c r="F52" s="443">
        <f t="shared" si="13"/>
        <v>45330</v>
      </c>
      <c r="G52" s="443">
        <f t="shared" si="13"/>
        <v>120</v>
      </c>
      <c r="H52" s="443">
        <f t="shared" si="13"/>
        <v>0</v>
      </c>
      <c r="I52" s="443">
        <f t="shared" si="13"/>
        <v>6612</v>
      </c>
      <c r="J52" s="443">
        <f t="shared" si="13"/>
        <v>0</v>
      </c>
      <c r="K52" s="443">
        <f t="shared" si="13"/>
        <v>0</v>
      </c>
      <c r="L52" s="443">
        <f t="shared" si="13"/>
        <v>0</v>
      </c>
      <c r="M52" s="433">
        <f t="shared" si="0"/>
        <v>126935</v>
      </c>
      <c r="N52" s="433">
        <f t="shared" si="1"/>
        <v>0</v>
      </c>
      <c r="O52" s="433"/>
    </row>
    <row r="53" spans="1:15">
      <c r="A53" s="447" t="s">
        <v>659</v>
      </c>
      <c r="B53" s="447"/>
      <c r="C53" s="435"/>
      <c r="D53" s="436"/>
      <c r="E53" s="435"/>
      <c r="F53" s="436"/>
      <c r="G53" s="435"/>
      <c r="H53" s="435"/>
      <c r="I53" s="436"/>
      <c r="J53" s="435"/>
      <c r="K53" s="436"/>
      <c r="L53" s="435"/>
      <c r="M53" s="433">
        <f t="shared" si="0"/>
        <v>0</v>
      </c>
      <c r="N53" s="433">
        <f t="shared" si="1"/>
        <v>0</v>
      </c>
      <c r="O53" s="433"/>
    </row>
    <row r="54" spans="1:15" s="441" customFormat="1">
      <c r="A54" s="434" t="s">
        <v>48</v>
      </c>
      <c r="B54" s="434"/>
      <c r="C54" s="435">
        <v>81234</v>
      </c>
      <c r="D54" s="436">
        <v>45820</v>
      </c>
      <c r="E54" s="435">
        <v>9215</v>
      </c>
      <c r="F54" s="436">
        <v>23976</v>
      </c>
      <c r="G54" s="435"/>
      <c r="H54" s="435"/>
      <c r="I54" s="436">
        <v>2223</v>
      </c>
      <c r="J54" s="435"/>
      <c r="K54" s="436"/>
      <c r="L54" s="435"/>
      <c r="M54" s="433">
        <f t="shared" si="0"/>
        <v>81234</v>
      </c>
      <c r="N54" s="433">
        <f t="shared" si="1"/>
        <v>0</v>
      </c>
      <c r="O54" s="440"/>
    </row>
    <row r="55" spans="1:15" s="424" customFormat="1">
      <c r="A55" s="434" t="s">
        <v>400</v>
      </c>
      <c r="B55" s="434"/>
      <c r="C55" s="435">
        <v>82091</v>
      </c>
      <c r="D55" s="436">
        <v>45820</v>
      </c>
      <c r="E55" s="435">
        <v>9215</v>
      </c>
      <c r="F55" s="436">
        <v>24833</v>
      </c>
      <c r="G55" s="435">
        <v>0</v>
      </c>
      <c r="H55" s="435">
        <v>0</v>
      </c>
      <c r="I55" s="436">
        <v>2223</v>
      </c>
      <c r="J55" s="435">
        <v>0</v>
      </c>
      <c r="K55" s="436">
        <v>0</v>
      </c>
      <c r="L55" s="435">
        <v>0</v>
      </c>
      <c r="M55" s="433">
        <f t="shared" si="0"/>
        <v>82091</v>
      </c>
      <c r="N55" s="433">
        <f t="shared" si="1"/>
        <v>0</v>
      </c>
      <c r="O55" s="440"/>
    </row>
    <row r="56" spans="1:15" s="424" customFormat="1">
      <c r="A56" s="434" t="s">
        <v>658</v>
      </c>
      <c r="B56" s="434"/>
      <c r="C56" s="435">
        <v>808</v>
      </c>
      <c r="D56" s="436"/>
      <c r="E56" s="435"/>
      <c r="F56" s="436">
        <v>808</v>
      </c>
      <c r="G56" s="435"/>
      <c r="H56" s="435"/>
      <c r="I56" s="436"/>
      <c r="J56" s="435"/>
      <c r="K56" s="436"/>
      <c r="L56" s="435"/>
      <c r="M56" s="433">
        <f t="shared" si="0"/>
        <v>808</v>
      </c>
      <c r="N56" s="433">
        <f t="shared" si="1"/>
        <v>0</v>
      </c>
      <c r="O56" s="440"/>
    </row>
    <row r="57" spans="1:15" s="424" customFormat="1">
      <c r="A57" s="434" t="s">
        <v>647</v>
      </c>
      <c r="B57" s="434"/>
      <c r="C57" s="435">
        <v>-4601</v>
      </c>
      <c r="D57" s="436">
        <v>200</v>
      </c>
      <c r="E57" s="435">
        <v>745</v>
      </c>
      <c r="F57" s="436">
        <v>-3413</v>
      </c>
      <c r="G57" s="435"/>
      <c r="H57" s="435"/>
      <c r="I57" s="436">
        <v>-2133</v>
      </c>
      <c r="J57" s="435"/>
      <c r="K57" s="436"/>
      <c r="L57" s="435"/>
      <c r="M57" s="433">
        <f t="shared" si="0"/>
        <v>-4601</v>
      </c>
      <c r="N57" s="433">
        <f t="shared" si="1"/>
        <v>0</v>
      </c>
      <c r="O57" s="440"/>
    </row>
    <row r="58" spans="1:15" s="424" customFormat="1">
      <c r="A58" s="434" t="s">
        <v>648</v>
      </c>
      <c r="B58" s="434"/>
      <c r="C58" s="435">
        <f>SUM(C56:C57)</f>
        <v>-3793</v>
      </c>
      <c r="D58" s="435">
        <f t="shared" ref="D58:L58" si="14">SUM(D56:D57)</f>
        <v>200</v>
      </c>
      <c r="E58" s="435">
        <f t="shared" si="14"/>
        <v>745</v>
      </c>
      <c r="F58" s="435">
        <f t="shared" si="14"/>
        <v>-2605</v>
      </c>
      <c r="G58" s="435">
        <f t="shared" si="14"/>
        <v>0</v>
      </c>
      <c r="H58" s="435">
        <f t="shared" si="14"/>
        <v>0</v>
      </c>
      <c r="I58" s="435">
        <f t="shared" si="14"/>
        <v>-2133</v>
      </c>
      <c r="J58" s="435">
        <f t="shared" si="14"/>
        <v>0</v>
      </c>
      <c r="K58" s="435">
        <f t="shared" si="14"/>
        <v>0</v>
      </c>
      <c r="L58" s="435">
        <f t="shared" si="14"/>
        <v>0</v>
      </c>
      <c r="M58" s="433">
        <f t="shared" si="0"/>
        <v>-3793</v>
      </c>
      <c r="N58" s="433">
        <f t="shared" si="1"/>
        <v>0</v>
      </c>
      <c r="O58" s="440"/>
    </row>
    <row r="59" spans="1:15" s="424" customFormat="1">
      <c r="A59" s="438" t="s">
        <v>400</v>
      </c>
      <c r="B59" s="438"/>
      <c r="C59" s="443">
        <f>C55+C58</f>
        <v>78298</v>
      </c>
      <c r="D59" s="443">
        <f t="shared" ref="D59:L59" si="15">D55+D58</f>
        <v>46020</v>
      </c>
      <c r="E59" s="443">
        <f t="shared" si="15"/>
        <v>9960</v>
      </c>
      <c r="F59" s="443">
        <f t="shared" si="15"/>
        <v>22228</v>
      </c>
      <c r="G59" s="443">
        <f t="shared" si="15"/>
        <v>0</v>
      </c>
      <c r="H59" s="443">
        <f t="shared" si="15"/>
        <v>0</v>
      </c>
      <c r="I59" s="443">
        <f t="shared" si="15"/>
        <v>90</v>
      </c>
      <c r="J59" s="443">
        <f t="shared" si="15"/>
        <v>0</v>
      </c>
      <c r="K59" s="443">
        <f t="shared" si="15"/>
        <v>0</v>
      </c>
      <c r="L59" s="443">
        <f t="shared" si="15"/>
        <v>0</v>
      </c>
      <c r="M59" s="433">
        <f t="shared" si="0"/>
        <v>78298</v>
      </c>
      <c r="N59" s="433">
        <f t="shared" si="1"/>
        <v>0</v>
      </c>
      <c r="O59" s="440"/>
    </row>
    <row r="60" spans="1:15">
      <c r="A60" s="444" t="s">
        <v>660</v>
      </c>
      <c r="B60" s="445" t="s">
        <v>645</v>
      </c>
      <c r="C60" s="435"/>
      <c r="D60" s="436"/>
      <c r="E60" s="435"/>
      <c r="F60" s="436"/>
      <c r="G60" s="435"/>
      <c r="H60" s="435"/>
      <c r="I60" s="435"/>
      <c r="J60" s="435"/>
      <c r="K60" s="436"/>
      <c r="L60" s="435"/>
      <c r="M60" s="433">
        <f t="shared" si="0"/>
        <v>0</v>
      </c>
      <c r="N60" s="433">
        <f t="shared" si="1"/>
        <v>0</v>
      </c>
      <c r="O60" s="440"/>
    </row>
    <row r="61" spans="1:15">
      <c r="A61" s="434" t="s">
        <v>48</v>
      </c>
      <c r="B61" s="448"/>
      <c r="C61" s="435">
        <v>57042</v>
      </c>
      <c r="D61" s="436">
        <v>37536</v>
      </c>
      <c r="E61" s="435">
        <v>7556</v>
      </c>
      <c r="F61" s="436">
        <v>11594</v>
      </c>
      <c r="G61" s="435"/>
      <c r="H61" s="435"/>
      <c r="I61" s="435">
        <v>356</v>
      </c>
      <c r="J61" s="435"/>
      <c r="K61" s="436"/>
      <c r="L61" s="435"/>
      <c r="M61" s="433">
        <f t="shared" si="0"/>
        <v>57042</v>
      </c>
      <c r="N61" s="433">
        <f t="shared" si="1"/>
        <v>0</v>
      </c>
      <c r="O61" s="440"/>
    </row>
    <row r="62" spans="1:15">
      <c r="A62" s="434" t="s">
        <v>400</v>
      </c>
      <c r="B62" s="448"/>
      <c r="C62" s="435">
        <v>52623</v>
      </c>
      <c r="D62" s="436">
        <v>33838</v>
      </c>
      <c r="E62" s="435">
        <v>6835</v>
      </c>
      <c r="F62" s="436">
        <v>11294</v>
      </c>
      <c r="G62" s="435"/>
      <c r="H62" s="435"/>
      <c r="I62" s="449">
        <v>656</v>
      </c>
      <c r="J62" s="435"/>
      <c r="K62" s="436"/>
      <c r="L62" s="435"/>
      <c r="M62" s="433">
        <f t="shared" si="0"/>
        <v>52623</v>
      </c>
      <c r="N62" s="433">
        <f t="shared" si="1"/>
        <v>0</v>
      </c>
      <c r="O62" s="440"/>
    </row>
    <row r="63" spans="1:15">
      <c r="A63" s="434" t="s">
        <v>661</v>
      </c>
      <c r="B63" s="448"/>
      <c r="C63" s="435">
        <v>1233</v>
      </c>
      <c r="D63" s="436">
        <v>1030</v>
      </c>
      <c r="E63" s="435">
        <v>203</v>
      </c>
      <c r="F63" s="436"/>
      <c r="G63" s="435"/>
      <c r="H63" s="435"/>
      <c r="I63" s="449"/>
      <c r="J63" s="435"/>
      <c r="K63" s="436"/>
      <c r="L63" s="435"/>
      <c r="M63" s="433">
        <f t="shared" si="0"/>
        <v>1233</v>
      </c>
      <c r="N63" s="433">
        <f t="shared" si="1"/>
        <v>0</v>
      </c>
      <c r="O63" s="440"/>
    </row>
    <row r="64" spans="1:15">
      <c r="A64" s="434" t="s">
        <v>646</v>
      </c>
      <c r="B64" s="448"/>
      <c r="C64" s="435">
        <v>873</v>
      </c>
      <c r="D64" s="436"/>
      <c r="E64" s="435"/>
      <c r="F64" s="436">
        <v>873</v>
      </c>
      <c r="G64" s="435"/>
      <c r="H64" s="435"/>
      <c r="I64" s="449"/>
      <c r="J64" s="435"/>
      <c r="K64" s="436"/>
      <c r="L64" s="435"/>
      <c r="M64" s="433">
        <f t="shared" si="0"/>
        <v>873</v>
      </c>
      <c r="N64" s="433">
        <f t="shared" si="1"/>
        <v>0</v>
      </c>
      <c r="O64" s="440"/>
    </row>
    <row r="65" spans="1:15">
      <c r="A65" s="434" t="s">
        <v>647</v>
      </c>
      <c r="B65" s="448"/>
      <c r="C65" s="435">
        <v>553</v>
      </c>
      <c r="D65" s="436">
        <v>1799</v>
      </c>
      <c r="E65" s="435">
        <v>417</v>
      </c>
      <c r="F65" s="436">
        <v>-1647</v>
      </c>
      <c r="G65" s="435"/>
      <c r="H65" s="435"/>
      <c r="I65" s="449">
        <v>-16</v>
      </c>
      <c r="J65" s="435"/>
      <c r="K65" s="436"/>
      <c r="L65" s="435"/>
      <c r="M65" s="433">
        <f t="shared" si="0"/>
        <v>553</v>
      </c>
      <c r="N65" s="433">
        <f t="shared" si="1"/>
        <v>0</v>
      </c>
      <c r="O65" s="440"/>
    </row>
    <row r="66" spans="1:15">
      <c r="A66" s="434" t="s">
        <v>648</v>
      </c>
      <c r="B66" s="448"/>
      <c r="C66" s="435">
        <f>SUM(C63:C65)</f>
        <v>2659</v>
      </c>
      <c r="D66" s="435">
        <f t="shared" ref="D66:L66" si="16">SUM(D63:D65)</f>
        <v>2829</v>
      </c>
      <c r="E66" s="435">
        <f t="shared" si="16"/>
        <v>620</v>
      </c>
      <c r="F66" s="435">
        <f t="shared" si="16"/>
        <v>-774</v>
      </c>
      <c r="G66" s="435">
        <f t="shared" si="16"/>
        <v>0</v>
      </c>
      <c r="H66" s="435">
        <f t="shared" si="16"/>
        <v>0</v>
      </c>
      <c r="I66" s="435">
        <f t="shared" si="16"/>
        <v>-16</v>
      </c>
      <c r="J66" s="435">
        <f t="shared" si="16"/>
        <v>0</v>
      </c>
      <c r="K66" s="435">
        <f t="shared" si="16"/>
        <v>0</v>
      </c>
      <c r="L66" s="435">
        <f t="shared" si="16"/>
        <v>0</v>
      </c>
      <c r="M66" s="433">
        <f t="shared" si="0"/>
        <v>2659</v>
      </c>
      <c r="N66" s="433">
        <f t="shared" si="1"/>
        <v>0</v>
      </c>
      <c r="O66" s="440"/>
    </row>
    <row r="67" spans="1:15">
      <c r="A67" s="438" t="s">
        <v>400</v>
      </c>
      <c r="B67" s="450"/>
      <c r="C67" s="443">
        <f>C62+C66</f>
        <v>55282</v>
      </c>
      <c r="D67" s="443">
        <f t="shared" ref="D67:L67" si="17">D62+D66</f>
        <v>36667</v>
      </c>
      <c r="E67" s="443">
        <f t="shared" si="17"/>
        <v>7455</v>
      </c>
      <c r="F67" s="443">
        <f t="shared" si="17"/>
        <v>10520</v>
      </c>
      <c r="G67" s="443">
        <f t="shared" si="17"/>
        <v>0</v>
      </c>
      <c r="H67" s="443">
        <f t="shared" si="17"/>
        <v>0</v>
      </c>
      <c r="I67" s="443">
        <f t="shared" si="17"/>
        <v>640</v>
      </c>
      <c r="J67" s="443">
        <f t="shared" si="17"/>
        <v>0</v>
      </c>
      <c r="K67" s="443">
        <f t="shared" si="17"/>
        <v>0</v>
      </c>
      <c r="L67" s="443">
        <f t="shared" si="17"/>
        <v>0</v>
      </c>
      <c r="M67" s="433">
        <f t="shared" si="0"/>
        <v>55282</v>
      </c>
      <c r="N67" s="433">
        <f t="shared" si="1"/>
        <v>0</v>
      </c>
      <c r="O67" s="440"/>
    </row>
    <row r="68" spans="1:15" s="458" customFormat="1" ht="15" customHeight="1">
      <c r="A68" s="451" t="s">
        <v>662</v>
      </c>
      <c r="B68" s="452"/>
      <c r="C68" s="435"/>
      <c r="D68" s="453"/>
      <c r="E68" s="454"/>
      <c r="F68" s="455"/>
      <c r="G68" s="454"/>
      <c r="H68" s="454"/>
      <c r="I68" s="456"/>
      <c r="J68" s="454"/>
      <c r="K68" s="456"/>
      <c r="L68" s="457"/>
      <c r="M68" s="433">
        <f t="shared" si="0"/>
        <v>0</v>
      </c>
      <c r="N68" s="433">
        <f t="shared" si="1"/>
        <v>0</v>
      </c>
      <c r="O68" s="440"/>
    </row>
    <row r="69" spans="1:15" s="458" customFormat="1" ht="15" customHeight="1">
      <c r="A69" s="434" t="s">
        <v>48</v>
      </c>
      <c r="B69" s="459"/>
      <c r="C69" s="435">
        <f>C74+C81+C88+C96+C104</f>
        <v>172294</v>
      </c>
      <c r="D69" s="435">
        <f t="shared" ref="D69:L70" si="18">D74+D81+D88+D96+D104</f>
        <v>50648</v>
      </c>
      <c r="E69" s="435">
        <f t="shared" si="18"/>
        <v>10935</v>
      </c>
      <c r="F69" s="435">
        <f t="shared" si="18"/>
        <v>73917</v>
      </c>
      <c r="G69" s="435">
        <f t="shared" si="18"/>
        <v>0</v>
      </c>
      <c r="H69" s="435">
        <f t="shared" si="18"/>
        <v>29250</v>
      </c>
      <c r="I69" s="435">
        <f t="shared" si="18"/>
        <v>7544</v>
      </c>
      <c r="J69" s="435">
        <f t="shared" si="18"/>
        <v>0</v>
      </c>
      <c r="K69" s="435">
        <f t="shared" si="18"/>
        <v>0</v>
      </c>
      <c r="L69" s="435">
        <f t="shared" si="18"/>
        <v>0</v>
      </c>
      <c r="M69" s="433">
        <f t="shared" si="0"/>
        <v>172294</v>
      </c>
      <c r="N69" s="433">
        <f t="shared" si="1"/>
        <v>0</v>
      </c>
      <c r="O69" s="440"/>
    </row>
    <row r="70" spans="1:15" s="458" customFormat="1" ht="15" customHeight="1">
      <c r="A70" s="434" t="s">
        <v>400</v>
      </c>
      <c r="B70" s="459"/>
      <c r="C70" s="435">
        <f>C75+C82+C89+C97+C105</f>
        <v>173885</v>
      </c>
      <c r="D70" s="435">
        <f t="shared" si="18"/>
        <v>50135</v>
      </c>
      <c r="E70" s="435">
        <f t="shared" si="18"/>
        <v>10836</v>
      </c>
      <c r="F70" s="435">
        <f t="shared" si="18"/>
        <v>76120</v>
      </c>
      <c r="G70" s="435">
        <f t="shared" si="18"/>
        <v>0</v>
      </c>
      <c r="H70" s="435">
        <f t="shared" si="18"/>
        <v>29250</v>
      </c>
      <c r="I70" s="435">
        <f t="shared" si="18"/>
        <v>7544</v>
      </c>
      <c r="J70" s="435">
        <f t="shared" si="18"/>
        <v>0</v>
      </c>
      <c r="K70" s="435">
        <f t="shared" si="18"/>
        <v>0</v>
      </c>
      <c r="L70" s="435">
        <f t="shared" si="18"/>
        <v>0</v>
      </c>
      <c r="M70" s="433">
        <f t="shared" ref="M70:M76" si="19">SUM(D70:L70)</f>
        <v>173885</v>
      </c>
      <c r="N70" s="433">
        <f t="shared" si="1"/>
        <v>0</v>
      </c>
      <c r="O70" s="440"/>
    </row>
    <row r="71" spans="1:15" s="458" customFormat="1" ht="15" customHeight="1">
      <c r="A71" s="434" t="s">
        <v>648</v>
      </c>
      <c r="B71" s="459"/>
      <c r="C71" s="435">
        <f t="shared" ref="C71:L72" si="20">C78+C85+C93+C101+C108</f>
        <v>-15210</v>
      </c>
      <c r="D71" s="435">
        <f t="shared" si="20"/>
        <v>-439</v>
      </c>
      <c r="E71" s="435">
        <f t="shared" si="20"/>
        <v>64</v>
      </c>
      <c r="F71" s="435">
        <f t="shared" si="20"/>
        <v>-9314</v>
      </c>
      <c r="G71" s="435">
        <f t="shared" si="20"/>
        <v>0</v>
      </c>
      <c r="H71" s="435">
        <f t="shared" si="20"/>
        <v>23</v>
      </c>
      <c r="I71" s="435">
        <f t="shared" si="20"/>
        <v>-5544</v>
      </c>
      <c r="J71" s="435">
        <f t="shared" si="20"/>
        <v>0</v>
      </c>
      <c r="K71" s="435">
        <f t="shared" si="20"/>
        <v>0</v>
      </c>
      <c r="L71" s="435">
        <f t="shared" si="20"/>
        <v>0</v>
      </c>
      <c r="M71" s="433">
        <f t="shared" si="19"/>
        <v>-15210</v>
      </c>
      <c r="N71" s="433">
        <f t="shared" si="1"/>
        <v>0</v>
      </c>
      <c r="O71" s="440"/>
    </row>
    <row r="72" spans="1:15" s="460" customFormat="1" ht="15" customHeight="1">
      <c r="A72" s="434" t="s">
        <v>400</v>
      </c>
      <c r="B72" s="459"/>
      <c r="C72" s="435">
        <f t="shared" si="20"/>
        <v>158675</v>
      </c>
      <c r="D72" s="435">
        <f t="shared" si="20"/>
        <v>49696</v>
      </c>
      <c r="E72" s="435">
        <f t="shared" si="20"/>
        <v>10900</v>
      </c>
      <c r="F72" s="435">
        <f t="shared" si="20"/>
        <v>66806</v>
      </c>
      <c r="G72" s="435">
        <f t="shared" si="20"/>
        <v>0</v>
      </c>
      <c r="H72" s="435">
        <f t="shared" si="20"/>
        <v>29273</v>
      </c>
      <c r="I72" s="435">
        <f t="shared" si="20"/>
        <v>2000</v>
      </c>
      <c r="J72" s="435">
        <f t="shared" si="20"/>
        <v>0</v>
      </c>
      <c r="K72" s="435">
        <f t="shared" si="20"/>
        <v>0</v>
      </c>
      <c r="L72" s="435">
        <f t="shared" si="20"/>
        <v>0</v>
      </c>
      <c r="M72" s="433">
        <f t="shared" si="19"/>
        <v>158675</v>
      </c>
      <c r="N72" s="433">
        <f t="shared" si="1"/>
        <v>0</v>
      </c>
      <c r="O72" s="442"/>
    </row>
    <row r="73" spans="1:15">
      <c r="A73" s="461" t="s">
        <v>663</v>
      </c>
      <c r="B73" s="445" t="s">
        <v>656</v>
      </c>
      <c r="C73" s="435"/>
      <c r="D73" s="453"/>
      <c r="E73" s="454"/>
      <c r="F73" s="455"/>
      <c r="G73" s="454"/>
      <c r="H73" s="454"/>
      <c r="I73" s="456"/>
      <c r="J73" s="455"/>
      <c r="K73" s="454"/>
      <c r="L73" s="462"/>
      <c r="M73" s="433">
        <f t="shared" si="19"/>
        <v>0</v>
      </c>
      <c r="N73" s="433">
        <f t="shared" si="1"/>
        <v>0</v>
      </c>
      <c r="O73" s="440"/>
    </row>
    <row r="74" spans="1:15">
      <c r="A74" s="434" t="s">
        <v>48</v>
      </c>
      <c r="B74" s="463"/>
      <c r="C74" s="435">
        <v>69659</v>
      </c>
      <c r="D74" s="453">
        <v>17830</v>
      </c>
      <c r="E74" s="454">
        <v>3543</v>
      </c>
      <c r="F74" s="455">
        <v>45276</v>
      </c>
      <c r="G74" s="454"/>
      <c r="H74" s="454"/>
      <c r="I74" s="456">
        <v>3010</v>
      </c>
      <c r="J74" s="455"/>
      <c r="K74" s="454"/>
      <c r="L74" s="462"/>
      <c r="M74" s="433">
        <f t="shared" si="19"/>
        <v>69659</v>
      </c>
      <c r="N74" s="433">
        <f t="shared" si="1"/>
        <v>0</v>
      </c>
      <c r="O74" s="440"/>
    </row>
    <row r="75" spans="1:15">
      <c r="A75" s="434" t="s">
        <v>400</v>
      </c>
      <c r="B75" s="463"/>
      <c r="C75" s="435">
        <v>70316</v>
      </c>
      <c r="D75" s="453">
        <v>17830</v>
      </c>
      <c r="E75" s="454">
        <v>3543</v>
      </c>
      <c r="F75" s="455">
        <v>45933</v>
      </c>
      <c r="G75" s="454">
        <v>0</v>
      </c>
      <c r="H75" s="454">
        <v>0</v>
      </c>
      <c r="I75" s="456">
        <v>3010</v>
      </c>
      <c r="J75" s="455">
        <v>0</v>
      </c>
      <c r="K75" s="454">
        <v>0</v>
      </c>
      <c r="L75" s="462">
        <v>0</v>
      </c>
      <c r="M75" s="433">
        <f t="shared" si="19"/>
        <v>70316</v>
      </c>
      <c r="N75" s="433">
        <f t="shared" si="1"/>
        <v>0</v>
      </c>
      <c r="O75" s="440"/>
    </row>
    <row r="76" spans="1:15">
      <c r="A76" s="434" t="s">
        <v>664</v>
      </c>
      <c r="B76" s="463"/>
      <c r="C76" s="435">
        <v>-6814</v>
      </c>
      <c r="D76" s="453"/>
      <c r="E76" s="454"/>
      <c r="F76" s="455">
        <v>-6814</v>
      </c>
      <c r="G76" s="454"/>
      <c r="H76" s="454"/>
      <c r="I76" s="456"/>
      <c r="J76" s="455"/>
      <c r="K76" s="454"/>
      <c r="L76" s="462"/>
      <c r="M76" s="433">
        <f t="shared" si="19"/>
        <v>-6814</v>
      </c>
      <c r="N76" s="433">
        <f t="shared" si="1"/>
        <v>0</v>
      </c>
      <c r="O76" s="440"/>
    </row>
    <row r="77" spans="1:15">
      <c r="A77" s="434" t="s">
        <v>647</v>
      </c>
      <c r="B77" s="463"/>
      <c r="C77" s="435">
        <v>7220</v>
      </c>
      <c r="D77" s="453">
        <v>850</v>
      </c>
      <c r="E77" s="454">
        <v>297</v>
      </c>
      <c r="F77" s="455">
        <v>7507</v>
      </c>
      <c r="G77" s="454"/>
      <c r="H77" s="454"/>
      <c r="I77" s="456">
        <v>-1434</v>
      </c>
      <c r="J77" s="455"/>
      <c r="K77" s="454"/>
      <c r="L77" s="462"/>
      <c r="M77" s="433">
        <f t="shared" ref="M77:M81" si="21">SUM(D77:L77)</f>
        <v>7220</v>
      </c>
      <c r="N77" s="433">
        <f t="shared" si="1"/>
        <v>0</v>
      </c>
      <c r="O77" s="440"/>
    </row>
    <row r="78" spans="1:15">
      <c r="A78" s="434" t="s">
        <v>648</v>
      </c>
      <c r="B78" s="463"/>
      <c r="C78" s="435">
        <f>SUM(C76:C77)</f>
        <v>406</v>
      </c>
      <c r="D78" s="435">
        <f t="shared" ref="D78:L78" si="22">SUM(D76:D77)</f>
        <v>850</v>
      </c>
      <c r="E78" s="435">
        <f t="shared" si="22"/>
        <v>297</v>
      </c>
      <c r="F78" s="435">
        <f t="shared" si="22"/>
        <v>693</v>
      </c>
      <c r="G78" s="435">
        <f t="shared" si="22"/>
        <v>0</v>
      </c>
      <c r="H78" s="435">
        <f t="shared" si="22"/>
        <v>0</v>
      </c>
      <c r="I78" s="435">
        <f t="shared" si="22"/>
        <v>-1434</v>
      </c>
      <c r="J78" s="435">
        <f t="shared" si="22"/>
        <v>0</v>
      </c>
      <c r="K78" s="435">
        <f t="shared" si="22"/>
        <v>0</v>
      </c>
      <c r="L78" s="435">
        <f t="shared" si="22"/>
        <v>0</v>
      </c>
      <c r="M78" s="433">
        <f t="shared" si="21"/>
        <v>406</v>
      </c>
      <c r="N78" s="433">
        <f t="shared" ref="N78:N141" si="23">C78-M78</f>
        <v>0</v>
      </c>
      <c r="O78" s="440"/>
    </row>
    <row r="79" spans="1:15">
      <c r="A79" s="434" t="s">
        <v>400</v>
      </c>
      <c r="B79" s="463"/>
      <c r="C79" s="435">
        <f>C75+C78</f>
        <v>70722</v>
      </c>
      <c r="D79" s="435">
        <f t="shared" ref="D79:L79" si="24">D75+D78</f>
        <v>18680</v>
      </c>
      <c r="E79" s="435">
        <f t="shared" si="24"/>
        <v>3840</v>
      </c>
      <c r="F79" s="435">
        <f t="shared" si="24"/>
        <v>46626</v>
      </c>
      <c r="G79" s="435">
        <f t="shared" si="24"/>
        <v>0</v>
      </c>
      <c r="H79" s="435">
        <f t="shared" si="24"/>
        <v>0</v>
      </c>
      <c r="I79" s="435">
        <f t="shared" si="24"/>
        <v>1576</v>
      </c>
      <c r="J79" s="435">
        <f t="shared" si="24"/>
        <v>0</v>
      </c>
      <c r="K79" s="435">
        <f t="shared" si="24"/>
        <v>0</v>
      </c>
      <c r="L79" s="435">
        <f t="shared" si="24"/>
        <v>0</v>
      </c>
      <c r="M79" s="433">
        <f t="shared" si="21"/>
        <v>70722</v>
      </c>
      <c r="N79" s="433">
        <f t="shared" si="23"/>
        <v>0</v>
      </c>
      <c r="O79" s="440"/>
    </row>
    <row r="80" spans="1:15">
      <c r="A80" s="461" t="s">
        <v>665</v>
      </c>
      <c r="B80" s="445" t="s">
        <v>645</v>
      </c>
      <c r="C80" s="435"/>
      <c r="D80" s="453"/>
      <c r="E80" s="454"/>
      <c r="F80" s="455"/>
      <c r="G80" s="454"/>
      <c r="H80" s="454"/>
      <c r="I80" s="456"/>
      <c r="J80" s="455"/>
      <c r="K80" s="454"/>
      <c r="L80" s="453"/>
      <c r="M80" s="433">
        <f t="shared" si="21"/>
        <v>0</v>
      </c>
      <c r="N80" s="433">
        <f t="shared" si="23"/>
        <v>0</v>
      </c>
      <c r="O80" s="440"/>
    </row>
    <row r="81" spans="1:15">
      <c r="A81" s="434" t="s">
        <v>48</v>
      </c>
      <c r="B81" s="463"/>
      <c r="C81" s="435">
        <v>12939</v>
      </c>
      <c r="D81" s="453">
        <v>7757</v>
      </c>
      <c r="E81" s="454">
        <v>1535</v>
      </c>
      <c r="F81" s="455">
        <v>3393</v>
      </c>
      <c r="G81" s="454"/>
      <c r="H81" s="454"/>
      <c r="I81" s="456">
        <v>254</v>
      </c>
      <c r="J81" s="455"/>
      <c r="K81" s="454"/>
      <c r="L81" s="453"/>
      <c r="M81" s="433">
        <f t="shared" si="21"/>
        <v>12939</v>
      </c>
      <c r="N81" s="433">
        <f t="shared" si="23"/>
        <v>0</v>
      </c>
      <c r="O81" s="440"/>
    </row>
    <row r="82" spans="1:15">
      <c r="A82" s="434" t="s">
        <v>400</v>
      </c>
      <c r="B82" s="463"/>
      <c r="C82" s="435">
        <v>13337</v>
      </c>
      <c r="D82" s="453">
        <v>7416</v>
      </c>
      <c r="E82" s="454">
        <v>1468</v>
      </c>
      <c r="F82" s="455">
        <v>4199</v>
      </c>
      <c r="G82" s="454">
        <v>0</v>
      </c>
      <c r="H82" s="454">
        <v>0</v>
      </c>
      <c r="I82" s="456">
        <v>254</v>
      </c>
      <c r="J82" s="455">
        <v>0</v>
      </c>
      <c r="K82" s="454">
        <v>0</v>
      </c>
      <c r="L82" s="453">
        <v>0</v>
      </c>
      <c r="M82" s="433">
        <f t="shared" ref="M82:M117" si="25">SUM(D82:L82)</f>
        <v>13337</v>
      </c>
      <c r="N82" s="433">
        <f t="shared" si="23"/>
        <v>0</v>
      </c>
      <c r="O82" s="440"/>
    </row>
    <row r="83" spans="1:15">
      <c r="A83" s="434" t="s">
        <v>666</v>
      </c>
      <c r="B83" s="463"/>
      <c r="C83" s="435">
        <v>-3089</v>
      </c>
      <c r="D83" s="453"/>
      <c r="E83" s="454"/>
      <c r="F83" s="455">
        <v>-3089</v>
      </c>
      <c r="G83" s="454"/>
      <c r="H83" s="454"/>
      <c r="I83" s="456"/>
      <c r="J83" s="455"/>
      <c r="K83" s="454"/>
      <c r="L83" s="453"/>
      <c r="M83" s="433">
        <f t="shared" si="25"/>
        <v>-3089</v>
      </c>
      <c r="N83" s="433">
        <f t="shared" si="23"/>
        <v>0</v>
      </c>
      <c r="O83" s="440"/>
    </row>
    <row r="84" spans="1:15">
      <c r="A84" s="434" t="s">
        <v>647</v>
      </c>
      <c r="B84" s="463"/>
      <c r="C84" s="435">
        <v>-1898</v>
      </c>
      <c r="D84" s="453">
        <v>-1700</v>
      </c>
      <c r="E84" s="454">
        <v>-268</v>
      </c>
      <c r="F84" s="455">
        <v>170</v>
      </c>
      <c r="G84" s="454"/>
      <c r="H84" s="454"/>
      <c r="I84" s="456">
        <v>-100</v>
      </c>
      <c r="J84" s="455"/>
      <c r="K84" s="454"/>
      <c r="L84" s="453"/>
      <c r="M84" s="433">
        <f t="shared" si="25"/>
        <v>-1898</v>
      </c>
      <c r="N84" s="433">
        <f t="shared" si="23"/>
        <v>0</v>
      </c>
      <c r="O84" s="440"/>
    </row>
    <row r="85" spans="1:15">
      <c r="A85" s="434" t="s">
        <v>648</v>
      </c>
      <c r="B85" s="463"/>
      <c r="C85" s="435">
        <f>SUM(C83:C84)</f>
        <v>-4987</v>
      </c>
      <c r="D85" s="435">
        <f t="shared" ref="D85:L85" si="26">SUM(D83:D84)</f>
        <v>-1700</v>
      </c>
      <c r="E85" s="435">
        <f t="shared" si="26"/>
        <v>-268</v>
      </c>
      <c r="F85" s="435">
        <f t="shared" si="26"/>
        <v>-2919</v>
      </c>
      <c r="G85" s="435">
        <f t="shared" si="26"/>
        <v>0</v>
      </c>
      <c r="H85" s="435">
        <f t="shared" si="26"/>
        <v>0</v>
      </c>
      <c r="I85" s="435">
        <f t="shared" si="26"/>
        <v>-100</v>
      </c>
      <c r="J85" s="435">
        <f t="shared" si="26"/>
        <v>0</v>
      </c>
      <c r="K85" s="435">
        <f t="shared" si="26"/>
        <v>0</v>
      </c>
      <c r="L85" s="435">
        <f t="shared" si="26"/>
        <v>0</v>
      </c>
      <c r="M85" s="433">
        <f t="shared" si="25"/>
        <v>-4987</v>
      </c>
      <c r="N85" s="433">
        <f t="shared" si="23"/>
        <v>0</v>
      </c>
      <c r="O85" s="440"/>
    </row>
    <row r="86" spans="1:15">
      <c r="A86" s="434" t="s">
        <v>400</v>
      </c>
      <c r="B86" s="463"/>
      <c r="C86" s="435">
        <f>C82+C85</f>
        <v>8350</v>
      </c>
      <c r="D86" s="435">
        <f t="shared" ref="D86:L86" si="27">D82+D85</f>
        <v>5716</v>
      </c>
      <c r="E86" s="435">
        <f t="shared" si="27"/>
        <v>1200</v>
      </c>
      <c r="F86" s="435">
        <f t="shared" si="27"/>
        <v>1280</v>
      </c>
      <c r="G86" s="435">
        <f t="shared" si="27"/>
        <v>0</v>
      </c>
      <c r="H86" s="435">
        <f t="shared" si="27"/>
        <v>0</v>
      </c>
      <c r="I86" s="435">
        <f t="shared" si="27"/>
        <v>154</v>
      </c>
      <c r="J86" s="435">
        <f t="shared" si="27"/>
        <v>0</v>
      </c>
      <c r="K86" s="435">
        <f t="shared" si="27"/>
        <v>0</v>
      </c>
      <c r="L86" s="435">
        <f t="shared" si="27"/>
        <v>0</v>
      </c>
      <c r="M86" s="433">
        <f t="shared" si="25"/>
        <v>8350</v>
      </c>
      <c r="N86" s="433">
        <f t="shared" si="23"/>
        <v>0</v>
      </c>
      <c r="O86" s="440"/>
    </row>
    <row r="87" spans="1:15">
      <c r="A87" s="461" t="s">
        <v>667</v>
      </c>
      <c r="B87" s="445" t="s">
        <v>645</v>
      </c>
      <c r="C87" s="435"/>
      <c r="D87" s="453"/>
      <c r="E87" s="454"/>
      <c r="F87" s="455"/>
      <c r="G87" s="454"/>
      <c r="H87" s="454"/>
      <c r="I87" s="456"/>
      <c r="J87" s="455"/>
      <c r="K87" s="454"/>
      <c r="L87" s="453"/>
      <c r="M87" s="433">
        <f t="shared" si="25"/>
        <v>0</v>
      </c>
      <c r="N87" s="433">
        <f t="shared" si="23"/>
        <v>0</v>
      </c>
      <c r="O87" s="440"/>
    </row>
    <row r="88" spans="1:15">
      <c r="A88" s="434" t="s">
        <v>48</v>
      </c>
      <c r="B88" s="463"/>
      <c r="C88" s="435">
        <v>12501</v>
      </c>
      <c r="D88" s="453">
        <v>5296</v>
      </c>
      <c r="E88" s="454">
        <v>1036</v>
      </c>
      <c r="F88" s="455">
        <v>4074</v>
      </c>
      <c r="G88" s="454"/>
      <c r="H88" s="454"/>
      <c r="I88" s="456">
        <v>2095</v>
      </c>
      <c r="J88" s="455"/>
      <c r="K88" s="454"/>
      <c r="L88" s="453"/>
      <c r="M88" s="433">
        <f t="shared" si="25"/>
        <v>12501</v>
      </c>
      <c r="N88" s="433">
        <f t="shared" si="23"/>
        <v>0</v>
      </c>
      <c r="O88" s="440"/>
    </row>
    <row r="89" spans="1:15">
      <c r="A89" s="434" t="s">
        <v>400</v>
      </c>
      <c r="B89" s="463"/>
      <c r="C89" s="435">
        <v>13037</v>
      </c>
      <c r="D89" s="453">
        <v>5124</v>
      </c>
      <c r="E89" s="454">
        <v>1004</v>
      </c>
      <c r="F89" s="455">
        <v>4814</v>
      </c>
      <c r="G89" s="454">
        <v>0</v>
      </c>
      <c r="H89" s="454">
        <v>0</v>
      </c>
      <c r="I89" s="456">
        <v>2095</v>
      </c>
      <c r="J89" s="455">
        <v>0</v>
      </c>
      <c r="K89" s="454">
        <v>0</v>
      </c>
      <c r="L89" s="453">
        <v>0</v>
      </c>
      <c r="M89" s="433">
        <f t="shared" si="25"/>
        <v>13037</v>
      </c>
      <c r="N89" s="433">
        <f t="shared" si="23"/>
        <v>0</v>
      </c>
      <c r="O89" s="440"/>
    </row>
    <row r="90" spans="1:15">
      <c r="A90" s="434" t="s">
        <v>668</v>
      </c>
      <c r="B90" s="463"/>
      <c r="C90" s="435">
        <v>-200</v>
      </c>
      <c r="D90" s="453"/>
      <c r="E90" s="454"/>
      <c r="F90" s="455">
        <v>-200</v>
      </c>
      <c r="G90" s="454"/>
      <c r="H90" s="454"/>
      <c r="I90" s="456"/>
      <c r="J90" s="455"/>
      <c r="K90" s="454"/>
      <c r="L90" s="453"/>
      <c r="M90" s="433">
        <f t="shared" si="25"/>
        <v>-200</v>
      </c>
      <c r="N90" s="433">
        <f t="shared" si="23"/>
        <v>0</v>
      </c>
      <c r="O90" s="440"/>
    </row>
    <row r="91" spans="1:15">
      <c r="A91" s="434" t="s">
        <v>666</v>
      </c>
      <c r="B91" s="463"/>
      <c r="C91" s="435">
        <v>-5816</v>
      </c>
      <c r="D91" s="453">
        <v>-1000</v>
      </c>
      <c r="E91" s="454">
        <v>-816</v>
      </c>
      <c r="F91" s="455">
        <v>-2000</v>
      </c>
      <c r="G91" s="454"/>
      <c r="H91" s="454"/>
      <c r="I91" s="456">
        <v>-2000</v>
      </c>
      <c r="J91" s="455"/>
      <c r="K91" s="454"/>
      <c r="L91" s="453"/>
      <c r="M91" s="433">
        <f t="shared" si="25"/>
        <v>-5816</v>
      </c>
      <c r="N91" s="433">
        <f t="shared" si="23"/>
        <v>0</v>
      </c>
      <c r="O91" s="440"/>
    </row>
    <row r="92" spans="1:15">
      <c r="A92" s="434" t="s">
        <v>647</v>
      </c>
      <c r="B92" s="463"/>
      <c r="C92" s="435">
        <v>1384</v>
      </c>
      <c r="D92" s="453">
        <v>1626</v>
      </c>
      <c r="E92" s="454">
        <v>942</v>
      </c>
      <c r="F92" s="455">
        <v>-1184</v>
      </c>
      <c r="G92" s="454"/>
      <c r="H92" s="454"/>
      <c r="I92" s="456"/>
      <c r="J92" s="455"/>
      <c r="K92" s="454"/>
      <c r="L92" s="453"/>
      <c r="M92" s="433">
        <f t="shared" si="25"/>
        <v>1384</v>
      </c>
      <c r="N92" s="433">
        <f t="shared" si="23"/>
        <v>0</v>
      </c>
      <c r="O92" s="440"/>
    </row>
    <row r="93" spans="1:15">
      <c r="A93" s="434" t="s">
        <v>648</v>
      </c>
      <c r="B93" s="463"/>
      <c r="C93" s="435">
        <f>SUM(C90:C92)</f>
        <v>-4632</v>
      </c>
      <c r="D93" s="435">
        <f t="shared" ref="D93:L93" si="28">SUM(D90:D92)</f>
        <v>626</v>
      </c>
      <c r="E93" s="435">
        <f t="shared" si="28"/>
        <v>126</v>
      </c>
      <c r="F93" s="435">
        <f t="shared" si="28"/>
        <v>-3384</v>
      </c>
      <c r="G93" s="435">
        <f t="shared" si="28"/>
        <v>0</v>
      </c>
      <c r="H93" s="435">
        <f t="shared" si="28"/>
        <v>0</v>
      </c>
      <c r="I93" s="435">
        <f t="shared" si="28"/>
        <v>-2000</v>
      </c>
      <c r="J93" s="435">
        <f t="shared" si="28"/>
        <v>0</v>
      </c>
      <c r="K93" s="435">
        <f t="shared" si="28"/>
        <v>0</v>
      </c>
      <c r="L93" s="435">
        <f t="shared" si="28"/>
        <v>0</v>
      </c>
      <c r="M93" s="433">
        <f t="shared" si="25"/>
        <v>-4632</v>
      </c>
      <c r="N93" s="433">
        <f t="shared" si="23"/>
        <v>0</v>
      </c>
      <c r="O93" s="440"/>
    </row>
    <row r="94" spans="1:15">
      <c r="A94" s="434" t="s">
        <v>400</v>
      </c>
      <c r="B94" s="463"/>
      <c r="C94" s="435">
        <f>C89+C93</f>
        <v>8405</v>
      </c>
      <c r="D94" s="435">
        <f t="shared" ref="D94:L94" si="29">D89+D93</f>
        <v>5750</v>
      </c>
      <c r="E94" s="435">
        <f t="shared" si="29"/>
        <v>1130</v>
      </c>
      <c r="F94" s="435">
        <f t="shared" si="29"/>
        <v>1430</v>
      </c>
      <c r="G94" s="435">
        <f t="shared" si="29"/>
        <v>0</v>
      </c>
      <c r="H94" s="435">
        <f t="shared" si="29"/>
        <v>0</v>
      </c>
      <c r="I94" s="435">
        <f t="shared" si="29"/>
        <v>95</v>
      </c>
      <c r="J94" s="435">
        <f t="shared" si="29"/>
        <v>0</v>
      </c>
      <c r="K94" s="435">
        <f t="shared" si="29"/>
        <v>0</v>
      </c>
      <c r="L94" s="435">
        <f t="shared" si="29"/>
        <v>0</v>
      </c>
      <c r="M94" s="433">
        <f t="shared" si="25"/>
        <v>8405</v>
      </c>
      <c r="N94" s="433">
        <f t="shared" si="23"/>
        <v>0</v>
      </c>
      <c r="O94" s="440"/>
    </row>
    <row r="95" spans="1:15">
      <c r="A95" s="461" t="s">
        <v>669</v>
      </c>
      <c r="B95" s="445" t="s">
        <v>645</v>
      </c>
      <c r="C95" s="435"/>
      <c r="D95" s="453"/>
      <c r="E95" s="454"/>
      <c r="F95" s="455"/>
      <c r="G95" s="454"/>
      <c r="H95" s="454"/>
      <c r="I95" s="456"/>
      <c r="J95" s="455"/>
      <c r="K95" s="454"/>
      <c r="L95" s="453"/>
      <c r="M95" s="433">
        <f t="shared" si="25"/>
        <v>0</v>
      </c>
      <c r="N95" s="433">
        <f t="shared" si="23"/>
        <v>0</v>
      </c>
      <c r="O95" s="440"/>
    </row>
    <row r="96" spans="1:15" s="424" customFormat="1">
      <c r="A96" s="434" t="s">
        <v>48</v>
      </c>
      <c r="B96" s="463"/>
      <c r="C96" s="435">
        <v>71034</v>
      </c>
      <c r="D96" s="464">
        <v>19417</v>
      </c>
      <c r="E96" s="454">
        <v>4742</v>
      </c>
      <c r="F96" s="455">
        <v>16710</v>
      </c>
      <c r="G96" s="454"/>
      <c r="H96" s="454">
        <v>29250</v>
      </c>
      <c r="I96" s="456">
        <v>915</v>
      </c>
      <c r="J96" s="454"/>
      <c r="K96" s="455"/>
      <c r="L96" s="453"/>
      <c r="M96" s="433">
        <f t="shared" si="25"/>
        <v>71034</v>
      </c>
      <c r="N96" s="433">
        <f t="shared" si="23"/>
        <v>0</v>
      </c>
      <c r="O96" s="442"/>
    </row>
    <row r="97" spans="1:15" s="424" customFormat="1">
      <c r="A97" s="434" t="s">
        <v>400</v>
      </c>
      <c r="B97" s="463"/>
      <c r="C97" s="435">
        <v>71034</v>
      </c>
      <c r="D97" s="464">
        <v>19417</v>
      </c>
      <c r="E97" s="454">
        <v>4742</v>
      </c>
      <c r="F97" s="455">
        <v>16710</v>
      </c>
      <c r="G97" s="454">
        <v>0</v>
      </c>
      <c r="H97" s="454">
        <v>29250</v>
      </c>
      <c r="I97" s="456">
        <v>915</v>
      </c>
      <c r="J97" s="454">
        <v>0</v>
      </c>
      <c r="K97" s="455">
        <v>0</v>
      </c>
      <c r="L97" s="453">
        <v>0</v>
      </c>
      <c r="M97" s="433">
        <f t="shared" si="25"/>
        <v>71034</v>
      </c>
      <c r="N97" s="433">
        <f t="shared" si="23"/>
        <v>0</v>
      </c>
      <c r="O97" s="442"/>
    </row>
    <row r="98" spans="1:15" s="424" customFormat="1">
      <c r="A98" s="434" t="s">
        <v>668</v>
      </c>
      <c r="B98" s="463"/>
      <c r="C98" s="435">
        <v>1950</v>
      </c>
      <c r="D98" s="464"/>
      <c r="E98" s="454"/>
      <c r="F98" s="455">
        <v>1950</v>
      </c>
      <c r="G98" s="454"/>
      <c r="H98" s="454"/>
      <c r="I98" s="456"/>
      <c r="J98" s="454"/>
      <c r="K98" s="455"/>
      <c r="L98" s="453"/>
      <c r="M98" s="433">
        <f t="shared" si="25"/>
        <v>1950</v>
      </c>
      <c r="N98" s="433">
        <f t="shared" si="23"/>
        <v>0</v>
      </c>
      <c r="O98" s="442"/>
    </row>
    <row r="99" spans="1:15" s="424" customFormat="1">
      <c r="A99" s="434" t="s">
        <v>664</v>
      </c>
      <c r="B99" s="463"/>
      <c r="C99" s="435">
        <v>-658</v>
      </c>
      <c r="D99" s="464"/>
      <c r="E99" s="454"/>
      <c r="F99" s="455">
        <v>-658</v>
      </c>
      <c r="G99" s="454"/>
      <c r="H99" s="454"/>
      <c r="I99" s="456"/>
      <c r="J99" s="454"/>
      <c r="K99" s="455"/>
      <c r="L99" s="453"/>
      <c r="M99" s="433">
        <f t="shared" si="25"/>
        <v>-658</v>
      </c>
      <c r="N99" s="433">
        <f t="shared" si="23"/>
        <v>0</v>
      </c>
      <c r="O99" s="442"/>
    </row>
    <row r="100" spans="1:15" s="424" customFormat="1">
      <c r="A100" s="434" t="s">
        <v>647</v>
      </c>
      <c r="B100" s="463"/>
      <c r="C100" s="435">
        <v>-1293</v>
      </c>
      <c r="D100" s="464">
        <v>133</v>
      </c>
      <c r="E100" s="454">
        <v>-12</v>
      </c>
      <c r="F100" s="455">
        <v>-652</v>
      </c>
      <c r="G100" s="454"/>
      <c r="H100" s="454">
        <v>23</v>
      </c>
      <c r="I100" s="456">
        <v>-785</v>
      </c>
      <c r="J100" s="454"/>
      <c r="K100" s="455"/>
      <c r="L100" s="453"/>
      <c r="M100" s="433">
        <f t="shared" si="25"/>
        <v>-1293</v>
      </c>
      <c r="N100" s="433">
        <f t="shared" si="23"/>
        <v>0</v>
      </c>
      <c r="O100" s="442"/>
    </row>
    <row r="101" spans="1:15" s="424" customFormat="1">
      <c r="A101" s="434" t="s">
        <v>648</v>
      </c>
      <c r="B101" s="463"/>
      <c r="C101" s="435">
        <f>SUM(C98:C100)</f>
        <v>-1</v>
      </c>
      <c r="D101" s="435">
        <f t="shared" ref="D101:L101" si="30">SUM(D98:D100)</f>
        <v>133</v>
      </c>
      <c r="E101" s="435">
        <f t="shared" si="30"/>
        <v>-12</v>
      </c>
      <c r="F101" s="435">
        <f t="shared" si="30"/>
        <v>640</v>
      </c>
      <c r="G101" s="435">
        <f t="shared" si="30"/>
        <v>0</v>
      </c>
      <c r="H101" s="435">
        <f t="shared" si="30"/>
        <v>23</v>
      </c>
      <c r="I101" s="435">
        <f t="shared" si="30"/>
        <v>-785</v>
      </c>
      <c r="J101" s="435">
        <f t="shared" si="30"/>
        <v>0</v>
      </c>
      <c r="K101" s="435">
        <f t="shared" si="30"/>
        <v>0</v>
      </c>
      <c r="L101" s="435">
        <f t="shared" si="30"/>
        <v>0</v>
      </c>
      <c r="M101" s="433">
        <f t="shared" si="25"/>
        <v>-1</v>
      </c>
      <c r="N101" s="433">
        <f t="shared" si="23"/>
        <v>0</v>
      </c>
      <c r="O101" s="442"/>
    </row>
    <row r="102" spans="1:15" s="424" customFormat="1">
      <c r="A102" s="438" t="s">
        <v>400</v>
      </c>
      <c r="B102" s="465"/>
      <c r="C102" s="443">
        <f>C97+C101</f>
        <v>71033</v>
      </c>
      <c r="D102" s="443">
        <f t="shared" ref="D102:L102" si="31">D97+D101</f>
        <v>19550</v>
      </c>
      <c r="E102" s="443">
        <f t="shared" si="31"/>
        <v>4730</v>
      </c>
      <c r="F102" s="443">
        <f t="shared" si="31"/>
        <v>17350</v>
      </c>
      <c r="G102" s="443">
        <f t="shared" si="31"/>
        <v>0</v>
      </c>
      <c r="H102" s="443">
        <f t="shared" si="31"/>
        <v>29273</v>
      </c>
      <c r="I102" s="443">
        <f t="shared" si="31"/>
        <v>130</v>
      </c>
      <c r="J102" s="443">
        <f t="shared" si="31"/>
        <v>0</v>
      </c>
      <c r="K102" s="443">
        <f t="shared" si="31"/>
        <v>0</v>
      </c>
      <c r="L102" s="443">
        <f t="shared" si="31"/>
        <v>0</v>
      </c>
      <c r="M102" s="433">
        <f t="shared" si="25"/>
        <v>71033</v>
      </c>
      <c r="N102" s="433">
        <f t="shared" si="23"/>
        <v>0</v>
      </c>
      <c r="O102" s="442"/>
    </row>
    <row r="103" spans="1:15" s="424" customFormat="1">
      <c r="A103" s="461" t="s">
        <v>670</v>
      </c>
      <c r="B103" s="445" t="s">
        <v>645</v>
      </c>
      <c r="C103" s="435"/>
      <c r="D103" s="464"/>
      <c r="E103" s="454"/>
      <c r="F103" s="455"/>
      <c r="G103" s="454"/>
      <c r="H103" s="454"/>
      <c r="I103" s="456"/>
      <c r="J103" s="454"/>
      <c r="K103" s="455"/>
      <c r="L103" s="453"/>
      <c r="M103" s="433">
        <f t="shared" si="25"/>
        <v>0</v>
      </c>
      <c r="N103" s="433">
        <f t="shared" si="23"/>
        <v>0</v>
      </c>
      <c r="O103" s="440"/>
    </row>
    <row r="104" spans="1:15" s="424" customFormat="1">
      <c r="A104" s="434" t="s">
        <v>48</v>
      </c>
      <c r="B104" s="463"/>
      <c r="C104" s="435">
        <v>6161</v>
      </c>
      <c r="D104" s="464">
        <v>348</v>
      </c>
      <c r="E104" s="454">
        <v>79</v>
      </c>
      <c r="F104" s="455">
        <v>4464</v>
      </c>
      <c r="G104" s="454"/>
      <c r="H104" s="454"/>
      <c r="I104" s="456">
        <v>1270</v>
      </c>
      <c r="J104" s="454"/>
      <c r="K104" s="455"/>
      <c r="L104" s="453"/>
      <c r="M104" s="433">
        <f t="shared" si="25"/>
        <v>6161</v>
      </c>
      <c r="N104" s="433">
        <f t="shared" si="23"/>
        <v>0</v>
      </c>
      <c r="O104" s="442"/>
    </row>
    <row r="105" spans="1:15" s="424" customFormat="1">
      <c r="A105" s="434" t="s">
        <v>400</v>
      </c>
      <c r="B105" s="463"/>
      <c r="C105" s="435">
        <v>6161</v>
      </c>
      <c r="D105" s="464">
        <v>348</v>
      </c>
      <c r="E105" s="454">
        <v>79</v>
      </c>
      <c r="F105" s="455">
        <v>4464</v>
      </c>
      <c r="G105" s="454">
        <v>0</v>
      </c>
      <c r="H105" s="454">
        <v>0</v>
      </c>
      <c r="I105" s="456">
        <v>1270</v>
      </c>
      <c r="J105" s="454">
        <v>0</v>
      </c>
      <c r="K105" s="455">
        <v>0</v>
      </c>
      <c r="L105" s="453">
        <v>0</v>
      </c>
      <c r="M105" s="433">
        <f t="shared" si="25"/>
        <v>6161</v>
      </c>
      <c r="N105" s="433">
        <f t="shared" si="23"/>
        <v>0</v>
      </c>
      <c r="O105" s="442"/>
    </row>
    <row r="106" spans="1:15" s="424" customFormat="1">
      <c r="A106" s="434" t="s">
        <v>666</v>
      </c>
      <c r="B106" s="463"/>
      <c r="C106" s="435">
        <v>-200</v>
      </c>
      <c r="D106" s="464"/>
      <c r="E106" s="454"/>
      <c r="F106" s="455">
        <v>-200</v>
      </c>
      <c r="G106" s="454"/>
      <c r="H106" s="454"/>
      <c r="I106" s="456"/>
      <c r="J106" s="454"/>
      <c r="K106" s="455"/>
      <c r="L106" s="453"/>
      <c r="M106" s="433">
        <f t="shared" si="25"/>
        <v>-200</v>
      </c>
      <c r="N106" s="433">
        <f t="shared" si="23"/>
        <v>0</v>
      </c>
      <c r="O106" s="442"/>
    </row>
    <row r="107" spans="1:15" s="424" customFormat="1">
      <c r="A107" s="434" t="s">
        <v>647</v>
      </c>
      <c r="B107" s="463"/>
      <c r="C107" s="435">
        <v>-5796</v>
      </c>
      <c r="D107" s="464">
        <v>-348</v>
      </c>
      <c r="E107" s="454">
        <v>-79</v>
      </c>
      <c r="F107" s="455">
        <v>-4144</v>
      </c>
      <c r="G107" s="454"/>
      <c r="H107" s="454"/>
      <c r="I107" s="456">
        <v>-1225</v>
      </c>
      <c r="J107" s="454"/>
      <c r="K107" s="455"/>
      <c r="L107" s="453"/>
      <c r="M107" s="433">
        <f t="shared" si="25"/>
        <v>-5796</v>
      </c>
      <c r="N107" s="433">
        <f t="shared" si="23"/>
        <v>0</v>
      </c>
      <c r="O107" s="442"/>
    </row>
    <row r="108" spans="1:15" s="424" customFormat="1">
      <c r="A108" s="434" t="s">
        <v>648</v>
      </c>
      <c r="B108" s="463"/>
      <c r="C108" s="435">
        <f>SUM(C106:C107)</f>
        <v>-5996</v>
      </c>
      <c r="D108" s="435">
        <f t="shared" ref="D108:L108" si="32">SUM(D106:D107)</f>
        <v>-348</v>
      </c>
      <c r="E108" s="435">
        <f t="shared" si="32"/>
        <v>-79</v>
      </c>
      <c r="F108" s="435">
        <f t="shared" si="32"/>
        <v>-4344</v>
      </c>
      <c r="G108" s="435">
        <f t="shared" si="32"/>
        <v>0</v>
      </c>
      <c r="H108" s="435">
        <f t="shared" si="32"/>
        <v>0</v>
      </c>
      <c r="I108" s="435">
        <f t="shared" si="32"/>
        <v>-1225</v>
      </c>
      <c r="J108" s="435">
        <f t="shared" si="32"/>
        <v>0</v>
      </c>
      <c r="K108" s="435">
        <f t="shared" si="32"/>
        <v>0</v>
      </c>
      <c r="L108" s="435">
        <f t="shared" si="32"/>
        <v>0</v>
      </c>
      <c r="M108" s="433">
        <f t="shared" si="25"/>
        <v>-5996</v>
      </c>
      <c r="N108" s="433">
        <f t="shared" si="23"/>
        <v>0</v>
      </c>
      <c r="O108" s="440"/>
    </row>
    <row r="109" spans="1:15" s="424" customFormat="1">
      <c r="A109" s="438" t="s">
        <v>400</v>
      </c>
      <c r="B109" s="465"/>
      <c r="C109" s="443">
        <f>C105+C108</f>
        <v>165</v>
      </c>
      <c r="D109" s="443">
        <f t="shared" ref="D109:L109" si="33">D105+D108</f>
        <v>0</v>
      </c>
      <c r="E109" s="443">
        <f t="shared" si="33"/>
        <v>0</v>
      </c>
      <c r="F109" s="443">
        <f t="shared" si="33"/>
        <v>120</v>
      </c>
      <c r="G109" s="443">
        <f t="shared" si="33"/>
        <v>0</v>
      </c>
      <c r="H109" s="443">
        <f t="shared" si="33"/>
        <v>0</v>
      </c>
      <c r="I109" s="443">
        <f t="shared" si="33"/>
        <v>45</v>
      </c>
      <c r="J109" s="443">
        <f t="shared" si="33"/>
        <v>0</v>
      </c>
      <c r="K109" s="443">
        <f t="shared" si="33"/>
        <v>0</v>
      </c>
      <c r="L109" s="443">
        <f t="shared" si="33"/>
        <v>0</v>
      </c>
      <c r="M109" s="433">
        <f t="shared" si="25"/>
        <v>165</v>
      </c>
      <c r="N109" s="433">
        <f t="shared" si="23"/>
        <v>0</v>
      </c>
      <c r="O109" s="440"/>
    </row>
    <row r="110" spans="1:15">
      <c r="A110" s="466" t="s">
        <v>671</v>
      </c>
      <c r="B110" s="445" t="s">
        <v>645</v>
      </c>
      <c r="C110" s="435"/>
      <c r="D110" s="464"/>
      <c r="E110" s="454"/>
      <c r="F110" s="455"/>
      <c r="G110" s="454"/>
      <c r="H110" s="454"/>
      <c r="I110" s="456"/>
      <c r="J110" s="454"/>
      <c r="K110" s="455"/>
      <c r="L110" s="453"/>
      <c r="M110" s="433">
        <f t="shared" si="25"/>
        <v>0</v>
      </c>
      <c r="N110" s="433">
        <f t="shared" si="23"/>
        <v>0</v>
      </c>
      <c r="O110" s="440"/>
    </row>
    <row r="111" spans="1:15" s="473" customFormat="1">
      <c r="A111" s="434" t="s">
        <v>48</v>
      </c>
      <c r="B111" s="467"/>
      <c r="C111" s="468">
        <v>54771</v>
      </c>
      <c r="D111" s="469">
        <v>25111</v>
      </c>
      <c r="E111" s="470">
        <v>5049</v>
      </c>
      <c r="F111" s="471">
        <v>21611</v>
      </c>
      <c r="G111" s="470"/>
      <c r="H111" s="470"/>
      <c r="I111" s="471">
        <v>3000</v>
      </c>
      <c r="J111" s="470"/>
      <c r="K111" s="471"/>
      <c r="L111" s="472"/>
      <c r="M111" s="433">
        <f t="shared" si="25"/>
        <v>54771</v>
      </c>
      <c r="N111" s="433">
        <f t="shared" si="23"/>
        <v>0</v>
      </c>
      <c r="O111" s="442"/>
    </row>
    <row r="112" spans="1:15" s="419" customFormat="1">
      <c r="A112" s="434" t="s">
        <v>400</v>
      </c>
      <c r="B112" s="467"/>
      <c r="C112" s="468">
        <v>55592</v>
      </c>
      <c r="D112" s="469">
        <v>25111</v>
      </c>
      <c r="E112" s="470">
        <v>5049</v>
      </c>
      <c r="F112" s="471">
        <v>22432</v>
      </c>
      <c r="G112" s="470">
        <v>0</v>
      </c>
      <c r="H112" s="470">
        <v>0</v>
      </c>
      <c r="I112" s="471">
        <v>3000</v>
      </c>
      <c r="J112" s="470">
        <v>0</v>
      </c>
      <c r="K112" s="471">
        <v>0</v>
      </c>
      <c r="L112" s="472">
        <v>0</v>
      </c>
      <c r="M112" s="433">
        <f t="shared" si="25"/>
        <v>55592</v>
      </c>
      <c r="N112" s="433">
        <f t="shared" si="23"/>
        <v>0</v>
      </c>
      <c r="O112" s="442"/>
    </row>
    <row r="113" spans="1:17" s="419" customFormat="1">
      <c r="A113" s="434" t="s">
        <v>653</v>
      </c>
      <c r="B113" s="467"/>
      <c r="C113" s="468">
        <v>420</v>
      </c>
      <c r="D113" s="469">
        <v>420</v>
      </c>
      <c r="E113" s="470"/>
      <c r="F113" s="471"/>
      <c r="G113" s="470"/>
      <c r="H113" s="470"/>
      <c r="I113" s="471"/>
      <c r="J113" s="470"/>
      <c r="K113" s="471"/>
      <c r="L113" s="472"/>
      <c r="M113" s="433">
        <f t="shared" si="25"/>
        <v>420</v>
      </c>
      <c r="N113" s="433">
        <f t="shared" si="23"/>
        <v>0</v>
      </c>
      <c r="O113" s="442"/>
    </row>
    <row r="114" spans="1:17" s="419" customFormat="1">
      <c r="A114" s="434" t="s">
        <v>647</v>
      </c>
      <c r="B114" s="467"/>
      <c r="C114" s="468">
        <v>1468</v>
      </c>
      <c r="D114" s="469">
        <v>-200</v>
      </c>
      <c r="E114" s="470"/>
      <c r="F114" s="471">
        <v>1668</v>
      </c>
      <c r="G114" s="470"/>
      <c r="H114" s="470"/>
      <c r="I114" s="471"/>
      <c r="J114" s="470"/>
      <c r="K114" s="471"/>
      <c r="L114" s="472"/>
      <c r="M114" s="433">
        <f t="shared" si="25"/>
        <v>1468</v>
      </c>
      <c r="N114" s="433">
        <f t="shared" si="23"/>
        <v>0</v>
      </c>
      <c r="O114" s="442"/>
    </row>
    <row r="115" spans="1:17" s="419" customFormat="1">
      <c r="A115" s="434" t="s">
        <v>648</v>
      </c>
      <c r="B115" s="467"/>
      <c r="C115" s="468">
        <f>SUM(C113:C114)</f>
        <v>1888</v>
      </c>
      <c r="D115" s="468">
        <f t="shared" ref="D115:L115" si="34">SUM(D113:D114)</f>
        <v>220</v>
      </c>
      <c r="E115" s="468">
        <f t="shared" si="34"/>
        <v>0</v>
      </c>
      <c r="F115" s="468">
        <f t="shared" si="34"/>
        <v>1668</v>
      </c>
      <c r="G115" s="468">
        <f t="shared" si="34"/>
        <v>0</v>
      </c>
      <c r="H115" s="468">
        <f t="shared" si="34"/>
        <v>0</v>
      </c>
      <c r="I115" s="468">
        <f t="shared" si="34"/>
        <v>0</v>
      </c>
      <c r="J115" s="468">
        <f t="shared" si="34"/>
        <v>0</v>
      </c>
      <c r="K115" s="468">
        <f t="shared" si="34"/>
        <v>0</v>
      </c>
      <c r="L115" s="468">
        <f t="shared" si="34"/>
        <v>0</v>
      </c>
      <c r="M115" s="433">
        <f t="shared" si="25"/>
        <v>1888</v>
      </c>
      <c r="N115" s="433">
        <f t="shared" si="23"/>
        <v>0</v>
      </c>
      <c r="O115" s="442"/>
    </row>
    <row r="116" spans="1:17" s="419" customFormat="1">
      <c r="A116" s="438" t="s">
        <v>400</v>
      </c>
      <c r="B116" s="474"/>
      <c r="C116" s="475">
        <f>C112+C115</f>
        <v>57480</v>
      </c>
      <c r="D116" s="475">
        <f t="shared" ref="D116:L116" si="35">D112+D115</f>
        <v>25331</v>
      </c>
      <c r="E116" s="475">
        <f t="shared" si="35"/>
        <v>5049</v>
      </c>
      <c r="F116" s="475">
        <f t="shared" si="35"/>
        <v>24100</v>
      </c>
      <c r="G116" s="475">
        <f t="shared" si="35"/>
        <v>0</v>
      </c>
      <c r="H116" s="475">
        <f t="shared" si="35"/>
        <v>0</v>
      </c>
      <c r="I116" s="475">
        <f t="shared" si="35"/>
        <v>3000</v>
      </c>
      <c r="J116" s="475">
        <f t="shared" si="35"/>
        <v>0</v>
      </c>
      <c r="K116" s="475">
        <f t="shared" si="35"/>
        <v>0</v>
      </c>
      <c r="L116" s="475">
        <f t="shared" si="35"/>
        <v>0</v>
      </c>
      <c r="M116" s="433">
        <f t="shared" si="25"/>
        <v>57480</v>
      </c>
      <c r="N116" s="433">
        <f t="shared" si="23"/>
        <v>0</v>
      </c>
      <c r="O116" s="442"/>
    </row>
    <row r="117" spans="1:17" s="478" customFormat="1">
      <c r="A117" s="444" t="s">
        <v>672</v>
      </c>
      <c r="B117" s="444"/>
      <c r="C117" s="435"/>
      <c r="D117" s="476"/>
      <c r="E117" s="477"/>
      <c r="F117" s="476"/>
      <c r="G117" s="477"/>
      <c r="H117" s="477"/>
      <c r="I117" s="476"/>
      <c r="J117" s="477"/>
      <c r="K117" s="476"/>
      <c r="L117" s="477"/>
      <c r="M117" s="433">
        <f t="shared" si="25"/>
        <v>0</v>
      </c>
      <c r="N117" s="433">
        <f t="shared" si="23"/>
        <v>0</v>
      </c>
      <c r="O117" s="442"/>
    </row>
    <row r="118" spans="1:17" s="424" customFormat="1">
      <c r="A118" s="434" t="s">
        <v>48</v>
      </c>
      <c r="B118" s="434"/>
      <c r="C118" s="435">
        <f>C123+C131+C138</f>
        <v>406002</v>
      </c>
      <c r="D118" s="435">
        <f t="shared" ref="D118:L119" si="36">D123+D131+D138</f>
        <v>129902</v>
      </c>
      <c r="E118" s="435">
        <f t="shared" si="36"/>
        <v>26092</v>
      </c>
      <c r="F118" s="435">
        <f t="shared" si="36"/>
        <v>249571</v>
      </c>
      <c r="G118" s="435">
        <f t="shared" si="36"/>
        <v>0</v>
      </c>
      <c r="H118" s="435">
        <f t="shared" si="36"/>
        <v>0</v>
      </c>
      <c r="I118" s="435">
        <f t="shared" si="36"/>
        <v>437</v>
      </c>
      <c r="J118" s="435">
        <f t="shared" si="36"/>
        <v>0</v>
      </c>
      <c r="K118" s="435">
        <f t="shared" si="36"/>
        <v>0</v>
      </c>
      <c r="L118" s="435">
        <f t="shared" si="36"/>
        <v>0</v>
      </c>
      <c r="M118" s="433">
        <f t="shared" ref="M118:M164" si="37">SUM(D118:L118)</f>
        <v>406002</v>
      </c>
      <c r="N118" s="433">
        <f t="shared" si="23"/>
        <v>0</v>
      </c>
      <c r="O118" s="440"/>
    </row>
    <row r="119" spans="1:17" s="424" customFormat="1">
      <c r="A119" s="434" t="s">
        <v>400</v>
      </c>
      <c r="B119" s="434"/>
      <c r="C119" s="435">
        <f>C124+C132+C139</f>
        <v>412311</v>
      </c>
      <c r="D119" s="435">
        <f t="shared" si="36"/>
        <v>129902</v>
      </c>
      <c r="E119" s="435">
        <f t="shared" si="36"/>
        <v>26092</v>
      </c>
      <c r="F119" s="435">
        <f t="shared" si="36"/>
        <v>255880</v>
      </c>
      <c r="G119" s="435">
        <f t="shared" si="36"/>
        <v>0</v>
      </c>
      <c r="H119" s="435">
        <f t="shared" si="36"/>
        <v>0</v>
      </c>
      <c r="I119" s="435">
        <f t="shared" si="36"/>
        <v>437</v>
      </c>
      <c r="J119" s="435">
        <f t="shared" si="36"/>
        <v>0</v>
      </c>
      <c r="K119" s="435">
        <f t="shared" si="36"/>
        <v>0</v>
      </c>
      <c r="L119" s="435">
        <f t="shared" si="36"/>
        <v>0</v>
      </c>
      <c r="M119" s="433">
        <f t="shared" si="37"/>
        <v>412311</v>
      </c>
      <c r="N119" s="433">
        <f t="shared" si="23"/>
        <v>0</v>
      </c>
      <c r="O119" s="442"/>
    </row>
    <row r="120" spans="1:17" s="424" customFormat="1">
      <c r="A120" s="434" t="s">
        <v>648</v>
      </c>
      <c r="B120" s="434"/>
      <c r="C120" s="435">
        <f t="shared" ref="C120:L121" si="38">C128+C135+C140</f>
        <v>-39877</v>
      </c>
      <c r="D120" s="435">
        <f t="shared" si="38"/>
        <v>-4224</v>
      </c>
      <c r="E120" s="435">
        <f t="shared" si="38"/>
        <v>-448</v>
      </c>
      <c r="F120" s="435">
        <f t="shared" si="38"/>
        <v>-35300</v>
      </c>
      <c r="G120" s="435">
        <f t="shared" si="38"/>
        <v>0</v>
      </c>
      <c r="H120" s="435">
        <f t="shared" si="38"/>
        <v>0</v>
      </c>
      <c r="I120" s="435">
        <f t="shared" si="38"/>
        <v>95</v>
      </c>
      <c r="J120" s="435">
        <f t="shared" si="38"/>
        <v>0</v>
      </c>
      <c r="K120" s="435">
        <f t="shared" si="38"/>
        <v>0</v>
      </c>
      <c r="L120" s="435">
        <f t="shared" si="38"/>
        <v>0</v>
      </c>
      <c r="M120" s="433">
        <f t="shared" si="37"/>
        <v>-39877</v>
      </c>
      <c r="N120" s="433">
        <f t="shared" si="23"/>
        <v>0</v>
      </c>
      <c r="O120" s="442"/>
    </row>
    <row r="121" spans="1:17" s="424" customFormat="1">
      <c r="A121" s="434" t="s">
        <v>400</v>
      </c>
      <c r="B121" s="434"/>
      <c r="C121" s="435">
        <f t="shared" si="38"/>
        <v>372434</v>
      </c>
      <c r="D121" s="435">
        <f t="shared" si="38"/>
        <v>125678</v>
      </c>
      <c r="E121" s="435">
        <f t="shared" si="38"/>
        <v>25644</v>
      </c>
      <c r="F121" s="435">
        <f t="shared" si="38"/>
        <v>220580</v>
      </c>
      <c r="G121" s="435">
        <f t="shared" si="38"/>
        <v>0</v>
      </c>
      <c r="H121" s="435">
        <f t="shared" si="38"/>
        <v>0</v>
      </c>
      <c r="I121" s="435">
        <f t="shared" si="38"/>
        <v>532</v>
      </c>
      <c r="J121" s="435">
        <f t="shared" si="38"/>
        <v>0</v>
      </c>
      <c r="K121" s="435">
        <f t="shared" si="38"/>
        <v>0</v>
      </c>
      <c r="L121" s="435">
        <f t="shared" si="38"/>
        <v>0</v>
      </c>
      <c r="M121" s="433">
        <f t="shared" si="37"/>
        <v>372434</v>
      </c>
      <c r="N121" s="433">
        <f t="shared" si="23"/>
        <v>0</v>
      </c>
      <c r="O121" s="442"/>
    </row>
    <row r="122" spans="1:17" s="424" customFormat="1">
      <c r="A122" s="479" t="s">
        <v>673</v>
      </c>
      <c r="B122" s="445" t="s">
        <v>645</v>
      </c>
      <c r="C122" s="435"/>
      <c r="D122" s="476"/>
      <c r="E122" s="477"/>
      <c r="F122" s="476"/>
      <c r="G122" s="477"/>
      <c r="H122" s="477"/>
      <c r="I122" s="476"/>
      <c r="J122" s="477"/>
      <c r="K122" s="476"/>
      <c r="L122" s="477"/>
      <c r="M122" s="433">
        <f t="shared" si="37"/>
        <v>0</v>
      </c>
      <c r="N122" s="433">
        <f t="shared" si="23"/>
        <v>0</v>
      </c>
      <c r="O122" s="442"/>
    </row>
    <row r="123" spans="1:17">
      <c r="A123" s="434" t="s">
        <v>48</v>
      </c>
      <c r="B123" s="434"/>
      <c r="C123" s="435">
        <v>42113</v>
      </c>
      <c r="D123" s="436">
        <v>27970</v>
      </c>
      <c r="E123" s="435">
        <v>5555</v>
      </c>
      <c r="F123" s="436">
        <v>8266</v>
      </c>
      <c r="G123" s="435"/>
      <c r="H123" s="435"/>
      <c r="I123" s="436">
        <v>322</v>
      </c>
      <c r="J123" s="435"/>
      <c r="K123" s="436"/>
      <c r="L123" s="435"/>
      <c r="M123" s="433">
        <f t="shared" si="37"/>
        <v>42113</v>
      </c>
      <c r="N123" s="433">
        <f t="shared" si="23"/>
        <v>0</v>
      </c>
      <c r="O123" s="440"/>
      <c r="Q123" s="420" t="s">
        <v>674</v>
      </c>
    </row>
    <row r="124" spans="1:17">
      <c r="A124" s="434" t="s">
        <v>400</v>
      </c>
      <c r="B124" s="434"/>
      <c r="C124" s="437">
        <v>43481</v>
      </c>
      <c r="D124" s="436">
        <v>27970</v>
      </c>
      <c r="E124" s="435">
        <v>5555</v>
      </c>
      <c r="F124" s="436">
        <v>9634</v>
      </c>
      <c r="G124" s="435">
        <v>0</v>
      </c>
      <c r="H124" s="435">
        <v>0</v>
      </c>
      <c r="I124" s="436">
        <v>322</v>
      </c>
      <c r="J124" s="435">
        <v>0</v>
      </c>
      <c r="K124" s="436">
        <v>0</v>
      </c>
      <c r="L124" s="435">
        <v>0</v>
      </c>
      <c r="M124" s="433">
        <f t="shared" si="37"/>
        <v>43481</v>
      </c>
      <c r="N124" s="433">
        <f t="shared" si="23"/>
        <v>0</v>
      </c>
      <c r="O124" s="440"/>
    </row>
    <row r="125" spans="1:17">
      <c r="A125" s="434" t="s">
        <v>675</v>
      </c>
      <c r="B125" s="434"/>
      <c r="C125" s="437">
        <v>131</v>
      </c>
      <c r="D125" s="436">
        <v>131</v>
      </c>
      <c r="E125" s="435"/>
      <c r="F125" s="436"/>
      <c r="G125" s="435"/>
      <c r="H125" s="435"/>
      <c r="I125" s="436"/>
      <c r="J125" s="435"/>
      <c r="K125" s="436"/>
      <c r="L125" s="435"/>
      <c r="M125" s="433">
        <f t="shared" si="37"/>
        <v>131</v>
      </c>
      <c r="N125" s="433">
        <f t="shared" si="23"/>
        <v>0</v>
      </c>
      <c r="O125" s="440"/>
    </row>
    <row r="126" spans="1:17">
      <c r="A126" s="434" t="s">
        <v>661</v>
      </c>
      <c r="B126" s="434"/>
      <c r="C126" s="437">
        <v>2325</v>
      </c>
      <c r="D126" s="436">
        <v>1945</v>
      </c>
      <c r="E126" s="435">
        <v>380</v>
      </c>
      <c r="F126" s="436"/>
      <c r="G126" s="435"/>
      <c r="H126" s="435"/>
      <c r="I126" s="436"/>
      <c r="J126" s="435"/>
      <c r="K126" s="436"/>
      <c r="L126" s="435"/>
      <c r="M126" s="433">
        <f t="shared" si="37"/>
        <v>2325</v>
      </c>
      <c r="N126" s="433">
        <f t="shared" si="23"/>
        <v>0</v>
      </c>
      <c r="O126" s="440"/>
    </row>
    <row r="127" spans="1:17">
      <c r="A127" s="434" t="s">
        <v>647</v>
      </c>
      <c r="B127" s="434"/>
      <c r="C127" s="437">
        <v>-2678</v>
      </c>
      <c r="D127" s="436">
        <v>-1346</v>
      </c>
      <c r="E127" s="435">
        <v>-235</v>
      </c>
      <c r="F127" s="436">
        <v>-1156</v>
      </c>
      <c r="G127" s="435"/>
      <c r="H127" s="435"/>
      <c r="I127" s="436">
        <v>59</v>
      </c>
      <c r="J127" s="435"/>
      <c r="K127" s="436"/>
      <c r="L127" s="435"/>
      <c r="M127" s="433">
        <f t="shared" si="37"/>
        <v>-2678</v>
      </c>
      <c r="N127" s="433">
        <f t="shared" si="23"/>
        <v>0</v>
      </c>
      <c r="O127" s="440"/>
    </row>
    <row r="128" spans="1:17">
      <c r="A128" s="434" t="s">
        <v>648</v>
      </c>
      <c r="B128" s="434"/>
      <c r="C128" s="435">
        <f>SUM(C125:C127)</f>
        <v>-222</v>
      </c>
      <c r="D128" s="435">
        <f t="shared" ref="D128:L128" si="39">SUM(D125:D127)</f>
        <v>730</v>
      </c>
      <c r="E128" s="435">
        <f t="shared" si="39"/>
        <v>145</v>
      </c>
      <c r="F128" s="435">
        <f t="shared" si="39"/>
        <v>-1156</v>
      </c>
      <c r="G128" s="435">
        <f t="shared" si="39"/>
        <v>0</v>
      </c>
      <c r="H128" s="435">
        <f t="shared" si="39"/>
        <v>0</v>
      </c>
      <c r="I128" s="435">
        <f t="shared" si="39"/>
        <v>59</v>
      </c>
      <c r="J128" s="435">
        <f t="shared" si="39"/>
        <v>0</v>
      </c>
      <c r="K128" s="435">
        <f t="shared" si="39"/>
        <v>0</v>
      </c>
      <c r="L128" s="435">
        <f t="shared" si="39"/>
        <v>0</v>
      </c>
      <c r="M128" s="433">
        <f t="shared" si="37"/>
        <v>-222</v>
      </c>
      <c r="N128" s="433">
        <f t="shared" si="23"/>
        <v>0</v>
      </c>
      <c r="O128" s="440"/>
    </row>
    <row r="129" spans="1:18">
      <c r="A129" s="434" t="s">
        <v>400</v>
      </c>
      <c r="B129" s="434"/>
      <c r="C129" s="435">
        <f>C124+C128</f>
        <v>43259</v>
      </c>
      <c r="D129" s="435">
        <f t="shared" ref="D129:L129" si="40">D124+D128</f>
        <v>28700</v>
      </c>
      <c r="E129" s="435">
        <f t="shared" si="40"/>
        <v>5700</v>
      </c>
      <c r="F129" s="435">
        <f t="shared" si="40"/>
        <v>8478</v>
      </c>
      <c r="G129" s="435">
        <f t="shared" si="40"/>
        <v>0</v>
      </c>
      <c r="H129" s="435">
        <f t="shared" si="40"/>
        <v>0</v>
      </c>
      <c r="I129" s="435">
        <f t="shared" si="40"/>
        <v>381</v>
      </c>
      <c r="J129" s="435">
        <f t="shared" si="40"/>
        <v>0</v>
      </c>
      <c r="K129" s="435">
        <f t="shared" si="40"/>
        <v>0</v>
      </c>
      <c r="L129" s="435">
        <f t="shared" si="40"/>
        <v>0</v>
      </c>
      <c r="M129" s="433">
        <f t="shared" si="37"/>
        <v>43259</v>
      </c>
      <c r="N129" s="433">
        <f t="shared" si="23"/>
        <v>0</v>
      </c>
      <c r="O129" s="440"/>
    </row>
    <row r="130" spans="1:18">
      <c r="A130" s="447" t="s">
        <v>676</v>
      </c>
      <c r="B130" s="447" t="s">
        <v>645</v>
      </c>
      <c r="C130" s="435"/>
      <c r="D130" s="436"/>
      <c r="E130" s="435"/>
      <c r="F130" s="436"/>
      <c r="G130" s="435"/>
      <c r="H130" s="435"/>
      <c r="I130" s="436"/>
      <c r="J130" s="435"/>
      <c r="K130" s="436"/>
      <c r="L130" s="435"/>
      <c r="M130" s="433">
        <f t="shared" si="37"/>
        <v>0</v>
      </c>
      <c r="N130" s="433">
        <f t="shared" si="23"/>
        <v>0</v>
      </c>
      <c r="O130" s="440"/>
      <c r="Q130" s="420">
        <v>7644</v>
      </c>
      <c r="R130" s="420" t="s">
        <v>677</v>
      </c>
    </row>
    <row r="131" spans="1:18">
      <c r="A131" s="434" t="s">
        <v>48</v>
      </c>
      <c r="B131" s="434"/>
      <c r="C131" s="435">
        <v>30429</v>
      </c>
      <c r="D131" s="436">
        <v>23162</v>
      </c>
      <c r="E131" s="435">
        <v>4523</v>
      </c>
      <c r="F131" s="436">
        <v>2716</v>
      </c>
      <c r="G131" s="435"/>
      <c r="H131" s="435"/>
      <c r="I131" s="436">
        <v>28</v>
      </c>
      <c r="J131" s="435"/>
      <c r="K131" s="436"/>
      <c r="L131" s="435"/>
      <c r="M131" s="433">
        <f t="shared" si="37"/>
        <v>30429</v>
      </c>
      <c r="N131" s="433">
        <f t="shared" si="23"/>
        <v>0</v>
      </c>
      <c r="O131" s="440"/>
      <c r="Q131" s="420">
        <f>SUM(Q130:Q130)</f>
        <v>7644</v>
      </c>
    </row>
    <row r="132" spans="1:18">
      <c r="A132" s="434" t="s">
        <v>400</v>
      </c>
      <c r="B132" s="434"/>
      <c r="C132" s="435">
        <v>32062</v>
      </c>
      <c r="D132" s="436">
        <v>23162</v>
      </c>
      <c r="E132" s="435">
        <v>4523</v>
      </c>
      <c r="F132" s="436">
        <v>4349</v>
      </c>
      <c r="G132" s="435">
        <v>0</v>
      </c>
      <c r="H132" s="435">
        <v>0</v>
      </c>
      <c r="I132" s="436">
        <v>28</v>
      </c>
      <c r="J132" s="435">
        <v>0</v>
      </c>
      <c r="K132" s="436">
        <v>0</v>
      </c>
      <c r="L132" s="435">
        <v>0</v>
      </c>
      <c r="M132" s="433">
        <f t="shared" ref="M132:M135" si="41">SUM(D132:L132)</f>
        <v>32062</v>
      </c>
      <c r="N132" s="433">
        <f t="shared" si="23"/>
        <v>0</v>
      </c>
      <c r="O132" s="440"/>
    </row>
    <row r="133" spans="1:18">
      <c r="A133" s="434" t="s">
        <v>675</v>
      </c>
      <c r="B133" s="434"/>
      <c r="C133" s="435">
        <v>-382</v>
      </c>
      <c r="D133" s="436"/>
      <c r="E133" s="435"/>
      <c r="F133" s="436">
        <v>-382</v>
      </c>
      <c r="G133" s="435"/>
      <c r="H133" s="435"/>
      <c r="I133" s="436"/>
      <c r="J133" s="435"/>
      <c r="K133" s="436"/>
      <c r="L133" s="435"/>
      <c r="M133" s="433">
        <f t="shared" si="41"/>
        <v>-382</v>
      </c>
      <c r="N133" s="433">
        <f t="shared" si="23"/>
        <v>0</v>
      </c>
      <c r="O133" s="440"/>
    </row>
    <row r="134" spans="1:18">
      <c r="A134" s="434" t="s">
        <v>647</v>
      </c>
      <c r="B134" s="434"/>
      <c r="C134" s="435">
        <v>235</v>
      </c>
      <c r="D134" s="436">
        <v>788</v>
      </c>
      <c r="E134" s="435">
        <v>372</v>
      </c>
      <c r="F134" s="436">
        <v>-982</v>
      </c>
      <c r="G134" s="435"/>
      <c r="H134" s="435"/>
      <c r="I134" s="436">
        <v>57</v>
      </c>
      <c r="J134" s="435"/>
      <c r="K134" s="436"/>
      <c r="L134" s="435"/>
      <c r="M134" s="433">
        <f t="shared" si="41"/>
        <v>235</v>
      </c>
      <c r="N134" s="433">
        <f t="shared" si="23"/>
        <v>0</v>
      </c>
      <c r="O134" s="440"/>
    </row>
    <row r="135" spans="1:18">
      <c r="A135" s="434" t="s">
        <v>648</v>
      </c>
      <c r="B135" s="434"/>
      <c r="C135" s="435">
        <f>SUM(C133:C134)</f>
        <v>-147</v>
      </c>
      <c r="D135" s="435">
        <f t="shared" ref="D135:L135" si="42">SUM(D133:D134)</f>
        <v>788</v>
      </c>
      <c r="E135" s="435">
        <f t="shared" si="42"/>
        <v>372</v>
      </c>
      <c r="F135" s="435">
        <f t="shared" si="42"/>
        <v>-1364</v>
      </c>
      <c r="G135" s="435">
        <f t="shared" si="42"/>
        <v>0</v>
      </c>
      <c r="H135" s="435">
        <f t="shared" si="42"/>
        <v>0</v>
      </c>
      <c r="I135" s="435">
        <f t="shared" si="42"/>
        <v>57</v>
      </c>
      <c r="J135" s="435">
        <f t="shared" si="42"/>
        <v>0</v>
      </c>
      <c r="K135" s="435">
        <f t="shared" si="42"/>
        <v>0</v>
      </c>
      <c r="L135" s="435">
        <f t="shared" si="42"/>
        <v>0</v>
      </c>
      <c r="M135" s="433">
        <f t="shared" si="41"/>
        <v>-147</v>
      </c>
      <c r="N135" s="433">
        <f t="shared" si="23"/>
        <v>0</v>
      </c>
      <c r="O135" s="440"/>
    </row>
    <row r="136" spans="1:18" s="424" customFormat="1">
      <c r="A136" s="434" t="s">
        <v>400</v>
      </c>
      <c r="B136" s="434"/>
      <c r="C136" s="435">
        <f>C132+C135</f>
        <v>31915</v>
      </c>
      <c r="D136" s="435">
        <f t="shared" ref="D136:L136" si="43">D132+D135</f>
        <v>23950</v>
      </c>
      <c r="E136" s="435">
        <f t="shared" si="43"/>
        <v>4895</v>
      </c>
      <c r="F136" s="435">
        <f t="shared" si="43"/>
        <v>2985</v>
      </c>
      <c r="G136" s="435">
        <f t="shared" si="43"/>
        <v>0</v>
      </c>
      <c r="H136" s="435">
        <f t="shared" si="43"/>
        <v>0</v>
      </c>
      <c r="I136" s="435">
        <f t="shared" si="43"/>
        <v>85</v>
      </c>
      <c r="J136" s="435">
        <f t="shared" si="43"/>
        <v>0</v>
      </c>
      <c r="K136" s="435">
        <f t="shared" si="43"/>
        <v>0</v>
      </c>
      <c r="L136" s="435">
        <f t="shared" si="43"/>
        <v>0</v>
      </c>
      <c r="M136" s="433">
        <f t="shared" si="37"/>
        <v>31915</v>
      </c>
      <c r="N136" s="433">
        <f t="shared" si="23"/>
        <v>0</v>
      </c>
      <c r="O136" s="442"/>
    </row>
    <row r="137" spans="1:18">
      <c r="A137" s="480" t="s">
        <v>678</v>
      </c>
      <c r="B137" s="481"/>
      <c r="C137" s="435"/>
      <c r="D137" s="436"/>
      <c r="E137" s="435"/>
      <c r="F137" s="436"/>
      <c r="G137" s="435"/>
      <c r="H137" s="435"/>
      <c r="I137" s="436"/>
      <c r="J137" s="435"/>
      <c r="K137" s="436"/>
      <c r="L137" s="435"/>
      <c r="M137" s="433">
        <f t="shared" ref="M137:M139" si="44">SUM(D137:L137)</f>
        <v>0</v>
      </c>
      <c r="N137" s="433">
        <f t="shared" si="23"/>
        <v>0</v>
      </c>
      <c r="O137" s="440"/>
      <c r="Q137" s="424">
        <v>885</v>
      </c>
      <c r="R137" s="424" t="s">
        <v>679</v>
      </c>
    </row>
    <row r="138" spans="1:18" s="424" customFormat="1">
      <c r="A138" s="434" t="s">
        <v>48</v>
      </c>
      <c r="B138" s="434"/>
      <c r="C138" s="435">
        <f t="shared" ref="C138:L139" si="45">C143+C151+C158+C164+C171+C178+C185+C191+C198+C204+C210+C216+C224+C230+C237+C244+C251+C258+C264+C270+C276+C282</f>
        <v>333460</v>
      </c>
      <c r="D138" s="435">
        <f t="shared" si="45"/>
        <v>78770</v>
      </c>
      <c r="E138" s="435">
        <f t="shared" si="45"/>
        <v>16014</v>
      </c>
      <c r="F138" s="435">
        <f t="shared" si="45"/>
        <v>238589</v>
      </c>
      <c r="G138" s="435">
        <f t="shared" si="45"/>
        <v>0</v>
      </c>
      <c r="H138" s="435">
        <f t="shared" si="45"/>
        <v>0</v>
      </c>
      <c r="I138" s="435">
        <f t="shared" si="45"/>
        <v>87</v>
      </c>
      <c r="J138" s="435">
        <f t="shared" si="45"/>
        <v>0</v>
      </c>
      <c r="K138" s="435">
        <f t="shared" si="45"/>
        <v>0</v>
      </c>
      <c r="L138" s="435">
        <f t="shared" si="45"/>
        <v>0</v>
      </c>
      <c r="M138" s="433">
        <f t="shared" si="44"/>
        <v>333460</v>
      </c>
      <c r="N138" s="433">
        <f t="shared" si="23"/>
        <v>0</v>
      </c>
      <c r="O138" s="442"/>
      <c r="Q138" s="424">
        <v>1422</v>
      </c>
      <c r="R138" s="424" t="s">
        <v>680</v>
      </c>
    </row>
    <row r="139" spans="1:18" s="424" customFormat="1">
      <c r="A139" s="434" t="s">
        <v>400</v>
      </c>
      <c r="B139" s="434"/>
      <c r="C139" s="435">
        <f t="shared" si="45"/>
        <v>336768</v>
      </c>
      <c r="D139" s="435">
        <f t="shared" si="45"/>
        <v>78770</v>
      </c>
      <c r="E139" s="435">
        <f t="shared" si="45"/>
        <v>16014</v>
      </c>
      <c r="F139" s="435">
        <f t="shared" si="45"/>
        <v>241897</v>
      </c>
      <c r="G139" s="435">
        <f t="shared" si="45"/>
        <v>0</v>
      </c>
      <c r="H139" s="435">
        <f t="shared" si="45"/>
        <v>0</v>
      </c>
      <c r="I139" s="435">
        <f t="shared" si="45"/>
        <v>87</v>
      </c>
      <c r="J139" s="435">
        <f t="shared" si="45"/>
        <v>0</v>
      </c>
      <c r="K139" s="435">
        <f t="shared" si="45"/>
        <v>0</v>
      </c>
      <c r="L139" s="435">
        <f t="shared" si="45"/>
        <v>0</v>
      </c>
      <c r="M139" s="433">
        <f t="shared" si="44"/>
        <v>336768</v>
      </c>
      <c r="N139" s="433">
        <f t="shared" si="23"/>
        <v>0</v>
      </c>
      <c r="O139" s="442"/>
    </row>
    <row r="140" spans="1:18" s="424" customFormat="1">
      <c r="A140" s="434" t="s">
        <v>648</v>
      </c>
      <c r="B140" s="434"/>
      <c r="C140" s="435">
        <f t="shared" ref="C140:L141" si="46">C148+C155+C161+C168+C175+C182+C188+C195+C201+C207+C213+C221+C227+C234+C241+C248+C255+C261+C267+C273+C279+C285</f>
        <v>-39508</v>
      </c>
      <c r="D140" s="435">
        <f t="shared" si="46"/>
        <v>-5742</v>
      </c>
      <c r="E140" s="435">
        <f t="shared" si="46"/>
        <v>-965</v>
      </c>
      <c r="F140" s="435">
        <f t="shared" si="46"/>
        <v>-32780</v>
      </c>
      <c r="G140" s="435">
        <f t="shared" si="46"/>
        <v>0</v>
      </c>
      <c r="H140" s="435">
        <f t="shared" si="46"/>
        <v>0</v>
      </c>
      <c r="I140" s="435">
        <f t="shared" si="46"/>
        <v>-21</v>
      </c>
      <c r="J140" s="435">
        <f t="shared" si="46"/>
        <v>0</v>
      </c>
      <c r="K140" s="435">
        <f t="shared" si="46"/>
        <v>0</v>
      </c>
      <c r="L140" s="435">
        <f t="shared" si="46"/>
        <v>0</v>
      </c>
      <c r="M140" s="433">
        <f t="shared" ref="M140:M148" si="47">SUM(D140:L140)</f>
        <v>-39508</v>
      </c>
      <c r="N140" s="433">
        <f t="shared" si="23"/>
        <v>0</v>
      </c>
      <c r="O140" s="442"/>
    </row>
    <row r="141" spans="1:18" s="424" customFormat="1">
      <c r="A141" s="434" t="s">
        <v>400</v>
      </c>
      <c r="B141" s="434"/>
      <c r="C141" s="435">
        <f t="shared" si="46"/>
        <v>297260</v>
      </c>
      <c r="D141" s="435">
        <f t="shared" si="46"/>
        <v>73028</v>
      </c>
      <c r="E141" s="435">
        <f t="shared" si="46"/>
        <v>15049</v>
      </c>
      <c r="F141" s="435">
        <f t="shared" si="46"/>
        <v>209117</v>
      </c>
      <c r="G141" s="435">
        <f t="shared" si="46"/>
        <v>0</v>
      </c>
      <c r="H141" s="435">
        <f t="shared" si="46"/>
        <v>0</v>
      </c>
      <c r="I141" s="435">
        <f t="shared" si="46"/>
        <v>66</v>
      </c>
      <c r="J141" s="435">
        <f t="shared" si="46"/>
        <v>0</v>
      </c>
      <c r="K141" s="435">
        <f t="shared" si="46"/>
        <v>0</v>
      </c>
      <c r="L141" s="435">
        <f t="shared" si="46"/>
        <v>0</v>
      </c>
      <c r="M141" s="433">
        <f t="shared" si="47"/>
        <v>297260</v>
      </c>
      <c r="N141" s="433">
        <f t="shared" si="23"/>
        <v>0</v>
      </c>
      <c r="O141" s="442"/>
    </row>
    <row r="142" spans="1:18" s="424" customFormat="1">
      <c r="A142" s="480" t="s">
        <v>681</v>
      </c>
      <c r="B142" s="480" t="s">
        <v>645</v>
      </c>
      <c r="C142" s="435"/>
      <c r="D142" s="436"/>
      <c r="E142" s="435"/>
      <c r="F142" s="436"/>
      <c r="G142" s="435"/>
      <c r="H142" s="435"/>
      <c r="I142" s="436"/>
      <c r="J142" s="435"/>
      <c r="K142" s="436"/>
      <c r="L142" s="435"/>
      <c r="M142" s="433">
        <f t="shared" si="47"/>
        <v>0</v>
      </c>
      <c r="N142" s="433">
        <f t="shared" ref="N142:N205" si="48">C142-M142</f>
        <v>0</v>
      </c>
      <c r="O142" s="442"/>
    </row>
    <row r="143" spans="1:18" s="424" customFormat="1">
      <c r="A143" s="434" t="s">
        <v>48</v>
      </c>
      <c r="B143" s="434"/>
      <c r="C143" s="435">
        <v>34335</v>
      </c>
      <c r="D143" s="436">
        <v>19305</v>
      </c>
      <c r="E143" s="435">
        <v>3896</v>
      </c>
      <c r="F143" s="436">
        <v>11134</v>
      </c>
      <c r="G143" s="435"/>
      <c r="H143" s="435"/>
      <c r="I143" s="436"/>
      <c r="J143" s="435"/>
      <c r="K143" s="436"/>
      <c r="L143" s="435"/>
      <c r="M143" s="433">
        <f t="shared" si="47"/>
        <v>34335</v>
      </c>
      <c r="N143" s="433">
        <f t="shared" si="48"/>
        <v>0</v>
      </c>
      <c r="O143" s="440"/>
    </row>
    <row r="144" spans="1:18" s="424" customFormat="1">
      <c r="A144" s="434" t="s">
        <v>400</v>
      </c>
      <c r="B144" s="434"/>
      <c r="C144" s="435">
        <v>34335</v>
      </c>
      <c r="D144" s="436">
        <v>19305</v>
      </c>
      <c r="E144" s="435">
        <v>3896</v>
      </c>
      <c r="F144" s="436">
        <v>11134</v>
      </c>
      <c r="G144" s="435">
        <v>0</v>
      </c>
      <c r="H144" s="435">
        <v>0</v>
      </c>
      <c r="I144" s="436">
        <v>0</v>
      </c>
      <c r="J144" s="435">
        <v>0</v>
      </c>
      <c r="K144" s="436">
        <v>0</v>
      </c>
      <c r="L144" s="435">
        <v>0</v>
      </c>
      <c r="M144" s="433">
        <f t="shared" si="47"/>
        <v>34335</v>
      </c>
      <c r="N144" s="433">
        <f t="shared" si="48"/>
        <v>0</v>
      </c>
      <c r="O144" s="440"/>
    </row>
    <row r="145" spans="1:15" s="424" customFormat="1">
      <c r="A145" s="434" t="s">
        <v>661</v>
      </c>
      <c r="B145" s="434"/>
      <c r="C145" s="435">
        <v>2290</v>
      </c>
      <c r="D145" s="436">
        <v>1920</v>
      </c>
      <c r="E145" s="435">
        <v>370</v>
      </c>
      <c r="F145" s="436"/>
      <c r="G145" s="435"/>
      <c r="H145" s="435"/>
      <c r="I145" s="436"/>
      <c r="J145" s="435"/>
      <c r="K145" s="436"/>
      <c r="L145" s="435"/>
      <c r="M145" s="433">
        <f t="shared" si="47"/>
        <v>2290</v>
      </c>
      <c r="N145" s="433">
        <f t="shared" si="48"/>
        <v>0</v>
      </c>
      <c r="O145" s="440"/>
    </row>
    <row r="146" spans="1:15" s="424" customFormat="1">
      <c r="A146" s="434" t="s">
        <v>653</v>
      </c>
      <c r="B146" s="434"/>
      <c r="C146" s="435">
        <v>27</v>
      </c>
      <c r="D146" s="436"/>
      <c r="E146" s="435"/>
      <c r="F146" s="436">
        <v>27</v>
      </c>
      <c r="G146" s="435"/>
      <c r="H146" s="435"/>
      <c r="I146" s="436"/>
      <c r="J146" s="435"/>
      <c r="K146" s="436"/>
      <c r="L146" s="435"/>
      <c r="M146" s="433">
        <f t="shared" si="47"/>
        <v>27</v>
      </c>
      <c r="N146" s="433">
        <f t="shared" si="48"/>
        <v>0</v>
      </c>
      <c r="O146" s="440"/>
    </row>
    <row r="147" spans="1:15" s="424" customFormat="1">
      <c r="A147" s="434" t="s">
        <v>647</v>
      </c>
      <c r="B147" s="434"/>
      <c r="C147" s="435">
        <v>-4515</v>
      </c>
      <c r="D147" s="436">
        <v>-2725</v>
      </c>
      <c r="E147" s="435">
        <v>-540</v>
      </c>
      <c r="F147" s="436">
        <v>-1261</v>
      </c>
      <c r="G147" s="435"/>
      <c r="H147" s="435"/>
      <c r="I147" s="436">
        <v>11</v>
      </c>
      <c r="J147" s="435"/>
      <c r="K147" s="436"/>
      <c r="L147" s="435"/>
      <c r="M147" s="433">
        <f t="shared" si="47"/>
        <v>-4515</v>
      </c>
      <c r="N147" s="433">
        <f t="shared" si="48"/>
        <v>0</v>
      </c>
      <c r="O147" s="440"/>
    </row>
    <row r="148" spans="1:15" s="424" customFormat="1">
      <c r="A148" s="434" t="s">
        <v>648</v>
      </c>
      <c r="B148" s="434"/>
      <c r="C148" s="435">
        <f>SUM(C145:C147)</f>
        <v>-2198</v>
      </c>
      <c r="D148" s="435">
        <f t="shared" ref="D148:L148" si="49">SUM(D145:D147)</f>
        <v>-805</v>
      </c>
      <c r="E148" s="435">
        <f t="shared" si="49"/>
        <v>-170</v>
      </c>
      <c r="F148" s="435">
        <f t="shared" si="49"/>
        <v>-1234</v>
      </c>
      <c r="G148" s="435">
        <f t="shared" si="49"/>
        <v>0</v>
      </c>
      <c r="H148" s="435">
        <f t="shared" si="49"/>
        <v>0</v>
      </c>
      <c r="I148" s="435">
        <f t="shared" si="49"/>
        <v>11</v>
      </c>
      <c r="J148" s="435">
        <f t="shared" si="49"/>
        <v>0</v>
      </c>
      <c r="K148" s="435">
        <f t="shared" si="49"/>
        <v>0</v>
      </c>
      <c r="L148" s="435">
        <f t="shared" si="49"/>
        <v>0</v>
      </c>
      <c r="M148" s="433">
        <f t="shared" si="47"/>
        <v>-2198</v>
      </c>
      <c r="N148" s="433">
        <f t="shared" si="48"/>
        <v>0</v>
      </c>
      <c r="O148" s="440"/>
    </row>
    <row r="149" spans="1:15" s="424" customFormat="1">
      <c r="A149" s="434" t="s">
        <v>400</v>
      </c>
      <c r="B149" s="434"/>
      <c r="C149" s="435">
        <f>C144+C148</f>
        <v>32137</v>
      </c>
      <c r="D149" s="435">
        <f t="shared" ref="D149:L149" si="50">D144+D148</f>
        <v>18500</v>
      </c>
      <c r="E149" s="435">
        <f t="shared" si="50"/>
        <v>3726</v>
      </c>
      <c r="F149" s="435">
        <f t="shared" si="50"/>
        <v>9900</v>
      </c>
      <c r="G149" s="435">
        <f t="shared" si="50"/>
        <v>0</v>
      </c>
      <c r="H149" s="435">
        <f t="shared" si="50"/>
        <v>0</v>
      </c>
      <c r="I149" s="435">
        <f t="shared" si="50"/>
        <v>11</v>
      </c>
      <c r="J149" s="435">
        <f t="shared" si="50"/>
        <v>0</v>
      </c>
      <c r="K149" s="435">
        <f t="shared" si="50"/>
        <v>0</v>
      </c>
      <c r="L149" s="435">
        <f t="shared" si="50"/>
        <v>0</v>
      </c>
      <c r="M149" s="433">
        <f t="shared" si="37"/>
        <v>32137</v>
      </c>
      <c r="N149" s="433">
        <f t="shared" si="48"/>
        <v>0</v>
      </c>
      <c r="O149" s="440"/>
    </row>
    <row r="150" spans="1:15">
      <c r="A150" s="447" t="s">
        <v>682</v>
      </c>
      <c r="B150" s="445" t="s">
        <v>645</v>
      </c>
      <c r="C150" s="435"/>
      <c r="D150" s="436"/>
      <c r="E150" s="435"/>
      <c r="F150" s="436"/>
      <c r="G150" s="435"/>
      <c r="H150" s="435"/>
      <c r="I150" s="436"/>
      <c r="J150" s="435"/>
      <c r="K150" s="436"/>
      <c r="L150" s="435"/>
      <c r="M150" s="433">
        <f t="shared" ref="M150:M156" si="51">SUM(D150:L150)</f>
        <v>0</v>
      </c>
      <c r="N150" s="433">
        <f t="shared" si="48"/>
        <v>0</v>
      </c>
      <c r="O150" s="440"/>
    </row>
    <row r="151" spans="1:15" s="424" customFormat="1">
      <c r="A151" s="434" t="s">
        <v>48</v>
      </c>
      <c r="B151" s="434"/>
      <c r="C151" s="435">
        <v>7162</v>
      </c>
      <c r="D151" s="436">
        <v>5525</v>
      </c>
      <c r="E151" s="435">
        <v>1129</v>
      </c>
      <c r="F151" s="436">
        <v>453</v>
      </c>
      <c r="G151" s="435"/>
      <c r="H151" s="435"/>
      <c r="I151" s="436">
        <v>55</v>
      </c>
      <c r="J151" s="435"/>
      <c r="K151" s="436"/>
      <c r="L151" s="435"/>
      <c r="M151" s="433">
        <f t="shared" si="51"/>
        <v>7162</v>
      </c>
      <c r="N151" s="433">
        <f t="shared" si="48"/>
        <v>0</v>
      </c>
      <c r="O151" s="440"/>
    </row>
    <row r="152" spans="1:15" s="424" customFormat="1">
      <c r="A152" s="434" t="s">
        <v>400</v>
      </c>
      <c r="B152" s="434"/>
      <c r="C152" s="435">
        <v>7162</v>
      </c>
      <c r="D152" s="436">
        <v>5525</v>
      </c>
      <c r="E152" s="435">
        <v>1129</v>
      </c>
      <c r="F152" s="436">
        <v>453</v>
      </c>
      <c r="G152" s="435">
        <v>0</v>
      </c>
      <c r="H152" s="435">
        <v>0</v>
      </c>
      <c r="I152" s="436">
        <v>55</v>
      </c>
      <c r="J152" s="435">
        <v>0</v>
      </c>
      <c r="K152" s="436">
        <v>0</v>
      </c>
      <c r="L152" s="435">
        <v>0</v>
      </c>
      <c r="M152" s="433">
        <f t="shared" si="51"/>
        <v>7162</v>
      </c>
      <c r="N152" s="433">
        <f t="shared" si="48"/>
        <v>0</v>
      </c>
      <c r="O152" s="440"/>
    </row>
    <row r="153" spans="1:15" s="424" customFormat="1">
      <c r="A153" s="434" t="s">
        <v>661</v>
      </c>
      <c r="B153" s="434"/>
      <c r="C153" s="435">
        <v>395</v>
      </c>
      <c r="D153" s="436">
        <v>330</v>
      </c>
      <c r="E153" s="435">
        <v>65</v>
      </c>
      <c r="F153" s="436"/>
      <c r="G153" s="435"/>
      <c r="H153" s="435"/>
      <c r="I153" s="436"/>
      <c r="J153" s="435"/>
      <c r="K153" s="436"/>
      <c r="L153" s="435"/>
      <c r="M153" s="433">
        <f t="shared" si="51"/>
        <v>395</v>
      </c>
      <c r="N153" s="433">
        <f t="shared" si="48"/>
        <v>0</v>
      </c>
      <c r="O153" s="440"/>
    </row>
    <row r="154" spans="1:15" s="424" customFormat="1">
      <c r="A154" s="434" t="s">
        <v>647</v>
      </c>
      <c r="B154" s="434"/>
      <c r="C154" s="435">
        <v>-1454</v>
      </c>
      <c r="D154" s="436">
        <v>-1225</v>
      </c>
      <c r="E154" s="435">
        <v>-229</v>
      </c>
      <c r="F154" s="436"/>
      <c r="G154" s="435"/>
      <c r="H154" s="435"/>
      <c r="I154" s="436"/>
      <c r="J154" s="435"/>
      <c r="K154" s="436"/>
      <c r="L154" s="435"/>
      <c r="M154" s="433">
        <f t="shared" si="51"/>
        <v>-1454</v>
      </c>
      <c r="N154" s="433">
        <f t="shared" si="48"/>
        <v>0</v>
      </c>
      <c r="O154" s="440"/>
    </row>
    <row r="155" spans="1:15" s="424" customFormat="1">
      <c r="A155" s="434" t="s">
        <v>648</v>
      </c>
      <c r="B155" s="434"/>
      <c r="C155" s="435">
        <f>SUM(C153:C154)</f>
        <v>-1059</v>
      </c>
      <c r="D155" s="435">
        <f t="shared" ref="D155:L155" si="52">SUM(D153:D154)</f>
        <v>-895</v>
      </c>
      <c r="E155" s="435">
        <f t="shared" si="52"/>
        <v>-164</v>
      </c>
      <c r="F155" s="435">
        <f t="shared" si="52"/>
        <v>0</v>
      </c>
      <c r="G155" s="435">
        <f t="shared" si="52"/>
        <v>0</v>
      </c>
      <c r="H155" s="435">
        <f t="shared" si="52"/>
        <v>0</v>
      </c>
      <c r="I155" s="435">
        <f t="shared" si="52"/>
        <v>0</v>
      </c>
      <c r="J155" s="435">
        <f t="shared" si="52"/>
        <v>0</v>
      </c>
      <c r="K155" s="435">
        <f t="shared" si="52"/>
        <v>0</v>
      </c>
      <c r="L155" s="435">
        <f t="shared" si="52"/>
        <v>0</v>
      </c>
      <c r="M155" s="433">
        <f t="shared" si="51"/>
        <v>-1059</v>
      </c>
      <c r="N155" s="433">
        <f t="shared" si="48"/>
        <v>0</v>
      </c>
      <c r="O155" s="440"/>
    </row>
    <row r="156" spans="1:15" s="424" customFormat="1">
      <c r="A156" s="434" t="s">
        <v>400</v>
      </c>
      <c r="B156" s="434"/>
      <c r="C156" s="435">
        <f>C152+C155</f>
        <v>6103</v>
      </c>
      <c r="D156" s="435">
        <f t="shared" ref="D156:L156" si="53">D152+D155</f>
        <v>4630</v>
      </c>
      <c r="E156" s="435">
        <f t="shared" si="53"/>
        <v>965</v>
      </c>
      <c r="F156" s="435">
        <f t="shared" si="53"/>
        <v>453</v>
      </c>
      <c r="G156" s="435">
        <f t="shared" si="53"/>
        <v>0</v>
      </c>
      <c r="H156" s="435">
        <f t="shared" si="53"/>
        <v>0</v>
      </c>
      <c r="I156" s="435">
        <f t="shared" si="53"/>
        <v>55</v>
      </c>
      <c r="J156" s="435">
        <f t="shared" si="53"/>
        <v>0</v>
      </c>
      <c r="K156" s="435">
        <f t="shared" si="53"/>
        <v>0</v>
      </c>
      <c r="L156" s="435">
        <f t="shared" si="53"/>
        <v>0</v>
      </c>
      <c r="M156" s="433">
        <f t="shared" si="51"/>
        <v>6103</v>
      </c>
      <c r="N156" s="433">
        <f t="shared" si="48"/>
        <v>0</v>
      </c>
      <c r="O156" s="440"/>
    </row>
    <row r="157" spans="1:15">
      <c r="A157" s="447" t="s">
        <v>683</v>
      </c>
      <c r="B157" s="445" t="s">
        <v>645</v>
      </c>
      <c r="C157" s="435"/>
      <c r="D157" s="436"/>
      <c r="E157" s="435"/>
      <c r="F157" s="436"/>
      <c r="G157" s="435"/>
      <c r="H157" s="435"/>
      <c r="I157" s="436"/>
      <c r="J157" s="435"/>
      <c r="K157" s="436"/>
      <c r="L157" s="435"/>
      <c r="M157" s="433">
        <f t="shared" si="37"/>
        <v>0</v>
      </c>
      <c r="N157" s="433">
        <f t="shared" si="48"/>
        <v>0</v>
      </c>
      <c r="O157" s="440"/>
    </row>
    <row r="158" spans="1:15" s="424" customFormat="1">
      <c r="A158" s="434" t="s">
        <v>48</v>
      </c>
      <c r="B158" s="434"/>
      <c r="C158" s="435">
        <v>11410</v>
      </c>
      <c r="D158" s="436">
        <v>4143</v>
      </c>
      <c r="E158" s="435">
        <v>878</v>
      </c>
      <c r="F158" s="436">
        <v>6389</v>
      </c>
      <c r="G158" s="435"/>
      <c r="H158" s="435"/>
      <c r="I158" s="436"/>
      <c r="J158" s="435"/>
      <c r="K158" s="436"/>
      <c r="L158" s="435"/>
      <c r="M158" s="433">
        <f t="shared" si="37"/>
        <v>11410</v>
      </c>
      <c r="N158" s="433">
        <f t="shared" si="48"/>
        <v>0</v>
      </c>
      <c r="O158" s="440"/>
    </row>
    <row r="159" spans="1:15" s="424" customFormat="1">
      <c r="A159" s="434" t="s">
        <v>400</v>
      </c>
      <c r="B159" s="434"/>
      <c r="C159" s="435">
        <v>11410</v>
      </c>
      <c r="D159" s="436">
        <v>4143</v>
      </c>
      <c r="E159" s="435">
        <v>878</v>
      </c>
      <c r="F159" s="436">
        <v>6389</v>
      </c>
      <c r="G159" s="435">
        <v>0</v>
      </c>
      <c r="H159" s="435">
        <v>0</v>
      </c>
      <c r="I159" s="436">
        <v>0</v>
      </c>
      <c r="J159" s="435">
        <v>0</v>
      </c>
      <c r="K159" s="436">
        <v>0</v>
      </c>
      <c r="L159" s="435">
        <v>0</v>
      </c>
      <c r="M159" s="433">
        <f t="shared" ref="M159:M161" si="54">SUM(D159:L159)</f>
        <v>11410</v>
      </c>
      <c r="N159" s="433">
        <f t="shared" si="48"/>
        <v>0</v>
      </c>
      <c r="O159" s="440"/>
    </row>
    <row r="160" spans="1:15" s="424" customFormat="1">
      <c r="A160" s="434" t="s">
        <v>647</v>
      </c>
      <c r="B160" s="434"/>
      <c r="C160" s="435">
        <v>-1600</v>
      </c>
      <c r="D160" s="436">
        <v>-200</v>
      </c>
      <c r="E160" s="435">
        <v>-100</v>
      </c>
      <c r="F160" s="436">
        <v>-1300</v>
      </c>
      <c r="G160" s="435"/>
      <c r="H160" s="435"/>
      <c r="I160" s="436"/>
      <c r="J160" s="435"/>
      <c r="K160" s="436"/>
      <c r="L160" s="435"/>
      <c r="M160" s="433">
        <f t="shared" si="54"/>
        <v>-1600</v>
      </c>
      <c r="N160" s="433">
        <f t="shared" si="48"/>
        <v>0</v>
      </c>
      <c r="O160" s="440"/>
    </row>
    <row r="161" spans="1:15" s="424" customFormat="1">
      <c r="A161" s="434" t="s">
        <v>648</v>
      </c>
      <c r="B161" s="434"/>
      <c r="C161" s="435">
        <f>SUM(C160)</f>
        <v>-1600</v>
      </c>
      <c r="D161" s="435">
        <f t="shared" ref="D161:L161" si="55">SUM(D160)</f>
        <v>-200</v>
      </c>
      <c r="E161" s="435">
        <f t="shared" si="55"/>
        <v>-100</v>
      </c>
      <c r="F161" s="435">
        <f t="shared" si="55"/>
        <v>-1300</v>
      </c>
      <c r="G161" s="435">
        <f t="shared" si="55"/>
        <v>0</v>
      </c>
      <c r="H161" s="435">
        <f t="shared" si="55"/>
        <v>0</v>
      </c>
      <c r="I161" s="435">
        <f t="shared" si="55"/>
        <v>0</v>
      </c>
      <c r="J161" s="435">
        <f t="shared" si="55"/>
        <v>0</v>
      </c>
      <c r="K161" s="435">
        <f t="shared" si="55"/>
        <v>0</v>
      </c>
      <c r="L161" s="435">
        <f t="shared" si="55"/>
        <v>0</v>
      </c>
      <c r="M161" s="433">
        <f t="shared" si="54"/>
        <v>-1600</v>
      </c>
      <c r="N161" s="433">
        <f t="shared" si="48"/>
        <v>0</v>
      </c>
      <c r="O161" s="440"/>
    </row>
    <row r="162" spans="1:15" s="424" customFormat="1">
      <c r="A162" s="434" t="s">
        <v>400</v>
      </c>
      <c r="B162" s="434"/>
      <c r="C162" s="435">
        <f>C159+C161</f>
        <v>9810</v>
      </c>
      <c r="D162" s="435">
        <f t="shared" ref="D162:L162" si="56">D159+D161</f>
        <v>3943</v>
      </c>
      <c r="E162" s="435">
        <f t="shared" si="56"/>
        <v>778</v>
      </c>
      <c r="F162" s="435">
        <f t="shared" si="56"/>
        <v>5089</v>
      </c>
      <c r="G162" s="435">
        <f t="shared" si="56"/>
        <v>0</v>
      </c>
      <c r="H162" s="435">
        <f t="shared" si="56"/>
        <v>0</v>
      </c>
      <c r="I162" s="435">
        <f t="shared" si="56"/>
        <v>0</v>
      </c>
      <c r="J162" s="435">
        <f t="shared" si="56"/>
        <v>0</v>
      </c>
      <c r="K162" s="435">
        <f t="shared" si="56"/>
        <v>0</v>
      </c>
      <c r="L162" s="435">
        <f t="shared" si="56"/>
        <v>0</v>
      </c>
      <c r="M162" s="433">
        <f t="shared" si="37"/>
        <v>9810</v>
      </c>
      <c r="N162" s="433">
        <f t="shared" si="48"/>
        <v>0</v>
      </c>
      <c r="O162" s="440"/>
    </row>
    <row r="163" spans="1:15">
      <c r="A163" s="447" t="s">
        <v>684</v>
      </c>
      <c r="B163" s="445" t="s">
        <v>645</v>
      </c>
      <c r="C163" s="435"/>
      <c r="D163" s="436"/>
      <c r="E163" s="435"/>
      <c r="F163" s="436"/>
      <c r="G163" s="435"/>
      <c r="H163" s="435"/>
      <c r="I163" s="436"/>
      <c r="J163" s="435"/>
      <c r="K163" s="436"/>
      <c r="L163" s="435"/>
      <c r="M163" s="433">
        <f t="shared" si="37"/>
        <v>0</v>
      </c>
      <c r="N163" s="433">
        <f t="shared" si="48"/>
        <v>0</v>
      </c>
      <c r="O163" s="440"/>
    </row>
    <row r="164" spans="1:15" s="424" customFormat="1">
      <c r="A164" s="434" t="s">
        <v>48</v>
      </c>
      <c r="B164" s="434"/>
      <c r="C164" s="435">
        <v>9678</v>
      </c>
      <c r="D164" s="436">
        <v>4265</v>
      </c>
      <c r="E164" s="435">
        <v>862</v>
      </c>
      <c r="F164" s="436">
        <v>4551</v>
      </c>
      <c r="G164" s="435"/>
      <c r="H164" s="435"/>
      <c r="I164" s="436"/>
      <c r="J164" s="435"/>
      <c r="K164" s="436"/>
      <c r="L164" s="435"/>
      <c r="M164" s="433">
        <f t="shared" si="37"/>
        <v>9678</v>
      </c>
      <c r="N164" s="433">
        <f t="shared" si="48"/>
        <v>0</v>
      </c>
      <c r="O164" s="440"/>
    </row>
    <row r="165" spans="1:15" s="424" customFormat="1">
      <c r="A165" s="434" t="s">
        <v>400</v>
      </c>
      <c r="B165" s="434"/>
      <c r="C165" s="435">
        <v>9678</v>
      </c>
      <c r="D165" s="436">
        <v>4265</v>
      </c>
      <c r="E165" s="435">
        <v>862</v>
      </c>
      <c r="F165" s="436">
        <v>4551</v>
      </c>
      <c r="G165" s="435">
        <v>0</v>
      </c>
      <c r="H165" s="435">
        <v>0</v>
      </c>
      <c r="I165" s="436">
        <v>0</v>
      </c>
      <c r="J165" s="435">
        <v>0</v>
      </c>
      <c r="K165" s="436">
        <v>0</v>
      </c>
      <c r="L165" s="435">
        <v>0</v>
      </c>
      <c r="M165" s="433">
        <f t="shared" ref="M165:M228" si="57">SUM(D165:L165)</f>
        <v>9678</v>
      </c>
      <c r="N165" s="433">
        <f t="shared" si="48"/>
        <v>0</v>
      </c>
      <c r="O165" s="440"/>
    </row>
    <row r="166" spans="1:15" s="424" customFormat="1">
      <c r="A166" s="434" t="s">
        <v>653</v>
      </c>
      <c r="B166" s="434"/>
      <c r="C166" s="435">
        <v>2</v>
      </c>
      <c r="D166" s="436"/>
      <c r="E166" s="435"/>
      <c r="F166" s="436">
        <v>2</v>
      </c>
      <c r="G166" s="435"/>
      <c r="H166" s="435"/>
      <c r="I166" s="436"/>
      <c r="J166" s="435"/>
      <c r="K166" s="436"/>
      <c r="L166" s="435"/>
      <c r="M166" s="433">
        <f t="shared" si="57"/>
        <v>2</v>
      </c>
      <c r="N166" s="433">
        <f t="shared" si="48"/>
        <v>0</v>
      </c>
      <c r="O166" s="440"/>
    </row>
    <row r="167" spans="1:15" s="424" customFormat="1">
      <c r="A167" s="434" t="s">
        <v>647</v>
      </c>
      <c r="B167" s="434"/>
      <c r="C167" s="435">
        <v>-1153</v>
      </c>
      <c r="D167" s="436">
        <v>-200</v>
      </c>
      <c r="E167" s="435">
        <v>-100</v>
      </c>
      <c r="F167" s="436">
        <v>-853</v>
      </c>
      <c r="G167" s="435"/>
      <c r="H167" s="435"/>
      <c r="I167" s="436"/>
      <c r="J167" s="435"/>
      <c r="K167" s="436"/>
      <c r="L167" s="435"/>
      <c r="M167" s="433">
        <f t="shared" si="57"/>
        <v>-1153</v>
      </c>
      <c r="N167" s="433">
        <f t="shared" si="48"/>
        <v>0</v>
      </c>
      <c r="O167" s="440"/>
    </row>
    <row r="168" spans="1:15" s="424" customFormat="1">
      <c r="A168" s="434" t="s">
        <v>648</v>
      </c>
      <c r="B168" s="434"/>
      <c r="C168" s="435">
        <f>SUM(C166:C167)</f>
        <v>-1151</v>
      </c>
      <c r="D168" s="435">
        <f t="shared" ref="D168:L168" si="58">SUM(D166:D167)</f>
        <v>-200</v>
      </c>
      <c r="E168" s="435">
        <f t="shared" si="58"/>
        <v>-100</v>
      </c>
      <c r="F168" s="435">
        <f t="shared" si="58"/>
        <v>-851</v>
      </c>
      <c r="G168" s="435">
        <f t="shared" si="58"/>
        <v>0</v>
      </c>
      <c r="H168" s="435">
        <f t="shared" si="58"/>
        <v>0</v>
      </c>
      <c r="I168" s="435">
        <f t="shared" si="58"/>
        <v>0</v>
      </c>
      <c r="J168" s="435">
        <f t="shared" si="58"/>
        <v>0</v>
      </c>
      <c r="K168" s="435">
        <f t="shared" si="58"/>
        <v>0</v>
      </c>
      <c r="L168" s="435">
        <f t="shared" si="58"/>
        <v>0</v>
      </c>
      <c r="M168" s="433">
        <f t="shared" si="57"/>
        <v>-1151</v>
      </c>
      <c r="N168" s="433">
        <f t="shared" si="48"/>
        <v>0</v>
      </c>
      <c r="O168" s="440"/>
    </row>
    <row r="169" spans="1:15" s="424" customFormat="1">
      <c r="A169" s="434" t="s">
        <v>400</v>
      </c>
      <c r="B169" s="434"/>
      <c r="C169" s="435">
        <f>C165+C168</f>
        <v>8527</v>
      </c>
      <c r="D169" s="435">
        <f t="shared" ref="D169:L169" si="59">D165+D168</f>
        <v>4065</v>
      </c>
      <c r="E169" s="435">
        <f t="shared" si="59"/>
        <v>762</v>
      </c>
      <c r="F169" s="435">
        <f t="shared" si="59"/>
        <v>3700</v>
      </c>
      <c r="G169" s="435">
        <f t="shared" si="59"/>
        <v>0</v>
      </c>
      <c r="H169" s="435">
        <f t="shared" si="59"/>
        <v>0</v>
      </c>
      <c r="I169" s="435">
        <f t="shared" si="59"/>
        <v>0</v>
      </c>
      <c r="J169" s="435">
        <f t="shared" si="59"/>
        <v>0</v>
      </c>
      <c r="K169" s="435">
        <f t="shared" si="59"/>
        <v>0</v>
      </c>
      <c r="L169" s="435">
        <f t="shared" si="59"/>
        <v>0</v>
      </c>
      <c r="M169" s="433">
        <f t="shared" si="57"/>
        <v>8527</v>
      </c>
      <c r="N169" s="433">
        <f t="shared" si="48"/>
        <v>0</v>
      </c>
      <c r="O169" s="440"/>
    </row>
    <row r="170" spans="1:15">
      <c r="A170" s="447" t="s">
        <v>685</v>
      </c>
      <c r="B170" s="445" t="s">
        <v>645</v>
      </c>
      <c r="C170" s="435"/>
      <c r="D170" s="436"/>
      <c r="E170" s="435"/>
      <c r="F170" s="436"/>
      <c r="G170" s="435"/>
      <c r="H170" s="435"/>
      <c r="I170" s="436"/>
      <c r="J170" s="435"/>
      <c r="K170" s="436"/>
      <c r="L170" s="435"/>
      <c r="M170" s="433">
        <f t="shared" si="57"/>
        <v>0</v>
      </c>
      <c r="N170" s="433">
        <f t="shared" si="48"/>
        <v>0</v>
      </c>
      <c r="O170" s="440"/>
    </row>
    <row r="171" spans="1:15" s="424" customFormat="1">
      <c r="A171" s="434" t="s">
        <v>48</v>
      </c>
      <c r="B171" s="434"/>
      <c r="C171" s="435">
        <v>11910</v>
      </c>
      <c r="D171" s="436">
        <v>4143</v>
      </c>
      <c r="E171" s="435">
        <v>858</v>
      </c>
      <c r="F171" s="436">
        <v>6909</v>
      </c>
      <c r="G171" s="435"/>
      <c r="H171" s="435"/>
      <c r="I171" s="436"/>
      <c r="J171" s="435"/>
      <c r="K171" s="436"/>
      <c r="L171" s="435"/>
      <c r="M171" s="433">
        <f t="shared" si="57"/>
        <v>11910</v>
      </c>
      <c r="N171" s="433">
        <f t="shared" si="48"/>
        <v>0</v>
      </c>
      <c r="O171" s="440"/>
    </row>
    <row r="172" spans="1:15" s="424" customFormat="1">
      <c r="A172" s="434" t="s">
        <v>400</v>
      </c>
      <c r="B172" s="434"/>
      <c r="C172" s="435">
        <v>11910</v>
      </c>
      <c r="D172" s="436">
        <v>4143</v>
      </c>
      <c r="E172" s="435">
        <v>858</v>
      </c>
      <c r="F172" s="436">
        <v>6909</v>
      </c>
      <c r="G172" s="435">
        <v>0</v>
      </c>
      <c r="H172" s="435">
        <v>0</v>
      </c>
      <c r="I172" s="436">
        <v>0</v>
      </c>
      <c r="J172" s="435">
        <v>0</v>
      </c>
      <c r="K172" s="436">
        <v>0</v>
      </c>
      <c r="L172" s="435">
        <v>0</v>
      </c>
      <c r="M172" s="433">
        <f t="shared" si="57"/>
        <v>11910</v>
      </c>
      <c r="N172" s="433">
        <f t="shared" si="48"/>
        <v>0</v>
      </c>
      <c r="O172" s="440"/>
    </row>
    <row r="173" spans="1:15" s="424" customFormat="1">
      <c r="A173" s="434" t="s">
        <v>661</v>
      </c>
      <c r="B173" s="434"/>
      <c r="C173" s="435">
        <v>773</v>
      </c>
      <c r="D173" s="436">
        <v>650</v>
      </c>
      <c r="E173" s="435">
        <v>123</v>
      </c>
      <c r="F173" s="436"/>
      <c r="G173" s="435"/>
      <c r="H173" s="435"/>
      <c r="I173" s="436"/>
      <c r="J173" s="435"/>
      <c r="K173" s="436"/>
      <c r="L173" s="435"/>
      <c r="M173" s="433">
        <f t="shared" si="57"/>
        <v>773</v>
      </c>
      <c r="N173" s="433">
        <f t="shared" si="48"/>
        <v>0</v>
      </c>
      <c r="O173" s="440"/>
    </row>
    <row r="174" spans="1:15" s="424" customFormat="1">
      <c r="A174" s="434" t="s">
        <v>647</v>
      </c>
      <c r="B174" s="434"/>
      <c r="C174" s="435">
        <v>-873</v>
      </c>
      <c r="D174" s="436">
        <v>-393</v>
      </c>
      <c r="E174" s="435">
        <v>-121</v>
      </c>
      <c r="F174" s="436">
        <v>-359</v>
      </c>
      <c r="G174" s="435"/>
      <c r="H174" s="435"/>
      <c r="I174" s="436"/>
      <c r="J174" s="435"/>
      <c r="K174" s="436"/>
      <c r="L174" s="435"/>
      <c r="M174" s="433">
        <f t="shared" si="57"/>
        <v>-873</v>
      </c>
      <c r="N174" s="433">
        <f t="shared" si="48"/>
        <v>0</v>
      </c>
      <c r="O174" s="440"/>
    </row>
    <row r="175" spans="1:15" s="424" customFormat="1">
      <c r="A175" s="434" t="s">
        <v>648</v>
      </c>
      <c r="B175" s="434"/>
      <c r="C175" s="435">
        <f>SUM(C173:C174)</f>
        <v>-100</v>
      </c>
      <c r="D175" s="435">
        <f t="shared" ref="D175:L175" si="60">SUM(D173:D174)</f>
        <v>257</v>
      </c>
      <c r="E175" s="435">
        <f t="shared" si="60"/>
        <v>2</v>
      </c>
      <c r="F175" s="435">
        <f t="shared" si="60"/>
        <v>-359</v>
      </c>
      <c r="G175" s="435">
        <f t="shared" si="60"/>
        <v>0</v>
      </c>
      <c r="H175" s="435">
        <f t="shared" si="60"/>
        <v>0</v>
      </c>
      <c r="I175" s="435">
        <f t="shared" si="60"/>
        <v>0</v>
      </c>
      <c r="J175" s="435">
        <f t="shared" si="60"/>
        <v>0</v>
      </c>
      <c r="K175" s="435">
        <f t="shared" si="60"/>
        <v>0</v>
      </c>
      <c r="L175" s="435">
        <f t="shared" si="60"/>
        <v>0</v>
      </c>
      <c r="M175" s="433">
        <f t="shared" si="57"/>
        <v>-100</v>
      </c>
      <c r="N175" s="433">
        <f t="shared" si="48"/>
        <v>0</v>
      </c>
      <c r="O175" s="440"/>
    </row>
    <row r="176" spans="1:15" s="424" customFormat="1">
      <c r="A176" s="434" t="s">
        <v>400</v>
      </c>
      <c r="B176" s="434"/>
      <c r="C176" s="435">
        <f>C172+C175</f>
        <v>11810</v>
      </c>
      <c r="D176" s="435">
        <f t="shared" ref="D176:L176" si="61">D172+D175</f>
        <v>4400</v>
      </c>
      <c r="E176" s="435">
        <f t="shared" si="61"/>
        <v>860</v>
      </c>
      <c r="F176" s="435">
        <f t="shared" si="61"/>
        <v>6550</v>
      </c>
      <c r="G176" s="435">
        <f t="shared" si="61"/>
        <v>0</v>
      </c>
      <c r="H176" s="435">
        <f t="shared" si="61"/>
        <v>0</v>
      </c>
      <c r="I176" s="435">
        <f t="shared" si="61"/>
        <v>0</v>
      </c>
      <c r="J176" s="435">
        <f t="shared" si="61"/>
        <v>0</v>
      </c>
      <c r="K176" s="435">
        <f t="shared" si="61"/>
        <v>0</v>
      </c>
      <c r="L176" s="435">
        <f t="shared" si="61"/>
        <v>0</v>
      </c>
      <c r="M176" s="433">
        <f t="shared" si="57"/>
        <v>11810</v>
      </c>
      <c r="N176" s="433">
        <f t="shared" si="48"/>
        <v>0</v>
      </c>
      <c r="O176" s="440"/>
    </row>
    <row r="177" spans="1:15">
      <c r="A177" s="447" t="s">
        <v>686</v>
      </c>
      <c r="B177" s="445" t="s">
        <v>645</v>
      </c>
      <c r="C177" s="435"/>
      <c r="D177" s="436"/>
      <c r="E177" s="435"/>
      <c r="F177" s="436"/>
      <c r="G177" s="435"/>
      <c r="H177" s="435"/>
      <c r="I177" s="436"/>
      <c r="J177" s="435"/>
      <c r="K177" s="436"/>
      <c r="L177" s="435"/>
      <c r="M177" s="433">
        <f t="shared" si="57"/>
        <v>0</v>
      </c>
      <c r="N177" s="433">
        <f t="shared" si="48"/>
        <v>0</v>
      </c>
      <c r="O177" s="440"/>
    </row>
    <row r="178" spans="1:15" s="424" customFormat="1">
      <c r="A178" s="434" t="s">
        <v>48</v>
      </c>
      <c r="B178" s="434"/>
      <c r="C178" s="435">
        <v>29946</v>
      </c>
      <c r="D178" s="436">
        <v>420</v>
      </c>
      <c r="E178" s="435">
        <v>82</v>
      </c>
      <c r="F178" s="436">
        <v>29444</v>
      </c>
      <c r="G178" s="435"/>
      <c r="H178" s="435"/>
      <c r="I178" s="436"/>
      <c r="J178" s="435"/>
      <c r="K178" s="436"/>
      <c r="L178" s="435"/>
      <c r="M178" s="433">
        <f t="shared" si="57"/>
        <v>29946</v>
      </c>
      <c r="N178" s="433">
        <f t="shared" si="48"/>
        <v>0</v>
      </c>
      <c r="O178" s="440"/>
    </row>
    <row r="179" spans="1:15" s="424" customFormat="1">
      <c r="A179" s="434" t="s">
        <v>400</v>
      </c>
      <c r="B179" s="434"/>
      <c r="C179" s="435">
        <v>29946</v>
      </c>
      <c r="D179" s="436">
        <v>420</v>
      </c>
      <c r="E179" s="435">
        <v>82</v>
      </c>
      <c r="F179" s="436">
        <v>29444</v>
      </c>
      <c r="G179" s="435">
        <v>0</v>
      </c>
      <c r="H179" s="435">
        <v>0</v>
      </c>
      <c r="I179" s="436">
        <v>0</v>
      </c>
      <c r="J179" s="435">
        <v>0</v>
      </c>
      <c r="K179" s="436">
        <v>0</v>
      </c>
      <c r="L179" s="435">
        <v>0</v>
      </c>
      <c r="M179" s="433">
        <f t="shared" si="57"/>
        <v>29946</v>
      </c>
      <c r="N179" s="433">
        <f t="shared" si="48"/>
        <v>0</v>
      </c>
      <c r="O179" s="440"/>
    </row>
    <row r="180" spans="1:15" s="424" customFormat="1">
      <c r="A180" s="434" t="s">
        <v>653</v>
      </c>
      <c r="B180" s="434"/>
      <c r="C180" s="435">
        <v>2210</v>
      </c>
      <c r="D180" s="436"/>
      <c r="E180" s="435"/>
      <c r="F180" s="436">
        <v>2210</v>
      </c>
      <c r="G180" s="435"/>
      <c r="H180" s="435"/>
      <c r="I180" s="436"/>
      <c r="J180" s="435"/>
      <c r="K180" s="436"/>
      <c r="L180" s="435"/>
      <c r="M180" s="433">
        <f t="shared" si="57"/>
        <v>2210</v>
      </c>
      <c r="N180" s="433">
        <f t="shared" si="48"/>
        <v>0</v>
      </c>
      <c r="O180" s="440"/>
    </row>
    <row r="181" spans="1:15" s="424" customFormat="1">
      <c r="A181" s="434" t="s">
        <v>647</v>
      </c>
      <c r="B181" s="434"/>
      <c r="C181" s="435">
        <v>-1704</v>
      </c>
      <c r="D181" s="436"/>
      <c r="E181" s="435"/>
      <c r="F181" s="436">
        <v>-1704</v>
      </c>
      <c r="G181" s="435"/>
      <c r="H181" s="435"/>
      <c r="I181" s="436"/>
      <c r="J181" s="435"/>
      <c r="K181" s="436"/>
      <c r="L181" s="435"/>
      <c r="M181" s="433">
        <f t="shared" si="57"/>
        <v>-1704</v>
      </c>
      <c r="N181" s="433">
        <f t="shared" si="48"/>
        <v>0</v>
      </c>
      <c r="O181" s="440"/>
    </row>
    <row r="182" spans="1:15" s="424" customFormat="1">
      <c r="A182" s="434" t="s">
        <v>648</v>
      </c>
      <c r="B182" s="434"/>
      <c r="C182" s="435">
        <f>SUM(C180:C181)</f>
        <v>506</v>
      </c>
      <c r="D182" s="435">
        <f t="shared" ref="D182:L182" si="62">SUM(D180:D181)</f>
        <v>0</v>
      </c>
      <c r="E182" s="435">
        <f t="shared" si="62"/>
        <v>0</v>
      </c>
      <c r="F182" s="435">
        <f t="shared" si="62"/>
        <v>506</v>
      </c>
      <c r="G182" s="435">
        <f t="shared" si="62"/>
        <v>0</v>
      </c>
      <c r="H182" s="435">
        <f t="shared" si="62"/>
        <v>0</v>
      </c>
      <c r="I182" s="435">
        <f t="shared" si="62"/>
        <v>0</v>
      </c>
      <c r="J182" s="435">
        <f t="shared" si="62"/>
        <v>0</v>
      </c>
      <c r="K182" s="435">
        <f t="shared" si="62"/>
        <v>0</v>
      </c>
      <c r="L182" s="435">
        <f t="shared" si="62"/>
        <v>0</v>
      </c>
      <c r="M182" s="433">
        <f t="shared" si="57"/>
        <v>506</v>
      </c>
      <c r="N182" s="433">
        <f t="shared" si="48"/>
        <v>0</v>
      </c>
      <c r="O182" s="440"/>
    </row>
    <row r="183" spans="1:15" s="424" customFormat="1">
      <c r="A183" s="434" t="s">
        <v>400</v>
      </c>
      <c r="B183" s="434"/>
      <c r="C183" s="435">
        <f>C179+C182</f>
        <v>30452</v>
      </c>
      <c r="D183" s="435">
        <f t="shared" ref="D183:L183" si="63">D179+D182</f>
        <v>420</v>
      </c>
      <c r="E183" s="435">
        <f t="shared" si="63"/>
        <v>82</v>
      </c>
      <c r="F183" s="435">
        <f t="shared" si="63"/>
        <v>29950</v>
      </c>
      <c r="G183" s="435">
        <f t="shared" si="63"/>
        <v>0</v>
      </c>
      <c r="H183" s="435">
        <f t="shared" si="63"/>
        <v>0</v>
      </c>
      <c r="I183" s="435">
        <f t="shared" si="63"/>
        <v>0</v>
      </c>
      <c r="J183" s="435">
        <f t="shared" si="63"/>
        <v>0</v>
      </c>
      <c r="K183" s="435">
        <f t="shared" si="63"/>
        <v>0</v>
      </c>
      <c r="L183" s="435">
        <f t="shared" si="63"/>
        <v>0</v>
      </c>
      <c r="M183" s="433">
        <f t="shared" si="57"/>
        <v>30452</v>
      </c>
      <c r="N183" s="433">
        <f t="shared" si="48"/>
        <v>0</v>
      </c>
      <c r="O183" s="440"/>
    </row>
    <row r="184" spans="1:15">
      <c r="A184" s="447" t="s">
        <v>687</v>
      </c>
      <c r="B184" s="445" t="s">
        <v>645</v>
      </c>
      <c r="C184" s="435"/>
      <c r="D184" s="436"/>
      <c r="E184" s="435"/>
      <c r="F184" s="436"/>
      <c r="G184" s="435"/>
      <c r="H184" s="435"/>
      <c r="I184" s="436"/>
      <c r="J184" s="435"/>
      <c r="K184" s="436"/>
      <c r="L184" s="435"/>
      <c r="M184" s="433">
        <f t="shared" si="57"/>
        <v>0</v>
      </c>
      <c r="N184" s="433">
        <f t="shared" si="48"/>
        <v>0</v>
      </c>
      <c r="O184" s="440"/>
    </row>
    <row r="185" spans="1:15" s="424" customFormat="1">
      <c r="A185" s="434" t="s">
        <v>48</v>
      </c>
      <c r="B185" s="434"/>
      <c r="C185" s="435">
        <v>23730</v>
      </c>
      <c r="D185" s="436">
        <v>420</v>
      </c>
      <c r="E185" s="435">
        <v>82</v>
      </c>
      <c r="F185" s="436">
        <v>23228</v>
      </c>
      <c r="G185" s="435"/>
      <c r="H185" s="435"/>
      <c r="I185" s="436"/>
      <c r="J185" s="435"/>
      <c r="K185" s="436"/>
      <c r="L185" s="435"/>
      <c r="M185" s="433">
        <f t="shared" si="57"/>
        <v>23730</v>
      </c>
      <c r="N185" s="433">
        <f t="shared" si="48"/>
        <v>0</v>
      </c>
      <c r="O185" s="440"/>
    </row>
    <row r="186" spans="1:15" s="424" customFormat="1">
      <c r="A186" s="434" t="s">
        <v>400</v>
      </c>
      <c r="B186" s="434"/>
      <c r="C186" s="435">
        <v>23730</v>
      </c>
      <c r="D186" s="436">
        <v>420</v>
      </c>
      <c r="E186" s="435">
        <v>82</v>
      </c>
      <c r="F186" s="436">
        <v>23228</v>
      </c>
      <c r="G186" s="435">
        <v>0</v>
      </c>
      <c r="H186" s="435">
        <v>0</v>
      </c>
      <c r="I186" s="436">
        <v>0</v>
      </c>
      <c r="J186" s="435">
        <v>0</v>
      </c>
      <c r="K186" s="436">
        <v>0</v>
      </c>
      <c r="L186" s="435">
        <v>0</v>
      </c>
      <c r="M186" s="433">
        <f t="shared" si="57"/>
        <v>23730</v>
      </c>
      <c r="N186" s="433">
        <f t="shared" si="48"/>
        <v>0</v>
      </c>
      <c r="O186" s="440"/>
    </row>
    <row r="187" spans="1:15" s="424" customFormat="1">
      <c r="A187" s="434" t="s">
        <v>666</v>
      </c>
      <c r="B187" s="434"/>
      <c r="C187" s="435">
        <v>-838</v>
      </c>
      <c r="D187" s="436"/>
      <c r="E187" s="435"/>
      <c r="F187" s="436">
        <v>-838</v>
      </c>
      <c r="G187" s="435"/>
      <c r="H187" s="435"/>
      <c r="I187" s="436"/>
      <c r="J187" s="435"/>
      <c r="K187" s="436"/>
      <c r="L187" s="435"/>
      <c r="M187" s="433">
        <f t="shared" si="57"/>
        <v>-838</v>
      </c>
      <c r="N187" s="433">
        <f t="shared" si="48"/>
        <v>0</v>
      </c>
      <c r="O187" s="440"/>
    </row>
    <row r="188" spans="1:15" s="424" customFormat="1">
      <c r="A188" s="434" t="s">
        <v>648</v>
      </c>
      <c r="B188" s="434"/>
      <c r="C188" s="435">
        <f t="shared" ref="C188:L188" si="64">SUM(C187:C187)</f>
        <v>-838</v>
      </c>
      <c r="D188" s="435">
        <f t="shared" si="64"/>
        <v>0</v>
      </c>
      <c r="E188" s="435">
        <f t="shared" si="64"/>
        <v>0</v>
      </c>
      <c r="F188" s="435">
        <f t="shared" si="64"/>
        <v>-838</v>
      </c>
      <c r="G188" s="435">
        <f t="shared" si="64"/>
        <v>0</v>
      </c>
      <c r="H188" s="435">
        <f t="shared" si="64"/>
        <v>0</v>
      </c>
      <c r="I188" s="435">
        <f t="shared" si="64"/>
        <v>0</v>
      </c>
      <c r="J188" s="435">
        <f t="shared" si="64"/>
        <v>0</v>
      </c>
      <c r="K188" s="435">
        <f t="shared" si="64"/>
        <v>0</v>
      </c>
      <c r="L188" s="435">
        <f t="shared" si="64"/>
        <v>0</v>
      </c>
      <c r="M188" s="433">
        <f t="shared" si="57"/>
        <v>-838</v>
      </c>
      <c r="N188" s="433">
        <f t="shared" si="48"/>
        <v>0</v>
      </c>
      <c r="O188" s="440"/>
    </row>
    <row r="189" spans="1:15" s="424" customFormat="1">
      <c r="A189" s="434" t="s">
        <v>400</v>
      </c>
      <c r="B189" s="434"/>
      <c r="C189" s="435">
        <f t="shared" ref="C189:L189" si="65">C186+C188</f>
        <v>22892</v>
      </c>
      <c r="D189" s="435">
        <f t="shared" si="65"/>
        <v>420</v>
      </c>
      <c r="E189" s="435">
        <f t="shared" si="65"/>
        <v>82</v>
      </c>
      <c r="F189" s="435">
        <f t="shared" si="65"/>
        <v>22390</v>
      </c>
      <c r="G189" s="435">
        <f t="shared" si="65"/>
        <v>0</v>
      </c>
      <c r="H189" s="435">
        <f t="shared" si="65"/>
        <v>0</v>
      </c>
      <c r="I189" s="435">
        <f t="shared" si="65"/>
        <v>0</v>
      </c>
      <c r="J189" s="435">
        <f t="shared" si="65"/>
        <v>0</v>
      </c>
      <c r="K189" s="435">
        <f t="shared" si="65"/>
        <v>0</v>
      </c>
      <c r="L189" s="435">
        <f t="shared" si="65"/>
        <v>0</v>
      </c>
      <c r="M189" s="433">
        <f t="shared" si="57"/>
        <v>22892</v>
      </c>
      <c r="N189" s="433">
        <f t="shared" si="48"/>
        <v>0</v>
      </c>
      <c r="O189" s="440"/>
    </row>
    <row r="190" spans="1:15">
      <c r="A190" s="447" t="s">
        <v>688</v>
      </c>
      <c r="B190" s="445" t="s">
        <v>645</v>
      </c>
      <c r="C190" s="435"/>
      <c r="D190" s="436"/>
      <c r="E190" s="435"/>
      <c r="F190" s="436"/>
      <c r="G190" s="435"/>
      <c r="H190" s="435"/>
      <c r="I190" s="436"/>
      <c r="J190" s="435"/>
      <c r="K190" s="436"/>
      <c r="L190" s="435"/>
      <c r="M190" s="433">
        <f t="shared" si="57"/>
        <v>0</v>
      </c>
      <c r="N190" s="433">
        <f t="shared" si="48"/>
        <v>0</v>
      </c>
      <c r="O190" s="440"/>
    </row>
    <row r="191" spans="1:15" s="424" customFormat="1">
      <c r="A191" s="434" t="s">
        <v>48</v>
      </c>
      <c r="B191" s="434"/>
      <c r="C191" s="435">
        <v>35238</v>
      </c>
      <c r="D191" s="436">
        <v>420</v>
      </c>
      <c r="E191" s="435">
        <v>82</v>
      </c>
      <c r="F191" s="436">
        <v>34736</v>
      </c>
      <c r="G191" s="435"/>
      <c r="H191" s="435"/>
      <c r="I191" s="436"/>
      <c r="J191" s="435"/>
      <c r="K191" s="436"/>
      <c r="L191" s="435"/>
      <c r="M191" s="433">
        <f t="shared" si="57"/>
        <v>35238</v>
      </c>
      <c r="N191" s="433">
        <f t="shared" si="48"/>
        <v>0</v>
      </c>
      <c r="O191" s="440"/>
    </row>
    <row r="192" spans="1:15" s="424" customFormat="1">
      <c r="A192" s="434" t="s">
        <v>400</v>
      </c>
      <c r="B192" s="434"/>
      <c r="C192" s="435">
        <v>35238</v>
      </c>
      <c r="D192" s="436">
        <v>420</v>
      </c>
      <c r="E192" s="435">
        <v>82</v>
      </c>
      <c r="F192" s="436">
        <v>34736</v>
      </c>
      <c r="G192" s="435">
        <v>0</v>
      </c>
      <c r="H192" s="435">
        <v>0</v>
      </c>
      <c r="I192" s="436">
        <v>0</v>
      </c>
      <c r="J192" s="435">
        <v>0</v>
      </c>
      <c r="K192" s="436">
        <v>0</v>
      </c>
      <c r="L192" s="435">
        <v>0</v>
      </c>
      <c r="M192" s="433">
        <f t="shared" si="57"/>
        <v>35238</v>
      </c>
      <c r="N192" s="433">
        <f t="shared" si="48"/>
        <v>0</v>
      </c>
      <c r="O192" s="440"/>
    </row>
    <row r="193" spans="1:15" s="424" customFormat="1">
      <c r="A193" s="434" t="s">
        <v>666</v>
      </c>
      <c r="B193" s="434"/>
      <c r="C193" s="435">
        <v>-200</v>
      </c>
      <c r="D193" s="436"/>
      <c r="E193" s="435"/>
      <c r="F193" s="436">
        <v>-200</v>
      </c>
      <c r="G193" s="435"/>
      <c r="H193" s="435"/>
      <c r="I193" s="436"/>
      <c r="J193" s="435"/>
      <c r="K193" s="436"/>
      <c r="L193" s="435"/>
      <c r="M193" s="433">
        <f t="shared" si="57"/>
        <v>-200</v>
      </c>
      <c r="N193" s="433">
        <f t="shared" si="48"/>
        <v>0</v>
      </c>
      <c r="O193" s="440"/>
    </row>
    <row r="194" spans="1:15" s="424" customFormat="1">
      <c r="A194" s="434" t="s">
        <v>647</v>
      </c>
      <c r="B194" s="434"/>
      <c r="C194" s="435">
        <v>-3469</v>
      </c>
      <c r="D194" s="436"/>
      <c r="E194" s="435"/>
      <c r="F194" s="436">
        <v>-3469</v>
      </c>
      <c r="G194" s="435"/>
      <c r="H194" s="435"/>
      <c r="I194" s="436"/>
      <c r="J194" s="435"/>
      <c r="K194" s="436"/>
      <c r="L194" s="435"/>
      <c r="M194" s="433">
        <f t="shared" si="57"/>
        <v>-3469</v>
      </c>
      <c r="N194" s="433">
        <f t="shared" si="48"/>
        <v>0</v>
      </c>
      <c r="O194" s="440"/>
    </row>
    <row r="195" spans="1:15" s="424" customFormat="1">
      <c r="A195" s="434" t="s">
        <v>648</v>
      </c>
      <c r="B195" s="434"/>
      <c r="C195" s="435">
        <f>SUM(C193:C194)</f>
        <v>-3669</v>
      </c>
      <c r="D195" s="435">
        <f t="shared" ref="D195:L195" si="66">SUM(D193:D194)</f>
        <v>0</v>
      </c>
      <c r="E195" s="435">
        <f t="shared" si="66"/>
        <v>0</v>
      </c>
      <c r="F195" s="435">
        <f t="shared" si="66"/>
        <v>-3669</v>
      </c>
      <c r="G195" s="435">
        <f t="shared" si="66"/>
        <v>0</v>
      </c>
      <c r="H195" s="435">
        <f t="shared" si="66"/>
        <v>0</v>
      </c>
      <c r="I195" s="435">
        <f t="shared" si="66"/>
        <v>0</v>
      </c>
      <c r="J195" s="435">
        <f t="shared" si="66"/>
        <v>0</v>
      </c>
      <c r="K195" s="435">
        <f t="shared" si="66"/>
        <v>0</v>
      </c>
      <c r="L195" s="435">
        <f t="shared" si="66"/>
        <v>0</v>
      </c>
      <c r="M195" s="433">
        <f t="shared" si="57"/>
        <v>-3669</v>
      </c>
      <c r="N195" s="433">
        <f t="shared" si="48"/>
        <v>0</v>
      </c>
      <c r="O195" s="440"/>
    </row>
    <row r="196" spans="1:15" s="424" customFormat="1">
      <c r="A196" s="434" t="s">
        <v>400</v>
      </c>
      <c r="B196" s="434"/>
      <c r="C196" s="435">
        <f>C192+C195</f>
        <v>31569</v>
      </c>
      <c r="D196" s="435">
        <f t="shared" ref="D196:L196" si="67">D192+D195</f>
        <v>420</v>
      </c>
      <c r="E196" s="435">
        <f t="shared" si="67"/>
        <v>82</v>
      </c>
      <c r="F196" s="435">
        <f t="shared" si="67"/>
        <v>31067</v>
      </c>
      <c r="G196" s="435">
        <f t="shared" si="67"/>
        <v>0</v>
      </c>
      <c r="H196" s="435">
        <f t="shared" si="67"/>
        <v>0</v>
      </c>
      <c r="I196" s="435">
        <f t="shared" si="67"/>
        <v>0</v>
      </c>
      <c r="J196" s="435">
        <f t="shared" si="67"/>
        <v>0</v>
      </c>
      <c r="K196" s="435">
        <f t="shared" si="67"/>
        <v>0</v>
      </c>
      <c r="L196" s="435">
        <f t="shared" si="67"/>
        <v>0</v>
      </c>
      <c r="M196" s="433">
        <f t="shared" si="57"/>
        <v>31569</v>
      </c>
      <c r="N196" s="433">
        <f t="shared" si="48"/>
        <v>0</v>
      </c>
      <c r="O196" s="440"/>
    </row>
    <row r="197" spans="1:15">
      <c r="A197" s="447" t="s">
        <v>689</v>
      </c>
      <c r="B197" s="447"/>
      <c r="C197" s="435"/>
      <c r="D197" s="436"/>
      <c r="E197" s="435"/>
      <c r="F197" s="436"/>
      <c r="G197" s="435"/>
      <c r="H197" s="435"/>
      <c r="I197" s="436"/>
      <c r="J197" s="435"/>
      <c r="K197" s="436"/>
      <c r="L197" s="435"/>
      <c r="M197" s="433">
        <f t="shared" si="57"/>
        <v>0</v>
      </c>
      <c r="N197" s="433">
        <f t="shared" si="48"/>
        <v>0</v>
      </c>
      <c r="O197" s="440"/>
    </row>
    <row r="198" spans="1:15" s="424" customFormat="1">
      <c r="A198" s="434" t="s">
        <v>48</v>
      </c>
      <c r="B198" s="445" t="s">
        <v>645</v>
      </c>
      <c r="C198" s="435">
        <v>6875</v>
      </c>
      <c r="D198" s="436">
        <v>2037</v>
      </c>
      <c r="E198" s="435">
        <v>404</v>
      </c>
      <c r="F198" s="436">
        <v>4434</v>
      </c>
      <c r="G198" s="435"/>
      <c r="H198" s="435"/>
      <c r="I198" s="436"/>
      <c r="J198" s="435"/>
      <c r="K198" s="436"/>
      <c r="L198" s="435"/>
      <c r="M198" s="433">
        <f t="shared" si="57"/>
        <v>6875</v>
      </c>
      <c r="N198" s="433">
        <f t="shared" si="48"/>
        <v>0</v>
      </c>
      <c r="O198" s="440"/>
    </row>
    <row r="199" spans="1:15" s="424" customFormat="1">
      <c r="A199" s="434" t="s">
        <v>400</v>
      </c>
      <c r="B199" s="445"/>
      <c r="C199" s="437">
        <v>7005</v>
      </c>
      <c r="D199" s="436">
        <v>2037</v>
      </c>
      <c r="E199" s="435">
        <v>404</v>
      </c>
      <c r="F199" s="436">
        <v>4564</v>
      </c>
      <c r="G199" s="435">
        <v>0</v>
      </c>
      <c r="H199" s="435">
        <v>0</v>
      </c>
      <c r="I199" s="436">
        <v>0</v>
      </c>
      <c r="J199" s="435">
        <v>0</v>
      </c>
      <c r="K199" s="436">
        <v>0</v>
      </c>
      <c r="L199" s="435">
        <v>0</v>
      </c>
      <c r="M199" s="433">
        <f t="shared" si="57"/>
        <v>7005</v>
      </c>
      <c r="N199" s="433">
        <f t="shared" si="48"/>
        <v>0</v>
      </c>
      <c r="O199" s="440"/>
    </row>
    <row r="200" spans="1:15" s="424" customFormat="1">
      <c r="A200" s="434" t="s">
        <v>647</v>
      </c>
      <c r="B200" s="445"/>
      <c r="C200" s="437">
        <v>-1195</v>
      </c>
      <c r="D200" s="436">
        <v>-87</v>
      </c>
      <c r="E200" s="435">
        <v>-44</v>
      </c>
      <c r="F200" s="436">
        <v>-1064</v>
      </c>
      <c r="G200" s="435"/>
      <c r="H200" s="435"/>
      <c r="I200" s="436"/>
      <c r="J200" s="435"/>
      <c r="K200" s="436"/>
      <c r="L200" s="435"/>
      <c r="M200" s="433">
        <f t="shared" si="57"/>
        <v>-1195</v>
      </c>
      <c r="N200" s="433">
        <f t="shared" si="48"/>
        <v>0</v>
      </c>
      <c r="O200" s="440"/>
    </row>
    <row r="201" spans="1:15" s="424" customFormat="1">
      <c r="A201" s="434" t="s">
        <v>648</v>
      </c>
      <c r="B201" s="434"/>
      <c r="C201" s="435">
        <f>SUM(C200)</f>
        <v>-1195</v>
      </c>
      <c r="D201" s="435">
        <f t="shared" ref="D201:L201" si="68">SUM(D200)</f>
        <v>-87</v>
      </c>
      <c r="E201" s="435">
        <f t="shared" si="68"/>
        <v>-44</v>
      </c>
      <c r="F201" s="435">
        <f t="shared" si="68"/>
        <v>-1064</v>
      </c>
      <c r="G201" s="435">
        <f t="shared" si="68"/>
        <v>0</v>
      </c>
      <c r="H201" s="435">
        <f t="shared" si="68"/>
        <v>0</v>
      </c>
      <c r="I201" s="435">
        <f t="shared" si="68"/>
        <v>0</v>
      </c>
      <c r="J201" s="435">
        <f t="shared" si="68"/>
        <v>0</v>
      </c>
      <c r="K201" s="435">
        <f t="shared" si="68"/>
        <v>0</v>
      </c>
      <c r="L201" s="435">
        <f t="shared" si="68"/>
        <v>0</v>
      </c>
      <c r="M201" s="433">
        <f t="shared" si="57"/>
        <v>-1195</v>
      </c>
      <c r="N201" s="433">
        <f t="shared" si="48"/>
        <v>0</v>
      </c>
      <c r="O201" s="440"/>
    </row>
    <row r="202" spans="1:15" s="424" customFormat="1">
      <c r="A202" s="434" t="s">
        <v>400</v>
      </c>
      <c r="B202" s="434"/>
      <c r="C202" s="435">
        <f>C199+C201</f>
        <v>5810</v>
      </c>
      <c r="D202" s="435">
        <f t="shared" ref="D202:L202" si="69">D199+D201</f>
        <v>1950</v>
      </c>
      <c r="E202" s="435">
        <f t="shared" si="69"/>
        <v>360</v>
      </c>
      <c r="F202" s="435">
        <f t="shared" si="69"/>
        <v>3500</v>
      </c>
      <c r="G202" s="435">
        <f t="shared" si="69"/>
        <v>0</v>
      </c>
      <c r="H202" s="435">
        <f t="shared" si="69"/>
        <v>0</v>
      </c>
      <c r="I202" s="435">
        <f t="shared" si="69"/>
        <v>0</v>
      </c>
      <c r="J202" s="435">
        <f t="shared" si="69"/>
        <v>0</v>
      </c>
      <c r="K202" s="435">
        <f t="shared" si="69"/>
        <v>0</v>
      </c>
      <c r="L202" s="435">
        <f t="shared" si="69"/>
        <v>0</v>
      </c>
      <c r="M202" s="433">
        <f t="shared" si="57"/>
        <v>5810</v>
      </c>
      <c r="N202" s="433">
        <f t="shared" si="48"/>
        <v>0</v>
      </c>
      <c r="O202" s="440"/>
    </row>
    <row r="203" spans="1:15">
      <c r="A203" s="447" t="s">
        <v>690</v>
      </c>
      <c r="B203" s="445" t="s">
        <v>645</v>
      </c>
      <c r="C203" s="435"/>
      <c r="D203" s="436"/>
      <c r="E203" s="435"/>
      <c r="F203" s="436"/>
      <c r="G203" s="435"/>
      <c r="H203" s="435"/>
      <c r="I203" s="436"/>
      <c r="J203" s="435"/>
      <c r="K203" s="436"/>
      <c r="L203" s="435"/>
      <c r="M203" s="433">
        <f t="shared" si="57"/>
        <v>0</v>
      </c>
      <c r="N203" s="433">
        <f t="shared" si="48"/>
        <v>0</v>
      </c>
      <c r="O203" s="440"/>
    </row>
    <row r="204" spans="1:15" s="424" customFormat="1">
      <c r="A204" s="434" t="s">
        <v>48</v>
      </c>
      <c r="B204" s="434"/>
      <c r="C204" s="435">
        <v>9764</v>
      </c>
      <c r="D204" s="436">
        <v>5054</v>
      </c>
      <c r="E204" s="435">
        <v>1030</v>
      </c>
      <c r="F204" s="436">
        <v>3680</v>
      </c>
      <c r="G204" s="435"/>
      <c r="H204" s="435"/>
      <c r="I204" s="436"/>
      <c r="J204" s="435"/>
      <c r="K204" s="436"/>
      <c r="L204" s="435"/>
      <c r="M204" s="433">
        <f t="shared" si="57"/>
        <v>9764</v>
      </c>
      <c r="N204" s="433">
        <f t="shared" si="48"/>
        <v>0</v>
      </c>
      <c r="O204" s="440"/>
    </row>
    <row r="205" spans="1:15" s="424" customFormat="1">
      <c r="A205" s="434" t="s">
        <v>400</v>
      </c>
      <c r="B205" s="434"/>
      <c r="C205" s="437">
        <v>10095</v>
      </c>
      <c r="D205" s="436">
        <v>5054</v>
      </c>
      <c r="E205" s="435">
        <v>1030</v>
      </c>
      <c r="F205" s="436">
        <v>4011</v>
      </c>
      <c r="G205" s="435">
        <v>0</v>
      </c>
      <c r="H205" s="435">
        <v>0</v>
      </c>
      <c r="I205" s="436">
        <v>0</v>
      </c>
      <c r="J205" s="435">
        <v>0</v>
      </c>
      <c r="K205" s="436">
        <v>0</v>
      </c>
      <c r="L205" s="435">
        <v>0</v>
      </c>
      <c r="M205" s="433">
        <f t="shared" si="57"/>
        <v>10095</v>
      </c>
      <c r="N205" s="433">
        <f t="shared" si="48"/>
        <v>0</v>
      </c>
      <c r="O205" s="440"/>
    </row>
    <row r="206" spans="1:15" s="424" customFormat="1">
      <c r="A206" s="434" t="s">
        <v>647</v>
      </c>
      <c r="B206" s="434"/>
      <c r="C206" s="437">
        <v>-2515</v>
      </c>
      <c r="D206" s="436">
        <v>-2024</v>
      </c>
      <c r="E206" s="435">
        <v>-80</v>
      </c>
      <c r="F206" s="436">
        <v>-411</v>
      </c>
      <c r="G206" s="435"/>
      <c r="H206" s="435"/>
      <c r="I206" s="436"/>
      <c r="J206" s="435"/>
      <c r="K206" s="436"/>
      <c r="L206" s="435"/>
      <c r="M206" s="433">
        <f t="shared" si="57"/>
        <v>-2515</v>
      </c>
      <c r="N206" s="433">
        <f t="shared" ref="N206:N269" si="70">C206-M206</f>
        <v>0</v>
      </c>
      <c r="O206" s="440"/>
    </row>
    <row r="207" spans="1:15" s="424" customFormat="1">
      <c r="A207" s="434" t="s">
        <v>648</v>
      </c>
      <c r="B207" s="434"/>
      <c r="C207" s="435">
        <f>SUM(C206)</f>
        <v>-2515</v>
      </c>
      <c r="D207" s="435">
        <f t="shared" ref="D207:L207" si="71">SUM(D206)</f>
        <v>-2024</v>
      </c>
      <c r="E207" s="435">
        <f t="shared" si="71"/>
        <v>-80</v>
      </c>
      <c r="F207" s="435">
        <f t="shared" si="71"/>
        <v>-411</v>
      </c>
      <c r="G207" s="435">
        <f t="shared" si="71"/>
        <v>0</v>
      </c>
      <c r="H207" s="435">
        <f t="shared" si="71"/>
        <v>0</v>
      </c>
      <c r="I207" s="435">
        <f t="shared" si="71"/>
        <v>0</v>
      </c>
      <c r="J207" s="435">
        <f t="shared" si="71"/>
        <v>0</v>
      </c>
      <c r="K207" s="435">
        <f t="shared" si="71"/>
        <v>0</v>
      </c>
      <c r="L207" s="435">
        <f t="shared" si="71"/>
        <v>0</v>
      </c>
      <c r="M207" s="433">
        <f t="shared" si="57"/>
        <v>-2515</v>
      </c>
      <c r="N207" s="433">
        <f t="shared" si="70"/>
        <v>0</v>
      </c>
      <c r="O207" s="440"/>
    </row>
    <row r="208" spans="1:15" s="424" customFormat="1">
      <c r="A208" s="434" t="s">
        <v>400</v>
      </c>
      <c r="B208" s="434"/>
      <c r="C208" s="435">
        <f>C205+C207</f>
        <v>7580</v>
      </c>
      <c r="D208" s="435">
        <f t="shared" ref="D208:L208" si="72">D205+D207</f>
        <v>3030</v>
      </c>
      <c r="E208" s="435">
        <f t="shared" si="72"/>
        <v>950</v>
      </c>
      <c r="F208" s="435">
        <f t="shared" si="72"/>
        <v>3600</v>
      </c>
      <c r="G208" s="435">
        <f t="shared" si="72"/>
        <v>0</v>
      </c>
      <c r="H208" s="435">
        <f t="shared" si="72"/>
        <v>0</v>
      </c>
      <c r="I208" s="435">
        <f t="shared" si="72"/>
        <v>0</v>
      </c>
      <c r="J208" s="435">
        <f t="shared" si="72"/>
        <v>0</v>
      </c>
      <c r="K208" s="435">
        <f t="shared" si="72"/>
        <v>0</v>
      </c>
      <c r="L208" s="435">
        <f t="shared" si="72"/>
        <v>0</v>
      </c>
      <c r="M208" s="433">
        <f t="shared" si="57"/>
        <v>7580</v>
      </c>
      <c r="N208" s="433">
        <f t="shared" si="70"/>
        <v>0</v>
      </c>
      <c r="O208" s="440"/>
    </row>
    <row r="209" spans="1:15">
      <c r="A209" s="447" t="s">
        <v>691</v>
      </c>
      <c r="B209" s="445" t="s">
        <v>656</v>
      </c>
      <c r="C209" s="435"/>
      <c r="D209" s="436"/>
      <c r="E209" s="435"/>
      <c r="F209" s="436"/>
      <c r="G209" s="435"/>
      <c r="H209" s="435"/>
      <c r="I209" s="436"/>
      <c r="J209" s="435"/>
      <c r="K209" s="436"/>
      <c r="L209" s="435"/>
      <c r="M209" s="433">
        <f t="shared" si="57"/>
        <v>0</v>
      </c>
      <c r="N209" s="433">
        <f t="shared" si="70"/>
        <v>0</v>
      </c>
      <c r="O209" s="440"/>
    </row>
    <row r="210" spans="1:15" s="424" customFormat="1">
      <c r="A210" s="434" t="s">
        <v>48</v>
      </c>
      <c r="B210" s="434"/>
      <c r="C210" s="435">
        <v>34931</v>
      </c>
      <c r="D210" s="436">
        <v>20549</v>
      </c>
      <c r="E210" s="435">
        <v>4254</v>
      </c>
      <c r="F210" s="436">
        <v>10128</v>
      </c>
      <c r="G210" s="435"/>
      <c r="H210" s="435"/>
      <c r="I210" s="436"/>
      <c r="J210" s="435"/>
      <c r="K210" s="436"/>
      <c r="L210" s="435"/>
      <c r="M210" s="433">
        <f t="shared" si="57"/>
        <v>34931</v>
      </c>
      <c r="N210" s="433">
        <f t="shared" si="70"/>
        <v>0</v>
      </c>
      <c r="O210" s="440"/>
    </row>
    <row r="211" spans="1:15" s="424" customFormat="1">
      <c r="A211" s="434" t="s">
        <v>400</v>
      </c>
      <c r="B211" s="434"/>
      <c r="C211" s="437">
        <v>35262</v>
      </c>
      <c r="D211" s="436">
        <v>20549</v>
      </c>
      <c r="E211" s="435">
        <v>4254</v>
      </c>
      <c r="F211" s="436">
        <v>10459</v>
      </c>
      <c r="G211" s="435">
        <v>0</v>
      </c>
      <c r="H211" s="435">
        <v>0</v>
      </c>
      <c r="I211" s="436">
        <v>0</v>
      </c>
      <c r="J211" s="435">
        <v>0</v>
      </c>
      <c r="K211" s="436">
        <v>0</v>
      </c>
      <c r="L211" s="435">
        <v>0</v>
      </c>
      <c r="M211" s="433">
        <f t="shared" si="57"/>
        <v>35262</v>
      </c>
      <c r="N211" s="433">
        <f t="shared" si="70"/>
        <v>0</v>
      </c>
      <c r="O211" s="440"/>
    </row>
    <row r="212" spans="1:15" s="424" customFormat="1">
      <c r="A212" s="434" t="s">
        <v>647</v>
      </c>
      <c r="B212" s="434"/>
      <c r="C212" s="437">
        <v>-3712</v>
      </c>
      <c r="D212" s="436">
        <v>-1399</v>
      </c>
      <c r="E212" s="435">
        <v>-154</v>
      </c>
      <c r="F212" s="436">
        <v>-2159</v>
      </c>
      <c r="G212" s="435"/>
      <c r="H212" s="435"/>
      <c r="I212" s="436"/>
      <c r="J212" s="435"/>
      <c r="K212" s="436"/>
      <c r="L212" s="435"/>
      <c r="M212" s="433">
        <f t="shared" si="57"/>
        <v>-3712</v>
      </c>
      <c r="N212" s="433">
        <f t="shared" si="70"/>
        <v>0</v>
      </c>
      <c r="O212" s="440"/>
    </row>
    <row r="213" spans="1:15" s="424" customFormat="1">
      <c r="A213" s="434" t="s">
        <v>648</v>
      </c>
      <c r="B213" s="434"/>
      <c r="C213" s="435">
        <f>SUM(C212)</f>
        <v>-3712</v>
      </c>
      <c r="D213" s="435">
        <f t="shared" ref="D213:L213" si="73">SUM(D212)</f>
        <v>-1399</v>
      </c>
      <c r="E213" s="435">
        <f t="shared" si="73"/>
        <v>-154</v>
      </c>
      <c r="F213" s="435">
        <f t="shared" si="73"/>
        <v>-2159</v>
      </c>
      <c r="G213" s="435">
        <f t="shared" si="73"/>
        <v>0</v>
      </c>
      <c r="H213" s="435">
        <f t="shared" si="73"/>
        <v>0</v>
      </c>
      <c r="I213" s="435">
        <f t="shared" si="73"/>
        <v>0</v>
      </c>
      <c r="J213" s="435">
        <f t="shared" si="73"/>
        <v>0</v>
      </c>
      <c r="K213" s="435">
        <f t="shared" si="73"/>
        <v>0</v>
      </c>
      <c r="L213" s="435">
        <f t="shared" si="73"/>
        <v>0</v>
      </c>
      <c r="M213" s="433">
        <f t="shared" si="57"/>
        <v>-3712</v>
      </c>
      <c r="N213" s="433">
        <f t="shared" si="70"/>
        <v>0</v>
      </c>
      <c r="O213" s="440"/>
    </row>
    <row r="214" spans="1:15" s="424" customFormat="1">
      <c r="A214" s="434" t="s">
        <v>400</v>
      </c>
      <c r="B214" s="434"/>
      <c r="C214" s="435">
        <f>C211+C213</f>
        <v>31550</v>
      </c>
      <c r="D214" s="435">
        <f t="shared" ref="D214:L214" si="74">D211+D213</f>
        <v>19150</v>
      </c>
      <c r="E214" s="435">
        <f t="shared" si="74"/>
        <v>4100</v>
      </c>
      <c r="F214" s="435">
        <f t="shared" si="74"/>
        <v>8300</v>
      </c>
      <c r="G214" s="435">
        <f t="shared" si="74"/>
        <v>0</v>
      </c>
      <c r="H214" s="435">
        <f t="shared" si="74"/>
        <v>0</v>
      </c>
      <c r="I214" s="435">
        <f t="shared" si="74"/>
        <v>0</v>
      </c>
      <c r="J214" s="435">
        <f t="shared" si="74"/>
        <v>0</v>
      </c>
      <c r="K214" s="435">
        <f t="shared" si="74"/>
        <v>0</v>
      </c>
      <c r="L214" s="435">
        <f t="shared" si="74"/>
        <v>0</v>
      </c>
      <c r="M214" s="433">
        <f t="shared" si="57"/>
        <v>31550</v>
      </c>
      <c r="N214" s="433">
        <f t="shared" si="70"/>
        <v>0</v>
      </c>
      <c r="O214" s="440"/>
    </row>
    <row r="215" spans="1:15">
      <c r="A215" s="447" t="s">
        <v>692</v>
      </c>
      <c r="B215" s="445" t="s">
        <v>656</v>
      </c>
      <c r="C215" s="435"/>
      <c r="D215" s="436"/>
      <c r="E215" s="435"/>
      <c r="F215" s="436"/>
      <c r="G215" s="435"/>
      <c r="H215" s="435"/>
      <c r="I215" s="436"/>
      <c r="J215" s="435"/>
      <c r="K215" s="436"/>
      <c r="L215" s="435"/>
      <c r="M215" s="433">
        <f t="shared" si="57"/>
        <v>0</v>
      </c>
      <c r="N215" s="433">
        <f t="shared" si="70"/>
        <v>0</v>
      </c>
      <c r="O215" s="440"/>
    </row>
    <row r="216" spans="1:15" s="424" customFormat="1">
      <c r="A216" s="434" t="s">
        <v>48</v>
      </c>
      <c r="B216" s="434"/>
      <c r="C216" s="435">
        <v>12184</v>
      </c>
      <c r="D216" s="436">
        <v>6607</v>
      </c>
      <c r="E216" s="435">
        <v>1414</v>
      </c>
      <c r="F216" s="436">
        <v>4163</v>
      </c>
      <c r="G216" s="435"/>
      <c r="H216" s="435"/>
      <c r="I216" s="436"/>
      <c r="J216" s="435"/>
      <c r="K216" s="436"/>
      <c r="L216" s="435"/>
      <c r="M216" s="433">
        <f t="shared" si="57"/>
        <v>12184</v>
      </c>
      <c r="N216" s="433">
        <f t="shared" si="70"/>
        <v>0</v>
      </c>
      <c r="O216" s="440"/>
    </row>
    <row r="217" spans="1:15" s="424" customFormat="1">
      <c r="A217" s="434" t="s">
        <v>400</v>
      </c>
      <c r="B217" s="434"/>
      <c r="C217" s="437">
        <v>12389</v>
      </c>
      <c r="D217" s="436">
        <v>6607</v>
      </c>
      <c r="E217" s="435">
        <v>1414</v>
      </c>
      <c r="F217" s="436">
        <v>4368</v>
      </c>
      <c r="G217" s="435">
        <v>0</v>
      </c>
      <c r="H217" s="435">
        <v>0</v>
      </c>
      <c r="I217" s="436">
        <v>0</v>
      </c>
      <c r="J217" s="435">
        <v>0</v>
      </c>
      <c r="K217" s="436">
        <v>0</v>
      </c>
      <c r="L217" s="435">
        <v>0</v>
      </c>
      <c r="M217" s="433">
        <f t="shared" si="57"/>
        <v>12389</v>
      </c>
      <c r="N217" s="433">
        <f t="shared" si="70"/>
        <v>0</v>
      </c>
      <c r="O217" s="440"/>
    </row>
    <row r="218" spans="1:15" s="424" customFormat="1">
      <c r="A218" s="434" t="s">
        <v>661</v>
      </c>
      <c r="B218" s="434"/>
      <c r="C218" s="437">
        <v>465</v>
      </c>
      <c r="D218" s="436">
        <v>390</v>
      </c>
      <c r="E218" s="435">
        <v>75</v>
      </c>
      <c r="F218" s="436"/>
      <c r="G218" s="435"/>
      <c r="H218" s="435"/>
      <c r="I218" s="436"/>
      <c r="J218" s="435"/>
      <c r="K218" s="436"/>
      <c r="L218" s="435"/>
      <c r="M218" s="433">
        <f t="shared" si="57"/>
        <v>465</v>
      </c>
      <c r="N218" s="433">
        <f t="shared" si="70"/>
        <v>0</v>
      </c>
      <c r="O218" s="440"/>
    </row>
    <row r="219" spans="1:15" s="424" customFormat="1">
      <c r="A219" s="434" t="s">
        <v>653</v>
      </c>
      <c r="B219" s="434"/>
      <c r="C219" s="437">
        <v>5</v>
      </c>
      <c r="D219" s="436"/>
      <c r="E219" s="435"/>
      <c r="F219" s="436">
        <v>5</v>
      </c>
      <c r="G219" s="435"/>
      <c r="H219" s="435"/>
      <c r="I219" s="436"/>
      <c r="J219" s="435"/>
      <c r="K219" s="436"/>
      <c r="L219" s="435"/>
      <c r="M219" s="433">
        <f t="shared" si="57"/>
        <v>5</v>
      </c>
      <c r="N219" s="433">
        <f t="shared" si="70"/>
        <v>0</v>
      </c>
      <c r="O219" s="440"/>
    </row>
    <row r="220" spans="1:15" s="424" customFormat="1">
      <c r="A220" s="434" t="s">
        <v>647</v>
      </c>
      <c r="B220" s="434"/>
      <c r="C220" s="437">
        <v>-559</v>
      </c>
      <c r="D220" s="436">
        <v>-497</v>
      </c>
      <c r="E220" s="435">
        <v>-89</v>
      </c>
      <c r="F220" s="436">
        <v>27</v>
      </c>
      <c r="G220" s="435"/>
      <c r="H220" s="435"/>
      <c r="I220" s="436"/>
      <c r="J220" s="435"/>
      <c r="K220" s="436"/>
      <c r="L220" s="435"/>
      <c r="M220" s="433">
        <f t="shared" si="57"/>
        <v>-559</v>
      </c>
      <c r="N220" s="433">
        <f t="shared" si="70"/>
        <v>0</v>
      </c>
      <c r="O220" s="440"/>
    </row>
    <row r="221" spans="1:15" s="424" customFormat="1">
      <c r="A221" s="434" t="s">
        <v>648</v>
      </c>
      <c r="B221" s="434"/>
      <c r="C221" s="435">
        <f>SUM(C218:C220)</f>
        <v>-89</v>
      </c>
      <c r="D221" s="435">
        <f t="shared" ref="D221:L221" si="75">SUM(D218:D220)</f>
        <v>-107</v>
      </c>
      <c r="E221" s="435">
        <f t="shared" si="75"/>
        <v>-14</v>
      </c>
      <c r="F221" s="435">
        <f t="shared" si="75"/>
        <v>32</v>
      </c>
      <c r="G221" s="435">
        <f t="shared" si="75"/>
        <v>0</v>
      </c>
      <c r="H221" s="435">
        <f t="shared" si="75"/>
        <v>0</v>
      </c>
      <c r="I221" s="435">
        <f t="shared" si="75"/>
        <v>0</v>
      </c>
      <c r="J221" s="435">
        <f t="shared" si="75"/>
        <v>0</v>
      </c>
      <c r="K221" s="435">
        <f t="shared" si="75"/>
        <v>0</v>
      </c>
      <c r="L221" s="435">
        <f t="shared" si="75"/>
        <v>0</v>
      </c>
      <c r="M221" s="433">
        <f t="shared" si="57"/>
        <v>-89</v>
      </c>
      <c r="N221" s="433">
        <f t="shared" si="70"/>
        <v>0</v>
      </c>
      <c r="O221" s="440"/>
    </row>
    <row r="222" spans="1:15" s="424" customFormat="1">
      <c r="A222" s="434" t="s">
        <v>400</v>
      </c>
      <c r="B222" s="434"/>
      <c r="C222" s="435">
        <f>C217+C221</f>
        <v>12300</v>
      </c>
      <c r="D222" s="435">
        <f t="shared" ref="D222:L222" si="76">D217+D221</f>
        <v>6500</v>
      </c>
      <c r="E222" s="435">
        <f t="shared" si="76"/>
        <v>1400</v>
      </c>
      <c r="F222" s="435">
        <f t="shared" si="76"/>
        <v>4400</v>
      </c>
      <c r="G222" s="435">
        <f t="shared" si="76"/>
        <v>0</v>
      </c>
      <c r="H222" s="435">
        <f t="shared" si="76"/>
        <v>0</v>
      </c>
      <c r="I222" s="435">
        <f t="shared" si="76"/>
        <v>0</v>
      </c>
      <c r="J222" s="435">
        <f t="shared" si="76"/>
        <v>0</v>
      </c>
      <c r="K222" s="435">
        <f t="shared" si="76"/>
        <v>0</v>
      </c>
      <c r="L222" s="435">
        <f t="shared" si="76"/>
        <v>0</v>
      </c>
      <c r="M222" s="433">
        <f t="shared" si="57"/>
        <v>12300</v>
      </c>
      <c r="N222" s="433">
        <f t="shared" si="70"/>
        <v>0</v>
      </c>
      <c r="O222" s="440"/>
    </row>
    <row r="223" spans="1:15">
      <c r="A223" s="447" t="s">
        <v>693</v>
      </c>
      <c r="B223" s="445" t="s">
        <v>645</v>
      </c>
      <c r="C223" s="435"/>
      <c r="D223" s="436"/>
      <c r="E223" s="435"/>
      <c r="F223" s="436"/>
      <c r="G223" s="435"/>
      <c r="H223" s="435"/>
      <c r="I223" s="436"/>
      <c r="J223" s="435"/>
      <c r="K223" s="436"/>
      <c r="L223" s="435"/>
      <c r="M223" s="433">
        <f t="shared" si="57"/>
        <v>0</v>
      </c>
      <c r="N223" s="433">
        <f t="shared" si="70"/>
        <v>0</v>
      </c>
      <c r="O223" s="440"/>
    </row>
    <row r="224" spans="1:15" s="424" customFormat="1">
      <c r="A224" s="434" t="s">
        <v>48</v>
      </c>
      <c r="B224" s="434"/>
      <c r="C224" s="435">
        <v>16660</v>
      </c>
      <c r="D224" s="436">
        <v>3022</v>
      </c>
      <c r="E224" s="435">
        <v>503</v>
      </c>
      <c r="F224" s="436">
        <v>13103</v>
      </c>
      <c r="G224" s="435"/>
      <c r="H224" s="435"/>
      <c r="I224" s="436">
        <v>32</v>
      </c>
      <c r="J224" s="435"/>
      <c r="K224" s="436"/>
      <c r="L224" s="435"/>
      <c r="M224" s="433">
        <f t="shared" si="57"/>
        <v>16660</v>
      </c>
      <c r="N224" s="433">
        <f t="shared" si="70"/>
        <v>0</v>
      </c>
      <c r="O224" s="440"/>
    </row>
    <row r="225" spans="1:15" s="424" customFormat="1">
      <c r="A225" s="434" t="s">
        <v>400</v>
      </c>
      <c r="B225" s="434"/>
      <c r="C225" s="437">
        <v>16943</v>
      </c>
      <c r="D225" s="436">
        <v>3022</v>
      </c>
      <c r="E225" s="435">
        <v>503</v>
      </c>
      <c r="F225" s="436">
        <v>13386</v>
      </c>
      <c r="G225" s="435">
        <v>0</v>
      </c>
      <c r="H225" s="435">
        <v>0</v>
      </c>
      <c r="I225" s="436">
        <v>32</v>
      </c>
      <c r="J225" s="435">
        <v>0</v>
      </c>
      <c r="K225" s="436">
        <v>0</v>
      </c>
      <c r="L225" s="435">
        <v>0</v>
      </c>
      <c r="M225" s="433">
        <f t="shared" si="57"/>
        <v>16943</v>
      </c>
      <c r="N225" s="433">
        <f t="shared" si="70"/>
        <v>0</v>
      </c>
      <c r="O225" s="440"/>
    </row>
    <row r="226" spans="1:15" s="424" customFormat="1">
      <c r="A226" s="434" t="s">
        <v>647</v>
      </c>
      <c r="B226" s="434"/>
      <c r="C226" s="437">
        <v>-1903</v>
      </c>
      <c r="D226" s="436">
        <v>-622</v>
      </c>
      <c r="E226" s="435">
        <v>-23</v>
      </c>
      <c r="F226" s="436">
        <v>-1226</v>
      </c>
      <c r="G226" s="435"/>
      <c r="H226" s="435"/>
      <c r="I226" s="436">
        <v>-32</v>
      </c>
      <c r="J226" s="435"/>
      <c r="K226" s="436"/>
      <c r="L226" s="435"/>
      <c r="M226" s="433">
        <f t="shared" si="57"/>
        <v>-1903</v>
      </c>
      <c r="N226" s="433">
        <f t="shared" si="70"/>
        <v>0</v>
      </c>
      <c r="O226" s="440"/>
    </row>
    <row r="227" spans="1:15" s="424" customFormat="1">
      <c r="A227" s="434" t="s">
        <v>648</v>
      </c>
      <c r="B227" s="434"/>
      <c r="C227" s="435">
        <f>SUM(C226)</f>
        <v>-1903</v>
      </c>
      <c r="D227" s="435">
        <f t="shared" ref="D227:L227" si="77">SUM(D226)</f>
        <v>-622</v>
      </c>
      <c r="E227" s="435">
        <f t="shared" si="77"/>
        <v>-23</v>
      </c>
      <c r="F227" s="435">
        <f t="shared" si="77"/>
        <v>-1226</v>
      </c>
      <c r="G227" s="435">
        <f t="shared" si="77"/>
        <v>0</v>
      </c>
      <c r="H227" s="435">
        <f t="shared" si="77"/>
        <v>0</v>
      </c>
      <c r="I227" s="435">
        <f t="shared" si="77"/>
        <v>-32</v>
      </c>
      <c r="J227" s="435">
        <f t="shared" si="77"/>
        <v>0</v>
      </c>
      <c r="K227" s="435">
        <f t="shared" si="77"/>
        <v>0</v>
      </c>
      <c r="L227" s="435">
        <f t="shared" si="77"/>
        <v>0</v>
      </c>
      <c r="M227" s="433">
        <f t="shared" si="57"/>
        <v>-1903</v>
      </c>
      <c r="N227" s="433">
        <f t="shared" si="70"/>
        <v>0</v>
      </c>
      <c r="O227" s="440"/>
    </row>
    <row r="228" spans="1:15" s="424" customFormat="1">
      <c r="A228" s="434" t="s">
        <v>400</v>
      </c>
      <c r="B228" s="434"/>
      <c r="C228" s="435">
        <f>C225+C227</f>
        <v>15040</v>
      </c>
      <c r="D228" s="435">
        <f t="shared" ref="D228:L228" si="78">D225+D227</f>
        <v>2400</v>
      </c>
      <c r="E228" s="435">
        <f t="shared" si="78"/>
        <v>480</v>
      </c>
      <c r="F228" s="435">
        <f t="shared" si="78"/>
        <v>12160</v>
      </c>
      <c r="G228" s="435">
        <f t="shared" si="78"/>
        <v>0</v>
      </c>
      <c r="H228" s="435">
        <f t="shared" si="78"/>
        <v>0</v>
      </c>
      <c r="I228" s="435">
        <f t="shared" si="78"/>
        <v>0</v>
      </c>
      <c r="J228" s="435">
        <f t="shared" si="78"/>
        <v>0</v>
      </c>
      <c r="K228" s="435">
        <f t="shared" si="78"/>
        <v>0</v>
      </c>
      <c r="L228" s="435">
        <f t="shared" si="78"/>
        <v>0</v>
      </c>
      <c r="M228" s="433">
        <f t="shared" si="57"/>
        <v>15040</v>
      </c>
      <c r="N228" s="433">
        <f t="shared" si="70"/>
        <v>0</v>
      </c>
      <c r="O228" s="440"/>
    </row>
    <row r="229" spans="1:15" s="424" customFormat="1">
      <c r="A229" s="447" t="s">
        <v>694</v>
      </c>
      <c r="B229" s="434"/>
      <c r="C229" s="435"/>
      <c r="D229" s="436"/>
      <c r="E229" s="435"/>
      <c r="F229" s="436"/>
      <c r="G229" s="435"/>
      <c r="H229" s="435"/>
      <c r="I229" s="436"/>
      <c r="J229" s="435"/>
      <c r="K229" s="436"/>
      <c r="L229" s="435"/>
      <c r="M229" s="433">
        <f t="shared" ref="M229:M292" si="79">SUM(D229:L229)</f>
        <v>0</v>
      </c>
      <c r="N229" s="433">
        <f t="shared" si="70"/>
        <v>0</v>
      </c>
      <c r="O229" s="440"/>
    </row>
    <row r="230" spans="1:15" s="424" customFormat="1">
      <c r="A230" s="434" t="s">
        <v>48</v>
      </c>
      <c r="B230" s="434"/>
      <c r="C230" s="435">
        <v>3003</v>
      </c>
      <c r="D230" s="436">
        <v>1600</v>
      </c>
      <c r="E230" s="435">
        <v>312</v>
      </c>
      <c r="F230" s="436">
        <v>1091</v>
      </c>
      <c r="G230" s="435"/>
      <c r="H230" s="435"/>
      <c r="I230" s="436"/>
      <c r="J230" s="435"/>
      <c r="K230" s="436"/>
      <c r="L230" s="435"/>
      <c r="M230" s="433">
        <f t="shared" si="79"/>
        <v>3003</v>
      </c>
      <c r="N230" s="433">
        <f t="shared" si="70"/>
        <v>0</v>
      </c>
      <c r="O230" s="440"/>
    </row>
    <row r="231" spans="1:15" s="424" customFormat="1">
      <c r="A231" s="434" t="s">
        <v>400</v>
      </c>
      <c r="B231" s="434"/>
      <c r="C231" s="435">
        <v>3003</v>
      </c>
      <c r="D231" s="436">
        <v>1600</v>
      </c>
      <c r="E231" s="435">
        <v>312</v>
      </c>
      <c r="F231" s="436">
        <v>1091</v>
      </c>
      <c r="G231" s="435">
        <v>0</v>
      </c>
      <c r="H231" s="435">
        <v>0</v>
      </c>
      <c r="I231" s="436">
        <v>0</v>
      </c>
      <c r="J231" s="435">
        <v>0</v>
      </c>
      <c r="K231" s="436">
        <v>0</v>
      </c>
      <c r="L231" s="435">
        <v>0</v>
      </c>
      <c r="M231" s="433">
        <f t="shared" si="79"/>
        <v>3003</v>
      </c>
      <c r="N231" s="433">
        <f t="shared" si="70"/>
        <v>0</v>
      </c>
      <c r="O231" s="440"/>
    </row>
    <row r="232" spans="1:15" s="424" customFormat="1">
      <c r="A232" s="434" t="s">
        <v>653</v>
      </c>
      <c r="B232" s="434"/>
      <c r="C232" s="435">
        <v>135</v>
      </c>
      <c r="D232" s="436"/>
      <c r="E232" s="435"/>
      <c r="F232" s="436">
        <v>135</v>
      </c>
      <c r="G232" s="435"/>
      <c r="H232" s="435"/>
      <c r="I232" s="436"/>
      <c r="J232" s="435"/>
      <c r="K232" s="436"/>
      <c r="L232" s="435"/>
      <c r="M232" s="433">
        <f t="shared" si="79"/>
        <v>135</v>
      </c>
      <c r="N232" s="433">
        <f t="shared" si="70"/>
        <v>0</v>
      </c>
      <c r="O232" s="440"/>
    </row>
    <row r="233" spans="1:15" s="424" customFormat="1">
      <c r="A233" s="434" t="s">
        <v>647</v>
      </c>
      <c r="B233" s="434"/>
      <c r="C233" s="435">
        <v>-166</v>
      </c>
      <c r="D233" s="436"/>
      <c r="E233" s="435">
        <v>-200</v>
      </c>
      <c r="F233" s="436">
        <v>34</v>
      </c>
      <c r="G233" s="435"/>
      <c r="H233" s="435"/>
      <c r="I233" s="436"/>
      <c r="J233" s="435"/>
      <c r="K233" s="436"/>
      <c r="L233" s="435"/>
      <c r="M233" s="433">
        <f t="shared" si="79"/>
        <v>-166</v>
      </c>
      <c r="N233" s="433">
        <f t="shared" si="70"/>
        <v>0</v>
      </c>
      <c r="O233" s="440"/>
    </row>
    <row r="234" spans="1:15" s="424" customFormat="1">
      <c r="A234" s="434" t="s">
        <v>648</v>
      </c>
      <c r="B234" s="434"/>
      <c r="C234" s="435">
        <f>SUM(C232:C233)</f>
        <v>-31</v>
      </c>
      <c r="D234" s="435">
        <f t="shared" ref="D234:L234" si="80">SUM(D232:D233)</f>
        <v>0</v>
      </c>
      <c r="E234" s="435">
        <f t="shared" si="80"/>
        <v>-200</v>
      </c>
      <c r="F234" s="435">
        <f t="shared" si="80"/>
        <v>169</v>
      </c>
      <c r="G234" s="435">
        <f t="shared" si="80"/>
        <v>0</v>
      </c>
      <c r="H234" s="435">
        <f t="shared" si="80"/>
        <v>0</v>
      </c>
      <c r="I234" s="435">
        <f t="shared" si="80"/>
        <v>0</v>
      </c>
      <c r="J234" s="435">
        <f t="shared" si="80"/>
        <v>0</v>
      </c>
      <c r="K234" s="435">
        <f t="shared" si="80"/>
        <v>0</v>
      </c>
      <c r="L234" s="435">
        <f t="shared" si="80"/>
        <v>0</v>
      </c>
      <c r="M234" s="433">
        <f t="shared" si="79"/>
        <v>-31</v>
      </c>
      <c r="N234" s="433">
        <f t="shared" si="70"/>
        <v>0</v>
      </c>
      <c r="O234" s="440"/>
    </row>
    <row r="235" spans="1:15" s="424" customFormat="1">
      <c r="A235" s="434" t="s">
        <v>400</v>
      </c>
      <c r="B235" s="434"/>
      <c r="C235" s="435">
        <f>C231+C234</f>
        <v>2972</v>
      </c>
      <c r="D235" s="435">
        <f t="shared" ref="D235:L235" si="81">D231+D234</f>
        <v>1600</v>
      </c>
      <c r="E235" s="435">
        <f t="shared" si="81"/>
        <v>112</v>
      </c>
      <c r="F235" s="435">
        <f t="shared" si="81"/>
        <v>1260</v>
      </c>
      <c r="G235" s="435">
        <f t="shared" si="81"/>
        <v>0</v>
      </c>
      <c r="H235" s="435">
        <f t="shared" si="81"/>
        <v>0</v>
      </c>
      <c r="I235" s="435">
        <f t="shared" si="81"/>
        <v>0</v>
      </c>
      <c r="J235" s="435">
        <f t="shared" si="81"/>
        <v>0</v>
      </c>
      <c r="K235" s="435">
        <f t="shared" si="81"/>
        <v>0</v>
      </c>
      <c r="L235" s="435">
        <f t="shared" si="81"/>
        <v>0</v>
      </c>
      <c r="M235" s="433">
        <f t="shared" si="79"/>
        <v>2972</v>
      </c>
      <c r="N235" s="433">
        <f t="shared" si="70"/>
        <v>0</v>
      </c>
      <c r="O235" s="440"/>
    </row>
    <row r="236" spans="1:15">
      <c r="A236" s="447" t="s">
        <v>695</v>
      </c>
      <c r="B236" s="445" t="s">
        <v>645</v>
      </c>
      <c r="C236" s="435"/>
      <c r="D236" s="436"/>
      <c r="E236" s="435"/>
      <c r="F236" s="436"/>
      <c r="G236" s="435"/>
      <c r="H236" s="435"/>
      <c r="I236" s="436"/>
      <c r="J236" s="435"/>
      <c r="K236" s="436"/>
      <c r="L236" s="435"/>
      <c r="M236" s="433">
        <f t="shared" si="79"/>
        <v>0</v>
      </c>
      <c r="N236" s="433">
        <f t="shared" si="70"/>
        <v>0</v>
      </c>
      <c r="O236" s="440"/>
    </row>
    <row r="237" spans="1:15" s="424" customFormat="1">
      <c r="A237" s="434" t="s">
        <v>48</v>
      </c>
      <c r="B237" s="434"/>
      <c r="C237" s="435">
        <v>2467</v>
      </c>
      <c r="D237" s="436">
        <v>360</v>
      </c>
      <c r="E237" s="435">
        <v>70</v>
      </c>
      <c r="F237" s="436">
        <v>2037</v>
      </c>
      <c r="G237" s="435"/>
      <c r="H237" s="435"/>
      <c r="I237" s="436"/>
      <c r="J237" s="435"/>
      <c r="K237" s="436"/>
      <c r="L237" s="435"/>
      <c r="M237" s="433">
        <f t="shared" si="79"/>
        <v>2467</v>
      </c>
      <c r="N237" s="433">
        <f t="shared" si="70"/>
        <v>0</v>
      </c>
      <c r="O237" s="440"/>
    </row>
    <row r="238" spans="1:15" s="424" customFormat="1">
      <c r="A238" s="434" t="s">
        <v>400</v>
      </c>
      <c r="B238" s="434"/>
      <c r="C238" s="437">
        <v>2970</v>
      </c>
      <c r="D238" s="436">
        <v>360</v>
      </c>
      <c r="E238" s="435">
        <v>70</v>
      </c>
      <c r="F238" s="436">
        <v>2540</v>
      </c>
      <c r="G238" s="435">
        <v>0</v>
      </c>
      <c r="H238" s="435">
        <v>0</v>
      </c>
      <c r="I238" s="436">
        <v>0</v>
      </c>
      <c r="J238" s="435">
        <v>0</v>
      </c>
      <c r="K238" s="436">
        <v>0</v>
      </c>
      <c r="L238" s="435">
        <v>0</v>
      </c>
      <c r="M238" s="433">
        <f t="shared" si="79"/>
        <v>2970</v>
      </c>
      <c r="N238" s="433">
        <f t="shared" si="70"/>
        <v>0</v>
      </c>
      <c r="O238" s="440"/>
    </row>
    <row r="239" spans="1:15" s="424" customFormat="1">
      <c r="A239" s="434" t="s">
        <v>666</v>
      </c>
      <c r="B239" s="434"/>
      <c r="C239" s="437">
        <v>-105</v>
      </c>
      <c r="D239" s="436"/>
      <c r="E239" s="435"/>
      <c r="F239" s="436">
        <v>-105</v>
      </c>
      <c r="G239" s="435"/>
      <c r="H239" s="435"/>
      <c r="I239" s="436"/>
      <c r="J239" s="435"/>
      <c r="K239" s="436"/>
      <c r="L239" s="435"/>
      <c r="M239" s="433">
        <f t="shared" si="79"/>
        <v>-105</v>
      </c>
      <c r="N239" s="433">
        <f t="shared" si="70"/>
        <v>0</v>
      </c>
      <c r="O239" s="440"/>
    </row>
    <row r="240" spans="1:15" s="424" customFormat="1">
      <c r="A240" s="434" t="s">
        <v>647</v>
      </c>
      <c r="B240" s="434"/>
      <c r="C240" s="437">
        <v>-671</v>
      </c>
      <c r="D240" s="436"/>
      <c r="E240" s="435"/>
      <c r="F240" s="436">
        <v>-671</v>
      </c>
      <c r="G240" s="435"/>
      <c r="H240" s="435"/>
      <c r="I240" s="436"/>
      <c r="J240" s="435"/>
      <c r="K240" s="436"/>
      <c r="L240" s="435"/>
      <c r="M240" s="433">
        <f t="shared" si="79"/>
        <v>-671</v>
      </c>
      <c r="N240" s="433">
        <f t="shared" si="70"/>
        <v>0</v>
      </c>
      <c r="O240" s="440"/>
    </row>
    <row r="241" spans="1:15" s="424" customFormat="1">
      <c r="A241" s="434" t="s">
        <v>648</v>
      </c>
      <c r="B241" s="434"/>
      <c r="C241" s="435">
        <f>SUM(C239:C240)</f>
        <v>-776</v>
      </c>
      <c r="D241" s="435">
        <f t="shared" ref="D241:L241" si="82">SUM(D239:D240)</f>
        <v>0</v>
      </c>
      <c r="E241" s="435">
        <f t="shared" si="82"/>
        <v>0</v>
      </c>
      <c r="F241" s="435">
        <f t="shared" si="82"/>
        <v>-776</v>
      </c>
      <c r="G241" s="435">
        <f t="shared" si="82"/>
        <v>0</v>
      </c>
      <c r="H241" s="435">
        <f t="shared" si="82"/>
        <v>0</v>
      </c>
      <c r="I241" s="435">
        <f t="shared" si="82"/>
        <v>0</v>
      </c>
      <c r="J241" s="435">
        <f t="shared" si="82"/>
        <v>0</v>
      </c>
      <c r="K241" s="435">
        <f t="shared" si="82"/>
        <v>0</v>
      </c>
      <c r="L241" s="435">
        <f t="shared" si="82"/>
        <v>0</v>
      </c>
      <c r="M241" s="433">
        <f t="shared" si="79"/>
        <v>-776</v>
      </c>
      <c r="N241" s="433">
        <f t="shared" si="70"/>
        <v>0</v>
      </c>
      <c r="O241" s="440"/>
    </row>
    <row r="242" spans="1:15" s="424" customFormat="1">
      <c r="A242" s="434" t="s">
        <v>400</v>
      </c>
      <c r="B242" s="434"/>
      <c r="C242" s="435">
        <f>C238+C241</f>
        <v>2194</v>
      </c>
      <c r="D242" s="435">
        <f t="shared" ref="D242:L242" si="83">D238+D241</f>
        <v>360</v>
      </c>
      <c r="E242" s="435">
        <f t="shared" si="83"/>
        <v>70</v>
      </c>
      <c r="F242" s="435">
        <f t="shared" si="83"/>
        <v>1764</v>
      </c>
      <c r="G242" s="435">
        <f t="shared" si="83"/>
        <v>0</v>
      </c>
      <c r="H242" s="435">
        <f t="shared" si="83"/>
        <v>0</v>
      </c>
      <c r="I242" s="435">
        <f t="shared" si="83"/>
        <v>0</v>
      </c>
      <c r="J242" s="435">
        <f t="shared" si="83"/>
        <v>0</v>
      </c>
      <c r="K242" s="435">
        <f t="shared" si="83"/>
        <v>0</v>
      </c>
      <c r="L242" s="435">
        <f t="shared" si="83"/>
        <v>0</v>
      </c>
      <c r="M242" s="433">
        <f t="shared" si="79"/>
        <v>2194</v>
      </c>
      <c r="N242" s="433">
        <f t="shared" si="70"/>
        <v>0</v>
      </c>
      <c r="O242" s="440"/>
    </row>
    <row r="243" spans="1:15">
      <c r="A243" s="447" t="s">
        <v>696</v>
      </c>
      <c r="B243" s="445" t="s">
        <v>656</v>
      </c>
      <c r="C243" s="435"/>
      <c r="D243" s="436"/>
      <c r="E243" s="435"/>
      <c r="F243" s="436"/>
      <c r="G243" s="435"/>
      <c r="H243" s="435"/>
      <c r="I243" s="436"/>
      <c r="J243" s="435"/>
      <c r="K243" s="436"/>
      <c r="L243" s="435"/>
      <c r="M243" s="433">
        <f t="shared" si="79"/>
        <v>0</v>
      </c>
      <c r="N243" s="433">
        <f t="shared" si="70"/>
        <v>0</v>
      </c>
      <c r="O243" s="440"/>
    </row>
    <row r="244" spans="1:15" s="424" customFormat="1">
      <c r="A244" s="434" t="s">
        <v>48</v>
      </c>
      <c r="B244" s="434"/>
      <c r="C244" s="435">
        <v>54088</v>
      </c>
      <c r="D244" s="436"/>
      <c r="E244" s="435"/>
      <c r="F244" s="436">
        <v>54088</v>
      </c>
      <c r="G244" s="435"/>
      <c r="H244" s="435"/>
      <c r="I244" s="436"/>
      <c r="J244" s="435"/>
      <c r="K244" s="436"/>
      <c r="L244" s="435"/>
      <c r="M244" s="433">
        <f t="shared" si="79"/>
        <v>54088</v>
      </c>
      <c r="N244" s="433">
        <f t="shared" si="70"/>
        <v>0</v>
      </c>
      <c r="O244" s="440"/>
    </row>
    <row r="245" spans="1:15" s="424" customFormat="1">
      <c r="A245" s="434" t="s">
        <v>400</v>
      </c>
      <c r="B245" s="434"/>
      <c r="C245" s="435">
        <v>54088</v>
      </c>
      <c r="D245" s="436">
        <v>0</v>
      </c>
      <c r="E245" s="435">
        <v>0</v>
      </c>
      <c r="F245" s="436">
        <v>54088</v>
      </c>
      <c r="G245" s="435">
        <v>0</v>
      </c>
      <c r="H245" s="435">
        <v>0</v>
      </c>
      <c r="I245" s="436">
        <v>0</v>
      </c>
      <c r="J245" s="435">
        <v>0</v>
      </c>
      <c r="K245" s="436">
        <v>0</v>
      </c>
      <c r="L245" s="435">
        <v>0</v>
      </c>
      <c r="M245" s="433">
        <f t="shared" si="79"/>
        <v>54088</v>
      </c>
      <c r="N245" s="433">
        <f t="shared" si="70"/>
        <v>0</v>
      </c>
      <c r="O245" s="440"/>
    </row>
    <row r="246" spans="1:15" s="424" customFormat="1">
      <c r="A246" s="434" t="s">
        <v>697</v>
      </c>
      <c r="B246" s="434"/>
      <c r="C246" s="435">
        <v>37</v>
      </c>
      <c r="D246" s="436"/>
      <c r="E246" s="435"/>
      <c r="F246" s="436">
        <v>37</v>
      </c>
      <c r="G246" s="435"/>
      <c r="H246" s="435"/>
      <c r="I246" s="436"/>
      <c r="J246" s="435"/>
      <c r="K246" s="436"/>
      <c r="L246" s="435"/>
      <c r="M246" s="433">
        <f t="shared" si="79"/>
        <v>37</v>
      </c>
      <c r="N246" s="433">
        <f t="shared" si="70"/>
        <v>0</v>
      </c>
      <c r="O246" s="440"/>
    </row>
    <row r="247" spans="1:15" s="424" customFormat="1">
      <c r="A247" s="434" t="s">
        <v>647</v>
      </c>
      <c r="B247" s="434"/>
      <c r="C247" s="435">
        <v>-11325</v>
      </c>
      <c r="D247" s="436"/>
      <c r="E247" s="435"/>
      <c r="F247" s="436">
        <v>-11325</v>
      </c>
      <c r="G247" s="435"/>
      <c r="H247" s="435"/>
      <c r="I247" s="436"/>
      <c r="J247" s="435"/>
      <c r="K247" s="436"/>
      <c r="L247" s="435"/>
      <c r="M247" s="433">
        <f t="shared" si="79"/>
        <v>-11325</v>
      </c>
      <c r="N247" s="433">
        <f t="shared" si="70"/>
        <v>0</v>
      </c>
      <c r="O247" s="440"/>
    </row>
    <row r="248" spans="1:15" s="424" customFormat="1">
      <c r="A248" s="434" t="s">
        <v>648</v>
      </c>
      <c r="B248" s="434"/>
      <c r="C248" s="435">
        <f>SUM(C246:C247)</f>
        <v>-11288</v>
      </c>
      <c r="D248" s="435">
        <f t="shared" ref="D248:L248" si="84">SUM(D246:D247)</f>
        <v>0</v>
      </c>
      <c r="E248" s="435">
        <f t="shared" si="84"/>
        <v>0</v>
      </c>
      <c r="F248" s="435">
        <f t="shared" si="84"/>
        <v>-11288</v>
      </c>
      <c r="G248" s="435">
        <f t="shared" si="84"/>
        <v>0</v>
      </c>
      <c r="H248" s="435">
        <f t="shared" si="84"/>
        <v>0</v>
      </c>
      <c r="I248" s="435">
        <f t="shared" si="84"/>
        <v>0</v>
      </c>
      <c r="J248" s="435">
        <f t="shared" si="84"/>
        <v>0</v>
      </c>
      <c r="K248" s="435">
        <f t="shared" si="84"/>
        <v>0</v>
      </c>
      <c r="L248" s="435">
        <f t="shared" si="84"/>
        <v>0</v>
      </c>
      <c r="M248" s="433">
        <f t="shared" si="79"/>
        <v>-11288</v>
      </c>
      <c r="N248" s="433">
        <f t="shared" si="70"/>
        <v>0</v>
      </c>
      <c r="O248" s="440"/>
    </row>
    <row r="249" spans="1:15" s="424" customFormat="1">
      <c r="A249" s="434" t="s">
        <v>400</v>
      </c>
      <c r="B249" s="434"/>
      <c r="C249" s="435">
        <f>C245+C248</f>
        <v>42800</v>
      </c>
      <c r="D249" s="435">
        <f t="shared" ref="D249:L249" si="85">D245+D248</f>
        <v>0</v>
      </c>
      <c r="E249" s="435">
        <f t="shared" si="85"/>
        <v>0</v>
      </c>
      <c r="F249" s="435">
        <f t="shared" si="85"/>
        <v>42800</v>
      </c>
      <c r="G249" s="435">
        <f t="shared" si="85"/>
        <v>0</v>
      </c>
      <c r="H249" s="435">
        <f t="shared" si="85"/>
        <v>0</v>
      </c>
      <c r="I249" s="435">
        <f t="shared" si="85"/>
        <v>0</v>
      </c>
      <c r="J249" s="435">
        <f t="shared" si="85"/>
        <v>0</v>
      </c>
      <c r="K249" s="435">
        <f t="shared" si="85"/>
        <v>0</v>
      </c>
      <c r="L249" s="435">
        <f t="shared" si="85"/>
        <v>0</v>
      </c>
      <c r="M249" s="433">
        <f t="shared" si="79"/>
        <v>42800</v>
      </c>
      <c r="N249" s="433">
        <f t="shared" si="70"/>
        <v>0</v>
      </c>
      <c r="O249" s="440"/>
    </row>
    <row r="250" spans="1:15">
      <c r="A250" s="447" t="s">
        <v>698</v>
      </c>
      <c r="B250" s="445" t="s">
        <v>645</v>
      </c>
      <c r="C250" s="435"/>
      <c r="D250" s="436"/>
      <c r="E250" s="435"/>
      <c r="F250" s="436"/>
      <c r="G250" s="435"/>
      <c r="H250" s="435"/>
      <c r="I250" s="436"/>
      <c r="J250" s="435"/>
      <c r="K250" s="436"/>
      <c r="L250" s="435"/>
      <c r="M250" s="433">
        <f t="shared" si="79"/>
        <v>0</v>
      </c>
      <c r="N250" s="433">
        <f t="shared" si="70"/>
        <v>0</v>
      </c>
      <c r="O250" s="440"/>
    </row>
    <row r="251" spans="1:15" s="424" customFormat="1">
      <c r="A251" s="434" t="s">
        <v>48</v>
      </c>
      <c r="B251" s="434"/>
      <c r="C251" s="435">
        <v>14089</v>
      </c>
      <c r="D251" s="436"/>
      <c r="E251" s="435"/>
      <c r="F251" s="436">
        <v>14089</v>
      </c>
      <c r="G251" s="435"/>
      <c r="H251" s="435"/>
      <c r="I251" s="436"/>
      <c r="J251" s="435"/>
      <c r="K251" s="436"/>
      <c r="L251" s="435"/>
      <c r="M251" s="433">
        <f t="shared" si="79"/>
        <v>14089</v>
      </c>
      <c r="N251" s="433">
        <f t="shared" si="70"/>
        <v>0</v>
      </c>
      <c r="O251" s="440"/>
    </row>
    <row r="252" spans="1:15" s="424" customFormat="1">
      <c r="A252" s="434" t="s">
        <v>400</v>
      </c>
      <c r="B252" s="434"/>
      <c r="C252" s="437">
        <v>14444</v>
      </c>
      <c r="D252" s="436">
        <v>0</v>
      </c>
      <c r="E252" s="435">
        <v>0</v>
      </c>
      <c r="F252" s="436">
        <v>14444</v>
      </c>
      <c r="G252" s="435">
        <v>0</v>
      </c>
      <c r="H252" s="435">
        <v>0</v>
      </c>
      <c r="I252" s="436">
        <v>0</v>
      </c>
      <c r="J252" s="435">
        <v>0</v>
      </c>
      <c r="K252" s="436">
        <v>0</v>
      </c>
      <c r="L252" s="435">
        <v>0</v>
      </c>
      <c r="M252" s="433">
        <f t="shared" si="79"/>
        <v>14444</v>
      </c>
      <c r="N252" s="433">
        <f t="shared" si="70"/>
        <v>0</v>
      </c>
      <c r="O252" s="440"/>
    </row>
    <row r="253" spans="1:15" s="424" customFormat="1">
      <c r="A253" s="434" t="s">
        <v>666</v>
      </c>
      <c r="B253" s="434"/>
      <c r="C253" s="437">
        <v>-45</v>
      </c>
      <c r="D253" s="436"/>
      <c r="E253" s="435"/>
      <c r="F253" s="436">
        <v>-45</v>
      </c>
      <c r="G253" s="435"/>
      <c r="H253" s="435"/>
      <c r="I253" s="436"/>
      <c r="J253" s="435"/>
      <c r="K253" s="436"/>
      <c r="L253" s="435"/>
      <c r="M253" s="433">
        <f t="shared" si="79"/>
        <v>-45</v>
      </c>
      <c r="N253" s="433">
        <f t="shared" si="70"/>
        <v>0</v>
      </c>
      <c r="O253" s="440"/>
    </row>
    <row r="254" spans="1:15" s="424" customFormat="1">
      <c r="A254" s="434" t="s">
        <v>647</v>
      </c>
      <c r="B254" s="434"/>
      <c r="C254" s="437">
        <v>-4844</v>
      </c>
      <c r="D254" s="436"/>
      <c r="E254" s="435"/>
      <c r="F254" s="436">
        <v>-4844</v>
      </c>
      <c r="G254" s="435"/>
      <c r="H254" s="435"/>
      <c r="I254" s="436"/>
      <c r="J254" s="435"/>
      <c r="K254" s="436"/>
      <c r="L254" s="435"/>
      <c r="M254" s="433">
        <f t="shared" si="79"/>
        <v>-4844</v>
      </c>
      <c r="N254" s="433">
        <f t="shared" si="70"/>
        <v>0</v>
      </c>
      <c r="O254" s="440"/>
    </row>
    <row r="255" spans="1:15" s="424" customFormat="1">
      <c r="A255" s="434" t="s">
        <v>648</v>
      </c>
      <c r="B255" s="434"/>
      <c r="C255" s="435">
        <f>SUM(C253:C254)</f>
        <v>-4889</v>
      </c>
      <c r="D255" s="435">
        <f t="shared" ref="D255:L255" si="86">SUM(D253:D254)</f>
        <v>0</v>
      </c>
      <c r="E255" s="435">
        <f t="shared" si="86"/>
        <v>0</v>
      </c>
      <c r="F255" s="435">
        <f t="shared" si="86"/>
        <v>-4889</v>
      </c>
      <c r="G255" s="435">
        <f t="shared" si="86"/>
        <v>0</v>
      </c>
      <c r="H255" s="435">
        <f t="shared" si="86"/>
        <v>0</v>
      </c>
      <c r="I255" s="435">
        <f t="shared" si="86"/>
        <v>0</v>
      </c>
      <c r="J255" s="435">
        <f t="shared" si="86"/>
        <v>0</v>
      </c>
      <c r="K255" s="435">
        <f t="shared" si="86"/>
        <v>0</v>
      </c>
      <c r="L255" s="435">
        <f t="shared" si="86"/>
        <v>0</v>
      </c>
      <c r="M255" s="433">
        <f t="shared" si="79"/>
        <v>-4889</v>
      </c>
      <c r="N255" s="433">
        <f t="shared" si="70"/>
        <v>0</v>
      </c>
      <c r="O255" s="440"/>
    </row>
    <row r="256" spans="1:15" s="424" customFormat="1">
      <c r="A256" s="434" t="s">
        <v>400</v>
      </c>
      <c r="B256" s="434"/>
      <c r="C256" s="435">
        <f>C252+C255</f>
        <v>9555</v>
      </c>
      <c r="D256" s="435">
        <f t="shared" ref="D256:L256" si="87">D252+D255</f>
        <v>0</v>
      </c>
      <c r="E256" s="435">
        <f t="shared" si="87"/>
        <v>0</v>
      </c>
      <c r="F256" s="435">
        <f t="shared" si="87"/>
        <v>9555</v>
      </c>
      <c r="G256" s="435">
        <f t="shared" si="87"/>
        <v>0</v>
      </c>
      <c r="H256" s="435">
        <f t="shared" si="87"/>
        <v>0</v>
      </c>
      <c r="I256" s="435">
        <f t="shared" si="87"/>
        <v>0</v>
      </c>
      <c r="J256" s="435">
        <f t="shared" si="87"/>
        <v>0</v>
      </c>
      <c r="K256" s="435">
        <f t="shared" si="87"/>
        <v>0</v>
      </c>
      <c r="L256" s="435">
        <f t="shared" si="87"/>
        <v>0</v>
      </c>
      <c r="M256" s="433">
        <f t="shared" si="79"/>
        <v>9555</v>
      </c>
      <c r="N256" s="433">
        <f t="shared" si="70"/>
        <v>0</v>
      </c>
      <c r="O256" s="440"/>
    </row>
    <row r="257" spans="1:15">
      <c r="A257" s="447" t="s">
        <v>699</v>
      </c>
      <c r="B257" s="445" t="s">
        <v>645</v>
      </c>
      <c r="C257" s="435"/>
      <c r="D257" s="436"/>
      <c r="E257" s="435"/>
      <c r="F257" s="436"/>
      <c r="G257" s="435"/>
      <c r="H257" s="435"/>
      <c r="I257" s="436"/>
      <c r="J257" s="435"/>
      <c r="K257" s="436"/>
      <c r="L257" s="435"/>
      <c r="M257" s="433">
        <f t="shared" si="79"/>
        <v>0</v>
      </c>
      <c r="N257" s="433">
        <f t="shared" si="70"/>
        <v>0</v>
      </c>
      <c r="O257" s="440"/>
    </row>
    <row r="258" spans="1:15" s="424" customFormat="1">
      <c r="A258" s="434" t="s">
        <v>48</v>
      </c>
      <c r="B258" s="434"/>
      <c r="C258" s="435">
        <v>5693</v>
      </c>
      <c r="D258" s="436"/>
      <c r="E258" s="435"/>
      <c r="F258" s="436">
        <v>5693</v>
      </c>
      <c r="G258" s="435"/>
      <c r="H258" s="435"/>
      <c r="I258" s="436"/>
      <c r="J258" s="435"/>
      <c r="K258" s="436"/>
      <c r="L258" s="435"/>
      <c r="M258" s="433">
        <f t="shared" si="79"/>
        <v>5693</v>
      </c>
      <c r="N258" s="433">
        <f t="shared" si="70"/>
        <v>0</v>
      </c>
      <c r="O258" s="440"/>
    </row>
    <row r="259" spans="1:15" s="424" customFormat="1">
      <c r="A259" s="434" t="s">
        <v>400</v>
      </c>
      <c r="B259" s="434"/>
      <c r="C259" s="437">
        <v>6863</v>
      </c>
      <c r="D259" s="436">
        <v>0</v>
      </c>
      <c r="E259" s="435">
        <v>0</v>
      </c>
      <c r="F259" s="436">
        <v>6863</v>
      </c>
      <c r="G259" s="435">
        <v>0</v>
      </c>
      <c r="H259" s="435">
        <v>0</v>
      </c>
      <c r="I259" s="436">
        <v>0</v>
      </c>
      <c r="J259" s="435">
        <v>0</v>
      </c>
      <c r="K259" s="436">
        <v>0</v>
      </c>
      <c r="L259" s="435">
        <v>0</v>
      </c>
      <c r="M259" s="433">
        <f t="shared" si="79"/>
        <v>6863</v>
      </c>
      <c r="N259" s="433">
        <f t="shared" si="70"/>
        <v>0</v>
      </c>
      <c r="O259" s="440"/>
    </row>
    <row r="260" spans="1:15" s="424" customFormat="1">
      <c r="A260" s="434" t="s">
        <v>647</v>
      </c>
      <c r="B260" s="434"/>
      <c r="C260" s="437">
        <v>-1133</v>
      </c>
      <c r="D260" s="436"/>
      <c r="E260" s="435"/>
      <c r="F260" s="436">
        <v>-1133</v>
      </c>
      <c r="G260" s="435"/>
      <c r="H260" s="435"/>
      <c r="I260" s="436"/>
      <c r="J260" s="435"/>
      <c r="K260" s="436"/>
      <c r="L260" s="435"/>
      <c r="M260" s="433">
        <f t="shared" si="79"/>
        <v>-1133</v>
      </c>
      <c r="N260" s="433">
        <f t="shared" si="70"/>
        <v>0</v>
      </c>
      <c r="O260" s="440"/>
    </row>
    <row r="261" spans="1:15" s="424" customFormat="1">
      <c r="A261" s="434" t="s">
        <v>648</v>
      </c>
      <c r="B261" s="434"/>
      <c r="C261" s="435">
        <f>SUM(C260)</f>
        <v>-1133</v>
      </c>
      <c r="D261" s="435">
        <f t="shared" ref="D261:L261" si="88">SUM(D260)</f>
        <v>0</v>
      </c>
      <c r="E261" s="435">
        <f t="shared" si="88"/>
        <v>0</v>
      </c>
      <c r="F261" s="435">
        <f t="shared" si="88"/>
        <v>-1133</v>
      </c>
      <c r="G261" s="435">
        <f t="shared" si="88"/>
        <v>0</v>
      </c>
      <c r="H261" s="435">
        <f t="shared" si="88"/>
        <v>0</v>
      </c>
      <c r="I261" s="435">
        <f t="shared" si="88"/>
        <v>0</v>
      </c>
      <c r="J261" s="435">
        <f t="shared" si="88"/>
        <v>0</v>
      </c>
      <c r="K261" s="435">
        <f t="shared" si="88"/>
        <v>0</v>
      </c>
      <c r="L261" s="435">
        <f t="shared" si="88"/>
        <v>0</v>
      </c>
      <c r="M261" s="433">
        <f t="shared" si="79"/>
        <v>-1133</v>
      </c>
      <c r="N261" s="433">
        <f t="shared" si="70"/>
        <v>0</v>
      </c>
      <c r="O261" s="440"/>
    </row>
    <row r="262" spans="1:15" s="424" customFormat="1">
      <c r="A262" s="434" t="s">
        <v>400</v>
      </c>
      <c r="B262" s="434"/>
      <c r="C262" s="435">
        <f>C259+C261</f>
        <v>5730</v>
      </c>
      <c r="D262" s="435">
        <f t="shared" ref="D262:L262" si="89">D259+D261</f>
        <v>0</v>
      </c>
      <c r="E262" s="435">
        <f t="shared" si="89"/>
        <v>0</v>
      </c>
      <c r="F262" s="435">
        <f t="shared" si="89"/>
        <v>5730</v>
      </c>
      <c r="G262" s="435">
        <f t="shared" si="89"/>
        <v>0</v>
      </c>
      <c r="H262" s="435">
        <f t="shared" si="89"/>
        <v>0</v>
      </c>
      <c r="I262" s="435">
        <f t="shared" si="89"/>
        <v>0</v>
      </c>
      <c r="J262" s="435">
        <f t="shared" si="89"/>
        <v>0</v>
      </c>
      <c r="K262" s="435">
        <f t="shared" si="89"/>
        <v>0</v>
      </c>
      <c r="L262" s="435">
        <f t="shared" si="89"/>
        <v>0</v>
      </c>
      <c r="M262" s="433">
        <f t="shared" si="79"/>
        <v>5730</v>
      </c>
      <c r="N262" s="433">
        <f t="shared" si="70"/>
        <v>0</v>
      </c>
      <c r="O262" s="440"/>
    </row>
    <row r="263" spans="1:15">
      <c r="A263" s="447" t="s">
        <v>700</v>
      </c>
      <c r="B263" s="445" t="s">
        <v>645</v>
      </c>
      <c r="C263" s="435"/>
      <c r="D263" s="436"/>
      <c r="E263" s="435"/>
      <c r="F263" s="436"/>
      <c r="G263" s="435"/>
      <c r="H263" s="435"/>
      <c r="I263" s="436"/>
      <c r="J263" s="435"/>
      <c r="K263" s="436"/>
      <c r="L263" s="435"/>
      <c r="M263" s="433">
        <f t="shared" si="79"/>
        <v>0</v>
      </c>
      <c r="N263" s="433">
        <f t="shared" si="70"/>
        <v>0</v>
      </c>
      <c r="O263" s="440"/>
    </row>
    <row r="264" spans="1:15" s="424" customFormat="1">
      <c r="A264" s="434" t="s">
        <v>48</v>
      </c>
      <c r="B264" s="434"/>
      <c r="C264" s="435">
        <v>1175</v>
      </c>
      <c r="D264" s="436">
        <v>900</v>
      </c>
      <c r="E264" s="435">
        <v>158</v>
      </c>
      <c r="F264" s="436">
        <v>117</v>
      </c>
      <c r="G264" s="435"/>
      <c r="H264" s="435"/>
      <c r="I264" s="436"/>
      <c r="J264" s="435"/>
      <c r="K264" s="436"/>
      <c r="L264" s="435"/>
      <c r="M264" s="433">
        <f t="shared" si="79"/>
        <v>1175</v>
      </c>
      <c r="N264" s="433">
        <f t="shared" si="70"/>
        <v>0</v>
      </c>
      <c r="O264" s="440"/>
    </row>
    <row r="265" spans="1:15" s="424" customFormat="1">
      <c r="A265" s="434" t="s">
        <v>400</v>
      </c>
      <c r="B265" s="434"/>
      <c r="C265" s="435">
        <v>1175</v>
      </c>
      <c r="D265" s="436">
        <v>900</v>
      </c>
      <c r="E265" s="435">
        <v>158</v>
      </c>
      <c r="F265" s="436">
        <v>117</v>
      </c>
      <c r="G265" s="435">
        <v>0</v>
      </c>
      <c r="H265" s="435">
        <v>0</v>
      </c>
      <c r="I265" s="436">
        <v>0</v>
      </c>
      <c r="J265" s="435">
        <v>0</v>
      </c>
      <c r="K265" s="436">
        <v>0</v>
      </c>
      <c r="L265" s="435">
        <v>0</v>
      </c>
      <c r="M265" s="433">
        <f t="shared" si="79"/>
        <v>1175</v>
      </c>
      <c r="N265" s="433">
        <f t="shared" si="70"/>
        <v>0</v>
      </c>
      <c r="O265" s="440"/>
    </row>
    <row r="266" spans="1:15" s="424" customFormat="1">
      <c r="A266" s="434" t="s">
        <v>647</v>
      </c>
      <c r="B266" s="434"/>
      <c r="C266" s="435">
        <v>480</v>
      </c>
      <c r="D266" s="436">
        <v>340</v>
      </c>
      <c r="E266" s="435">
        <v>82</v>
      </c>
      <c r="F266" s="436">
        <v>58</v>
      </c>
      <c r="G266" s="435"/>
      <c r="H266" s="435"/>
      <c r="I266" s="436"/>
      <c r="J266" s="435"/>
      <c r="K266" s="436"/>
      <c r="L266" s="435"/>
      <c r="M266" s="433">
        <f t="shared" si="79"/>
        <v>480</v>
      </c>
      <c r="N266" s="433">
        <f t="shared" si="70"/>
        <v>0</v>
      </c>
      <c r="O266" s="440"/>
    </row>
    <row r="267" spans="1:15" s="424" customFormat="1">
      <c r="A267" s="434" t="s">
        <v>648</v>
      </c>
      <c r="B267" s="434"/>
      <c r="C267" s="435">
        <f>SUM(C266)</f>
        <v>480</v>
      </c>
      <c r="D267" s="435">
        <f t="shared" ref="D267:L267" si="90">SUM(D266)</f>
        <v>340</v>
      </c>
      <c r="E267" s="435">
        <f t="shared" si="90"/>
        <v>82</v>
      </c>
      <c r="F267" s="435">
        <f t="shared" si="90"/>
        <v>58</v>
      </c>
      <c r="G267" s="435">
        <f t="shared" si="90"/>
        <v>0</v>
      </c>
      <c r="H267" s="435">
        <f t="shared" si="90"/>
        <v>0</v>
      </c>
      <c r="I267" s="435">
        <f t="shared" si="90"/>
        <v>0</v>
      </c>
      <c r="J267" s="435">
        <f t="shared" si="90"/>
        <v>0</v>
      </c>
      <c r="K267" s="435">
        <f t="shared" si="90"/>
        <v>0</v>
      </c>
      <c r="L267" s="435">
        <f t="shared" si="90"/>
        <v>0</v>
      </c>
      <c r="M267" s="433">
        <f t="shared" si="79"/>
        <v>480</v>
      </c>
      <c r="N267" s="433">
        <f t="shared" si="70"/>
        <v>0</v>
      </c>
      <c r="O267" s="440"/>
    </row>
    <row r="268" spans="1:15" s="424" customFormat="1">
      <c r="A268" s="434" t="s">
        <v>400</v>
      </c>
      <c r="B268" s="434"/>
      <c r="C268" s="435">
        <f>C265+C267</f>
        <v>1655</v>
      </c>
      <c r="D268" s="435">
        <f t="shared" ref="D268:L268" si="91">D265+D267</f>
        <v>1240</v>
      </c>
      <c r="E268" s="435">
        <f t="shared" si="91"/>
        <v>240</v>
      </c>
      <c r="F268" s="435">
        <f t="shared" si="91"/>
        <v>175</v>
      </c>
      <c r="G268" s="435">
        <f t="shared" si="91"/>
        <v>0</v>
      </c>
      <c r="H268" s="435">
        <f t="shared" si="91"/>
        <v>0</v>
      </c>
      <c r="I268" s="435">
        <f t="shared" si="91"/>
        <v>0</v>
      </c>
      <c r="J268" s="435">
        <f t="shared" si="91"/>
        <v>0</v>
      </c>
      <c r="K268" s="435">
        <f t="shared" si="91"/>
        <v>0</v>
      </c>
      <c r="L268" s="435">
        <f t="shared" si="91"/>
        <v>0</v>
      </c>
      <c r="M268" s="433">
        <f t="shared" si="79"/>
        <v>1655</v>
      </c>
      <c r="N268" s="433">
        <f t="shared" si="70"/>
        <v>0</v>
      </c>
      <c r="O268" s="440"/>
    </row>
    <row r="269" spans="1:15">
      <c r="A269" s="447" t="s">
        <v>701</v>
      </c>
      <c r="B269" s="445" t="s">
        <v>645</v>
      </c>
      <c r="C269" s="435"/>
      <c r="D269" s="436"/>
      <c r="E269" s="435"/>
      <c r="F269" s="436"/>
      <c r="G269" s="435"/>
      <c r="H269" s="435"/>
      <c r="I269" s="436"/>
      <c r="J269" s="435"/>
      <c r="K269" s="436"/>
      <c r="L269" s="435"/>
      <c r="M269" s="433">
        <f t="shared" si="79"/>
        <v>0</v>
      </c>
      <c r="N269" s="433">
        <f t="shared" si="70"/>
        <v>0</v>
      </c>
      <c r="O269" s="440"/>
    </row>
    <row r="270" spans="1:15" s="424" customFormat="1">
      <c r="A270" s="434" t="s">
        <v>48</v>
      </c>
      <c r="B270" s="434"/>
      <c r="C270" s="435">
        <v>31</v>
      </c>
      <c r="D270" s="436"/>
      <c r="E270" s="435"/>
      <c r="F270" s="436">
        <v>31</v>
      </c>
      <c r="G270" s="435"/>
      <c r="H270" s="435"/>
      <c r="I270" s="436"/>
      <c r="J270" s="435"/>
      <c r="K270" s="436"/>
      <c r="L270" s="435"/>
      <c r="M270" s="433">
        <f t="shared" si="79"/>
        <v>31</v>
      </c>
      <c r="N270" s="433">
        <f t="shared" ref="N270:N310" si="92">C270-M270</f>
        <v>0</v>
      </c>
      <c r="O270" s="440"/>
    </row>
    <row r="271" spans="1:15" s="424" customFormat="1">
      <c r="A271" s="434" t="s">
        <v>400</v>
      </c>
      <c r="B271" s="434"/>
      <c r="C271" s="435">
        <v>31</v>
      </c>
      <c r="D271" s="436">
        <v>0</v>
      </c>
      <c r="E271" s="435">
        <v>0</v>
      </c>
      <c r="F271" s="436">
        <v>31</v>
      </c>
      <c r="G271" s="435">
        <v>0</v>
      </c>
      <c r="H271" s="435">
        <v>0</v>
      </c>
      <c r="I271" s="436">
        <v>0</v>
      </c>
      <c r="J271" s="435">
        <v>0</v>
      </c>
      <c r="K271" s="436">
        <v>0</v>
      </c>
      <c r="L271" s="435">
        <v>0</v>
      </c>
      <c r="M271" s="433">
        <f t="shared" si="79"/>
        <v>31</v>
      </c>
      <c r="N271" s="433">
        <f t="shared" si="92"/>
        <v>0</v>
      </c>
      <c r="O271" s="440"/>
    </row>
    <row r="272" spans="1:15" s="424" customFormat="1">
      <c r="A272" s="434" t="s">
        <v>647</v>
      </c>
      <c r="B272" s="434"/>
      <c r="C272" s="435">
        <v>7</v>
      </c>
      <c r="D272" s="436"/>
      <c r="E272" s="435"/>
      <c r="F272" s="436">
        <v>7</v>
      </c>
      <c r="G272" s="435"/>
      <c r="H272" s="435"/>
      <c r="I272" s="436"/>
      <c r="J272" s="435"/>
      <c r="K272" s="436"/>
      <c r="L272" s="435"/>
      <c r="M272" s="433">
        <f t="shared" si="79"/>
        <v>7</v>
      </c>
      <c r="N272" s="433">
        <f t="shared" si="92"/>
        <v>0</v>
      </c>
      <c r="O272" s="440"/>
    </row>
    <row r="273" spans="1:15" s="424" customFormat="1">
      <c r="A273" s="434" t="s">
        <v>648</v>
      </c>
      <c r="B273" s="434"/>
      <c r="C273" s="435">
        <f>SUM(C272)</f>
        <v>7</v>
      </c>
      <c r="D273" s="435">
        <f t="shared" ref="D273:L273" si="93">SUM(D272)</f>
        <v>0</v>
      </c>
      <c r="E273" s="435">
        <f t="shared" si="93"/>
        <v>0</v>
      </c>
      <c r="F273" s="435">
        <f t="shared" si="93"/>
        <v>7</v>
      </c>
      <c r="G273" s="435">
        <f t="shared" si="93"/>
        <v>0</v>
      </c>
      <c r="H273" s="435">
        <f t="shared" si="93"/>
        <v>0</v>
      </c>
      <c r="I273" s="435">
        <f t="shared" si="93"/>
        <v>0</v>
      </c>
      <c r="J273" s="435">
        <f t="shared" si="93"/>
        <v>0</v>
      </c>
      <c r="K273" s="435">
        <f t="shared" si="93"/>
        <v>0</v>
      </c>
      <c r="L273" s="435">
        <f t="shared" si="93"/>
        <v>0</v>
      </c>
      <c r="M273" s="433">
        <f t="shared" si="79"/>
        <v>7</v>
      </c>
      <c r="N273" s="433">
        <f t="shared" si="92"/>
        <v>0</v>
      </c>
      <c r="O273" s="440"/>
    </row>
    <row r="274" spans="1:15" s="424" customFormat="1">
      <c r="A274" s="434" t="s">
        <v>400</v>
      </c>
      <c r="B274" s="434"/>
      <c r="C274" s="435">
        <f>C271+C273</f>
        <v>38</v>
      </c>
      <c r="D274" s="435">
        <f t="shared" ref="D274:L274" si="94">D271+D273</f>
        <v>0</v>
      </c>
      <c r="E274" s="435">
        <f t="shared" si="94"/>
        <v>0</v>
      </c>
      <c r="F274" s="435">
        <f t="shared" si="94"/>
        <v>38</v>
      </c>
      <c r="G274" s="435">
        <f t="shared" si="94"/>
        <v>0</v>
      </c>
      <c r="H274" s="435">
        <f t="shared" si="94"/>
        <v>0</v>
      </c>
      <c r="I274" s="435">
        <f t="shared" si="94"/>
        <v>0</v>
      </c>
      <c r="J274" s="435">
        <f t="shared" si="94"/>
        <v>0</v>
      </c>
      <c r="K274" s="435">
        <f t="shared" si="94"/>
        <v>0</v>
      </c>
      <c r="L274" s="435">
        <f t="shared" si="94"/>
        <v>0</v>
      </c>
      <c r="M274" s="433">
        <f t="shared" si="79"/>
        <v>38</v>
      </c>
      <c r="N274" s="433">
        <f t="shared" si="92"/>
        <v>0</v>
      </c>
      <c r="O274" s="440"/>
    </row>
    <row r="275" spans="1:15">
      <c r="A275" s="447" t="s">
        <v>702</v>
      </c>
      <c r="B275" s="445" t="s">
        <v>645</v>
      </c>
      <c r="C275" s="435"/>
      <c r="D275" s="436"/>
      <c r="E275" s="435"/>
      <c r="F275" s="436"/>
      <c r="G275" s="435"/>
      <c r="H275" s="435"/>
      <c r="I275" s="436"/>
      <c r="J275" s="435"/>
      <c r="K275" s="436"/>
      <c r="L275" s="435"/>
      <c r="M275" s="433">
        <f t="shared" si="79"/>
        <v>0</v>
      </c>
      <c r="N275" s="433">
        <f t="shared" si="92"/>
        <v>0</v>
      </c>
      <c r="O275" s="440"/>
    </row>
    <row r="276" spans="1:15" s="424" customFormat="1">
      <c r="A276" s="434" t="s">
        <v>48</v>
      </c>
      <c r="B276" s="434"/>
      <c r="C276" s="435">
        <v>7350</v>
      </c>
      <c r="D276" s="436"/>
      <c r="E276" s="435"/>
      <c r="F276" s="436">
        <v>7350</v>
      </c>
      <c r="G276" s="435"/>
      <c r="H276" s="435"/>
      <c r="I276" s="436"/>
      <c r="J276" s="435"/>
      <c r="K276" s="436"/>
      <c r="L276" s="435"/>
      <c r="M276" s="433">
        <f t="shared" si="79"/>
        <v>7350</v>
      </c>
      <c r="N276" s="433">
        <f t="shared" si="92"/>
        <v>0</v>
      </c>
      <c r="O276" s="440"/>
    </row>
    <row r="277" spans="1:15" s="424" customFormat="1">
      <c r="A277" s="434" t="s">
        <v>400</v>
      </c>
      <c r="B277" s="434"/>
      <c r="C277" s="435">
        <v>7350</v>
      </c>
      <c r="D277" s="436">
        <v>0</v>
      </c>
      <c r="E277" s="435">
        <v>0</v>
      </c>
      <c r="F277" s="436">
        <v>7350</v>
      </c>
      <c r="G277" s="435">
        <v>0</v>
      </c>
      <c r="H277" s="435">
        <v>0</v>
      </c>
      <c r="I277" s="436">
        <v>0</v>
      </c>
      <c r="J277" s="435">
        <v>0</v>
      </c>
      <c r="K277" s="436">
        <v>0</v>
      </c>
      <c r="L277" s="435">
        <v>0</v>
      </c>
      <c r="M277" s="433">
        <f t="shared" si="79"/>
        <v>7350</v>
      </c>
      <c r="N277" s="433">
        <f t="shared" si="92"/>
        <v>0</v>
      </c>
      <c r="O277" s="440"/>
    </row>
    <row r="278" spans="1:15" s="424" customFormat="1">
      <c r="A278" s="434" t="s">
        <v>647</v>
      </c>
      <c r="B278" s="434"/>
      <c r="C278" s="435">
        <v>-2450</v>
      </c>
      <c r="D278" s="436"/>
      <c r="E278" s="435"/>
      <c r="F278" s="436">
        <v>-2450</v>
      </c>
      <c r="G278" s="435"/>
      <c r="H278" s="435"/>
      <c r="I278" s="436"/>
      <c r="J278" s="435"/>
      <c r="K278" s="436"/>
      <c r="L278" s="435"/>
      <c r="M278" s="433">
        <f t="shared" si="79"/>
        <v>-2450</v>
      </c>
      <c r="N278" s="433">
        <f t="shared" si="92"/>
        <v>0</v>
      </c>
      <c r="O278" s="440"/>
    </row>
    <row r="279" spans="1:15" s="424" customFormat="1">
      <c r="A279" s="434" t="s">
        <v>648</v>
      </c>
      <c r="B279" s="434"/>
      <c r="C279" s="435">
        <f>SUM(C278)</f>
        <v>-2450</v>
      </c>
      <c r="D279" s="435">
        <f t="shared" ref="D279:L279" si="95">SUM(D278)</f>
        <v>0</v>
      </c>
      <c r="E279" s="435">
        <f t="shared" si="95"/>
        <v>0</v>
      </c>
      <c r="F279" s="435">
        <f t="shared" si="95"/>
        <v>-2450</v>
      </c>
      <c r="G279" s="435">
        <f t="shared" si="95"/>
        <v>0</v>
      </c>
      <c r="H279" s="435">
        <f t="shared" si="95"/>
        <v>0</v>
      </c>
      <c r="I279" s="435">
        <f t="shared" si="95"/>
        <v>0</v>
      </c>
      <c r="J279" s="435">
        <f t="shared" si="95"/>
        <v>0</v>
      </c>
      <c r="K279" s="435">
        <f t="shared" si="95"/>
        <v>0</v>
      </c>
      <c r="L279" s="435">
        <f t="shared" si="95"/>
        <v>0</v>
      </c>
      <c r="M279" s="433">
        <f t="shared" si="79"/>
        <v>-2450</v>
      </c>
      <c r="N279" s="433">
        <f t="shared" si="92"/>
        <v>0</v>
      </c>
      <c r="O279" s="440"/>
    </row>
    <row r="280" spans="1:15" s="424" customFormat="1">
      <c r="A280" s="434" t="s">
        <v>400</v>
      </c>
      <c r="B280" s="434"/>
      <c r="C280" s="435">
        <f>C277+C279</f>
        <v>4900</v>
      </c>
      <c r="D280" s="435">
        <f t="shared" ref="D280:L280" si="96">D277+D279</f>
        <v>0</v>
      </c>
      <c r="E280" s="435">
        <f t="shared" si="96"/>
        <v>0</v>
      </c>
      <c r="F280" s="435">
        <f t="shared" si="96"/>
        <v>4900</v>
      </c>
      <c r="G280" s="435">
        <f t="shared" si="96"/>
        <v>0</v>
      </c>
      <c r="H280" s="435">
        <f t="shared" si="96"/>
        <v>0</v>
      </c>
      <c r="I280" s="435">
        <f t="shared" si="96"/>
        <v>0</v>
      </c>
      <c r="J280" s="435">
        <f t="shared" si="96"/>
        <v>0</v>
      </c>
      <c r="K280" s="435">
        <f t="shared" si="96"/>
        <v>0</v>
      </c>
      <c r="L280" s="435">
        <f t="shared" si="96"/>
        <v>0</v>
      </c>
      <c r="M280" s="433">
        <f t="shared" si="79"/>
        <v>4900</v>
      </c>
      <c r="N280" s="433">
        <f t="shared" si="92"/>
        <v>0</v>
      </c>
      <c r="O280" s="440"/>
    </row>
    <row r="281" spans="1:15">
      <c r="A281" s="447" t="s">
        <v>703</v>
      </c>
      <c r="B281" s="445" t="s">
        <v>645</v>
      </c>
      <c r="C281" s="435"/>
      <c r="D281" s="436"/>
      <c r="E281" s="435"/>
      <c r="F281" s="436"/>
      <c r="G281" s="435"/>
      <c r="H281" s="435"/>
      <c r="I281" s="436"/>
      <c r="J281" s="435"/>
      <c r="K281" s="436"/>
      <c r="L281" s="435"/>
      <c r="M281" s="433">
        <f t="shared" si="79"/>
        <v>0</v>
      </c>
      <c r="N281" s="433">
        <f t="shared" si="92"/>
        <v>0</v>
      </c>
      <c r="O281" s="440"/>
    </row>
    <row r="282" spans="1:15" s="424" customFormat="1">
      <c r="A282" s="434" t="s">
        <v>48</v>
      </c>
      <c r="B282" s="434"/>
      <c r="C282" s="435">
        <v>1741</v>
      </c>
      <c r="D282" s="436"/>
      <c r="E282" s="435"/>
      <c r="F282" s="436">
        <v>1741</v>
      </c>
      <c r="G282" s="435"/>
      <c r="H282" s="435"/>
      <c r="I282" s="436"/>
      <c r="J282" s="435"/>
      <c r="K282" s="436"/>
      <c r="L282" s="435"/>
      <c r="M282" s="433">
        <f t="shared" si="79"/>
        <v>1741</v>
      </c>
      <c r="N282" s="433">
        <f t="shared" si="92"/>
        <v>0</v>
      </c>
      <c r="O282" s="440"/>
    </row>
    <row r="283" spans="1:15" s="424" customFormat="1">
      <c r="A283" s="434" t="s">
        <v>400</v>
      </c>
      <c r="B283" s="434"/>
      <c r="C283" s="435">
        <v>1741</v>
      </c>
      <c r="D283" s="436">
        <v>0</v>
      </c>
      <c r="E283" s="435">
        <v>0</v>
      </c>
      <c r="F283" s="436">
        <v>1741</v>
      </c>
      <c r="G283" s="435">
        <v>0</v>
      </c>
      <c r="H283" s="435">
        <v>0</v>
      </c>
      <c r="I283" s="436">
        <v>0</v>
      </c>
      <c r="J283" s="435">
        <v>0</v>
      </c>
      <c r="K283" s="436">
        <v>0</v>
      </c>
      <c r="L283" s="435">
        <v>0</v>
      </c>
      <c r="M283" s="433">
        <f t="shared" si="79"/>
        <v>1741</v>
      </c>
      <c r="N283" s="433">
        <f t="shared" si="92"/>
        <v>0</v>
      </c>
      <c r="O283" s="440"/>
    </row>
    <row r="284" spans="1:15" s="424" customFormat="1">
      <c r="A284" s="434" t="s">
        <v>647</v>
      </c>
      <c r="B284" s="434"/>
      <c r="C284" s="435">
        <v>95</v>
      </c>
      <c r="D284" s="436"/>
      <c r="E284" s="435"/>
      <c r="F284" s="436">
        <v>95</v>
      </c>
      <c r="G284" s="435"/>
      <c r="H284" s="435"/>
      <c r="I284" s="436"/>
      <c r="J284" s="435"/>
      <c r="K284" s="436"/>
      <c r="L284" s="435"/>
      <c r="M284" s="433">
        <f t="shared" si="79"/>
        <v>95</v>
      </c>
      <c r="N284" s="433">
        <f t="shared" si="92"/>
        <v>0</v>
      </c>
      <c r="O284" s="440"/>
    </row>
    <row r="285" spans="1:15" s="424" customFormat="1">
      <c r="A285" s="434" t="s">
        <v>648</v>
      </c>
      <c r="B285" s="434"/>
      <c r="C285" s="435">
        <f>SUM(C284)</f>
        <v>95</v>
      </c>
      <c r="D285" s="435">
        <f t="shared" ref="D285:L285" si="97">SUM(D284)</f>
        <v>0</v>
      </c>
      <c r="E285" s="435">
        <f t="shared" si="97"/>
        <v>0</v>
      </c>
      <c r="F285" s="435">
        <f t="shared" si="97"/>
        <v>95</v>
      </c>
      <c r="G285" s="435">
        <f t="shared" si="97"/>
        <v>0</v>
      </c>
      <c r="H285" s="435">
        <f t="shared" si="97"/>
        <v>0</v>
      </c>
      <c r="I285" s="435">
        <f t="shared" si="97"/>
        <v>0</v>
      </c>
      <c r="J285" s="435">
        <f t="shared" si="97"/>
        <v>0</v>
      </c>
      <c r="K285" s="435">
        <f t="shared" si="97"/>
        <v>0</v>
      </c>
      <c r="L285" s="435">
        <f t="shared" si="97"/>
        <v>0</v>
      </c>
      <c r="M285" s="433">
        <f t="shared" si="79"/>
        <v>95</v>
      </c>
      <c r="N285" s="433">
        <f t="shared" si="92"/>
        <v>0</v>
      </c>
      <c r="O285" s="440"/>
    </row>
    <row r="286" spans="1:15" s="424" customFormat="1">
      <c r="A286" s="434" t="s">
        <v>400</v>
      </c>
      <c r="B286" s="434"/>
      <c r="C286" s="435">
        <f>C283+C285</f>
        <v>1836</v>
      </c>
      <c r="D286" s="435">
        <f t="shared" ref="D286:L286" si="98">D283+D285</f>
        <v>0</v>
      </c>
      <c r="E286" s="435">
        <f t="shared" si="98"/>
        <v>0</v>
      </c>
      <c r="F286" s="435">
        <f t="shared" si="98"/>
        <v>1836</v>
      </c>
      <c r="G286" s="435">
        <f t="shared" si="98"/>
        <v>0</v>
      </c>
      <c r="H286" s="435">
        <f t="shared" si="98"/>
        <v>0</v>
      </c>
      <c r="I286" s="435">
        <f t="shared" si="98"/>
        <v>0</v>
      </c>
      <c r="J286" s="435">
        <f t="shared" si="98"/>
        <v>0</v>
      </c>
      <c r="K286" s="435">
        <f t="shared" si="98"/>
        <v>0</v>
      </c>
      <c r="L286" s="435">
        <f t="shared" si="98"/>
        <v>0</v>
      </c>
      <c r="M286" s="433">
        <f t="shared" si="79"/>
        <v>1836</v>
      </c>
      <c r="N286" s="433">
        <f t="shared" si="92"/>
        <v>0</v>
      </c>
      <c r="O286" s="440"/>
    </row>
    <row r="287" spans="1:15" s="482" customFormat="1">
      <c r="A287" s="430" t="s">
        <v>704</v>
      </c>
      <c r="B287" s="430"/>
      <c r="C287" s="430"/>
      <c r="D287" s="431"/>
      <c r="E287" s="432"/>
      <c r="F287" s="431"/>
      <c r="G287" s="432"/>
      <c r="H287" s="432"/>
      <c r="I287" s="431"/>
      <c r="J287" s="432"/>
      <c r="K287" s="431"/>
      <c r="L287" s="432"/>
      <c r="M287" s="433">
        <f t="shared" si="79"/>
        <v>0</v>
      </c>
      <c r="N287" s="433">
        <f t="shared" si="92"/>
        <v>0</v>
      </c>
      <c r="O287" s="440"/>
    </row>
    <row r="288" spans="1:15" s="460" customFormat="1">
      <c r="A288" s="434" t="s">
        <v>48</v>
      </c>
      <c r="B288" s="483"/>
      <c r="C288" s="437">
        <f t="shared" ref="C288:L289" si="99">C13+C20+C27+C34+C42+C61+C69+C111+C118</f>
        <v>1267593</v>
      </c>
      <c r="D288" s="437">
        <f t="shared" si="99"/>
        <v>595335</v>
      </c>
      <c r="E288" s="437">
        <f t="shared" si="99"/>
        <v>122679</v>
      </c>
      <c r="F288" s="437">
        <f t="shared" si="99"/>
        <v>490887</v>
      </c>
      <c r="G288" s="437">
        <f t="shared" si="99"/>
        <v>120</v>
      </c>
      <c r="H288" s="437">
        <f t="shared" si="99"/>
        <v>29250</v>
      </c>
      <c r="I288" s="437">
        <f t="shared" si="99"/>
        <v>29322</v>
      </c>
      <c r="J288" s="437">
        <f t="shared" si="99"/>
        <v>0</v>
      </c>
      <c r="K288" s="437">
        <f t="shared" si="99"/>
        <v>0</v>
      </c>
      <c r="L288" s="437">
        <f t="shared" si="99"/>
        <v>0</v>
      </c>
      <c r="M288" s="433">
        <f t="shared" si="79"/>
        <v>1267593</v>
      </c>
      <c r="N288" s="433">
        <f t="shared" si="92"/>
        <v>0</v>
      </c>
      <c r="O288" s="484"/>
    </row>
    <row r="289" spans="1:15" s="460" customFormat="1">
      <c r="A289" s="434" t="s">
        <v>400</v>
      </c>
      <c r="B289" s="483"/>
      <c r="C289" s="437">
        <f t="shared" si="99"/>
        <v>1275338</v>
      </c>
      <c r="D289" s="437">
        <f t="shared" si="99"/>
        <v>591124</v>
      </c>
      <c r="E289" s="437">
        <f t="shared" si="99"/>
        <v>121859</v>
      </c>
      <c r="F289" s="437">
        <f t="shared" si="99"/>
        <v>503363</v>
      </c>
      <c r="G289" s="437">
        <f t="shared" si="99"/>
        <v>120</v>
      </c>
      <c r="H289" s="437">
        <f t="shared" si="99"/>
        <v>29250</v>
      </c>
      <c r="I289" s="437">
        <f t="shared" si="99"/>
        <v>29622</v>
      </c>
      <c r="J289" s="437">
        <f t="shared" si="99"/>
        <v>0</v>
      </c>
      <c r="K289" s="437">
        <f t="shared" si="99"/>
        <v>0</v>
      </c>
      <c r="L289" s="437">
        <f t="shared" si="99"/>
        <v>0</v>
      </c>
      <c r="M289" s="433">
        <f t="shared" si="79"/>
        <v>1275338</v>
      </c>
      <c r="N289" s="433">
        <f t="shared" si="92"/>
        <v>0</v>
      </c>
      <c r="O289" s="484"/>
    </row>
    <row r="290" spans="1:15" s="460" customFormat="1">
      <c r="A290" s="434" t="s">
        <v>648</v>
      </c>
      <c r="B290" s="483"/>
      <c r="C290" s="437">
        <f t="shared" ref="C290:L291" si="100">C17+C24+C31+C39+C44+C66+C71+C115+C120</f>
        <v>-69939</v>
      </c>
      <c r="D290" s="437">
        <f t="shared" si="100"/>
        <v>-5512</v>
      </c>
      <c r="E290" s="437">
        <f t="shared" si="100"/>
        <v>-1203</v>
      </c>
      <c r="F290" s="437">
        <f t="shared" si="100"/>
        <v>-53999</v>
      </c>
      <c r="G290" s="437">
        <f t="shared" si="100"/>
        <v>0</v>
      </c>
      <c r="H290" s="437">
        <f t="shared" si="100"/>
        <v>23</v>
      </c>
      <c r="I290" s="437">
        <f t="shared" si="100"/>
        <v>-9248</v>
      </c>
      <c r="J290" s="437">
        <f t="shared" si="100"/>
        <v>0</v>
      </c>
      <c r="K290" s="437">
        <f t="shared" si="100"/>
        <v>0</v>
      </c>
      <c r="L290" s="437">
        <f t="shared" si="100"/>
        <v>0</v>
      </c>
      <c r="M290" s="433">
        <f t="shared" si="79"/>
        <v>-69939</v>
      </c>
      <c r="N290" s="433">
        <f t="shared" si="92"/>
        <v>0</v>
      </c>
      <c r="O290" s="484"/>
    </row>
    <row r="291" spans="1:15" s="460" customFormat="1">
      <c r="A291" s="434" t="s">
        <v>400</v>
      </c>
      <c r="B291" s="483"/>
      <c r="C291" s="437">
        <f t="shared" si="100"/>
        <v>1205399</v>
      </c>
      <c r="D291" s="437">
        <f t="shared" si="100"/>
        <v>585612</v>
      </c>
      <c r="E291" s="437">
        <f t="shared" si="100"/>
        <v>120656</v>
      </c>
      <c r="F291" s="437">
        <f t="shared" si="100"/>
        <v>449364</v>
      </c>
      <c r="G291" s="437">
        <f t="shared" si="100"/>
        <v>120</v>
      </c>
      <c r="H291" s="437">
        <f t="shared" si="100"/>
        <v>29273</v>
      </c>
      <c r="I291" s="437">
        <f t="shared" si="100"/>
        <v>20374</v>
      </c>
      <c r="J291" s="437">
        <f t="shared" si="100"/>
        <v>0</v>
      </c>
      <c r="K291" s="437">
        <f t="shared" si="100"/>
        <v>0</v>
      </c>
      <c r="L291" s="437">
        <f t="shared" si="100"/>
        <v>0</v>
      </c>
      <c r="M291" s="433">
        <f t="shared" si="79"/>
        <v>1205399</v>
      </c>
      <c r="N291" s="433">
        <f t="shared" si="92"/>
        <v>0</v>
      </c>
      <c r="O291" s="484"/>
    </row>
    <row r="292" spans="1:15" s="424" customFormat="1">
      <c r="A292" s="485" t="s">
        <v>705</v>
      </c>
      <c r="B292" s="486"/>
      <c r="C292" s="487"/>
      <c r="D292" s="487"/>
      <c r="E292" s="487"/>
      <c r="F292" s="487"/>
      <c r="G292" s="487"/>
      <c r="H292" s="487"/>
      <c r="I292" s="488"/>
      <c r="J292" s="487"/>
      <c r="K292" s="487"/>
      <c r="L292" s="487"/>
      <c r="M292" s="433">
        <f t="shared" si="79"/>
        <v>0</v>
      </c>
      <c r="N292" s="433">
        <f t="shared" si="92"/>
        <v>0</v>
      </c>
      <c r="O292" s="442"/>
    </row>
    <row r="293" spans="1:15" s="424" customFormat="1">
      <c r="A293" s="434" t="s">
        <v>48</v>
      </c>
      <c r="B293" s="462"/>
      <c r="C293" s="489">
        <f t="shared" ref="C293:L294" si="101">C13+C20+C27+C34+C61+C81+C88+C96+C111+C123+C131+C143+C151+C158+C164+C171+C178+C185+C191+C198+C204+C224+C237+C251+C258+C264+C270+C276+C282+C230+C104</f>
        <v>896872</v>
      </c>
      <c r="D293" s="489">
        <f t="shared" si="101"/>
        <v>447082</v>
      </c>
      <c r="E293" s="489">
        <f t="shared" si="101"/>
        <v>92180</v>
      </c>
      <c r="F293" s="489">
        <f t="shared" si="101"/>
        <v>308716</v>
      </c>
      <c r="G293" s="489">
        <f t="shared" si="101"/>
        <v>0</v>
      </c>
      <c r="H293" s="489">
        <f t="shared" si="101"/>
        <v>29250</v>
      </c>
      <c r="I293" s="489">
        <f t="shared" si="101"/>
        <v>19644</v>
      </c>
      <c r="J293" s="489">
        <f t="shared" si="101"/>
        <v>0</v>
      </c>
      <c r="K293" s="489">
        <f t="shared" si="101"/>
        <v>0</v>
      </c>
      <c r="L293" s="489">
        <f t="shared" si="101"/>
        <v>0</v>
      </c>
      <c r="M293" s="433">
        <f t="shared" ref="M293:M310" si="102">SUM(D293:L293)</f>
        <v>896872</v>
      </c>
      <c r="N293" s="433">
        <f t="shared" si="92"/>
        <v>0</v>
      </c>
      <c r="O293" s="442"/>
    </row>
    <row r="294" spans="1:15" s="424" customFormat="1">
      <c r="A294" s="434" t="s">
        <v>400</v>
      </c>
      <c r="B294" s="462"/>
      <c r="C294" s="489">
        <f t="shared" si="101"/>
        <v>901777</v>
      </c>
      <c r="D294" s="489">
        <f t="shared" si="101"/>
        <v>442871</v>
      </c>
      <c r="E294" s="489">
        <f t="shared" si="101"/>
        <v>91360</v>
      </c>
      <c r="F294" s="489">
        <f t="shared" si="101"/>
        <v>318352</v>
      </c>
      <c r="G294" s="489">
        <f t="shared" si="101"/>
        <v>0</v>
      </c>
      <c r="H294" s="489">
        <f t="shared" si="101"/>
        <v>29250</v>
      </c>
      <c r="I294" s="489">
        <f t="shared" si="101"/>
        <v>19944</v>
      </c>
      <c r="J294" s="489">
        <f t="shared" si="101"/>
        <v>0</v>
      </c>
      <c r="K294" s="489">
        <f t="shared" si="101"/>
        <v>0</v>
      </c>
      <c r="L294" s="489">
        <f t="shared" si="101"/>
        <v>0</v>
      </c>
      <c r="M294" s="433">
        <f t="shared" si="102"/>
        <v>901777</v>
      </c>
      <c r="N294" s="433">
        <f t="shared" si="92"/>
        <v>0</v>
      </c>
      <c r="O294" s="442"/>
    </row>
    <row r="295" spans="1:15" s="424" customFormat="1">
      <c r="A295" s="434" t="s">
        <v>648</v>
      </c>
      <c r="B295" s="462"/>
      <c r="C295" s="489">
        <f t="shared" ref="C295:L296" si="103">C17+C24+C31+C39+C66+C85+C93+C101+C108+C115+C128+C135+C148+C155+C161+C168+C175+C182+C188+C195+C201+C207+C227+C234+C241+C255+C261+C267+C273+C279+C285</f>
        <v>-58983</v>
      </c>
      <c r="D295" s="489">
        <f t="shared" si="103"/>
        <v>-10409</v>
      </c>
      <c r="E295" s="489">
        <f t="shared" si="103"/>
        <v>-2077</v>
      </c>
      <c r="F295" s="489">
        <f t="shared" si="103"/>
        <v>-38672</v>
      </c>
      <c r="G295" s="489">
        <f t="shared" si="103"/>
        <v>0</v>
      </c>
      <c r="H295" s="489">
        <f t="shared" si="103"/>
        <v>23</v>
      </c>
      <c r="I295" s="489">
        <f t="shared" si="103"/>
        <v>-7848</v>
      </c>
      <c r="J295" s="489">
        <f t="shared" si="103"/>
        <v>0</v>
      </c>
      <c r="K295" s="489">
        <f t="shared" si="103"/>
        <v>0</v>
      </c>
      <c r="L295" s="489">
        <f t="shared" si="103"/>
        <v>0</v>
      </c>
      <c r="M295" s="433">
        <f t="shared" si="102"/>
        <v>-58983</v>
      </c>
      <c r="N295" s="433">
        <f t="shared" si="92"/>
        <v>0</v>
      </c>
      <c r="O295" s="442"/>
    </row>
    <row r="296" spans="1:15" s="424" customFormat="1">
      <c r="A296" s="434" t="s">
        <v>400</v>
      </c>
      <c r="B296" s="490"/>
      <c r="C296" s="489">
        <f t="shared" si="103"/>
        <v>842794</v>
      </c>
      <c r="D296" s="489">
        <f t="shared" si="103"/>
        <v>432462</v>
      </c>
      <c r="E296" s="489">
        <f t="shared" si="103"/>
        <v>89283</v>
      </c>
      <c r="F296" s="489">
        <f t="shared" si="103"/>
        <v>279680</v>
      </c>
      <c r="G296" s="489">
        <f t="shared" si="103"/>
        <v>0</v>
      </c>
      <c r="H296" s="489">
        <f t="shared" si="103"/>
        <v>29273</v>
      </c>
      <c r="I296" s="489">
        <f t="shared" si="103"/>
        <v>12096</v>
      </c>
      <c r="J296" s="489">
        <f t="shared" si="103"/>
        <v>0</v>
      </c>
      <c r="K296" s="489">
        <f t="shared" si="103"/>
        <v>0</v>
      </c>
      <c r="L296" s="489">
        <f t="shared" si="103"/>
        <v>0</v>
      </c>
      <c r="M296" s="433">
        <f t="shared" si="102"/>
        <v>842794</v>
      </c>
      <c r="N296" s="433">
        <f t="shared" si="92"/>
        <v>0</v>
      </c>
      <c r="O296" s="440"/>
    </row>
    <row r="297" spans="1:15" s="424" customFormat="1">
      <c r="A297" s="485" t="s">
        <v>706</v>
      </c>
      <c r="B297" s="486"/>
      <c r="C297" s="487"/>
      <c r="D297" s="487"/>
      <c r="E297" s="487"/>
      <c r="F297" s="487"/>
      <c r="G297" s="487"/>
      <c r="H297" s="487"/>
      <c r="I297" s="488"/>
      <c r="J297" s="487"/>
      <c r="K297" s="487"/>
      <c r="L297" s="487"/>
      <c r="M297" s="433">
        <f t="shared" si="102"/>
        <v>0</v>
      </c>
      <c r="N297" s="433">
        <f t="shared" si="92"/>
        <v>0</v>
      </c>
      <c r="O297" s="442"/>
    </row>
    <row r="298" spans="1:15" s="424" customFormat="1">
      <c r="A298" s="434" t="s">
        <v>48</v>
      </c>
      <c r="B298" s="462"/>
      <c r="C298" s="489">
        <f t="shared" ref="C298:L299" si="104">C42+C74+C210+C216+C244</f>
        <v>370721</v>
      </c>
      <c r="D298" s="489">
        <f t="shared" si="104"/>
        <v>148253</v>
      </c>
      <c r="E298" s="489">
        <f t="shared" si="104"/>
        <v>30499</v>
      </c>
      <c r="F298" s="489">
        <f t="shared" si="104"/>
        <v>182171</v>
      </c>
      <c r="G298" s="489">
        <f t="shared" si="104"/>
        <v>120</v>
      </c>
      <c r="H298" s="489">
        <f t="shared" si="104"/>
        <v>0</v>
      </c>
      <c r="I298" s="489">
        <f t="shared" si="104"/>
        <v>9678</v>
      </c>
      <c r="J298" s="489">
        <f t="shared" si="104"/>
        <v>0</v>
      </c>
      <c r="K298" s="489">
        <f t="shared" si="104"/>
        <v>0</v>
      </c>
      <c r="L298" s="489">
        <f t="shared" si="104"/>
        <v>0</v>
      </c>
      <c r="M298" s="433">
        <f t="shared" si="102"/>
        <v>370721</v>
      </c>
      <c r="N298" s="433">
        <f t="shared" si="92"/>
        <v>0</v>
      </c>
      <c r="O298" s="442"/>
    </row>
    <row r="299" spans="1:15" s="424" customFormat="1">
      <c r="A299" s="434" t="s">
        <v>400</v>
      </c>
      <c r="B299" s="462"/>
      <c r="C299" s="489">
        <f t="shared" si="104"/>
        <v>373561</v>
      </c>
      <c r="D299" s="489">
        <f t="shared" si="104"/>
        <v>148253</v>
      </c>
      <c r="E299" s="489">
        <f t="shared" si="104"/>
        <v>30499</v>
      </c>
      <c r="F299" s="489">
        <f t="shared" si="104"/>
        <v>185011</v>
      </c>
      <c r="G299" s="489">
        <f t="shared" si="104"/>
        <v>120</v>
      </c>
      <c r="H299" s="489">
        <f t="shared" si="104"/>
        <v>0</v>
      </c>
      <c r="I299" s="489">
        <f t="shared" si="104"/>
        <v>9678</v>
      </c>
      <c r="J299" s="489">
        <f t="shared" si="104"/>
        <v>0</v>
      </c>
      <c r="K299" s="489">
        <f t="shared" si="104"/>
        <v>0</v>
      </c>
      <c r="L299" s="489">
        <f t="shared" si="104"/>
        <v>0</v>
      </c>
      <c r="M299" s="433">
        <f t="shared" si="102"/>
        <v>373561</v>
      </c>
      <c r="N299" s="433">
        <f t="shared" si="92"/>
        <v>0</v>
      </c>
      <c r="O299" s="442"/>
    </row>
    <row r="300" spans="1:15" s="424" customFormat="1">
      <c r="A300" s="434" t="s">
        <v>648</v>
      </c>
      <c r="B300" s="462"/>
      <c r="C300" s="489">
        <f t="shared" ref="C300:L301" si="105">C78+C248+C213+C221+C44</f>
        <v>-10956</v>
      </c>
      <c r="D300" s="489">
        <f t="shared" si="105"/>
        <v>4897</v>
      </c>
      <c r="E300" s="489">
        <f t="shared" si="105"/>
        <v>874</v>
      </c>
      <c r="F300" s="489">
        <f t="shared" si="105"/>
        <v>-15327</v>
      </c>
      <c r="G300" s="489">
        <f t="shared" si="105"/>
        <v>0</v>
      </c>
      <c r="H300" s="489">
        <f t="shared" si="105"/>
        <v>0</v>
      </c>
      <c r="I300" s="489">
        <f t="shared" si="105"/>
        <v>-1400</v>
      </c>
      <c r="J300" s="489">
        <f t="shared" si="105"/>
        <v>0</v>
      </c>
      <c r="K300" s="489">
        <f t="shared" si="105"/>
        <v>0</v>
      </c>
      <c r="L300" s="489">
        <f t="shared" si="105"/>
        <v>0</v>
      </c>
      <c r="M300" s="433">
        <f t="shared" si="102"/>
        <v>-10956</v>
      </c>
      <c r="N300" s="433">
        <f t="shared" si="92"/>
        <v>0</v>
      </c>
      <c r="O300" s="442"/>
    </row>
    <row r="301" spans="1:15" s="424" customFormat="1">
      <c r="A301" s="434" t="s">
        <v>400</v>
      </c>
      <c r="B301" s="490"/>
      <c r="C301" s="489">
        <f t="shared" si="105"/>
        <v>362605</v>
      </c>
      <c r="D301" s="489">
        <f t="shared" si="105"/>
        <v>153150</v>
      </c>
      <c r="E301" s="489">
        <f t="shared" si="105"/>
        <v>31373</v>
      </c>
      <c r="F301" s="489">
        <f t="shared" si="105"/>
        <v>169684</v>
      </c>
      <c r="G301" s="489">
        <f t="shared" si="105"/>
        <v>120</v>
      </c>
      <c r="H301" s="489">
        <f t="shared" si="105"/>
        <v>0</v>
      </c>
      <c r="I301" s="489">
        <f t="shared" si="105"/>
        <v>8278</v>
      </c>
      <c r="J301" s="489">
        <f t="shared" si="105"/>
        <v>0</v>
      </c>
      <c r="K301" s="489">
        <f t="shared" si="105"/>
        <v>0</v>
      </c>
      <c r="L301" s="489">
        <f t="shared" si="105"/>
        <v>0</v>
      </c>
      <c r="M301" s="433">
        <f t="shared" si="102"/>
        <v>362605</v>
      </c>
      <c r="N301" s="433">
        <f t="shared" si="92"/>
        <v>0</v>
      </c>
      <c r="O301" s="440"/>
    </row>
    <row r="302" spans="1:15">
      <c r="A302" s="491" t="s">
        <v>707</v>
      </c>
      <c r="B302" s="492"/>
      <c r="C302" s="493">
        <v>0</v>
      </c>
      <c r="D302" s="493">
        <v>0</v>
      </c>
      <c r="E302" s="493">
        <v>0</v>
      </c>
      <c r="F302" s="493">
        <v>0</v>
      </c>
      <c r="G302" s="493">
        <v>0</v>
      </c>
      <c r="H302" s="493">
        <v>0</v>
      </c>
      <c r="I302" s="494">
        <v>0</v>
      </c>
      <c r="J302" s="493">
        <v>0</v>
      </c>
      <c r="K302" s="493">
        <v>0</v>
      </c>
      <c r="L302" s="493">
        <v>0</v>
      </c>
      <c r="M302" s="433">
        <f t="shared" si="102"/>
        <v>0</v>
      </c>
      <c r="N302" s="433">
        <f t="shared" si="92"/>
        <v>0</v>
      </c>
      <c r="O302" s="440"/>
    </row>
    <row r="303" spans="1:15">
      <c r="A303" s="495"/>
      <c r="B303" s="424"/>
      <c r="C303" s="460"/>
      <c r="D303" s="460"/>
      <c r="E303" s="460"/>
      <c r="F303" s="460"/>
      <c r="G303" s="460"/>
      <c r="H303" s="460"/>
      <c r="I303" s="460"/>
      <c r="J303" s="460"/>
      <c r="K303" s="460"/>
      <c r="L303" s="460"/>
      <c r="M303" s="433">
        <f t="shared" si="102"/>
        <v>0</v>
      </c>
      <c r="N303" s="433">
        <f t="shared" si="92"/>
        <v>0</v>
      </c>
      <c r="O303" s="440"/>
    </row>
    <row r="304" spans="1:15">
      <c r="C304" s="496">
        <f>C293+C298</f>
        <v>1267593</v>
      </c>
      <c r="D304" s="496">
        <f t="shared" ref="D304:L304" si="106">D293+D298</f>
        <v>595335</v>
      </c>
      <c r="E304" s="496">
        <f t="shared" si="106"/>
        <v>122679</v>
      </c>
      <c r="F304" s="496">
        <f t="shared" si="106"/>
        <v>490887</v>
      </c>
      <c r="G304" s="496">
        <f t="shared" si="106"/>
        <v>120</v>
      </c>
      <c r="H304" s="496">
        <f t="shared" si="106"/>
        <v>29250</v>
      </c>
      <c r="I304" s="496">
        <f t="shared" si="106"/>
        <v>29322</v>
      </c>
      <c r="J304" s="496">
        <f t="shared" si="106"/>
        <v>0</v>
      </c>
      <c r="K304" s="496">
        <f t="shared" si="106"/>
        <v>0</v>
      </c>
      <c r="L304" s="496">
        <f t="shared" si="106"/>
        <v>0</v>
      </c>
      <c r="M304" s="433">
        <f t="shared" si="102"/>
        <v>1267593</v>
      </c>
      <c r="N304" s="433">
        <f t="shared" si="92"/>
        <v>0</v>
      </c>
      <c r="O304" s="440"/>
    </row>
    <row r="305" spans="3:15">
      <c r="C305" s="496">
        <f t="shared" ref="C305:L307" si="107">C294+C299</f>
        <v>1275338</v>
      </c>
      <c r="D305" s="496">
        <f t="shared" si="107"/>
        <v>591124</v>
      </c>
      <c r="E305" s="496">
        <f t="shared" si="107"/>
        <v>121859</v>
      </c>
      <c r="F305" s="496">
        <f t="shared" si="107"/>
        <v>503363</v>
      </c>
      <c r="G305" s="496">
        <f t="shared" si="107"/>
        <v>120</v>
      </c>
      <c r="H305" s="496">
        <f t="shared" si="107"/>
        <v>29250</v>
      </c>
      <c r="I305" s="496">
        <f t="shared" si="107"/>
        <v>29622</v>
      </c>
      <c r="J305" s="496">
        <f t="shared" si="107"/>
        <v>0</v>
      </c>
      <c r="K305" s="496">
        <f t="shared" si="107"/>
        <v>0</v>
      </c>
      <c r="L305" s="496">
        <f t="shared" si="107"/>
        <v>0</v>
      </c>
      <c r="M305" s="433">
        <f t="shared" si="102"/>
        <v>1275338</v>
      </c>
      <c r="N305" s="433">
        <f t="shared" si="92"/>
        <v>0</v>
      </c>
      <c r="O305" s="440"/>
    </row>
    <row r="306" spans="3:15">
      <c r="C306" s="496">
        <f t="shared" si="107"/>
        <v>-69939</v>
      </c>
      <c r="D306" s="496">
        <f t="shared" si="107"/>
        <v>-5512</v>
      </c>
      <c r="E306" s="496">
        <f t="shared" si="107"/>
        <v>-1203</v>
      </c>
      <c r="F306" s="496">
        <f t="shared" si="107"/>
        <v>-53999</v>
      </c>
      <c r="G306" s="496">
        <f t="shared" si="107"/>
        <v>0</v>
      </c>
      <c r="H306" s="496">
        <f t="shared" si="107"/>
        <v>23</v>
      </c>
      <c r="I306" s="496">
        <f t="shared" si="107"/>
        <v>-9248</v>
      </c>
      <c r="J306" s="496">
        <f t="shared" si="107"/>
        <v>0</v>
      </c>
      <c r="K306" s="496">
        <f t="shared" si="107"/>
        <v>0</v>
      </c>
      <c r="L306" s="496">
        <f t="shared" si="107"/>
        <v>0</v>
      </c>
      <c r="M306" s="433">
        <f t="shared" si="102"/>
        <v>-69939</v>
      </c>
      <c r="N306" s="433">
        <f t="shared" si="92"/>
        <v>0</v>
      </c>
      <c r="O306" s="440"/>
    </row>
    <row r="307" spans="3:15">
      <c r="C307" s="496">
        <f t="shared" si="107"/>
        <v>1205399</v>
      </c>
      <c r="D307" s="496">
        <f t="shared" si="107"/>
        <v>585612</v>
      </c>
      <c r="E307" s="496">
        <f t="shared" si="107"/>
        <v>120656</v>
      </c>
      <c r="F307" s="496">
        <f t="shared" si="107"/>
        <v>449364</v>
      </c>
      <c r="G307" s="496">
        <f t="shared" si="107"/>
        <v>120</v>
      </c>
      <c r="H307" s="496">
        <f t="shared" si="107"/>
        <v>29273</v>
      </c>
      <c r="I307" s="496">
        <f t="shared" si="107"/>
        <v>20374</v>
      </c>
      <c r="J307" s="496">
        <f t="shared" si="107"/>
        <v>0</v>
      </c>
      <c r="K307" s="496">
        <f t="shared" si="107"/>
        <v>0</v>
      </c>
      <c r="L307" s="496">
        <f t="shared" si="107"/>
        <v>0</v>
      </c>
      <c r="M307" s="433">
        <f t="shared" si="102"/>
        <v>1205399</v>
      </c>
      <c r="N307" s="433">
        <f t="shared" si="92"/>
        <v>0</v>
      </c>
      <c r="O307" s="440"/>
    </row>
    <row r="308" spans="3:15">
      <c r="C308" s="433">
        <f>C307-C291</f>
        <v>0</v>
      </c>
      <c r="D308" s="433">
        <f t="shared" ref="D308:L308" si="108">D307-D291</f>
        <v>0</v>
      </c>
      <c r="E308" s="433">
        <f t="shared" si="108"/>
        <v>0</v>
      </c>
      <c r="F308" s="433">
        <f t="shared" si="108"/>
        <v>0</v>
      </c>
      <c r="G308" s="433">
        <f t="shared" si="108"/>
        <v>0</v>
      </c>
      <c r="H308" s="433">
        <f t="shared" si="108"/>
        <v>0</v>
      </c>
      <c r="I308" s="433">
        <f t="shared" si="108"/>
        <v>0</v>
      </c>
      <c r="J308" s="433">
        <f t="shared" si="108"/>
        <v>0</v>
      </c>
      <c r="K308" s="433">
        <f t="shared" si="108"/>
        <v>0</v>
      </c>
      <c r="L308" s="433">
        <f t="shared" si="108"/>
        <v>0</v>
      </c>
      <c r="M308" s="433">
        <f t="shared" si="102"/>
        <v>0</v>
      </c>
      <c r="N308" s="433">
        <f t="shared" si="92"/>
        <v>0</v>
      </c>
      <c r="O308" s="440"/>
    </row>
    <row r="309" spans="3:15">
      <c r="C309" s="433">
        <f>C305-C289</f>
        <v>0</v>
      </c>
      <c r="D309" s="433">
        <f t="shared" ref="D309:L310" si="109">D305-D289</f>
        <v>0</v>
      </c>
      <c r="E309" s="433">
        <f t="shared" si="109"/>
        <v>0</v>
      </c>
      <c r="F309" s="433">
        <f t="shared" si="109"/>
        <v>0</v>
      </c>
      <c r="G309" s="433">
        <f t="shared" si="109"/>
        <v>0</v>
      </c>
      <c r="H309" s="433">
        <f t="shared" si="109"/>
        <v>0</v>
      </c>
      <c r="I309" s="433">
        <f t="shared" si="109"/>
        <v>0</v>
      </c>
      <c r="J309" s="433">
        <f t="shared" si="109"/>
        <v>0</v>
      </c>
      <c r="K309" s="433">
        <f t="shared" si="109"/>
        <v>0</v>
      </c>
      <c r="L309" s="433">
        <f t="shared" si="109"/>
        <v>0</v>
      </c>
      <c r="M309" s="433">
        <f t="shared" si="102"/>
        <v>0</v>
      </c>
      <c r="N309" s="433">
        <f t="shared" si="92"/>
        <v>0</v>
      </c>
      <c r="O309" s="440"/>
    </row>
    <row r="310" spans="3:15">
      <c r="C310" s="433">
        <f>C306-C290</f>
        <v>0</v>
      </c>
      <c r="D310" s="433">
        <f t="shared" si="109"/>
        <v>0</v>
      </c>
      <c r="E310" s="433">
        <f t="shared" si="109"/>
        <v>0</v>
      </c>
      <c r="F310" s="433">
        <f t="shared" si="109"/>
        <v>0</v>
      </c>
      <c r="G310" s="433">
        <f t="shared" si="109"/>
        <v>0</v>
      </c>
      <c r="H310" s="433">
        <f t="shared" si="109"/>
        <v>0</v>
      </c>
      <c r="I310" s="433">
        <f t="shared" si="109"/>
        <v>0</v>
      </c>
      <c r="J310" s="433">
        <f t="shared" si="109"/>
        <v>0</v>
      </c>
      <c r="K310" s="433">
        <f t="shared" si="109"/>
        <v>0</v>
      </c>
      <c r="L310" s="433">
        <f t="shared" si="109"/>
        <v>0</v>
      </c>
      <c r="M310" s="433">
        <f t="shared" si="102"/>
        <v>0</v>
      </c>
      <c r="N310" s="433">
        <f t="shared" si="92"/>
        <v>0</v>
      </c>
      <c r="O310" s="440"/>
    </row>
    <row r="311" spans="3:15">
      <c r="C311" s="433">
        <f>C304-C288</f>
        <v>0</v>
      </c>
      <c r="D311" s="433">
        <f t="shared" ref="D311:L311" si="110">D304-D288</f>
        <v>0</v>
      </c>
      <c r="E311" s="433">
        <f t="shared" si="110"/>
        <v>0</v>
      </c>
      <c r="F311" s="433">
        <f t="shared" si="110"/>
        <v>0</v>
      </c>
      <c r="G311" s="433">
        <f t="shared" si="110"/>
        <v>0</v>
      </c>
      <c r="H311" s="433">
        <f t="shared" si="110"/>
        <v>0</v>
      </c>
      <c r="I311" s="433">
        <f t="shared" si="110"/>
        <v>0</v>
      </c>
      <c r="J311" s="433">
        <f t="shared" si="110"/>
        <v>0</v>
      </c>
      <c r="K311" s="433">
        <f t="shared" si="110"/>
        <v>0</v>
      </c>
      <c r="L311" s="433">
        <f t="shared" si="110"/>
        <v>0</v>
      </c>
    </row>
    <row r="312" spans="3:15">
      <c r="D312" s="424"/>
      <c r="G312" s="424"/>
    </row>
    <row r="313" spans="3:15">
      <c r="D313" s="424"/>
      <c r="G313" s="424"/>
    </row>
    <row r="314" spans="3:15">
      <c r="D314" s="424"/>
      <c r="G314" s="424"/>
    </row>
    <row r="315" spans="3:15">
      <c r="D315" s="424"/>
      <c r="G315" s="424"/>
    </row>
    <row r="316" spans="3:15">
      <c r="D316" s="424"/>
      <c r="G316" s="424"/>
    </row>
    <row r="317" spans="3:15">
      <c r="D317" s="424"/>
      <c r="G317" s="424"/>
    </row>
  </sheetData>
  <mergeCells count="17">
    <mergeCell ref="A3:L3"/>
    <mergeCell ref="A4:L4"/>
    <mergeCell ref="A5:L5"/>
    <mergeCell ref="I6:L6"/>
    <mergeCell ref="B7:B10"/>
    <mergeCell ref="C7:C10"/>
    <mergeCell ref="D7:H7"/>
    <mergeCell ref="I7:K7"/>
    <mergeCell ref="L7:L10"/>
    <mergeCell ref="D8:D10"/>
    <mergeCell ref="K8:K10"/>
    <mergeCell ref="E8:E10"/>
    <mergeCell ref="F8:F10"/>
    <mergeCell ref="G8:G10"/>
    <mergeCell ref="H8:H10"/>
    <mergeCell ref="I8:I10"/>
    <mergeCell ref="J8:J10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4" orientation="landscape" r:id="rId1"/>
  <headerFooter>
    <oddFooter>&amp;P. oldal</oddFooter>
  </headerFooter>
  <rowBreaks count="9" manualBreakCount="9">
    <brk id="45" max="11" man="1"/>
    <brk id="86" max="11" man="1"/>
    <brk id="109" max="11" man="1"/>
    <brk id="136" max="11" man="1"/>
    <brk id="176" max="11" man="1"/>
    <brk id="196" max="11" man="1"/>
    <brk id="208" max="11" man="1"/>
    <brk id="249" max="11" man="1"/>
    <brk id="29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15</vt:i4>
      </vt:variant>
      <vt:variant>
        <vt:lpstr>Névvel ellátott tartományok</vt:lpstr>
      </vt:variant>
      <vt:variant>
        <vt:i4>18</vt:i4>
      </vt:variant>
    </vt:vector>
  </HeadingPairs>
  <TitlesOfParts>
    <vt:vector size="33" baseType="lpstr">
      <vt:lpstr>2-3.mell</vt:lpstr>
      <vt:lpstr>4.mell</vt:lpstr>
      <vt:lpstr>4.1</vt:lpstr>
      <vt:lpstr>4.2</vt:lpstr>
      <vt:lpstr>4.3 </vt:lpstr>
      <vt:lpstr>5.mell</vt:lpstr>
      <vt:lpstr>5.1</vt:lpstr>
      <vt:lpstr>5.2</vt:lpstr>
      <vt:lpstr>5.3</vt:lpstr>
      <vt:lpstr>7-8.mell.</vt:lpstr>
      <vt:lpstr>9.1-9.2</vt:lpstr>
      <vt:lpstr>9.3. mell.</vt:lpstr>
      <vt:lpstr>10 mell</vt:lpstr>
      <vt:lpstr>11-11.2</vt:lpstr>
      <vt:lpstr>12 mell</vt:lpstr>
      <vt:lpstr>'4.1'!Nyomtatási_cím</vt:lpstr>
      <vt:lpstr>'4.3 '!Nyomtatási_cím</vt:lpstr>
      <vt:lpstr>'5.1'!Nyomtatási_cím</vt:lpstr>
      <vt:lpstr>'5.3'!Nyomtatási_cím</vt:lpstr>
      <vt:lpstr>'10 mell'!Nyomtatási_terület</vt:lpstr>
      <vt:lpstr>'11-11.2'!Nyomtatási_terület</vt:lpstr>
      <vt:lpstr>'12 mell'!Nyomtatási_terület</vt:lpstr>
      <vt:lpstr>'2-3.mell'!Nyomtatási_terület</vt:lpstr>
      <vt:lpstr>'4.1'!Nyomtatási_terület</vt:lpstr>
      <vt:lpstr>'4.2'!Nyomtatási_terület</vt:lpstr>
      <vt:lpstr>'4.3 '!Nyomtatási_terület</vt:lpstr>
      <vt:lpstr>'4.mell'!Nyomtatási_terület</vt:lpstr>
      <vt:lpstr>'5.1'!Nyomtatási_terület</vt:lpstr>
      <vt:lpstr>'5.2'!Nyomtatási_terület</vt:lpstr>
      <vt:lpstr>'5.3'!Nyomtatási_terület</vt:lpstr>
      <vt:lpstr>'5.mell'!Nyomtatási_terület</vt:lpstr>
      <vt:lpstr>'7-8.mell.'!Nyomtatási_terület</vt:lpstr>
      <vt:lpstr>'9.1-9.2'!Nyomtatási_terület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Polgármesteri Hivatal Dorog</dc:creator>
  <cp:lastModifiedBy>PM-HANGANYAG</cp:lastModifiedBy>
  <cp:lastPrinted>2019-02-11T12:32:40Z</cp:lastPrinted>
  <dcterms:created xsi:type="dcterms:W3CDTF">2001-01-09T08:56:26Z</dcterms:created>
  <dcterms:modified xsi:type="dcterms:W3CDTF">2019-02-19T13:32:25Z</dcterms:modified>
</cp:coreProperties>
</file>