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Onkormanyzati-iroda\Testület\2020. szeptember\Ülés után\Rendeletek\26_költségvetés\"/>
    </mc:Choice>
  </mc:AlternateContent>
  <xr:revisionPtr revIDLastSave="0" documentId="13_ncr:1_{51E1F171-32B2-473C-A26D-B88DEB8B0A4A}" xr6:coauthVersionLast="45" xr6:coauthVersionMax="45" xr10:uidLastSave="{00000000-0000-0000-0000-000000000000}"/>
  <bookViews>
    <workbookView xWindow="-108" yWindow="-108" windowWidth="23256" windowHeight="12576" tabRatio="847" activeTab="3" xr2:uid="{00000000-000D-0000-FFFF-FFFF00000000}"/>
  </bookViews>
  <sheets>
    <sheet name="1. m. bevételek" sheetId="249" r:id="rId1"/>
    <sheet name="2. m. kiadások" sheetId="250" r:id="rId2"/>
    <sheet name="2.a KÖH részletező" sheetId="251" r:id="rId3"/>
    <sheet name="4. melléklet" sheetId="252" r:id="rId4"/>
    <sheet name="8. melléklet" sheetId="253" r:id="rId5"/>
    <sheet name="8.a melléklet" sheetId="254" r:id="rId6"/>
  </sheets>
  <definedNames>
    <definedName name="_xlnm.Print_Titles" localSheetId="0">'1. m. bevételek'!$6:$8</definedName>
    <definedName name="_xlnm.Print_Titles" localSheetId="1">'2. m. kiadások'!$6:$8</definedName>
    <definedName name="_xlnm.Print_Titles" localSheetId="2">'2.a KÖH részletező'!$6:$6</definedName>
    <definedName name="_xlnm.Print_Area" localSheetId="0">'1. m. bevételek'!$A$1:$K$236</definedName>
    <definedName name="_xlnm.Print_Area" localSheetId="1">'2. m. kiadások'!$A$1:$K$367</definedName>
    <definedName name="_xlnm.Print_Area" localSheetId="2">'2.a KÖH részletező'!$A$1:$AB$12</definedName>
    <definedName name="_xlnm.Print_Area" localSheetId="3">'4. melléklet'!$A$1:$K$32</definedName>
    <definedName name="_xlnm.Print_Area" localSheetId="4">'8. melléklet'!$A$1:$O$40</definedName>
  </definedNames>
  <calcPr calcId="181029"/>
</workbook>
</file>

<file path=xl/calcChain.xml><?xml version="1.0" encoding="utf-8"?>
<calcChain xmlns="http://schemas.openxmlformats.org/spreadsheetml/2006/main">
  <c r="K11" i="254" l="1"/>
  <c r="P9" i="254"/>
  <c r="K10" i="253"/>
  <c r="P8" i="254" l="1"/>
  <c r="P7" i="254"/>
  <c r="AA8" i="251" l="1"/>
  <c r="AA9" i="251"/>
  <c r="AA10" i="251"/>
  <c r="AA11" i="251"/>
  <c r="Y12" i="251"/>
  <c r="X12" i="251"/>
  <c r="V12" i="251"/>
  <c r="U12" i="251"/>
  <c r="R12" i="251"/>
  <c r="P12" i="251"/>
  <c r="O12" i="251"/>
  <c r="L12" i="251"/>
  <c r="I12" i="251"/>
  <c r="F12" i="251"/>
  <c r="C12" i="251"/>
  <c r="AA12" i="251" l="1"/>
  <c r="G28" i="250" l="1"/>
  <c r="F28" i="250"/>
  <c r="E28" i="250"/>
  <c r="D28" i="250"/>
  <c r="K26" i="252" l="1"/>
  <c r="G97" i="249" l="1"/>
  <c r="F97" i="249"/>
  <c r="E97" i="249"/>
  <c r="D97" i="249"/>
  <c r="K17" i="252" l="1"/>
  <c r="K14" i="252"/>
  <c r="K24" i="252"/>
  <c r="K25" i="252"/>
  <c r="K16" i="252"/>
  <c r="K13" i="252"/>
  <c r="K22" i="252"/>
  <c r="K11" i="252"/>
  <c r="K10" i="252"/>
  <c r="K23" i="252" l="1"/>
  <c r="K9" i="252"/>
  <c r="K12" i="252"/>
  <c r="E16" i="252"/>
  <c r="E27" i="252"/>
  <c r="E26" i="252"/>
  <c r="E15" i="252"/>
  <c r="E25" i="252"/>
  <c r="E23" i="252"/>
  <c r="E21" i="252"/>
  <c r="E22" i="252"/>
  <c r="K19" i="252" l="1"/>
  <c r="K21" i="252"/>
  <c r="K29" i="252" s="1"/>
  <c r="E24" i="252"/>
  <c r="E29" i="252" s="1"/>
  <c r="E9" i="252"/>
  <c r="E10" i="252"/>
  <c r="E12" i="252"/>
  <c r="E13" i="252"/>
  <c r="E14" i="252"/>
  <c r="K32" i="252" l="1"/>
  <c r="E11" i="252"/>
  <c r="E19" i="252" s="1"/>
  <c r="E32" i="252" s="1"/>
  <c r="L8" i="254" l="1"/>
  <c r="J10" i="254"/>
  <c r="L10" i="254"/>
  <c r="E12" i="254"/>
  <c r="F12" i="254"/>
  <c r="G12" i="254"/>
  <c r="H12" i="254"/>
  <c r="M12" i="254"/>
  <c r="N12" i="254"/>
  <c r="O12" i="254"/>
  <c r="H9" i="253"/>
  <c r="N9" i="253"/>
  <c r="J10" i="253"/>
  <c r="O12" i="253"/>
  <c r="O13" i="253"/>
  <c r="C14" i="253"/>
  <c r="D14" i="253"/>
  <c r="D18" i="253" s="1"/>
  <c r="D21" i="253" s="1"/>
  <c r="G14" i="253"/>
  <c r="G18" i="253" s="1"/>
  <c r="G21" i="253" s="1"/>
  <c r="H14" i="253"/>
  <c r="I14" i="253"/>
  <c r="I18" i="253" s="1"/>
  <c r="I21" i="253" s="1"/>
  <c r="J14" i="253"/>
  <c r="J18" i="253" s="1"/>
  <c r="J21" i="253" s="1"/>
  <c r="L14" i="253"/>
  <c r="L18" i="253" s="1"/>
  <c r="L21" i="253" s="1"/>
  <c r="M14" i="253"/>
  <c r="M18" i="253" s="1"/>
  <c r="E15" i="253"/>
  <c r="E14" i="253" s="1"/>
  <c r="E18" i="253" s="1"/>
  <c r="F15" i="253"/>
  <c r="F14" i="253" s="1"/>
  <c r="F18" i="253" s="1"/>
  <c r="F21" i="253" s="1"/>
  <c r="K15" i="253"/>
  <c r="K14" i="253" s="1"/>
  <c r="N14" i="253"/>
  <c r="O16" i="253"/>
  <c r="O17" i="253"/>
  <c r="C18" i="253"/>
  <c r="C21" i="253" s="1"/>
  <c r="H18" i="253"/>
  <c r="H21" i="253" s="1"/>
  <c r="C19" i="253"/>
  <c r="O19" i="253" s="1"/>
  <c r="G24" i="253"/>
  <c r="H24" i="253"/>
  <c r="H29" i="253" s="1"/>
  <c r="I24" i="253"/>
  <c r="G25" i="253"/>
  <c r="G29" i="253" s="1"/>
  <c r="H25" i="253"/>
  <c r="I25" i="253"/>
  <c r="O26" i="253"/>
  <c r="O27" i="253"/>
  <c r="O28" i="253"/>
  <c r="C29" i="253"/>
  <c r="D29" i="253"/>
  <c r="E29" i="253"/>
  <c r="F29" i="253"/>
  <c r="J29" i="253"/>
  <c r="J35" i="253" s="1"/>
  <c r="J37" i="253" s="1"/>
  <c r="K29" i="253"/>
  <c r="L29" i="253"/>
  <c r="M29" i="253"/>
  <c r="O30" i="253"/>
  <c r="O31" i="253"/>
  <c r="O32" i="253"/>
  <c r="C33" i="253"/>
  <c r="D33" i="253"/>
  <c r="E33" i="253"/>
  <c r="F33" i="253"/>
  <c r="G33" i="253"/>
  <c r="H33" i="253"/>
  <c r="I33" i="253"/>
  <c r="J33" i="253"/>
  <c r="K33" i="253"/>
  <c r="L33" i="253"/>
  <c r="M33" i="253"/>
  <c r="N33" i="253"/>
  <c r="O34" i="253"/>
  <c r="F35" i="253"/>
  <c r="F37" i="253" s="1"/>
  <c r="O36" i="253"/>
  <c r="J14" i="252"/>
  <c r="D16" i="252"/>
  <c r="D17" i="252"/>
  <c r="J17" i="252"/>
  <c r="B19" i="252"/>
  <c r="C19" i="252"/>
  <c r="H19" i="252"/>
  <c r="I19" i="252"/>
  <c r="J24" i="252"/>
  <c r="D27" i="252"/>
  <c r="B29" i="252"/>
  <c r="C29" i="252"/>
  <c r="H29" i="252"/>
  <c r="I29" i="252"/>
  <c r="B8" i="251"/>
  <c r="B12" i="251" s="1"/>
  <c r="E8" i="251"/>
  <c r="E12" i="251" s="1"/>
  <c r="AB8" i="251"/>
  <c r="Z9" i="251"/>
  <c r="AB9" i="251"/>
  <c r="Z10" i="251"/>
  <c r="AB10" i="251"/>
  <c r="Z11" i="251"/>
  <c r="AB11" i="251"/>
  <c r="D12" i="251"/>
  <c r="G12" i="251"/>
  <c r="H12" i="251"/>
  <c r="J12" i="251"/>
  <c r="K12" i="251"/>
  <c r="M12" i="251"/>
  <c r="N12" i="251"/>
  <c r="Q12" i="251"/>
  <c r="S12" i="251"/>
  <c r="T12" i="251"/>
  <c r="W12" i="251"/>
  <c r="D15" i="250"/>
  <c r="E15" i="250"/>
  <c r="F15" i="250"/>
  <c r="G15" i="250"/>
  <c r="D19" i="250"/>
  <c r="J7" i="254" s="1"/>
  <c r="E19" i="250"/>
  <c r="F19" i="250"/>
  <c r="G19" i="250"/>
  <c r="D20" i="250"/>
  <c r="E20" i="250"/>
  <c r="F20" i="250"/>
  <c r="G20" i="250"/>
  <c r="D32" i="250"/>
  <c r="J8" i="254" s="1"/>
  <c r="K8" i="254" s="1"/>
  <c r="E32" i="250"/>
  <c r="F32" i="250"/>
  <c r="G32" i="250"/>
  <c r="D34" i="250"/>
  <c r="E34" i="250"/>
  <c r="F34" i="250"/>
  <c r="G34" i="250"/>
  <c r="D42" i="250"/>
  <c r="I9" i="254" s="1"/>
  <c r="K9" i="254" s="1"/>
  <c r="Q9" i="254" s="1"/>
  <c r="R9" i="254" s="1"/>
  <c r="E42" i="250"/>
  <c r="F42" i="250"/>
  <c r="G42" i="250"/>
  <c r="G43" i="250" s="1"/>
  <c r="D43" i="250"/>
  <c r="E43" i="250"/>
  <c r="E59" i="250" s="1"/>
  <c r="F43" i="250"/>
  <c r="D52" i="250"/>
  <c r="E52" i="250"/>
  <c r="F52" i="250"/>
  <c r="G52" i="250"/>
  <c r="D56" i="250"/>
  <c r="E56" i="250"/>
  <c r="F56" i="250"/>
  <c r="G56" i="250"/>
  <c r="D57" i="250"/>
  <c r="E57" i="250"/>
  <c r="F57" i="250"/>
  <c r="G57" i="250"/>
  <c r="D70" i="250"/>
  <c r="E70" i="250"/>
  <c r="F70" i="250"/>
  <c r="G70" i="250"/>
  <c r="D71" i="250"/>
  <c r="E71" i="250"/>
  <c r="F71" i="250"/>
  <c r="G71" i="250"/>
  <c r="D87" i="250"/>
  <c r="J9" i="252" s="1"/>
  <c r="E87" i="250"/>
  <c r="F87" i="250"/>
  <c r="G87" i="250"/>
  <c r="D102" i="250"/>
  <c r="J10" i="252" s="1"/>
  <c r="E102" i="250"/>
  <c r="F102" i="250"/>
  <c r="G102" i="250"/>
  <c r="D184" i="250"/>
  <c r="J11" i="252" s="1"/>
  <c r="E184" i="250"/>
  <c r="F184" i="250"/>
  <c r="G184" i="250"/>
  <c r="D208" i="250"/>
  <c r="J13" i="252" s="1"/>
  <c r="E208" i="250"/>
  <c r="F208" i="250"/>
  <c r="G208" i="250"/>
  <c r="D213" i="250"/>
  <c r="D220" i="250" s="1"/>
  <c r="E220" i="250"/>
  <c r="F220" i="250"/>
  <c r="G220" i="250"/>
  <c r="D249" i="250"/>
  <c r="E249" i="250"/>
  <c r="F249" i="250"/>
  <c r="G249" i="250"/>
  <c r="D258" i="250"/>
  <c r="J16" i="252" s="1"/>
  <c r="E258" i="250"/>
  <c r="F258" i="250"/>
  <c r="G258" i="250"/>
  <c r="D265" i="250"/>
  <c r="E265" i="250"/>
  <c r="F265" i="250"/>
  <c r="G265" i="250"/>
  <c r="D297" i="250"/>
  <c r="E297" i="250"/>
  <c r="F297" i="250"/>
  <c r="G297" i="250"/>
  <c r="D318" i="250"/>
  <c r="E318" i="250"/>
  <c r="F318" i="250"/>
  <c r="G318" i="250"/>
  <c r="D324" i="250"/>
  <c r="E324" i="250"/>
  <c r="F324" i="250"/>
  <c r="G324" i="250"/>
  <c r="D333" i="250"/>
  <c r="E333" i="250"/>
  <c r="F333" i="250"/>
  <c r="G333" i="250"/>
  <c r="D347" i="250"/>
  <c r="D354" i="250" s="1"/>
  <c r="E347" i="250"/>
  <c r="F347" i="250"/>
  <c r="G347" i="250"/>
  <c r="D363" i="250"/>
  <c r="E363" i="250"/>
  <c r="F363" i="250"/>
  <c r="G363" i="250"/>
  <c r="D19" i="249"/>
  <c r="E19" i="249"/>
  <c r="F19" i="249"/>
  <c r="G19" i="249"/>
  <c r="D26" i="249"/>
  <c r="E26" i="249"/>
  <c r="F26" i="249"/>
  <c r="G26" i="249"/>
  <c r="G34" i="249" s="1"/>
  <c r="D32" i="249"/>
  <c r="E32" i="249"/>
  <c r="F32" i="249"/>
  <c r="G32" i="249"/>
  <c r="D34" i="249"/>
  <c r="E34" i="249"/>
  <c r="F34" i="249"/>
  <c r="D40" i="249"/>
  <c r="L11" i="254" s="1"/>
  <c r="E40" i="249"/>
  <c r="E41" i="249" s="1"/>
  <c r="F40" i="249"/>
  <c r="F41" i="249" s="1"/>
  <c r="G40" i="249"/>
  <c r="G41" i="249" s="1"/>
  <c r="D61" i="249"/>
  <c r="D9" i="252" s="1"/>
  <c r="E61" i="249"/>
  <c r="F61" i="249"/>
  <c r="G61" i="249"/>
  <c r="D69" i="249"/>
  <c r="E69" i="249"/>
  <c r="F69" i="249"/>
  <c r="G69" i="249"/>
  <c r="D73" i="249"/>
  <c r="E73" i="249"/>
  <c r="F73" i="249"/>
  <c r="G73" i="249"/>
  <c r="D78" i="249"/>
  <c r="E78" i="249"/>
  <c r="E80" i="249" s="1"/>
  <c r="F78" i="249"/>
  <c r="G78" i="249"/>
  <c r="D11" i="252"/>
  <c r="D105" i="249"/>
  <c r="E105" i="249"/>
  <c r="F105" i="249"/>
  <c r="G105" i="249"/>
  <c r="D108" i="249"/>
  <c r="E108" i="249"/>
  <c r="F108" i="249"/>
  <c r="F110" i="249" s="1"/>
  <c r="G108" i="249"/>
  <c r="D110" i="249"/>
  <c r="E110" i="249"/>
  <c r="D121" i="249"/>
  <c r="D21" i="252" s="1"/>
  <c r="E121" i="249"/>
  <c r="F121" i="249"/>
  <c r="G121" i="249"/>
  <c r="D149" i="249"/>
  <c r="E149" i="249"/>
  <c r="F149" i="249"/>
  <c r="G149" i="249"/>
  <c r="D159" i="249"/>
  <c r="D24" i="252" s="1"/>
  <c r="E159" i="249"/>
  <c r="F159" i="249"/>
  <c r="G159" i="249"/>
  <c r="D164" i="249"/>
  <c r="E164" i="249"/>
  <c r="F164" i="249"/>
  <c r="G164" i="249"/>
  <c r="D173" i="249"/>
  <c r="D13" i="252" s="1"/>
  <c r="E173" i="249"/>
  <c r="F173" i="249"/>
  <c r="G173" i="249"/>
  <c r="D179" i="249"/>
  <c r="D23" i="252" s="1"/>
  <c r="E179" i="249"/>
  <c r="F179" i="249"/>
  <c r="G179" i="249"/>
  <c r="D181" i="249"/>
  <c r="E181" i="249"/>
  <c r="D189" i="249"/>
  <c r="D25" i="252" s="1"/>
  <c r="E189" i="249"/>
  <c r="F189" i="249"/>
  <c r="G189" i="249"/>
  <c r="D196" i="249"/>
  <c r="D14" i="252" s="1"/>
  <c r="E196" i="249"/>
  <c r="E198" i="249" s="1"/>
  <c r="F196" i="249"/>
  <c r="F198" i="249" s="1"/>
  <c r="G196" i="249"/>
  <c r="G198" i="249" s="1"/>
  <c r="D215" i="249"/>
  <c r="D15" i="252" s="1"/>
  <c r="E215" i="249"/>
  <c r="F215" i="249"/>
  <c r="G215" i="249"/>
  <c r="D226" i="249"/>
  <c r="D26" i="252" s="1"/>
  <c r="E226" i="249"/>
  <c r="F226" i="249"/>
  <c r="G226" i="249"/>
  <c r="D232" i="249"/>
  <c r="E232" i="249"/>
  <c r="F232" i="249"/>
  <c r="G232" i="249"/>
  <c r="C32" i="252" l="1"/>
  <c r="I32" i="252"/>
  <c r="D41" i="249"/>
  <c r="F80" i="249"/>
  <c r="G181" i="249"/>
  <c r="D166" i="249"/>
  <c r="E166" i="249"/>
  <c r="E200" i="249" s="1"/>
  <c r="E203" i="249" s="1"/>
  <c r="E236" i="249" s="1"/>
  <c r="F181" i="249"/>
  <c r="F166" i="249"/>
  <c r="D80" i="249"/>
  <c r="D10" i="252" s="1"/>
  <c r="G80" i="249"/>
  <c r="G354" i="250"/>
  <c r="F354" i="250"/>
  <c r="E354" i="250"/>
  <c r="J23" i="252"/>
  <c r="F267" i="250"/>
  <c r="E267" i="250"/>
  <c r="G59" i="250"/>
  <c r="F59" i="250"/>
  <c r="D59" i="250"/>
  <c r="G166" i="249"/>
  <c r="C35" i="253"/>
  <c r="C38" i="253" s="1"/>
  <c r="H35" i="253"/>
  <c r="H37" i="253" s="1"/>
  <c r="H39" i="253" s="1"/>
  <c r="Q11" i="254"/>
  <c r="S11" i="254" s="1"/>
  <c r="G267" i="250"/>
  <c r="G356" i="250" s="1"/>
  <c r="E35" i="253"/>
  <c r="E37" i="253" s="1"/>
  <c r="J12" i="252"/>
  <c r="J19" i="252" s="1"/>
  <c r="J21" i="252"/>
  <c r="B32" i="252"/>
  <c r="O25" i="253"/>
  <c r="I7" i="254"/>
  <c r="G35" i="253"/>
  <c r="M35" i="253"/>
  <c r="M37" i="253" s="1"/>
  <c r="L35" i="253"/>
  <c r="L37" i="253" s="1"/>
  <c r="L39" i="253" s="1"/>
  <c r="AB12" i="251"/>
  <c r="G110" i="249"/>
  <c r="D198" i="249"/>
  <c r="D12" i="252"/>
  <c r="D19" i="252" s="1"/>
  <c r="Q8" i="254"/>
  <c r="S8" i="254" s="1"/>
  <c r="N18" i="253"/>
  <c r="N21" i="253" s="1"/>
  <c r="N29" i="253"/>
  <c r="N35" i="253" s="1"/>
  <c r="N37" i="253" s="1"/>
  <c r="O24" i="253"/>
  <c r="O29" i="253" s="1"/>
  <c r="M21" i="253"/>
  <c r="J39" i="253"/>
  <c r="F39" i="253"/>
  <c r="O11" i="253"/>
  <c r="D35" i="253"/>
  <c r="D37" i="253" s="1"/>
  <c r="I29" i="253"/>
  <c r="I35" i="253" s="1"/>
  <c r="I38" i="253" s="1"/>
  <c r="O9" i="253"/>
  <c r="O33" i="253"/>
  <c r="K35" i="253"/>
  <c r="K37" i="253" s="1"/>
  <c r="O10" i="253"/>
  <c r="H32" i="252"/>
  <c r="Z8" i="251"/>
  <c r="Z12" i="251" s="1"/>
  <c r="J12" i="254"/>
  <c r="J25" i="252"/>
  <c r="J22" i="252"/>
  <c r="D267" i="250"/>
  <c r="D356" i="250" s="1"/>
  <c r="K10" i="254"/>
  <c r="Q10" i="254" s="1"/>
  <c r="R10" i="254" s="1"/>
  <c r="K7" i="254"/>
  <c r="D29" i="252"/>
  <c r="L12" i="254"/>
  <c r="S9" i="254"/>
  <c r="I12" i="254"/>
  <c r="P12" i="254"/>
  <c r="G37" i="253"/>
  <c r="G39" i="253" s="1"/>
  <c r="G38" i="253"/>
  <c r="C37" i="253"/>
  <c r="C40" i="253" s="1"/>
  <c r="D40" i="253" s="1"/>
  <c r="K18" i="253"/>
  <c r="E21" i="253"/>
  <c r="D39" i="253"/>
  <c r="O14" i="253"/>
  <c r="O15" i="253"/>
  <c r="D38" i="253"/>
  <c r="J38" i="253"/>
  <c r="F38" i="253"/>
  <c r="G367" i="250" l="1"/>
  <c r="D200" i="249"/>
  <c r="D203" i="249" s="1"/>
  <c r="D236" i="249" s="1"/>
  <c r="F200" i="249"/>
  <c r="F203" i="249" s="1"/>
  <c r="F236" i="249" s="1"/>
  <c r="G200" i="249"/>
  <c r="G203" i="249" s="1"/>
  <c r="G236" i="249" s="1"/>
  <c r="E356" i="250"/>
  <c r="E367" i="250" s="1"/>
  <c r="F356" i="250"/>
  <c r="F367" i="250"/>
  <c r="D367" i="250"/>
  <c r="C39" i="253"/>
  <c r="E38" i="253"/>
  <c r="H38" i="253"/>
  <c r="E39" i="253"/>
  <c r="M39" i="253"/>
  <c r="M38" i="253"/>
  <c r="R11" i="254"/>
  <c r="I37" i="253"/>
  <c r="I39" i="253" s="1"/>
  <c r="L38" i="253"/>
  <c r="N39" i="253"/>
  <c r="O18" i="253"/>
  <c r="O21" i="253" s="1"/>
  <c r="R8" i="254"/>
  <c r="K12" i="254"/>
  <c r="S10" i="254"/>
  <c r="O35" i="253"/>
  <c r="O37" i="253" s="1"/>
  <c r="N38" i="253"/>
  <c r="D32" i="252"/>
  <c r="J29" i="252"/>
  <c r="J32" i="252" s="1"/>
  <c r="Q7" i="254"/>
  <c r="R7" i="254" s="1"/>
  <c r="K21" i="253"/>
  <c r="K39" i="253" s="1"/>
  <c r="K38" i="253"/>
  <c r="E40" i="253"/>
  <c r="F40" i="253" s="1"/>
  <c r="G40" i="253" s="1"/>
  <c r="H40" i="253" s="1"/>
  <c r="I40" i="253" l="1"/>
  <c r="J40" i="253" s="1"/>
  <c r="O39" i="253"/>
  <c r="R12" i="254"/>
  <c r="O38" i="253"/>
  <c r="K40" i="253"/>
  <c r="L40" i="253" s="1"/>
  <c r="M40" i="253" s="1"/>
  <c r="N40" i="253" s="1"/>
  <c r="O40" i="253" s="1"/>
  <c r="Q12" i="254"/>
  <c r="S7" i="254"/>
  <c r="S12" i="254" s="1"/>
</calcChain>
</file>

<file path=xl/sharedStrings.xml><?xml version="1.0" encoding="utf-8"?>
<sst xmlns="http://schemas.openxmlformats.org/spreadsheetml/2006/main" count="770" uniqueCount="542">
  <si>
    <t>1. Informatikai eszközök, szoftverek beszerzése</t>
  </si>
  <si>
    <t>2.1. Dombóvári Város- és Lakásgazdálkodási Nkft. tagi kölcsön</t>
  </si>
  <si>
    <t>Kölcsönök visszatérülése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</si>
  <si>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</si>
  <si>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</si>
  <si>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</si>
  <si>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</si>
  <si>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</si>
  <si>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</si>
  <si>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</si>
  <si>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</si>
  <si>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</si>
  <si>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</si>
  <si>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</si>
  <si>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</si>
  <si>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</si>
  <si>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</si>
  <si>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</si>
  <si>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</si>
  <si>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</si>
  <si>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</si>
  <si>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</si>
  <si>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</si>
  <si>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</si>
  <si>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</si>
  <si>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</si>
  <si>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</si>
  <si>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</si>
  <si>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</si>
  <si>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</si>
  <si>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</si>
  <si>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</si>
  <si>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</si>
  <si>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</si>
  <si>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</si>
  <si>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</si>
  <si>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</si>
  <si>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</si>
  <si>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</si>
  <si>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</si>
  <si>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</si>
  <si>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</si>
  <si>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</si>
  <si>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</si>
  <si>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</si>
  <si>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</si>
  <si>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</si>
  <si>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</si>
  <si>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</si>
  <si>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</si>
  <si>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</si>
  <si>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</si>
  <si>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</si>
  <si>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</si>
  <si>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</si>
  <si>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</si>
  <si>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</si>
  <si>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</si>
  <si>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</si>
  <si>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</si>
  <si>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</si>
  <si>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</si>
  <si>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</si>
  <si>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</si>
  <si>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</si>
  <si>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</si>
  <si>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</si>
  <si>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</si>
  <si>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</si>
  <si>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</si>
  <si>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</si>
  <si>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</si>
  <si>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</si>
  <si>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</si>
  <si>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</si>
  <si>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</si>
  <si>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</si>
  <si>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</si>
  <si>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</si>
  <si>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</si>
  <si>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</si>
  <si>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</si>
  <si>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</si>
  <si>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</si>
  <si>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</si>
  <si>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</si>
  <si>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</si>
  <si>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</si>
  <si>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</si>
  <si>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</si>
  <si>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</si>
  <si>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</si>
  <si>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</si>
  <si>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</si>
  <si>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</si>
  <si>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</si>
  <si>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</si>
  <si>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</si>
  <si>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</si>
  <si>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</si>
  <si>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</si>
  <si>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</si>
  <si>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</si>
  <si>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</si>
  <si>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</si>
  <si>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</si>
  <si>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</si>
  <si>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</si>
  <si>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</si>
  <si>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</si>
  <si>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</si>
  <si>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</si>
  <si>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</si>
  <si>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</si>
  <si>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</si>
  <si>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</si>
  <si>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</si>
  <si>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</si>
  <si>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</si>
  <si>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</si>
  <si>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</si>
  <si>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</si>
  <si>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</si>
  <si>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</si>
  <si>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</si>
  <si>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</si>
  <si>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</si>
  <si>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</si>
  <si>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</si>
  <si>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</si>
  <si>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</si>
  <si>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</si>
  <si>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</si>
  <si>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</si>
  <si>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</si>
  <si>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</si>
  <si>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</si>
  <si>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</si>
  <si>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</si>
  <si>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</si>
  <si>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</si>
  <si>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</si>
  <si>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</si>
  <si>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</si>
  <si>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</si>
  <si>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</si>
  <si>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</si>
  <si>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</si>
  <si>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</si>
  <si>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</si>
  <si>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Felújítások összesen:</t>
  </si>
  <si>
    <t>2.2. Dombóvári HACS Egyesület kölcsön visszafizetés</t>
  </si>
  <si>
    <t>Felhalmozási célú hitel törlesztés</t>
  </si>
  <si>
    <t>3. Foglalkoztatás eü. szolg.</t>
  </si>
  <si>
    <t>4. Intézményi gáz</t>
  </si>
  <si>
    <t>5. Város- és községgazdálkodás</t>
  </si>
  <si>
    <t>8. Távhő vagyon bérbeadásából származó bevételek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</si>
  <si>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</si>
  <si>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</si>
  <si>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</si>
  <si>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</si>
  <si>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</si>
  <si>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</si>
  <si>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Lakosságtól szennyvízhozzájárulás</t>
  </si>
  <si>
    <t>1.2. Hamulyák Közalapítvány kölcsön visszafizetése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</si>
  <si>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</si>
  <si>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</si>
  <si>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</si>
  <si>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1.2. Integrált Önkormányzati Szolgáltató Szervezet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</si>
  <si>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</si>
  <si>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</si>
  <si>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</si>
  <si>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</si>
  <si>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</si>
  <si>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</si>
  <si>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</si>
  <si>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</si>
  <si>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</si>
  <si>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</si>
  <si>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1.3. DFC kölcsön visszafizetése</t>
  </si>
  <si>
    <t>2.3. Tinódi Ház Nonprofit Kft. tagi kölcsön visszafizetés</t>
  </si>
  <si>
    <t>1. Működési célú maradvány</t>
  </si>
  <si>
    <t>2. Felhalmozási célú maradvány</t>
  </si>
  <si>
    <t>Felhalmozási célú állami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</si>
  <si>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</si>
  <si>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</si>
  <si>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</si>
  <si>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</si>
  <si>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Bevételek</t>
  </si>
  <si>
    <t>Összesen</t>
  </si>
  <si>
    <t>Kiadások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</si>
  <si>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</si>
  <si>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</si>
  <si>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</si>
  <si>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</si>
  <si>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</si>
  <si>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</si>
  <si>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</si>
  <si>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</si>
  <si>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</si>
  <si>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</si>
  <si>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</si>
  <si>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</si>
  <si>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</si>
  <si>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</si>
  <si>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</si>
  <si>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</si>
  <si>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</si>
  <si>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</si>
  <si>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</si>
  <si>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</si>
  <si>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</si>
  <si>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</si>
  <si>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</si>
  <si>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</si>
  <si>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</si>
  <si>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</si>
  <si>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</si>
  <si>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</si>
  <si>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</si>
  <si>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</si>
  <si>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</si>
  <si>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</si>
  <si>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</si>
  <si>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</si>
  <si>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Műkö-  dési  bevétel</t>
  </si>
  <si>
    <t>Felhalmozási bevétel</t>
  </si>
  <si>
    <t>Állami támogatás + NEAK</t>
  </si>
  <si>
    <t>Önk. tám.</t>
  </si>
  <si>
    <t>Int.fin.</t>
  </si>
  <si>
    <t>Integrált Önkormányzati Szolg. Szerv.</t>
  </si>
  <si>
    <t>2.1. Tinódi Ház Nkft. működésére</t>
  </si>
  <si>
    <t>2.4. Dombó-Land Kft. tagi kölcsön visszafizetés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</si>
  <si>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</si>
  <si>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</si>
  <si>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</si>
  <si>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</si>
  <si>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</si>
  <si>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</si>
  <si>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</si>
  <si>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</si>
  <si>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</si>
  <si>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</si>
  <si>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</si>
  <si>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</si>
  <si>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</si>
  <si>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</si>
  <si>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</si>
  <si>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</si>
  <si>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</si>
  <si>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1. Szőlőhegyre vezető kerékpárút megépítése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</si>
  <si>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</si>
  <si>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</si>
  <si>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</si>
  <si>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</si>
  <si>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</si>
  <si>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</si>
  <si>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</si>
  <si>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</si>
  <si>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</si>
  <si>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</si>
  <si>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1.3. Földi István Könyvtár</t>
  </si>
  <si>
    <t>2.3. Földi István Könyvtár</t>
  </si>
  <si>
    <t>2018. tény</t>
  </si>
  <si>
    <t>Átvett pénzeszköz, támogatás</t>
  </si>
  <si>
    <t>Eredeti előirányzat</t>
  </si>
  <si>
    <t>Dombóvári Százszorszép Óvoda és Bölcsőde</t>
  </si>
  <si>
    <t>106. cím összesen:</t>
  </si>
  <si>
    <t>1.4. Dombóvári Város- és Lakásgazdálkodási Nkft. tagi kölcsön</t>
  </si>
  <si>
    <t>2. Muzeális intézmények szakmai támogatása - vizesblokk felújítása (Kubinyi Program 2019.)</t>
  </si>
  <si>
    <t>Finanaszírozási bevételek</t>
  </si>
  <si>
    <t>3. Hitelek</t>
  </si>
  <si>
    <t>3.1. Működési hitel</t>
  </si>
  <si>
    <t>3.2. Beruházási hitel</t>
  </si>
  <si>
    <t>3.3. Likvid hitel</t>
  </si>
  <si>
    <t>4. Államháztartáson belüli megelőlegezések</t>
  </si>
  <si>
    <t xml:space="preserve">3. Működési célú visszatérítendő támogatások, kölcsönök visszatérülése nemzetiségi önkormányzatoktól és költségvetési szerveiktől </t>
  </si>
  <si>
    <t>3.1. Dombóvári Roma Nemzetiségi Önkormányzattól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</si>
  <si>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</si>
  <si>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</si>
  <si>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</si>
  <si>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1.4.4. Közös Önkormányzati Hivatal működtetéséhez hozzájárulás Csikóstőttős</t>
  </si>
  <si>
    <t>1.4.5. Közös Önkormányzati Hivatal működtetéséhez hozzájárulás Attala</t>
  </si>
  <si>
    <t>KÖH Attalai Kirendeltsége</t>
  </si>
  <si>
    <t>KÖH Csikóstőttősi Kirendeltsége</t>
  </si>
  <si>
    <t>2020. évi kiemelt kiadási előirányzata</t>
  </si>
  <si>
    <t>Dombóvári Szivárvány Óvoda</t>
  </si>
  <si>
    <t>Földi István Könyvtár és Helytörténeti Gyűjtemény</t>
  </si>
  <si>
    <t>2. Óvoda udvari játszótér felújítása, mosdók felújítása, helyiségek lapozása, redőnyök</t>
  </si>
  <si>
    <t xml:space="preserve">Működési bevételek </t>
  </si>
  <si>
    <t>2.1. TOP-3.2.1-15-TL1-2016-00025 Épületenergetikai korszerűsítés a Dombóvári Illyés Gyula Gimnázium épületén</t>
  </si>
  <si>
    <t>2.6. Mecsek Dráva Önkormányzati Társulás 2019-2020. évi hozzájárulás</t>
  </si>
  <si>
    <t>101-104. intézmények összesen</t>
  </si>
  <si>
    <t>4. Lakásgazdálkodás, bérleményhasznosítás - bérleti díj bevételek</t>
  </si>
  <si>
    <t>9. Farkas Attila Uszoda bevétele</t>
  </si>
  <si>
    <t>10. Megtakarítási életbiztosítás</t>
  </si>
  <si>
    <t>1.6. Foglalkoztatás támogatása pályázatokból</t>
  </si>
  <si>
    <t>1.8. Kiegészítő gyermekvédelmi támogatás</t>
  </si>
  <si>
    <t>1.9. EFOP-3.9.2-16-2017-00047 Humán kapacitások fejlesztése a Dombóvári járásban</t>
  </si>
  <si>
    <t>1.10. EFOP-1.5.3-16-2017-00063 Humán szolgáltatások fejlesztése a Dombóvári járásban</t>
  </si>
  <si>
    <t>1.11. TOP CLLD ESZA pályázati támogatás rendezvényekre</t>
  </si>
  <si>
    <t>1.12. 2019. évi Európai Mobilitási Hét és Autómentes Nap rendezvény támogatása</t>
  </si>
  <si>
    <t>1.13. KEHOP-5.4.1-16-2016-00131 Energiatudatos Dombóvár</t>
  </si>
  <si>
    <t>1.14. TOP-5.2.1-15-TL1-2016-00001 Mászlony</t>
  </si>
  <si>
    <t>1.15. TOP-5.2.1-15-TL1-2016-00002 Szigetsor</t>
  </si>
  <si>
    <t>1.16. TOP-5.2.1-15-TL1-2016-00003 Kakasdomb-Erzsébet utca</t>
  </si>
  <si>
    <t>2.2. Döbrököztől szennyvízcsatlakozáshoz hozzájárulás</t>
  </si>
  <si>
    <t>2.3. Farkas Attila Uszoda vizesblokk és öltöző felújítására</t>
  </si>
  <si>
    <t>2.4. TOP-3.2.1-16-TL1-2018-00020 A városháza épületének energetikai korszerűsítése Dombóváron</t>
  </si>
  <si>
    <t>2.5. Zártkerti program</t>
  </si>
  <si>
    <t>2.6. TOP-7.1.1-16-H-ERFA-2018-00032  Szigeterdei Közösségi Tér kialakítása</t>
  </si>
  <si>
    <t>1.1. Tinódi Ház Nonprofit Kft-nek nyújtott visszatérítendő támogatás</t>
  </si>
  <si>
    <t>2.2. Inkubátorház mellett szennyvíz átemelőre vállalkozótól</t>
  </si>
  <si>
    <t>1. Zöld Liget Tagóvoda folyosó lapozása, ajtócsere</t>
  </si>
  <si>
    <t>2. Uszoda gépészeti felújítása</t>
  </si>
  <si>
    <t>1. Bölcsőde járdafelújítás, tető csapadékvíz elvezetés, gyermekátadó helyiség lapozása, WC ajtócsere, kazán</t>
  </si>
  <si>
    <t>1. Múzeum felújítás</t>
  </si>
  <si>
    <t>1. Választott tisztségviselők juttatásai</t>
  </si>
  <si>
    <t>2. Sportpályák (DIS, Szuhay Sportcentrum)</t>
  </si>
  <si>
    <t>3. Farkas Attila Uszoda</t>
  </si>
  <si>
    <t>4. Egyéb foglalkoztatottak személyi juttatásai</t>
  </si>
  <si>
    <t>5. TOP -5.2.1-15-TL1-2016-00001 A dombóvári Mászlony szegregátumban élők társadalmi integrációjának helyi szintű komplex programja</t>
  </si>
  <si>
    <t>6. TOP -5.2.1-15-TL1-2016-00002 A dombóvári Szigetsor-Vasút szegregátumban élők társadalmi integrációjának helyi szintű komplex programja</t>
  </si>
  <si>
    <t>7. TOP -5.2.1-15-TL1-2016-00003 A dombóvári Kakasdomb-Erzsébet utca szegregációval veszélyeztetett területén élők társadalmi integrációjának helyi szintű komplex programja</t>
  </si>
  <si>
    <t>8. EFOP-3.9.2-16-2017-00047 Humán kapacitások fejlesztése a Dombóvári járásban</t>
  </si>
  <si>
    <t>9. EFOP-1.5.3-16-2017-00063 Humán szolgáltatások fejlesztése a Dombóvári járásban</t>
  </si>
  <si>
    <t>10. TOP-7.1.1-16-H-ERFA-2018-00032  Szigeterdei Közösségi Tér kialakítása</t>
  </si>
  <si>
    <t>11. KEHOP-5.4.1-16-2016-00131 Energiatudatos Dombóvár</t>
  </si>
  <si>
    <t>4. Egyéb foglalkoztatottak</t>
  </si>
  <si>
    <t>1.11. Védőoltások támogatása</t>
  </si>
  <si>
    <t>1.12. Nyílászáró cseréjére</t>
  </si>
  <si>
    <t>1.13. Kiegészítő települési támogatás a TOP-5.2.1-15 projektekhez kapcsolódóan</t>
  </si>
  <si>
    <t>1.14. Gyógyúszás költségeinek támogatása</t>
  </si>
  <si>
    <t>1.15. Személytaxi-szolgáltatás</t>
  </si>
  <si>
    <t>1.1. Dombóvári települési nemzetiségi önkormányzatok támogatására</t>
  </si>
  <si>
    <t>1.2. Dombóvári Szociális és Gyermekjóléti Intézményfenntartó Társulás működésre átadott pénzeszköz</t>
  </si>
  <si>
    <t>1.3. Dombóvári Illyés Gyula Gimnázium Tehetséggondozó Program támogatása</t>
  </si>
  <si>
    <t>2.13. Dombóvári Városgazdálkodási Nkft.-vel kötött közszolgáltatási szerződés ellentételezésének összege</t>
  </si>
  <si>
    <t>2.15. Tinódi Ház klímarendszere felújításának támogatása</t>
  </si>
  <si>
    <t>2.16. Szilveszteri futás támogatása</t>
  </si>
  <si>
    <t>2.17. Dombó-Média Kft. támogatása végelszámolás miatt</t>
  </si>
  <si>
    <t>2.18. Dombóvári Spartacus Sportegyesület támogatása</t>
  </si>
  <si>
    <t>2.19. Dombóvári Városgazdálkodási Nkft. részére önerő mezőgazdasági START mintaprogramhoz</t>
  </si>
  <si>
    <t>3.1. TOP -5.2.1-15-TL1-2016-00001 A dombóvári Mászlony szegregátumban élők társadalmi integrációjának helyi szintű komplex programja</t>
  </si>
  <si>
    <t>3.2. TOP -5.2.1-15-TL1-2016-00002 A dombóvári Szigetsor-Vasút szegregátumban élők társadalmi integrációjának helyi szintű komplex programja</t>
  </si>
  <si>
    <t>3.3. TOP -5.2.1-15-TL1-2016-00003 A dombóvári Kakasdomb-Erzsébet utca szegregációval veszélyeztetett területén élők társadalmi integrációjának helyi szintű komplex programja</t>
  </si>
  <si>
    <t>3.4. Foglalkoztatáshoz önerő</t>
  </si>
  <si>
    <t>5. A helyi önkormányzatok előző évi elszámolásából származó kiadások</t>
  </si>
  <si>
    <t>5.1. 2019. évi állami támogatások elszámolása</t>
  </si>
  <si>
    <t>2. Ingatlanvásárlás</t>
  </si>
  <si>
    <t>3. Ingatlanvásárlás - 947/7 hrsz. Dombóvári Vízmű Kft-től</t>
  </si>
  <si>
    <t>4. Közvilágítás bővítése, korszerűsítése, fejlesztése</t>
  </si>
  <si>
    <t>5. Tárgyi eszközök beszerzése</t>
  </si>
  <si>
    <t>6. Intézményi informatikai beszerzés</t>
  </si>
  <si>
    <t>7. Térfigyelő kamerarendszer bővítése</t>
  </si>
  <si>
    <t>8. Közkifolyók megszüntetése</t>
  </si>
  <si>
    <t>9. EFOP-3.9.2-16-2017-00047 Humán kapacitások fejlesztése a Dombóvári járásban</t>
  </si>
  <si>
    <t>10. TOP-4.3.1-15-TL1-2016-00002 Mászlony - oázis az agrársivatagban</t>
  </si>
  <si>
    <t>11. TOP-4.3.1-15-TL1-2016-00003 A dombóvári Szigetsor-Vasút szegregátumok rehabilitációja</t>
  </si>
  <si>
    <t>12. TOP-4.3.1-15-TL1-2016-00004 DARK projekt</t>
  </si>
  <si>
    <t>13. Kisteherautó városüzemeltetési feladatokhoz</t>
  </si>
  <si>
    <t>14. Parkoló kialakítása vasútállomásnál</t>
  </si>
  <si>
    <t>15. Hunyadi tér szervizútjai melletti parkolóhelyek megfordítása, 3 új parkolóhely kialakítása</t>
  </si>
  <si>
    <t>16. JAM csarnok tűzjelző rendszer fejlesztése</t>
  </si>
  <si>
    <t>17. Víztorony díszkivilágítás</t>
  </si>
  <si>
    <t>18. Dombóvári Illyés Gyula Gimnázium melletti parkoló kialakítás 1. ütem</t>
  </si>
  <si>
    <t>19. Szent László park környezetrendezés</t>
  </si>
  <si>
    <t>21. Kórházi parkoló kialakítás II. üteme</t>
  </si>
  <si>
    <t>22. Szökőkút kialakítása a Tinódi Ház előtti téren</t>
  </si>
  <si>
    <t>23. Inkubátorház mellett szennyvíz átemelő</t>
  </si>
  <si>
    <t>24. TOP-7.1.1-16-H-ERFA-2018-00032  Szigeterdei Közösségi Tér kialakítása</t>
  </si>
  <si>
    <t>1. Tinódi Ház előtti tér rendezése</t>
  </si>
  <si>
    <t>2. Útfelújítások</t>
  </si>
  <si>
    <t>3. Játszóterek felülvizsgálata, a szükséges és lehetséges javítási, felújítási munkák elvégzése</t>
  </si>
  <si>
    <t>4. Horvay utcai üzletsor parkoló felújítás 2. üteme</t>
  </si>
  <si>
    <t>5. Horvay u. - Kórház u. sarkának rendezése</t>
  </si>
  <si>
    <t>6. Temető fejlesztés</t>
  </si>
  <si>
    <t>8. Helyi védelem alatt álló épületek felújítása</t>
  </si>
  <si>
    <t>9. Csapadékvíz átemelő gépészeti és szivattyú felújítása II. ütem</t>
  </si>
  <si>
    <t>10. Bezerédj utcai ivóvízvezeték rekonstrukciója</t>
  </si>
  <si>
    <t>11. Kéknefelejcs és Ibolya u. ivóvízhálózat rekonstrukciója</t>
  </si>
  <si>
    <t>12. Műszaki ellenőri feladatok-Bezerédj u. ivóvízhálózat rekonstrukció I. ütem</t>
  </si>
  <si>
    <t>13. Műszaki ellenőri feladatok-Kéknefelejcs-Ibolya u. ivóvízhálózat rekonstr.</t>
  </si>
  <si>
    <t>14. TOP-3.2.1-16-TL1-2018-00020 A városháza épületének energetikai korszerűsítése Dombóváron</t>
  </si>
  <si>
    <t>2.1. Dombóvári Kosárlabda Suli Khe. részére önrész biztosítása kosárlabdacsarnok világítás korszerűsítéséhez</t>
  </si>
  <si>
    <t>2018-20. év</t>
  </si>
  <si>
    <t>2020. eredeti</t>
  </si>
  <si>
    <t>Működési célú támogatások államháztartáson belülről</t>
  </si>
  <si>
    <t>20. Parkoló kialakítása Járási Hivatal mögött, rendőrség mellet, Ady utcában</t>
  </si>
  <si>
    <t>17. Kamatfizetés</t>
  </si>
  <si>
    <t>17.1. Működési hitel után</t>
  </si>
  <si>
    <t>17.2. Beruházási hitel után</t>
  </si>
  <si>
    <t xml:space="preserve">18. Központi orvosi ügyelet </t>
  </si>
  <si>
    <t>19. Gyermek- és ifjúsági önkormányzat</t>
  </si>
  <si>
    <t>20. Jogi tanácsadás</t>
  </si>
  <si>
    <t>21. Városi rendezvények</t>
  </si>
  <si>
    <t>22. Testvérvárosi, külkapcsolati kiadások</t>
  </si>
  <si>
    <t>23. Önkormányzati jogalkotás kiadásai</t>
  </si>
  <si>
    <t>24. Helyi tömegközlekedés biztosítása</t>
  </si>
  <si>
    <t>25. Városmarketing és kommunikációs feladatok</t>
  </si>
  <si>
    <t>26. Víziközmű-fejlesztésekkel kapcs. műszaki tanácsadás</t>
  </si>
  <si>
    <t>27. Balatonfenyvesi és Gunarasi Ifjúsági Tábor üzemeltetése</t>
  </si>
  <si>
    <t>27.1. Balatonfenyves</t>
  </si>
  <si>
    <t>27.2. Gunaras</t>
  </si>
  <si>
    <t>28. Víznyelőrácsok cseréje</t>
  </si>
  <si>
    <t>29. ÁFA befizetés (építési telkek, víziközmű bérleti díj)</t>
  </si>
  <si>
    <t>30. Sportpályák üzemeltetése</t>
  </si>
  <si>
    <t>31. Hulladékudvar üzemeltetése</t>
  </si>
  <si>
    <t>32. Városkártya rendszer</t>
  </si>
  <si>
    <t>2019. mód. ei.</t>
  </si>
  <si>
    <t>Pénzma-   radv. + alulfin.</t>
  </si>
  <si>
    <t>Intézmények finanszírozása 2020. évben</t>
  </si>
  <si>
    <t>2.14. Dombóvári Ifjúsági Fúvószenekar támogatása</t>
  </si>
  <si>
    <t>7. Zártkerti program</t>
  </si>
  <si>
    <t>15. Víziközmű fejlesztés (előző évek)</t>
  </si>
  <si>
    <t>3.1. TOP-4.3.1-15-TL1-2016-00002 Mászlony - oázis az agrársivatagban</t>
  </si>
  <si>
    <t>3.2. TOP-4.3.1-15-TL1-2016-00003 A dombóvári Szigetsor-Vasút szegregátumok rehabilitációja</t>
  </si>
  <si>
    <t>3.3. TOP-4.3.1-15-TL1-2016-00004 DARK projekt</t>
  </si>
  <si>
    <t>3.4. Árpád utca 2-4-6 per</t>
  </si>
  <si>
    <t>3.5. TOP-7.1.1-16-H-ERFA-2018-00032  Szigeterdei Közösségi Tér kialakítása tartalék</t>
  </si>
  <si>
    <t>33. Településrendezési eszközök felülvizsgálata és módosítása</t>
  </si>
  <si>
    <t>34. Karácsonyi díszkivilágítás felszerelése, leszerelése</t>
  </si>
  <si>
    <t>35. TOP -5.2.1-15-TL1-2016-00001 A dombóvári Mászlony szegregátumban élők társadalmi integrációjának helyi szintű komplex programja</t>
  </si>
  <si>
    <t>36. TOP -5.2.1-15-TL1-2016-00002 pályázat A dombóvári Szigetsor-Vasút szegregátumban élők társadalmi integrációjának helyi szintű komplex programja</t>
  </si>
  <si>
    <t>37. TOP -5.2.1-15-TL1-2016-00003 A dombóvári Kakasdomb-Erzsébet utca szegregációval veszélyeztetett területén élők társadalmi integrációjának helyi szintű komplex programja</t>
  </si>
  <si>
    <t>38. TOP-5.1.2-15-TL1-2016-00002 pályázat Foglalkoztatási paktum létrehozása Tamási és Dombóvár városok környezetében</t>
  </si>
  <si>
    <t>39. EFOP-3.9.2-16-2017-00047 Humán kapacitások fejlesztése a Dombóvári járásban</t>
  </si>
  <si>
    <t>40. EFOP-1.5.3-16-2017-00063 Humán szolgáltatások fejlesztése a Dombóvári járásban</t>
  </si>
  <si>
    <t>41. TOP-4.3.1-15-TL1-2016-00002 Mászlony - oázis az agrársivatagban</t>
  </si>
  <si>
    <t>42. TOP-4.3.1-15-TL1-2016-00003 A dombóvári Szigetsor-Vasút szegregátumok rehabilitációja</t>
  </si>
  <si>
    <t>43. TOP-4.3.1-15-TL1-2016-00004 DARK projekt</t>
  </si>
  <si>
    <t>44. Régi szemétgyűjtők, utcabútorok cseréje</t>
  </si>
  <si>
    <t>45. Csapadékvízgyűjtő tartályok vásárlása</t>
  </si>
  <si>
    <t>46. Farkas Attila Uszoda üzemeltetése</t>
  </si>
  <si>
    <t>47. Önkormányzati lakások javítási, felújítási munkái</t>
  </si>
  <si>
    <t>48. Önkéntes lakossági járdaprogram</t>
  </si>
  <si>
    <t>49. Padkanyesések a városban</t>
  </si>
  <si>
    <t>50. Szociális alapon igényelhető kaszálás</t>
  </si>
  <si>
    <t>51. Internet hozzáférési pontok kialakításának költségei WiFi4EU</t>
  </si>
  <si>
    <t>52. Szúnyoggyérítés Dombóvár város közigazgatási területén</t>
  </si>
  <si>
    <t>53. Új közlekedési jelző- és utcanév táblák beszerzése</t>
  </si>
  <si>
    <t>54. Hőlégballonos függeszkedés</t>
  </si>
  <si>
    <t>55. Tolnai Népújság 2019.09.21-i számából 3000 példány megvásárlása (Dombóvár Almanach)</t>
  </si>
  <si>
    <t>56. Dombóvár Almanach megjelentetése a Tolnai Népújságban</t>
  </si>
  <si>
    <t>57. Újdombóvári Őszi Fesztiválra ideiglenes villamos hálózat kiépítése</t>
  </si>
  <si>
    <t>58. Adóellenőrzéshez adószakértő megbízása</t>
  </si>
  <si>
    <t>59. TOP-3.2.1-16-TL1-2018-00020 A városháza épületének energetikai korszerűsítése Dombóváron</t>
  </si>
  <si>
    <t>60. TOP-7.1.1-16-H-ERFA-2018-00032  Szigeterdei Közösségi Tér kialakítása</t>
  </si>
  <si>
    <t>61. KEHOP-5.4.1-16-2016-00131 Energiatudatos Dombóvár</t>
  </si>
  <si>
    <t>105. cím összesen</t>
  </si>
  <si>
    <t>2020. évi bevételei</t>
  </si>
  <si>
    <t>2020. évi kiadásai</t>
  </si>
  <si>
    <t>Dombóvár Város Önkormányzata 2020. évi előirányzat felhasználási terve</t>
  </si>
  <si>
    <t>2.2. 2 db műfüves labdarúgó pálya megvalósításához önerő</t>
  </si>
  <si>
    <t>8. melléklet a 7/2020. (II. 29.) önkormányzati rendelethez</t>
  </si>
  <si>
    <t>1.6.3. Önkormányzat (pályázatok)</t>
  </si>
  <si>
    <t>1.6.2. Önkormányzat (állami támogatás előleg)</t>
  </si>
  <si>
    <t>1.6.1. Önkormányzat</t>
  </si>
  <si>
    <t>1.5. Dombóvári Közös Önkormányzati Hivatal</t>
  </si>
  <si>
    <t>1.4 Szászorszép Óvoda és Bölcsöde</t>
  </si>
  <si>
    <t xml:space="preserve">1.1. Dombóvári Szivárvány Óvoda </t>
  </si>
  <si>
    <t>1.17. Kaposmenti Társulástól kapott támogatás</t>
  </si>
  <si>
    <t>3.1 Könyvtári célú érdekeltségnövelő támogatás</t>
  </si>
  <si>
    <t>3. Felhalmozási célú költségvetési támogatások</t>
  </si>
  <si>
    <t>2. Működési célú költségvetési támogatások és kiegészítő támogatások (B115)</t>
  </si>
  <si>
    <t>1. Közfoglalkoztatás támogatása</t>
  </si>
  <si>
    <t>2. Bértámogatás</t>
  </si>
  <si>
    <t>1.1 Német Nemzetiségi Önkormányzat részére pályázati önrész biztosítása</t>
  </si>
  <si>
    <t>16. Városháza épületében szalagfüggöny beszerzése</t>
  </si>
  <si>
    <t>25. Szuhay Sportcentrum villamos mérőhely kiépítése</t>
  </si>
  <si>
    <t>3.5. Maradvány igénybevétele</t>
  </si>
  <si>
    <t>2.20 GDPR megfeleléshez biztosított támogatás (Dombó-Land Kft, Tinódi Ház Nkft)</t>
  </si>
  <si>
    <t>2.1.2. Visszatérítendő támogatás Tinódi Ház Nkft</t>
  </si>
  <si>
    <t>1.5 Kaposmenti Társulás részére hozzájárulás biztosításacsaládsegítő és gyermekvédelmi feladatok ellátásához 2020.01.01-2020.04.30 időszakra</t>
  </si>
  <si>
    <t>1.4 Régészeti tárgyú pályázathoz önrész biztosítása</t>
  </si>
  <si>
    <t>1.2.1 GDPR megfeleléshez biztosított támogatás</t>
  </si>
  <si>
    <t>4. Kisteherautó vásárlás</t>
  </si>
  <si>
    <t>2. Könyvtári állomány fejlesztése</t>
  </si>
  <si>
    <t>Működési célú támogatások államháztartáson kivülről</t>
  </si>
  <si>
    <t>8/a. melléklet a 7/2020. (II. 29.) önkormányzati rendelethez</t>
  </si>
  <si>
    <t>"1. melléklet a 7/2020. (II. 29.) önkormányzati rendelethez"</t>
  </si>
  <si>
    <t>"2. melléklet a 7/2020. (II. 29.) önkormányzati rendelethez"</t>
  </si>
  <si>
    <t>1.1.2. Minimálbér és garantált bérminimum emeléséből adódó bértöbblet kifizetésére</t>
  </si>
  <si>
    <t>1.1.1. Költségvetési szerveknél foglalkoztatottak 2019. évi áthúzódó és 2020. évi kompenzációja</t>
  </si>
  <si>
    <t>1.2.1. Minimálbér és garantált bérminimum emeléséből adódó bértöbblet kifizetésére</t>
  </si>
  <si>
    <t>1.3.1. Szociális ágazati összevont pótlék kifizetéséhez támogatás</t>
  </si>
  <si>
    <t>1.3.2. Egészségügyi kiegészítő pótlék kifizetéséhez támogatás</t>
  </si>
  <si>
    <t>1.3.3. Minimálbér és garantált bérminimum emeléséből adódó bértöbblet kifizetésére</t>
  </si>
  <si>
    <t>1.4.1. Kulturális pótlék kifizetéséhez támogatás</t>
  </si>
  <si>
    <t>1.4.2. Minimálbér és garantált bérminimum emeléséből adódó bértöbblet kifizetésére</t>
  </si>
  <si>
    <t>62. Városháza belső festési munkái</t>
  </si>
  <si>
    <t>63. Árpád u. 2-4-6. sz. épület megsüllyedésével kapcsolatos kárfelelősség</t>
  </si>
  <si>
    <t>1.18. Nemzetiségi önkormányzatoktól koronavírus elleni védekezés támogatására</t>
  </si>
  <si>
    <t>11. Kártalanítás Döbrököz Község Önkormányzatától (közérdekű szolgalmi jog - szennyvízcsatorna)</t>
  </si>
  <si>
    <t>3.6. Vis maior pályázathoz önerő</t>
  </si>
  <si>
    <t>3.7. Kubinyi Ágoston Program pályázathoz önerő</t>
  </si>
  <si>
    <t>2.3. Visszatérítendő támogatás biztosítása a Dombóvári Illyés Gyula Gimnáziumért Alapítvány részére</t>
  </si>
  <si>
    <t>2.3. Dombóvári Illyés Gyula Gimnáziumért Alapítványtól támogatás visszafizetés</t>
  </si>
  <si>
    <t>4. Felhalmozási célú visszatérítendő támogatások, kölcsönök nyújtása államháztartáson kívülre</t>
  </si>
  <si>
    <t>4.1. Tinódi Ház Nonprofit Kft. részére tagi kölcsön nyújtása</t>
  </si>
  <si>
    <t>3.8. Kültéri sportparkhoz kapcsolódóan önerő biztosítása futókör kialakítása érdekében</t>
  </si>
  <si>
    <t>3.9. Közművelődési érdekeltségnövelő támogatáshoz önerő</t>
  </si>
  <si>
    <t>17. Pannónia út 7. szám alatti önkormányzati lakóépület felújítása</t>
  </si>
  <si>
    <t>2.21. Visszatérítendő támogatás Hamulyák Közalapítvány részére</t>
  </si>
  <si>
    <t>1.2. Hamulyák Közalapítványnak nyújtott visszatérítendő támogatás</t>
  </si>
  <si>
    <t>3.10. Önerő fejlesztési pályázathoz - helyi utak felújítása</t>
  </si>
  <si>
    <t>12. Balatonfenyvesi Ifjúsági Tábor bérbeadása</t>
  </si>
  <si>
    <t>64. Közművelődési, közgyűjteményi feladatellátás szervezeti kereteinek vizsgálata</t>
  </si>
  <si>
    <t>1.16. Krízishelyzeti támogatás</t>
  </si>
  <si>
    <t>13. Adomány</t>
  </si>
  <si>
    <t>23.1 Pandémia miatti védekezés kiadásai</t>
  </si>
  <si>
    <t>2.22. Pótbefizetés Dombó-Land Kft. részére</t>
  </si>
  <si>
    <t>2.4. Dombóvári Focisuli Egyesület eszközbeszerzésének támogatása</t>
  </si>
  <si>
    <t>2.5. Helyi védelem alatt álló épületek felújítására</t>
  </si>
  <si>
    <t>1.3.4. Bölcsődei kiegészítő támogatás</t>
  </si>
  <si>
    <t>2.1. A költségvetési szerveknél foglalkoztatottak 2019. évi áthúzódó és 2020. évi kompenzációja</t>
  </si>
  <si>
    <t xml:space="preserve">2.2.1. Szociális ágazati összevont pótlék </t>
  </si>
  <si>
    <t>2.2.2. Egészségügyi kiegészítő pótlék</t>
  </si>
  <si>
    <t>2.3. Kulturális illetménypótlék</t>
  </si>
  <si>
    <t>2.4. Önkormányzat rendkívüli támogatása</t>
  </si>
  <si>
    <t>2.5. Idegenforgalmi adóhoz kapcsolódó kiegészítő támogatás</t>
  </si>
  <si>
    <t>1.6. Bursa Hungarica felsőoktatási ösztöndíj pályázat</t>
  </si>
  <si>
    <t>1.17. Támogatás hulladékgyűjtő edényzet beszerzéséhez</t>
  </si>
  <si>
    <t>65. Tagdíj Kapos-menti Terület- és Vidékfejlesztési Társulásnak</t>
  </si>
  <si>
    <t>"2.a. melléklet a 7/2020. (II. 29.) önkormányzati rendelethez"</t>
  </si>
  <si>
    <t>módosított előirányzat (1)</t>
  </si>
  <si>
    <t>módosított előirányzat (2)</t>
  </si>
  <si>
    <t>"4. melléklet a 7/2020. (II. 29.) önkormányzati rendelethez"</t>
  </si>
  <si>
    <t>2.23. Tinódi Ház füstelvezető rendszer javításának támogatása</t>
  </si>
  <si>
    <t>1.10. Gyermek születésének támogatása</t>
  </si>
  <si>
    <t>66. Gimnázium napelemes rendszerének szabványossá tétele</t>
  </si>
  <si>
    <t>2.24. Pótbefizetés Dombóvári Városgazdálkodási NKft. részére</t>
  </si>
  <si>
    <t>26. Mászlony kocsibejárók</t>
  </si>
  <si>
    <t>67. Szállásréti tó vízjogi fennmaradási és üzemeltetési engedélyezési tervdokumentáció</t>
  </si>
  <si>
    <t>1. melléklet a 26/2020. (IX. 30.) önkormányzati rendelethez</t>
  </si>
  <si>
    <t>2. melléklet a 26/2020. (IX. 30.) önkormányzati rendelethez</t>
  </si>
  <si>
    <t>2.a. melléklet a 26/2020. (IX. 30.) önkormányzati rendelethez</t>
  </si>
  <si>
    <t>3. melléklet a 26/2020. (IX. 30.) önkormányzati rendelethez</t>
  </si>
  <si>
    <t>4. melléklet a 26/2020. (IX. 30.) önkormányzati rendelethez</t>
  </si>
  <si>
    <t>5. melléklet a 26/2020. (IX. 30.) önkormányzati rendelethez</t>
  </si>
  <si>
    <t>Módosított előirányzat</t>
  </si>
  <si>
    <t>2020. mód.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</si>
</sst>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62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45" fillId="0" borderId="0"/>
  </cellStyleXfs>
  <cellXfs count="377">
    <xf numFmtId="0" fontId="0" fillId="0" borderId="0" xfId="0"/>
    <xf numFmtId="0" fontId="22" fillId="0" borderId="0" xfId="53" applyFont="1"/>
    <xf numFmtId="0" fontId="25" fillId="0" borderId="0" xfId="53" applyFont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0" xfId="53" applyFont="1" applyBorder="1"/>
    <xf numFmtId="0" fontId="22" fillId="0" borderId="0" xfId="53" applyFont="1" applyAlignment="1">
      <alignment vertical="center"/>
    </xf>
    <xf numFmtId="0" fontId="26" fillId="0" borderId="0" xfId="53" applyFont="1"/>
    <xf numFmtId="0" fontId="26" fillId="0" borderId="0" xfId="53" applyFont="1" applyBorder="1" applyAlignment="1">
      <alignment horizontal="right"/>
    </xf>
    <xf numFmtId="0" fontId="2" fillId="0" borderId="0" xfId="51"/>
    <xf numFmtId="0" fontId="39" fillId="0" borderId="0" xfId="51" applyFont="1"/>
    <xf numFmtId="1" fontId="45" fillId="0" borderId="10" xfId="60" applyNumberFormat="1" applyFont="1" applyFill="1" applyBorder="1"/>
    <xf numFmtId="164" fontId="45" fillId="0" borderId="10" xfId="60" applyNumberFormat="1" applyFont="1" applyFill="1" applyBorder="1"/>
    <xf numFmtId="0" fontId="45" fillId="0" borderId="0" xfId="61"/>
    <xf numFmtId="3" fontId="45" fillId="0" borderId="0" xfId="61" applyNumberFormat="1"/>
    <xf numFmtId="0" fontId="47" fillId="0" borderId="0" xfId="61" applyFont="1"/>
    <xf numFmtId="0" fontId="46" fillId="0" borderId="0" xfId="61" applyFont="1"/>
    <xf numFmtId="0" fontId="45" fillId="0" borderId="42" xfId="61" applyBorder="1"/>
    <xf numFmtId="0" fontId="45" fillId="0" borderId="43" xfId="61" applyBorder="1"/>
    <xf numFmtId="0" fontId="45" fillId="0" borderId="44" xfId="61" applyBorder="1"/>
    <xf numFmtId="0" fontId="2" fillId="0" borderId="10" xfId="51" applyFill="1" applyBorder="1"/>
    <xf numFmtId="0" fontId="32" fillId="0" borderId="10" xfId="53" applyFont="1" applyBorder="1"/>
    <xf numFmtId="0" fontId="22" fillId="0" borderId="10" xfId="53" applyFont="1" applyBorder="1" applyAlignment="1">
      <alignment horizontal="right"/>
    </xf>
    <xf numFmtId="0" fontId="22" fillId="0" borderId="13" xfId="53" applyFont="1" applyBorder="1"/>
    <xf numFmtId="3" fontId="22" fillId="0" borderId="10" xfId="53" applyNumberFormat="1" applyFont="1" applyBorder="1"/>
    <xf numFmtId="0" fontId="22" fillId="0" borderId="12" xfId="53" applyFont="1" applyBorder="1"/>
    <xf numFmtId="0" fontId="32" fillId="0" borderId="12" xfId="53" applyFont="1" applyBorder="1"/>
    <xf numFmtId="0" fontId="22" fillId="0" borderId="12" xfId="53" applyFont="1" applyBorder="1" applyAlignment="1">
      <alignment horizontal="right"/>
    </xf>
    <xf numFmtId="0" fontId="22" fillId="0" borderId="14" xfId="53" applyFont="1" applyBorder="1"/>
    <xf numFmtId="3" fontId="34" fillId="0" borderId="24" xfId="53" applyNumberFormat="1" applyFont="1" applyBorder="1"/>
    <xf numFmtId="3" fontId="34" fillId="0" borderId="41" xfId="53" applyNumberFormat="1" applyFont="1" applyBorder="1"/>
    <xf numFmtId="3" fontId="34" fillId="0" borderId="33" xfId="53" applyNumberFormat="1" applyFont="1" applyBorder="1"/>
    <xf numFmtId="0" fontId="34" fillId="0" borderId="23" xfId="53" applyFont="1" applyBorder="1"/>
    <xf numFmtId="0" fontId="32" fillId="0" borderId="24" xfId="53" applyFont="1" applyBorder="1" applyAlignment="1">
      <alignment horizontal="right"/>
    </xf>
    <xf numFmtId="0" fontId="32" fillId="0" borderId="22" xfId="53" applyFont="1" applyBorder="1"/>
    <xf numFmtId="3" fontId="32" fillId="0" borderId="20" xfId="53" applyNumberFormat="1" applyFont="1" applyBorder="1"/>
    <xf numFmtId="3" fontId="32" fillId="0" borderId="10" xfId="53" applyNumberFormat="1" applyFont="1" applyBorder="1"/>
    <xf numFmtId="3" fontId="32" fillId="0" borderId="19" xfId="53" applyNumberFormat="1" applyFont="1" applyBorder="1"/>
    <xf numFmtId="0" fontId="32" fillId="0" borderId="20" xfId="53" applyFont="1" applyBorder="1"/>
    <xf numFmtId="0" fontId="32" fillId="0" borderId="19" xfId="53" applyFont="1" applyBorder="1"/>
    <xf numFmtId="0" fontId="32" fillId="0" borderId="21" xfId="53" applyFont="1" applyBorder="1"/>
    <xf numFmtId="0" fontId="32" fillId="0" borderId="20" xfId="53" applyFont="1" applyBorder="1" applyAlignment="1">
      <alignment horizontal="right"/>
    </xf>
    <xf numFmtId="3" fontId="32" fillId="0" borderId="31" xfId="53" applyNumberFormat="1" applyFont="1" applyBorder="1"/>
    <xf numFmtId="0" fontId="35" fillId="0" borderId="20" xfId="53" applyFont="1" applyBorder="1" applyAlignment="1">
      <alignment horizontal="right"/>
    </xf>
    <xf numFmtId="0" fontId="23" fillId="0" borderId="10" xfId="53" applyFont="1" applyBorder="1"/>
    <xf numFmtId="3" fontId="33" fillId="0" borderId="20" xfId="53" applyNumberFormat="1" applyFont="1" applyBorder="1"/>
    <xf numFmtId="3" fontId="33" fillId="0" borderId="10" xfId="53" applyNumberFormat="1" applyFont="1" applyBorder="1"/>
    <xf numFmtId="3" fontId="33" fillId="0" borderId="19" xfId="53" applyNumberFormat="1" applyFont="1" applyBorder="1"/>
    <xf numFmtId="0" fontId="33" fillId="0" borderId="21" xfId="53" applyFont="1" applyBorder="1"/>
    <xf numFmtId="0" fontId="33" fillId="0" borderId="20" xfId="53" applyFont="1" applyBorder="1" applyAlignment="1">
      <alignment horizontal="right"/>
    </xf>
    <xf numFmtId="0" fontId="33" fillId="0" borderId="19" xfId="53" applyFont="1" applyBorder="1"/>
    <xf numFmtId="3" fontId="33" fillId="0" borderId="31" xfId="53" applyNumberFormat="1" applyFont="1" applyBorder="1"/>
    <xf numFmtId="0" fontId="34" fillId="0" borderId="20" xfId="53" applyFont="1" applyBorder="1" applyAlignment="1">
      <alignment horizontal="right"/>
    </xf>
    <xf numFmtId="0" fontId="34" fillId="0" borderId="20" xfId="53" applyFont="1" applyBorder="1"/>
    <xf numFmtId="0" fontId="34" fillId="0" borderId="10" xfId="53" applyFont="1" applyBorder="1"/>
    <xf numFmtId="0" fontId="34" fillId="0" borderId="19" xfId="53" applyFont="1" applyBorder="1"/>
    <xf numFmtId="0" fontId="34" fillId="0" borderId="21" xfId="53" applyFont="1" applyBorder="1"/>
    <xf numFmtId="3" fontId="34" fillId="0" borderId="20" xfId="53" applyNumberFormat="1" applyFont="1" applyBorder="1"/>
    <xf numFmtId="3" fontId="34" fillId="0" borderId="10" xfId="53" applyNumberFormat="1" applyFont="1" applyBorder="1"/>
    <xf numFmtId="3" fontId="34" fillId="0" borderId="19" xfId="53" applyNumberFormat="1" applyFont="1" applyBorder="1"/>
    <xf numFmtId="0" fontId="33" fillId="0" borderId="25" xfId="53" applyFont="1" applyBorder="1"/>
    <xf numFmtId="0" fontId="21" fillId="0" borderId="10" xfId="53" applyFont="1" applyBorder="1"/>
    <xf numFmtId="0" fontId="24" fillId="0" borderId="10" xfId="53" applyFont="1" applyBorder="1"/>
    <xf numFmtId="3" fontId="32" fillId="0" borderId="20" xfId="53" applyNumberFormat="1" applyFont="1" applyBorder="1" applyAlignment="1">
      <alignment vertical="top" wrapText="1"/>
    </xf>
    <xf numFmtId="3" fontId="32" fillId="0" borderId="10" xfId="53" applyNumberFormat="1" applyFont="1" applyBorder="1" applyAlignment="1">
      <alignment vertical="top" wrapText="1"/>
    </xf>
    <xf numFmtId="3" fontId="32" fillId="0" borderId="19" xfId="53" applyNumberFormat="1" applyFont="1" applyBorder="1" applyAlignment="1">
      <alignment vertical="top" wrapText="1"/>
    </xf>
    <xf numFmtId="0" fontId="32" fillId="0" borderId="21" xfId="53" applyFont="1" applyBorder="1" applyAlignment="1">
      <alignment vertical="top" wrapText="1"/>
    </xf>
    <xf numFmtId="0" fontId="32" fillId="0" borderId="20" xfId="53" applyFont="1" applyBorder="1" applyAlignment="1">
      <alignment horizontal="right" vertical="center"/>
    </xf>
    <xf numFmtId="3" fontId="34" fillId="0" borderId="20" xfId="51" applyNumberFormat="1" applyFont="1" applyBorder="1"/>
    <xf numFmtId="3" fontId="34" fillId="0" borderId="10" xfId="51" applyNumberFormat="1" applyFont="1" applyBorder="1"/>
    <xf numFmtId="3" fontId="34" fillId="0" borderId="19" xfId="51" applyNumberFormat="1" applyFont="1" applyBorder="1"/>
    <xf numFmtId="3" fontId="34" fillId="0" borderId="20" xfId="53" applyNumberFormat="1" applyFont="1" applyBorder="1" applyAlignment="1">
      <alignment wrapText="1"/>
    </xf>
    <xf numFmtId="3" fontId="34" fillId="0" borderId="10" xfId="53" applyNumberFormat="1" applyFont="1" applyBorder="1" applyAlignment="1">
      <alignment wrapText="1"/>
    </xf>
    <xf numFmtId="3" fontId="34" fillId="0" borderId="19" xfId="53" applyNumberFormat="1" applyFont="1" applyBorder="1" applyAlignment="1">
      <alignment wrapText="1"/>
    </xf>
    <xf numFmtId="0" fontId="34" fillId="0" borderId="21" xfId="53" applyFont="1" applyBorder="1" applyAlignment="1">
      <alignment wrapText="1"/>
    </xf>
    <xf numFmtId="3" fontId="32" fillId="0" borderId="20" xfId="53" applyNumberFormat="1" applyFont="1" applyBorder="1" applyAlignment="1">
      <alignment wrapText="1"/>
    </xf>
    <xf numFmtId="3" fontId="32" fillId="0" borderId="10" xfId="53" applyNumberFormat="1" applyFont="1" applyBorder="1" applyAlignment="1">
      <alignment wrapText="1"/>
    </xf>
    <xf numFmtId="3" fontId="32" fillId="0" borderId="19" xfId="53" applyNumberFormat="1" applyFont="1" applyBorder="1" applyAlignment="1">
      <alignment wrapText="1"/>
    </xf>
    <xf numFmtId="0" fontId="32" fillId="0" borderId="21" xfId="53" applyFont="1" applyBorder="1" applyAlignment="1">
      <alignment wrapText="1"/>
    </xf>
    <xf numFmtId="3" fontId="35" fillId="0" borderId="20" xfId="53" applyNumberFormat="1" applyFont="1" applyBorder="1" applyAlignment="1">
      <alignment wrapText="1"/>
    </xf>
    <xf numFmtId="3" fontId="35" fillId="0" borderId="10" xfId="53" applyNumberFormat="1" applyFont="1" applyBorder="1" applyAlignment="1">
      <alignment wrapText="1"/>
    </xf>
    <xf numFmtId="3" fontId="35" fillId="0" borderId="19" xfId="53" applyNumberFormat="1" applyFont="1" applyBorder="1" applyAlignment="1">
      <alignment wrapText="1"/>
    </xf>
    <xf numFmtId="3" fontId="35" fillId="0" borderId="31" xfId="53" applyNumberFormat="1" applyFont="1" applyBorder="1" applyAlignment="1">
      <alignment wrapText="1"/>
    </xf>
    <xf numFmtId="0" fontId="35" fillId="0" borderId="21" xfId="53" applyFont="1" applyBorder="1" applyAlignment="1">
      <alignment wrapText="1"/>
    </xf>
    <xf numFmtId="3" fontId="33" fillId="0" borderId="20" xfId="53" applyNumberFormat="1" applyFont="1" applyBorder="1" applyAlignment="1">
      <alignment wrapText="1"/>
    </xf>
    <xf numFmtId="3" fontId="33" fillId="0" borderId="10" xfId="53" applyNumberFormat="1" applyFont="1" applyBorder="1" applyAlignment="1">
      <alignment wrapText="1"/>
    </xf>
    <xf numFmtId="3" fontId="33" fillId="0" borderId="19" xfId="53" applyNumberFormat="1" applyFont="1" applyBorder="1" applyAlignment="1">
      <alignment wrapText="1"/>
    </xf>
    <xf numFmtId="0" fontId="33" fillId="0" borderId="21" xfId="53" applyFont="1" applyBorder="1" applyAlignment="1">
      <alignment wrapText="1"/>
    </xf>
    <xf numFmtId="3" fontId="33" fillId="0" borderId="31" xfId="53" applyNumberFormat="1" applyFont="1" applyBorder="1" applyAlignment="1">
      <alignment wrapText="1"/>
    </xf>
    <xf numFmtId="3" fontId="32" fillId="0" borderId="31" xfId="53" applyNumberFormat="1" applyFont="1" applyBorder="1" applyAlignment="1">
      <alignment wrapText="1"/>
    </xf>
    <xf numFmtId="0" fontId="22" fillId="0" borderId="20" xfId="53" applyFont="1" applyBorder="1"/>
    <xf numFmtId="0" fontId="22" fillId="0" borderId="19" xfId="53" applyFont="1" applyBorder="1"/>
    <xf numFmtId="0" fontId="34" fillId="0" borderId="36" xfId="53" applyFont="1" applyBorder="1" applyAlignment="1">
      <alignment horizontal="right"/>
    </xf>
    <xf numFmtId="0" fontId="32" fillId="0" borderId="13" xfId="53" applyFont="1" applyBorder="1"/>
    <xf numFmtId="3" fontId="32" fillId="0" borderId="13" xfId="53" applyNumberFormat="1" applyFont="1" applyBorder="1" applyAlignment="1">
      <alignment wrapText="1"/>
    </xf>
    <xf numFmtId="0" fontId="33" fillId="0" borderId="20" xfId="53" applyFont="1" applyBorder="1" applyAlignment="1">
      <alignment wrapText="1"/>
    </xf>
    <xf numFmtId="0" fontId="33" fillId="0" borderId="10" xfId="53" applyFont="1" applyBorder="1" applyAlignment="1">
      <alignment wrapText="1"/>
    </xf>
    <xf numFmtId="0" fontId="33" fillId="0" borderId="19" xfId="53" applyFont="1" applyBorder="1" applyAlignment="1">
      <alignment wrapText="1"/>
    </xf>
    <xf numFmtId="3" fontId="33" fillId="0" borderId="35" xfId="53" applyNumberFormat="1" applyFont="1" applyBorder="1" applyAlignment="1">
      <alignment wrapText="1"/>
    </xf>
    <xf numFmtId="0" fontId="32" fillId="0" borderId="20" xfId="53" applyFont="1" applyBorder="1" applyAlignment="1">
      <alignment wrapText="1"/>
    </xf>
    <xf numFmtId="0" fontId="32" fillId="0" borderId="10" xfId="53" applyFont="1" applyBorder="1" applyAlignment="1">
      <alignment wrapText="1"/>
    </xf>
    <xf numFmtId="0" fontId="32" fillId="0" borderId="19" xfId="53" applyFont="1" applyBorder="1" applyAlignment="1">
      <alignment wrapText="1"/>
    </xf>
    <xf numFmtId="0" fontId="24" fillId="0" borderId="19" xfId="53" applyFont="1" applyBorder="1"/>
    <xf numFmtId="0" fontId="32" fillId="0" borderId="31" xfId="53" applyFont="1" applyBorder="1" applyAlignment="1">
      <alignment wrapText="1"/>
    </xf>
    <xf numFmtId="0" fontId="35" fillId="0" borderId="19" xfId="53" applyFont="1" applyBorder="1"/>
    <xf numFmtId="0" fontId="35" fillId="0" borderId="20" xfId="53" applyFont="1" applyBorder="1" applyAlignment="1">
      <alignment wrapText="1"/>
    </xf>
    <xf numFmtId="0" fontId="35" fillId="0" borderId="10" xfId="53" applyFont="1" applyBorder="1" applyAlignment="1">
      <alignment wrapText="1"/>
    </xf>
    <xf numFmtId="0" fontId="35" fillId="0" borderId="19" xfId="53" applyFont="1" applyBorder="1" applyAlignment="1">
      <alignment wrapText="1"/>
    </xf>
    <xf numFmtId="3" fontId="35" fillId="0" borderId="35" xfId="53" applyNumberFormat="1" applyFont="1" applyBorder="1" applyAlignment="1">
      <alignment wrapText="1"/>
    </xf>
    <xf numFmtId="3" fontId="32" fillId="0" borderId="35" xfId="53" applyNumberFormat="1" applyFont="1" applyBorder="1" applyAlignment="1">
      <alignment wrapText="1"/>
    </xf>
    <xf numFmtId="3" fontId="35" fillId="0" borderId="20" xfId="53" applyNumberFormat="1" applyFont="1" applyBorder="1"/>
    <xf numFmtId="3" fontId="35" fillId="0" borderId="10" xfId="53" applyNumberFormat="1" applyFont="1" applyBorder="1"/>
    <xf numFmtId="3" fontId="35" fillId="0" borderId="19" xfId="53" applyNumberFormat="1" applyFont="1" applyBorder="1"/>
    <xf numFmtId="3" fontId="32" fillId="0" borderId="35" xfId="53" applyNumberFormat="1" applyFont="1" applyBorder="1"/>
    <xf numFmtId="3" fontId="33" fillId="0" borderId="35" xfId="53" applyNumberFormat="1" applyFont="1" applyBorder="1"/>
    <xf numFmtId="16" fontId="32" fillId="0" borderId="21" xfId="53" applyNumberFormat="1" applyFont="1" applyBorder="1" applyAlignment="1">
      <alignment wrapText="1"/>
    </xf>
    <xf numFmtId="0" fontId="32" fillId="0" borderId="21" xfId="53" quotePrefix="1" applyFont="1" applyBorder="1" applyAlignment="1">
      <alignment wrapText="1"/>
    </xf>
    <xf numFmtId="0" fontId="34" fillId="0" borderId="20" xfId="53" applyFont="1" applyBorder="1" applyAlignment="1">
      <alignment wrapText="1"/>
    </xf>
    <xf numFmtId="0" fontId="34" fillId="0" borderId="10" xfId="53" applyFont="1" applyBorder="1" applyAlignment="1">
      <alignment wrapText="1"/>
    </xf>
    <xf numFmtId="0" fontId="34" fillId="0" borderId="19" xfId="53" applyFont="1" applyBorder="1" applyAlignment="1">
      <alignment wrapText="1"/>
    </xf>
    <xf numFmtId="3" fontId="34" fillId="0" borderId="35" xfId="53" applyNumberFormat="1" applyFont="1" applyBorder="1"/>
    <xf numFmtId="3" fontId="34" fillId="0" borderId="31" xfId="53" applyNumberFormat="1" applyFont="1" applyBorder="1"/>
    <xf numFmtId="0" fontId="32" fillId="0" borderId="20" xfId="53" applyFont="1" applyBorder="1" applyAlignment="1">
      <alignment horizontal="center"/>
    </xf>
    <xf numFmtId="0" fontId="34" fillId="0" borderId="19" xfId="53" applyFont="1" applyBorder="1" applyAlignment="1">
      <alignment horizontal="center"/>
    </xf>
    <xf numFmtId="0" fontId="34" fillId="0" borderId="31" xfId="53" applyFont="1" applyBorder="1" applyAlignment="1">
      <alignment wrapText="1"/>
    </xf>
    <xf numFmtId="0" fontId="32" fillId="0" borderId="35" xfId="53" applyFont="1" applyBorder="1"/>
    <xf numFmtId="0" fontId="34" fillId="0" borderId="17" xfId="53" applyFont="1" applyBorder="1"/>
    <xf numFmtId="0" fontId="34" fillId="0" borderId="32" xfId="53" applyFont="1" applyBorder="1"/>
    <xf numFmtId="0" fontId="34" fillId="0" borderId="16" xfId="53" applyFont="1" applyBorder="1"/>
    <xf numFmtId="0" fontId="34" fillId="0" borderId="18" xfId="53" applyFont="1" applyBorder="1"/>
    <xf numFmtId="0" fontId="34" fillId="0" borderId="17" xfId="53" applyFont="1" applyBorder="1" applyAlignment="1">
      <alignment horizontal="right"/>
    </xf>
    <xf numFmtId="0" fontId="32" fillId="0" borderId="30" xfId="53" applyFont="1" applyBorder="1" applyAlignment="1">
      <alignment horizontal="center" wrapText="1"/>
    </xf>
    <xf numFmtId="0" fontId="32" fillId="0" borderId="29" xfId="53" applyFont="1" applyBorder="1" applyAlignment="1">
      <alignment horizontal="center" wrapText="1"/>
    </xf>
    <xf numFmtId="3" fontId="32" fillId="0" borderId="29" xfId="53" applyNumberFormat="1" applyFont="1" applyBorder="1" applyAlignment="1">
      <alignment horizontal="center" wrapText="1"/>
    </xf>
    <xf numFmtId="3" fontId="32" fillId="0" borderId="28" xfId="53" applyNumberFormat="1" applyFont="1" applyBorder="1" applyAlignment="1">
      <alignment horizontal="right"/>
    </xf>
    <xf numFmtId="0" fontId="32" fillId="0" borderId="23" xfId="53" applyFont="1" applyBorder="1"/>
    <xf numFmtId="0" fontId="34" fillId="0" borderId="18" xfId="53" applyFont="1" applyBorder="1" applyAlignment="1">
      <alignment horizontal="center"/>
    </xf>
    <xf numFmtId="0" fontId="34" fillId="0" borderId="17" xfId="53" applyFont="1" applyBorder="1" applyAlignment="1">
      <alignment horizontal="center"/>
    </xf>
    <xf numFmtId="0" fontId="34" fillId="0" borderId="16" xfId="53" applyFont="1" applyBorder="1" applyAlignment="1">
      <alignment horizontal="center"/>
    </xf>
    <xf numFmtId="0" fontId="22" fillId="0" borderId="0" xfId="53" applyFont="1" applyBorder="1"/>
    <xf numFmtId="0" fontId="22" fillId="0" borderId="15" xfId="53" applyFont="1" applyBorder="1"/>
    <xf numFmtId="0" fontId="34" fillId="0" borderId="15" xfId="53" applyFont="1" applyBorder="1" applyAlignment="1">
      <alignment horizontal="center"/>
    </xf>
    <xf numFmtId="0" fontId="34" fillId="0" borderId="0" xfId="53" applyFont="1" applyBorder="1" applyAlignment="1">
      <alignment horizontal="center"/>
    </xf>
    <xf numFmtId="0" fontId="32" fillId="0" borderId="0" xfId="53" applyFont="1" applyBorder="1"/>
    <xf numFmtId="0" fontId="32" fillId="0" borderId="14" xfId="53" applyFont="1" applyBorder="1"/>
    <xf numFmtId="3" fontId="34" fillId="0" borderId="40" xfId="53" applyNumberFormat="1" applyFont="1" applyBorder="1"/>
    <xf numFmtId="0" fontId="34" fillId="0" borderId="33" xfId="53" applyFont="1" applyBorder="1"/>
    <xf numFmtId="0" fontId="32" fillId="0" borderId="24" xfId="53" applyFont="1" applyBorder="1"/>
    <xf numFmtId="0" fontId="32" fillId="0" borderId="31" xfId="53" applyFont="1" applyBorder="1"/>
    <xf numFmtId="3" fontId="34" fillId="0" borderId="35" xfId="53" applyNumberFormat="1" applyFont="1" applyBorder="1" applyAlignment="1">
      <alignment horizontal="right"/>
    </xf>
    <xf numFmtId="3" fontId="34" fillId="0" borderId="10" xfId="53" applyNumberFormat="1" applyFont="1" applyBorder="1" applyAlignment="1">
      <alignment horizontal="right"/>
    </xf>
    <xf numFmtId="3" fontId="34" fillId="0" borderId="31" xfId="53" applyNumberFormat="1" applyFont="1" applyBorder="1" applyAlignment="1">
      <alignment horizontal="right"/>
    </xf>
    <xf numFmtId="0" fontId="35" fillId="0" borderId="31" xfId="53" applyFont="1" applyBorder="1"/>
    <xf numFmtId="3" fontId="34" fillId="0" borderId="20" xfId="53" applyNumberFormat="1" applyFont="1" applyBorder="1" applyAlignment="1">
      <alignment horizontal="right"/>
    </xf>
    <xf numFmtId="3" fontId="34" fillId="0" borderId="19" xfId="53" applyNumberFormat="1" applyFont="1" applyBorder="1" applyAlignment="1">
      <alignment horizontal="right"/>
    </xf>
    <xf numFmtId="3" fontId="22" fillId="0" borderId="20" xfId="53" applyNumberFormat="1" applyFont="1" applyBorder="1"/>
    <xf numFmtId="3" fontId="22" fillId="0" borderId="19" xfId="53" applyNumberFormat="1" applyFont="1" applyBorder="1"/>
    <xf numFmtId="0" fontId="35" fillId="0" borderId="20" xfId="53" applyFont="1" applyBorder="1" applyAlignment="1">
      <alignment horizontal="center"/>
    </xf>
    <xf numFmtId="0" fontId="36" fillId="0" borderId="31" xfId="53" applyFont="1" applyBorder="1"/>
    <xf numFmtId="0" fontId="36" fillId="0" borderId="20" xfId="53" applyFont="1" applyBorder="1"/>
    <xf numFmtId="0" fontId="34" fillId="0" borderId="31" xfId="53" applyFont="1" applyBorder="1"/>
    <xf numFmtId="0" fontId="35" fillId="0" borderId="20" xfId="53" applyFont="1" applyBorder="1"/>
    <xf numFmtId="0" fontId="35" fillId="0" borderId="10" xfId="53" applyFont="1" applyBorder="1"/>
    <xf numFmtId="3" fontId="35" fillId="0" borderId="35" xfId="53" applyNumberFormat="1" applyFont="1" applyBorder="1"/>
    <xf numFmtId="3" fontId="35" fillId="0" borderId="31" xfId="53" applyNumberFormat="1" applyFont="1" applyBorder="1"/>
    <xf numFmtId="0" fontId="32" fillId="0" borderId="20" xfId="53" applyFont="1" applyBorder="1" applyAlignment="1">
      <alignment horizontal="center" wrapText="1"/>
    </xf>
    <xf numFmtId="0" fontId="33" fillId="0" borderId="31" xfId="53" applyFont="1" applyBorder="1"/>
    <xf numFmtId="16" fontId="32" fillId="0" borderId="31" xfId="53" applyNumberFormat="1" applyFont="1" applyBorder="1" applyAlignment="1">
      <alignment wrapText="1"/>
    </xf>
    <xf numFmtId="3" fontId="22" fillId="0" borderId="35" xfId="53" applyNumberFormat="1" applyFont="1" applyBorder="1"/>
    <xf numFmtId="3" fontId="22" fillId="0" borderId="31" xfId="53" applyNumberFormat="1" applyFont="1" applyBorder="1"/>
    <xf numFmtId="0" fontId="32" fillId="0" borderId="19" xfId="53" applyFont="1" applyBorder="1" applyAlignment="1">
      <alignment horizontal="center"/>
    </xf>
    <xf numFmtId="0" fontId="33" fillId="0" borderId="19" xfId="53" applyFont="1" applyBorder="1" applyAlignment="1">
      <alignment horizontal="center"/>
    </xf>
    <xf numFmtId="0" fontId="22" fillId="0" borderId="10" xfId="53" applyFont="1" applyBorder="1" applyAlignment="1">
      <alignment wrapText="1"/>
    </xf>
    <xf numFmtId="0" fontId="32" fillId="0" borderId="19" xfId="53" applyFont="1" applyBorder="1" applyAlignment="1">
      <alignment horizontal="center" wrapText="1"/>
    </xf>
    <xf numFmtId="0" fontId="33" fillId="0" borderId="20" xfId="53" applyFont="1" applyBorder="1" applyAlignment="1">
      <alignment horizontal="center"/>
    </xf>
    <xf numFmtId="0" fontId="34" fillId="0" borderId="20" xfId="53" applyFont="1" applyBorder="1" applyAlignment="1">
      <alignment horizontal="center"/>
    </xf>
    <xf numFmtId="0" fontId="34" fillId="0" borderId="26" xfId="53" applyFont="1" applyBorder="1"/>
    <xf numFmtId="0" fontId="34" fillId="0" borderId="12" xfId="53" applyFont="1" applyBorder="1"/>
    <xf numFmtId="0" fontId="34" fillId="0" borderId="25" xfId="53" applyFont="1" applyBorder="1"/>
    <xf numFmtId="0" fontId="34" fillId="0" borderId="27" xfId="53" applyFont="1" applyBorder="1"/>
    <xf numFmtId="0" fontId="34" fillId="0" borderId="26" xfId="53" applyFont="1" applyBorder="1" applyAlignment="1">
      <alignment horizontal="center"/>
    </xf>
    <xf numFmtId="0" fontId="34" fillId="0" borderId="25" xfId="53" applyFont="1" applyBorder="1" applyAlignment="1">
      <alignment horizontal="center"/>
    </xf>
    <xf numFmtId="0" fontId="22" fillId="0" borderId="10" xfId="53" applyFont="1" applyBorder="1" applyAlignment="1">
      <alignment horizontal="center" vertical="center"/>
    </xf>
    <xf numFmtId="0" fontId="34" fillId="0" borderId="33" xfId="53" applyFont="1" applyBorder="1" applyAlignment="1">
      <alignment horizontal="center" vertical="center"/>
    </xf>
    <xf numFmtId="0" fontId="32" fillId="0" borderId="24" xfId="53" applyFont="1" applyBorder="1" applyAlignment="1">
      <alignment horizontal="center" vertical="center"/>
    </xf>
    <xf numFmtId="0" fontId="34" fillId="0" borderId="22" xfId="53" applyFont="1" applyBorder="1" applyAlignment="1">
      <alignment horizontal="center" vertical="center"/>
    </xf>
    <xf numFmtId="1" fontId="34" fillId="0" borderId="27" xfId="53" applyNumberFormat="1" applyFont="1" applyBorder="1" applyAlignment="1">
      <alignment horizontal="center" vertical="center"/>
    </xf>
    <xf numFmtId="3" fontId="34" fillId="0" borderId="17" xfId="53" applyNumberFormat="1" applyFont="1" applyBorder="1" applyAlignment="1">
      <alignment horizontal="center"/>
    </xf>
    <xf numFmtId="3" fontId="34" fillId="0" borderId="16" xfId="53" applyNumberFormat="1" applyFont="1" applyBorder="1" applyAlignment="1">
      <alignment horizontal="center"/>
    </xf>
    <xf numFmtId="3" fontId="34" fillId="0" borderId="15" xfId="53" applyNumberFormat="1" applyFont="1" applyBorder="1" applyAlignment="1">
      <alignment horizontal="center"/>
    </xf>
    <xf numFmtId="0" fontId="33" fillId="0" borderId="0" xfId="53" applyFont="1" applyBorder="1" applyAlignment="1">
      <alignment horizontal="right"/>
    </xf>
    <xf numFmtId="0" fontId="33" fillId="0" borderId="0" xfId="53" applyFont="1" applyBorder="1"/>
    <xf numFmtId="0" fontId="22" fillId="0" borderId="0" xfId="53" applyFont="1" applyAlignment="1">
      <alignment wrapText="1"/>
    </xf>
    <xf numFmtId="0" fontId="24" fillId="0" borderId="0" xfId="53" applyFont="1"/>
    <xf numFmtId="3" fontId="28" fillId="0" borderId="36" xfId="53" applyNumberFormat="1" applyFont="1" applyBorder="1" applyAlignment="1">
      <alignment wrapText="1"/>
    </xf>
    <xf numFmtId="3" fontId="26" fillId="0" borderId="20" xfId="53" applyNumberFormat="1" applyFont="1" applyBorder="1"/>
    <xf numFmtId="3" fontId="26" fillId="0" borderId="13" xfId="53" applyNumberFormat="1" applyFont="1" applyBorder="1"/>
    <xf numFmtId="3" fontId="26" fillId="0" borderId="36" xfId="53" applyNumberFormat="1" applyFont="1" applyBorder="1" applyAlignment="1">
      <alignment wrapText="1"/>
    </xf>
    <xf numFmtId="0" fontId="26" fillId="0" borderId="20" xfId="53" applyFont="1" applyBorder="1" applyAlignment="1">
      <alignment horizontal="center" vertical="center" wrapText="1"/>
    </xf>
    <xf numFmtId="0" fontId="26" fillId="0" borderId="19" xfId="53" applyFont="1" applyBorder="1" applyAlignment="1">
      <alignment horizontal="center" vertical="center" wrapText="1"/>
    </xf>
    <xf numFmtId="0" fontId="26" fillId="0" borderId="13" xfId="53" applyFont="1" applyBorder="1" applyAlignment="1">
      <alignment horizontal="center" vertical="center" wrapText="1"/>
    </xf>
    <xf numFmtId="0" fontId="26" fillId="0" borderId="36" xfId="53" applyFont="1" applyBorder="1" applyAlignment="1">
      <alignment vertical="center" wrapText="1"/>
    </xf>
    <xf numFmtId="0" fontId="2" fillId="0" borderId="0" xfId="52"/>
    <xf numFmtId="0" fontId="32" fillId="0" borderId="0" xfId="53" applyFont="1" applyBorder="1" applyAlignment="1">
      <alignment horizontal="right"/>
    </xf>
    <xf numFmtId="0" fontId="39" fillId="0" borderId="0" xfId="59" applyFont="1" applyAlignment="1">
      <alignment wrapText="1"/>
    </xf>
    <xf numFmtId="0" fontId="39" fillId="0" borderId="0" xfId="59" applyFont="1"/>
    <xf numFmtId="3" fontId="45" fillId="0" borderId="10" xfId="61" applyNumberFormat="1" applyBorder="1"/>
    <xf numFmtId="0" fontId="45" fillId="0" borderId="10" xfId="61" applyBorder="1"/>
    <xf numFmtId="3" fontId="42" fillId="0" borderId="10" xfId="61" applyNumberFormat="1" applyFont="1" applyBorder="1"/>
    <xf numFmtId="3" fontId="43" fillId="0" borderId="10" xfId="61" applyNumberFormat="1" applyFont="1" applyBorder="1"/>
    <xf numFmtId="0" fontId="43" fillId="0" borderId="10" xfId="61" applyFont="1" applyBorder="1"/>
    <xf numFmtId="0" fontId="45" fillId="0" borderId="10" xfId="61" applyBorder="1" applyAlignment="1">
      <alignment wrapText="1"/>
    </xf>
    <xf numFmtId="0" fontId="42" fillId="0" borderId="10" xfId="61" applyFont="1" applyBorder="1"/>
    <xf numFmtId="165" fontId="45" fillId="0" borderId="0" xfId="61" applyNumberFormat="1"/>
    <xf numFmtId="3" fontId="43" fillId="0" borderId="0" xfId="61" applyNumberFormat="1" applyFont="1"/>
    <xf numFmtId="0" fontId="43" fillId="0" borderId="0" xfId="61" applyFont="1"/>
    <xf numFmtId="0" fontId="42" fillId="0" borderId="10" xfId="61" applyFont="1" applyBorder="1" applyAlignment="1">
      <alignment wrapText="1"/>
    </xf>
    <xf numFmtId="0" fontId="45" fillId="0" borderId="10" xfId="61" applyBorder="1" applyAlignment="1">
      <alignment horizontal="right"/>
    </xf>
    <xf numFmtId="3" fontId="45" fillId="0" borderId="10" xfId="61" applyNumberFormat="1" applyBorder="1" applyAlignment="1">
      <alignment horizontal="center"/>
    </xf>
    <xf numFmtId="0" fontId="43" fillId="0" borderId="0" xfId="61" applyFont="1" applyAlignment="1">
      <alignment horizontal="center"/>
    </xf>
    <xf numFmtId="0" fontId="43" fillId="0" borderId="0" xfId="61" applyFont="1" applyAlignment="1">
      <alignment horizontal="right"/>
    </xf>
    <xf numFmtId="0" fontId="45" fillId="0" borderId="0" xfId="61" applyAlignment="1">
      <alignment horizontal="right"/>
    </xf>
    <xf numFmtId="0" fontId="49" fillId="0" borderId="54" xfId="61" applyFont="1" applyBorder="1"/>
    <xf numFmtId="0" fontId="49" fillId="0" borderId="53" xfId="61" applyFont="1" applyBorder="1"/>
    <xf numFmtId="0" fontId="49" fillId="0" borderId="52" xfId="61" applyFont="1" applyBorder="1"/>
    <xf numFmtId="0" fontId="49" fillId="0" borderId="13" xfId="61" applyFont="1" applyBorder="1"/>
    <xf numFmtId="0" fontId="49" fillId="0" borderId="34" xfId="61" applyFont="1" applyBorder="1"/>
    <xf numFmtId="0" fontId="49" fillId="0" borderId="51" xfId="61" applyFont="1" applyBorder="1"/>
    <xf numFmtId="0" fontId="48" fillId="0" borderId="13" xfId="61" applyFont="1" applyBorder="1"/>
    <xf numFmtId="0" fontId="48" fillId="0" borderId="34" xfId="61" applyFont="1" applyBorder="1"/>
    <xf numFmtId="3" fontId="39" fillId="0" borderId="49" xfId="53" applyNumberFormat="1" applyFont="1" applyBorder="1"/>
    <xf numFmtId="0" fontId="22" fillId="0" borderId="0" xfId="53" applyFont="1" applyBorder="1" applyAlignment="1">
      <alignment horizontal="right"/>
    </xf>
    <xf numFmtId="0" fontId="22" fillId="0" borderId="10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22" fillId="0" borderId="19" xfId="53" applyFont="1" applyFill="1" applyBorder="1"/>
    <xf numFmtId="0" fontId="22" fillId="0" borderId="20" xfId="53" applyFont="1" applyFill="1" applyBorder="1"/>
    <xf numFmtId="3" fontId="32" fillId="0" borderId="19" xfId="53" applyNumberFormat="1" applyFont="1" applyFill="1" applyBorder="1"/>
    <xf numFmtId="3" fontId="32" fillId="0" borderId="10" xfId="53" applyNumberFormat="1" applyFont="1" applyFill="1" applyBorder="1"/>
    <xf numFmtId="3" fontId="32" fillId="0" borderId="20" xfId="53" applyNumberFormat="1" applyFont="1" applyFill="1" applyBorder="1"/>
    <xf numFmtId="3" fontId="34" fillId="0" borderId="19" xfId="53" applyNumberFormat="1" applyFont="1" applyFill="1" applyBorder="1"/>
    <xf numFmtId="3" fontId="34" fillId="0" borderId="10" xfId="53" applyNumberFormat="1" applyFont="1" applyFill="1" applyBorder="1"/>
    <xf numFmtId="3" fontId="34" fillId="0" borderId="20" xfId="53" applyNumberFormat="1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3" fontId="33" fillId="0" borderId="20" xfId="53" applyNumberFormat="1" applyFont="1" applyFill="1" applyBorder="1"/>
    <xf numFmtId="3" fontId="35" fillId="0" borderId="19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3" fontId="33" fillId="0" borderId="19" xfId="53" applyNumberFormat="1" applyFont="1" applyFill="1" applyBorder="1" applyAlignment="1">
      <alignment wrapText="1"/>
    </xf>
    <xf numFmtId="3" fontId="33" fillId="0" borderId="10" xfId="53" applyNumberFormat="1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19" xfId="53" applyNumberFormat="1" applyFont="1" applyFill="1" applyBorder="1"/>
    <xf numFmtId="3" fontId="35" fillId="0" borderId="10" xfId="53" applyNumberFormat="1" applyFont="1" applyFill="1" applyBorder="1"/>
    <xf numFmtId="3" fontId="35" fillId="0" borderId="20" xfId="53" applyNumberFormat="1" applyFont="1" applyFill="1" applyBorder="1"/>
    <xf numFmtId="3" fontId="34" fillId="0" borderId="22" xfId="53" applyNumberFormat="1" applyFont="1" applyFill="1" applyBorder="1"/>
    <xf numFmtId="3" fontId="34" fillId="0" borderId="41" xfId="53" applyNumberFormat="1" applyFont="1" applyFill="1" applyBorder="1"/>
    <xf numFmtId="3" fontId="34" fillId="0" borderId="24" xfId="53" applyNumberFormat="1" applyFont="1" applyFill="1" applyBorder="1"/>
    <xf numFmtId="0" fontId="22" fillId="0" borderId="34" xfId="53" applyFont="1" applyBorder="1" applyAlignment="1"/>
    <xf numFmtId="0" fontId="22" fillId="0" borderId="13" xfId="53" applyFont="1" applyBorder="1" applyAlignment="1"/>
    <xf numFmtId="0" fontId="22" fillId="0" borderId="0" xfId="53" applyFont="1" applyBorder="1" applyAlignment="1"/>
    <xf numFmtId="0" fontId="22" fillId="0" borderId="0" xfId="53" applyFont="1" applyFill="1" applyBorder="1"/>
    <xf numFmtId="0" fontId="23" fillId="0" borderId="0" xfId="53" applyFont="1" applyBorder="1" applyAlignment="1">
      <alignment horizontal="right"/>
    </xf>
    <xf numFmtId="0" fontId="32" fillId="0" borderId="16" xfId="53" applyFont="1" applyFill="1" applyBorder="1"/>
    <xf numFmtId="0" fontId="32" fillId="0" borderId="32" xfId="53" applyFont="1" applyFill="1" applyBorder="1"/>
    <xf numFmtId="0" fontId="32" fillId="0" borderId="17" xfId="53" applyFont="1" applyFill="1" applyBorder="1"/>
    <xf numFmtId="0" fontId="32" fillId="0" borderId="19" xfId="53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5" fillId="0" borderId="36" xfId="53" applyNumberFormat="1" applyFont="1" applyFill="1" applyBorder="1"/>
    <xf numFmtId="0" fontId="32" fillId="0" borderId="12" xfId="53" applyFont="1" applyFill="1" applyBorder="1"/>
    <xf numFmtId="0" fontId="32" fillId="0" borderId="31" xfId="53" applyFont="1" applyFill="1" applyBorder="1" applyAlignment="1">
      <alignment wrapText="1"/>
    </xf>
    <xf numFmtId="0" fontId="32" fillId="0" borderId="31" xfId="53" applyFont="1" applyFill="1" applyBorder="1"/>
    <xf numFmtId="0" fontId="33" fillId="0" borderId="31" xfId="53" applyFont="1" applyFill="1" applyBorder="1"/>
    <xf numFmtId="0" fontId="2" fillId="0" borderId="0" xfId="52"/>
    <xf numFmtId="0" fontId="26" fillId="0" borderId="35" xfId="53" applyFont="1" applyBorder="1" applyAlignment="1">
      <alignment horizontal="center" vertical="center" wrapText="1"/>
    </xf>
    <xf numFmtId="0" fontId="27" fillId="0" borderId="0" xfId="53" applyFont="1" applyBorder="1" applyAlignment="1"/>
    <xf numFmtId="0" fontId="31" fillId="0" borderId="0" xfId="52" applyFont="1" applyAlignment="1"/>
    <xf numFmtId="0" fontId="2" fillId="0" borderId="0" xfId="52" applyAlignment="1"/>
    <xf numFmtId="3" fontId="26" fillId="0" borderId="34" xfId="53" applyNumberFormat="1" applyFont="1" applyBorder="1"/>
    <xf numFmtId="0" fontId="26" fillId="0" borderId="10" xfId="53" applyFont="1" applyBorder="1" applyAlignment="1">
      <alignment horizontal="center" vertical="center" wrapText="1"/>
    </xf>
    <xf numFmtId="3" fontId="26" fillId="0" borderId="31" xfId="53" applyNumberFormat="1" applyFont="1" applyBorder="1"/>
    <xf numFmtId="3" fontId="28" fillId="0" borderId="31" xfId="53" applyNumberFormat="1" applyFont="1" applyBorder="1"/>
    <xf numFmtId="3" fontId="26" fillId="0" borderId="35" xfId="53" applyNumberFormat="1" applyFont="1" applyBorder="1"/>
    <xf numFmtId="3" fontId="28" fillId="0" borderId="13" xfId="53" applyNumberFormat="1" applyFont="1" applyBorder="1"/>
    <xf numFmtId="3" fontId="26" fillId="0" borderId="10" xfId="53" applyNumberFormat="1" applyFont="1" applyBorder="1"/>
    <xf numFmtId="3" fontId="28" fillId="0" borderId="10" xfId="53" applyNumberFormat="1" applyFont="1" applyBorder="1"/>
    <xf numFmtId="3" fontId="28" fillId="0" borderId="34" xfId="53" applyNumberFormat="1" applyFont="1" applyBorder="1"/>
    <xf numFmtId="3" fontId="28" fillId="0" borderId="20" xfId="53" applyNumberFormat="1" applyFont="1" applyBorder="1"/>
    <xf numFmtId="0" fontId="41" fillId="0" borderId="10" xfId="59" applyFont="1" applyBorder="1" applyAlignment="1">
      <alignment wrapText="1"/>
    </xf>
    <xf numFmtId="3" fontId="41" fillId="0" borderId="10" xfId="59" applyNumberFormat="1" applyFont="1" applyBorder="1" applyAlignment="1">
      <alignment horizontal="right"/>
    </xf>
    <xf numFmtId="0" fontId="39" fillId="0" borderId="10" xfId="59" applyFont="1" applyBorder="1"/>
    <xf numFmtId="0" fontId="39" fillId="0" borderId="10" xfId="51" applyFont="1" applyBorder="1"/>
    <xf numFmtId="0" fontId="2" fillId="0" borderId="10" xfId="51" applyBorder="1"/>
    <xf numFmtId="0" fontId="41" fillId="0" borderId="10" xfId="59" applyFont="1" applyBorder="1" applyAlignment="1">
      <alignment vertical="center"/>
    </xf>
    <xf numFmtId="0" fontId="39" fillId="0" borderId="10" xfId="59" applyFont="1" applyBorder="1" applyAlignment="1">
      <alignment horizontal="center" vertical="center"/>
    </xf>
    <xf numFmtId="3" fontId="39" fillId="0" borderId="10" xfId="59" applyNumberFormat="1" applyFont="1" applyBorder="1" applyAlignment="1">
      <alignment horizontal="center"/>
    </xf>
    <xf numFmtId="0" fontId="39" fillId="0" borderId="10" xfId="59" applyFont="1" applyBorder="1" applyAlignment="1">
      <alignment wrapText="1"/>
    </xf>
    <xf numFmtId="3" fontId="39" fillId="0" borderId="10" xfId="59" applyNumberFormat="1" applyFont="1" applyBorder="1"/>
    <xf numFmtId="3" fontId="39" fillId="0" borderId="10" xfId="51" applyNumberFormat="1" applyFont="1" applyBorder="1"/>
    <xf numFmtId="0" fontId="38" fillId="0" borderId="10" xfId="51" applyFont="1" applyBorder="1" applyAlignment="1">
      <alignment wrapText="1"/>
    </xf>
    <xf numFmtId="3" fontId="41" fillId="0" borderId="10" xfId="59" applyNumberFormat="1" applyFont="1" applyBorder="1"/>
    <xf numFmtId="3" fontId="41" fillId="0" borderId="10" xfId="51" applyNumberFormat="1" applyFont="1" applyBorder="1"/>
    <xf numFmtId="3" fontId="39" fillId="0" borderId="10" xfId="59" applyNumberFormat="1" applyFont="1" applyBorder="1" applyAlignment="1">
      <alignment vertical="center"/>
    </xf>
    <xf numFmtId="0" fontId="40" fillId="0" borderId="10" xfId="59" applyFont="1" applyBorder="1" applyAlignment="1">
      <alignment wrapText="1"/>
    </xf>
    <xf numFmtId="3" fontId="40" fillId="0" borderId="10" xfId="51" applyNumberFormat="1" applyFont="1" applyBorder="1"/>
    <xf numFmtId="0" fontId="39" fillId="0" borderId="10" xfId="59" applyFont="1" applyFill="1" applyBorder="1" applyAlignment="1">
      <alignment horizontal="center" vertical="center" wrapText="1"/>
    </xf>
    <xf numFmtId="0" fontId="39" fillId="0" borderId="10" xfId="59" applyFont="1" applyFill="1" applyBorder="1" applyAlignment="1">
      <alignment vertical="center"/>
    </xf>
    <xf numFmtId="0" fontId="41" fillId="0" borderId="10" xfId="59" applyFont="1" applyFill="1" applyBorder="1" applyAlignment="1">
      <alignment vertical="center"/>
    </xf>
    <xf numFmtId="0" fontId="39" fillId="0" borderId="10" xfId="59" applyFont="1" applyFill="1" applyBorder="1" applyAlignment="1">
      <alignment horizontal="center" vertical="center"/>
    </xf>
    <xf numFmtId="3" fontId="39" fillId="0" borderId="10" xfId="59" applyNumberFormat="1" applyFont="1" applyFill="1" applyBorder="1" applyAlignment="1">
      <alignment horizontal="center"/>
    </xf>
    <xf numFmtId="0" fontId="39" fillId="0" borderId="10" xfId="59" applyFont="1" applyFill="1" applyBorder="1" applyAlignment="1">
      <alignment horizontal="center"/>
    </xf>
    <xf numFmtId="0" fontId="39" fillId="0" borderId="10" xfId="59" applyFont="1" applyFill="1" applyBorder="1" applyAlignment="1">
      <alignment horizontal="center" wrapText="1"/>
    </xf>
    <xf numFmtId="3" fontId="39" fillId="0" borderId="10" xfId="59" applyNumberFormat="1" applyFont="1" applyFill="1" applyBorder="1"/>
    <xf numFmtId="0" fontId="39" fillId="0" borderId="10" xfId="59" applyFont="1" applyFill="1" applyBorder="1" applyAlignment="1">
      <alignment wrapText="1"/>
    </xf>
    <xf numFmtId="3" fontId="39" fillId="0" borderId="10" xfId="51" applyNumberFormat="1" applyFont="1" applyFill="1" applyBorder="1"/>
    <xf numFmtId="0" fontId="39" fillId="0" borderId="10" xfId="59" applyFont="1" applyFill="1" applyBorder="1" applyAlignment="1">
      <alignment vertical="center" wrapText="1"/>
    </xf>
    <xf numFmtId="0" fontId="39" fillId="0" borderId="10" xfId="51" applyFont="1" applyFill="1" applyBorder="1"/>
    <xf numFmtId="0" fontId="39" fillId="0" borderId="10" xfId="51" applyFont="1" applyFill="1" applyBorder="1" applyAlignment="1">
      <alignment wrapText="1"/>
    </xf>
    <xf numFmtId="3" fontId="41" fillId="0" borderId="10" xfId="59" applyNumberFormat="1" applyFont="1" applyFill="1" applyBorder="1"/>
    <xf numFmtId="0" fontId="41" fillId="0" borderId="10" xfId="51" applyFont="1" applyFill="1" applyBorder="1"/>
    <xf numFmtId="0" fontId="41" fillId="0" borderId="10" xfId="59" applyFont="1" applyFill="1" applyBorder="1" applyAlignment="1">
      <alignment wrapText="1"/>
    </xf>
    <xf numFmtId="3" fontId="41" fillId="0" borderId="10" xfId="51" applyNumberFormat="1" applyFont="1" applyFill="1" applyBorder="1"/>
    <xf numFmtId="3" fontId="39" fillId="0" borderId="10" xfId="59" applyNumberFormat="1" applyFont="1" applyFill="1" applyBorder="1" applyAlignment="1">
      <alignment vertical="center"/>
    </xf>
    <xf numFmtId="3" fontId="45" fillId="0" borderId="10" xfId="61" applyNumberFormat="1" applyFill="1" applyBorder="1"/>
    <xf numFmtId="3" fontId="42" fillId="0" borderId="10" xfId="61" applyNumberFormat="1" applyFont="1" applyFill="1" applyBorder="1"/>
    <xf numFmtId="3" fontId="43" fillId="0" borderId="10" xfId="61" applyNumberFormat="1" applyFont="1" applyFill="1" applyBorder="1"/>
    <xf numFmtId="3" fontId="43" fillId="0" borderId="0" xfId="61" applyNumberFormat="1" applyFont="1" applyFill="1"/>
    <xf numFmtId="0" fontId="45" fillId="0" borderId="45" xfId="61" applyFill="1" applyBorder="1" applyAlignment="1">
      <alignment wrapText="1"/>
    </xf>
    <xf numFmtId="0" fontId="45" fillId="0" borderId="45" xfId="61" applyFill="1" applyBorder="1" applyAlignment="1">
      <alignment horizontal="center" wrapText="1"/>
    </xf>
    <xf numFmtId="0" fontId="43" fillId="0" borderId="46" xfId="61" applyFont="1" applyFill="1" applyBorder="1"/>
    <xf numFmtId="0" fontId="45" fillId="0" borderId="47" xfId="61" applyFill="1" applyBorder="1" applyAlignment="1">
      <alignment wrapText="1"/>
    </xf>
    <xf numFmtId="0" fontId="45" fillId="0" borderId="44" xfId="61" applyFill="1" applyBorder="1" applyAlignment="1">
      <alignment wrapText="1"/>
    </xf>
    <xf numFmtId="0" fontId="45" fillId="0" borderId="45" xfId="61" applyFill="1" applyBorder="1"/>
    <xf numFmtId="0" fontId="45" fillId="0" borderId="48" xfId="61" applyFill="1" applyBorder="1"/>
    <xf numFmtId="3" fontId="45" fillId="0" borderId="36" xfId="61" applyNumberFormat="1" applyFill="1" applyBorder="1"/>
    <xf numFmtId="3" fontId="45" fillId="0" borderId="19" xfId="61" applyNumberFormat="1" applyFill="1" applyBorder="1"/>
    <xf numFmtId="3" fontId="45" fillId="0" borderId="13" xfId="61" applyNumberFormat="1" applyFill="1" applyBorder="1"/>
    <xf numFmtId="3" fontId="45" fillId="0" borderId="50" xfId="61" applyNumberFormat="1" applyFill="1" applyBorder="1"/>
    <xf numFmtId="3" fontId="45" fillId="0" borderId="55" xfId="61" applyNumberFormat="1" applyFill="1" applyBorder="1"/>
    <xf numFmtId="3" fontId="45" fillId="0" borderId="56" xfId="61" applyNumberFormat="1" applyFill="1" applyBorder="1"/>
    <xf numFmtId="3" fontId="45" fillId="0" borderId="57" xfId="61" applyNumberFormat="1" applyFill="1" applyBorder="1"/>
    <xf numFmtId="3" fontId="45" fillId="0" borderId="54" xfId="61" applyNumberFormat="1" applyFill="1" applyBorder="1"/>
    <xf numFmtId="3" fontId="45" fillId="0" borderId="58" xfId="61" applyNumberFormat="1" applyFill="1" applyBorder="1"/>
    <xf numFmtId="3" fontId="45" fillId="0" borderId="62" xfId="61" applyNumberFormat="1" applyFill="1" applyBorder="1"/>
    <xf numFmtId="3" fontId="45" fillId="0" borderId="63" xfId="61" applyNumberFormat="1" applyFill="1" applyBorder="1"/>
    <xf numFmtId="3" fontId="45" fillId="0" borderId="61" xfId="61" applyNumberFormat="1" applyFill="1" applyBorder="1"/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1" fontId="34" fillId="0" borderId="37" xfId="53" applyNumberFormat="1" applyFont="1" applyBorder="1" applyAlignment="1">
      <alignment horizontal="center"/>
    </xf>
    <xf numFmtId="1" fontId="34" fillId="0" borderId="38" xfId="53" applyNumberFormat="1" applyFont="1" applyBorder="1" applyAlignment="1">
      <alignment horizontal="center"/>
    </xf>
    <xf numFmtId="1" fontId="34" fillId="0" borderId="39" xfId="53" applyNumberFormat="1" applyFont="1" applyBorder="1" applyAlignment="1">
      <alignment horizontal="center"/>
    </xf>
    <xf numFmtId="0" fontId="34" fillId="0" borderId="31" xfId="53" applyFont="1" applyBorder="1"/>
    <xf numFmtId="0" fontId="2" fillId="0" borderId="34" xfId="51" applyBorder="1"/>
    <xf numFmtId="0" fontId="2" fillId="0" borderId="35" xfId="51" applyBorder="1"/>
    <xf numFmtId="0" fontId="2" fillId="0" borderId="38" xfId="51" applyBorder="1" applyAlignment="1">
      <alignment horizontal="center"/>
    </xf>
    <xf numFmtId="0" fontId="2" fillId="0" borderId="39" xfId="51" applyBorder="1" applyAlignment="1">
      <alignment horizontal="center"/>
    </xf>
    <xf numFmtId="0" fontId="26" fillId="0" borderId="34" xfId="53" applyFont="1" applyBorder="1" applyAlignment="1">
      <alignment horizontal="center" vertical="center" wrapText="1"/>
    </xf>
    <xf numFmtId="0" fontId="28" fillId="0" borderId="19" xfId="53" applyFont="1" applyBorder="1" applyAlignment="1">
      <alignment horizontal="center" vertical="center" wrapText="1"/>
    </xf>
    <xf numFmtId="0" fontId="28" fillId="0" borderId="34" xfId="53" applyFont="1" applyBorder="1" applyAlignment="1">
      <alignment horizontal="center" vertical="center" wrapText="1"/>
    </xf>
    <xf numFmtId="0" fontId="28" fillId="0" borderId="20" xfId="53" applyFont="1" applyBorder="1" applyAlignment="1">
      <alignment horizontal="center" vertical="center" wrapText="1"/>
    </xf>
    <xf numFmtId="0" fontId="29" fillId="0" borderId="0" xfId="53" applyFont="1" applyBorder="1" applyAlignment="1">
      <alignment horizontal="center" wrapText="1"/>
    </xf>
    <xf numFmtId="0" fontId="2" fillId="0" borderId="0" xfId="52"/>
    <xf numFmtId="0" fontId="26" fillId="0" borderId="31" xfId="53" applyFont="1" applyBorder="1" applyAlignment="1">
      <alignment horizontal="center" vertical="center" wrapText="1"/>
    </xf>
    <xf numFmtId="0" fontId="26" fillId="0" borderId="35" xfId="53" applyFont="1" applyBorder="1" applyAlignment="1">
      <alignment horizontal="center" vertical="center" wrapText="1"/>
    </xf>
    <xf numFmtId="0" fontId="40" fillId="0" borderId="0" xfId="59" applyFont="1" applyAlignment="1">
      <alignment horizontal="center" wrapText="1"/>
    </xf>
    <xf numFmtId="0" fontId="40" fillId="0" borderId="0" xfId="59" applyFont="1" applyAlignment="1">
      <alignment horizontal="center" vertical="center" wrapText="1"/>
    </xf>
    <xf numFmtId="0" fontId="43" fillId="0" borderId="0" xfId="61" applyFont="1" applyAlignment="1">
      <alignment horizontal="center"/>
    </xf>
    <xf numFmtId="0" fontId="46" fillId="0" borderId="0" xfId="61" applyFont="1" applyAlignment="1">
      <alignment horizontal="center"/>
    </xf>
    <xf numFmtId="0" fontId="44" fillId="0" borderId="59" xfId="61" applyFont="1" applyBorder="1"/>
    <xf numFmtId="0" fontId="44" fillId="0" borderId="60" xfId="61" applyFont="1" applyBorder="1"/>
    <xf numFmtId="0" fontId="44" fillId="0" borderId="61" xfId="61" applyFont="1" applyBorder="1"/>
    <xf numFmtId="1" fontId="34" fillId="0" borderId="38" xfId="53" applyNumberFormat="1" applyFont="1" applyFill="1" applyBorder="1" applyAlignment="1">
      <alignment horizontal="center"/>
    </xf>
    <xf numFmtId="1" fontId="34" fillId="0" borderId="39" xfId="53" applyNumberFormat="1" applyFont="1" applyFill="1" applyBorder="1" applyAlignment="1">
      <alignment horizontal="center"/>
    </xf>
  </cellXfs>
  <cellStyles count="62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2000000}"/>
    <cellStyle name="Normál 2 2" xfId="51" xr:uid="{00000000-0005-0000-0000-000033000000}"/>
    <cellStyle name="Normál 3" xfId="52" xr:uid="{00000000-0005-0000-0000-000034000000}"/>
    <cellStyle name="Normál_2005. 4. számú melléklet" xfId="59" xr:uid="{00000000-0005-0000-0000-000035000000}"/>
    <cellStyle name="Normál_2009. ktv.rendelet" xfId="53" xr:uid="{00000000-0005-0000-0000-000036000000}"/>
    <cellStyle name="Normál_költségvetési rendelet 3 4 5 5b 5c 6 9 9a 11 16a 16b mellékletei" xfId="61" xr:uid="{00000000-0005-0000-0000-000037000000}"/>
    <cellStyle name="Normal_KTRSZJ" xfId="54" xr:uid="{00000000-0005-0000-0000-000038000000}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3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3"/>
  <sheetViews>
    <sheetView view="pageBreakPreview" zoomScale="75" zoomScaleNormal="75" zoomScaleSheetLayoutView="75" workbookViewId="0">
      <pane ySplit="7" topLeftCell="A8" activePane="bottomLeft" state="frozen"/>
      <selection pane="bottomLeft" activeCell="H5" sqref="H5:K5"/>
    </sheetView>
  </sheetViews>
  <sheetFormatPr defaultColWidth="9.109375" defaultRowHeight="16.8" x14ac:dyDescent="0.3"/>
  <cols>
    <col min="1" max="1" width="5.44140625" style="23" customWidth="1"/>
    <col min="2" max="2" width="7.33203125" style="22" customWidth="1"/>
    <col min="3" max="3" width="64.5546875" style="21" customWidth="1"/>
    <col min="4" max="4" width="10.5546875" style="5" customWidth="1"/>
    <col min="5" max="5" width="10.44140625" style="5" customWidth="1"/>
    <col min="6" max="7" width="9.109375" style="5"/>
    <col min="8" max="9" width="10.88671875" style="5" bestFit="1" customWidth="1"/>
    <col min="10" max="16384" width="9.109375" style="5"/>
  </cols>
  <sheetData>
    <row r="1" spans="1:17" s="25" customFormat="1" x14ac:dyDescent="0.3">
      <c r="A1" s="139"/>
      <c r="B1" s="231"/>
      <c r="C1" s="143"/>
      <c r="D1" s="139"/>
      <c r="E1" s="139"/>
      <c r="F1" s="139"/>
      <c r="G1" s="139"/>
      <c r="H1" s="263"/>
      <c r="I1" s="263"/>
      <c r="J1" s="263"/>
      <c r="K1" s="231" t="s">
        <v>534</v>
      </c>
      <c r="L1" s="28"/>
    </row>
    <row r="2" spans="1:17" s="25" customFormat="1" x14ac:dyDescent="0.3">
      <c r="A2" s="139"/>
      <c r="B2" s="143"/>
      <c r="C2" s="143"/>
      <c r="D2" s="143"/>
      <c r="E2" s="262"/>
      <c r="F2" s="262"/>
      <c r="G2" s="262"/>
      <c r="H2" s="263"/>
      <c r="I2" s="263"/>
      <c r="J2" s="263"/>
      <c r="K2" s="264" t="s">
        <v>480</v>
      </c>
      <c r="L2" s="260"/>
      <c r="M2" s="260"/>
      <c r="N2" s="260"/>
      <c r="O2" s="260"/>
      <c r="P2" s="260"/>
      <c r="Q2" s="261"/>
    </row>
    <row r="3" spans="1:17" x14ac:dyDescent="0.3">
      <c r="A3" s="142"/>
      <c r="B3" s="142"/>
      <c r="C3" s="142" t="s">
        <v>4</v>
      </c>
      <c r="D3" s="139"/>
      <c r="E3" s="139"/>
      <c r="F3" s="139"/>
      <c r="G3" s="139"/>
      <c r="H3" s="263"/>
      <c r="I3" s="263"/>
      <c r="J3" s="263"/>
      <c r="K3" s="263"/>
      <c r="L3" s="23"/>
    </row>
    <row r="4" spans="1:17" ht="17.399999999999999" thickBot="1" x14ac:dyDescent="0.35">
      <c r="A4" s="141"/>
      <c r="B4" s="141"/>
      <c r="C4" s="141" t="s">
        <v>450</v>
      </c>
      <c r="D4" s="140"/>
      <c r="E4" s="140"/>
      <c r="F4" s="140"/>
      <c r="G4" s="140"/>
      <c r="H4" s="263"/>
      <c r="I4" s="263"/>
      <c r="J4" s="263"/>
      <c r="K4" s="263"/>
      <c r="L4" s="23"/>
    </row>
    <row r="5" spans="1:17" ht="17.399999999999999" thickBot="1" x14ac:dyDescent="0.35">
      <c r="A5" s="138"/>
      <c r="B5" s="137"/>
      <c r="C5" s="136"/>
      <c r="D5" s="352" t="s">
        <v>265</v>
      </c>
      <c r="E5" s="353"/>
      <c r="F5" s="353"/>
      <c r="G5" s="354"/>
      <c r="H5" s="349" t="s">
        <v>540</v>
      </c>
      <c r="I5" s="375"/>
      <c r="J5" s="375"/>
      <c r="K5" s="376"/>
    </row>
    <row r="6" spans="1:17" ht="42.6" thickBot="1" x14ac:dyDescent="0.35">
      <c r="A6" s="34"/>
      <c r="B6" s="33"/>
      <c r="C6" s="135"/>
      <c r="D6" s="134" t="s">
        <v>25</v>
      </c>
      <c r="E6" s="133" t="s">
        <v>42</v>
      </c>
      <c r="F6" s="132" t="s">
        <v>43</v>
      </c>
      <c r="G6" s="131" t="s">
        <v>44</v>
      </c>
      <c r="H6" s="233" t="s">
        <v>25</v>
      </c>
      <c r="I6" s="234" t="s">
        <v>42</v>
      </c>
      <c r="J6" s="235" t="s">
        <v>43</v>
      </c>
      <c r="K6" s="236" t="s">
        <v>44</v>
      </c>
    </row>
    <row r="7" spans="1:17" x14ac:dyDescent="0.3">
      <c r="A7" s="128" t="s">
        <v>5</v>
      </c>
      <c r="B7" s="130" t="s">
        <v>6</v>
      </c>
      <c r="C7" s="129" t="s">
        <v>7</v>
      </c>
      <c r="D7" s="128"/>
      <c r="E7" s="127"/>
      <c r="F7" s="127"/>
      <c r="G7" s="126"/>
      <c r="H7" s="237"/>
      <c r="I7" s="232"/>
      <c r="J7" s="232"/>
      <c r="K7" s="238"/>
    </row>
    <row r="8" spans="1:17" x14ac:dyDescent="0.3">
      <c r="A8" s="39"/>
      <c r="B8" s="41"/>
      <c r="C8" s="40"/>
      <c r="D8" s="39"/>
      <c r="E8" s="21"/>
      <c r="F8" s="21"/>
      <c r="G8" s="38"/>
      <c r="H8" s="237"/>
      <c r="I8" s="232"/>
      <c r="J8" s="232"/>
      <c r="K8" s="238"/>
    </row>
    <row r="9" spans="1:17" x14ac:dyDescent="0.3">
      <c r="A9" s="55">
        <v>101</v>
      </c>
      <c r="B9" s="41"/>
      <c r="C9" s="74" t="s">
        <v>286</v>
      </c>
      <c r="D9" s="55"/>
      <c r="E9" s="54"/>
      <c r="F9" s="54"/>
      <c r="G9" s="53"/>
      <c r="H9" s="237"/>
      <c r="I9" s="232"/>
      <c r="J9" s="232"/>
      <c r="K9" s="238"/>
    </row>
    <row r="10" spans="1:17" x14ac:dyDescent="0.3">
      <c r="A10" s="55"/>
      <c r="B10" s="41" t="s">
        <v>8</v>
      </c>
      <c r="C10" s="40" t="s">
        <v>101</v>
      </c>
      <c r="D10" s="37">
        <v>6100</v>
      </c>
      <c r="E10" s="36">
        <v>6100</v>
      </c>
      <c r="F10" s="21"/>
      <c r="G10" s="38"/>
      <c r="H10" s="239">
        <v>3600</v>
      </c>
      <c r="I10" s="240">
        <v>3600</v>
      </c>
      <c r="J10" s="240">
        <v>0</v>
      </c>
      <c r="K10" s="241">
        <v>0</v>
      </c>
    </row>
    <row r="11" spans="1:17" x14ac:dyDescent="0.3">
      <c r="A11" s="55"/>
      <c r="B11" s="41" t="s">
        <v>16</v>
      </c>
      <c r="C11" s="78" t="s">
        <v>278</v>
      </c>
      <c r="D11" s="42"/>
      <c r="E11" s="36"/>
      <c r="F11" s="21"/>
      <c r="G11" s="125"/>
      <c r="H11" s="239"/>
      <c r="I11" s="240"/>
      <c r="J11" s="240"/>
      <c r="K11" s="241"/>
    </row>
    <row r="12" spans="1:17" s="78" customFormat="1" ht="13.8" x14ac:dyDescent="0.25">
      <c r="C12" s="78" t="s">
        <v>465</v>
      </c>
      <c r="H12" s="78">
        <v>349</v>
      </c>
      <c r="I12" s="78">
        <v>349</v>
      </c>
    </row>
    <row r="13" spans="1:17" x14ac:dyDescent="0.3">
      <c r="A13" s="39"/>
      <c r="B13" s="41"/>
      <c r="C13" s="56" t="s">
        <v>10</v>
      </c>
      <c r="D13" s="121">
        <v>6100</v>
      </c>
      <c r="E13" s="58">
        <v>6100</v>
      </c>
      <c r="F13" s="58">
        <v>0</v>
      </c>
      <c r="G13" s="120">
        <v>0</v>
      </c>
      <c r="H13" s="242">
        <v>3949</v>
      </c>
      <c r="I13" s="243">
        <v>3949</v>
      </c>
      <c r="J13" s="243">
        <v>0</v>
      </c>
      <c r="K13" s="243">
        <v>0</v>
      </c>
    </row>
    <row r="14" spans="1:17" x14ac:dyDescent="0.3">
      <c r="A14" s="39"/>
      <c r="B14" s="41"/>
      <c r="C14" s="56"/>
      <c r="D14" s="121"/>
      <c r="E14" s="58"/>
      <c r="F14" s="58"/>
      <c r="G14" s="120"/>
      <c r="H14" s="239"/>
      <c r="I14" s="240"/>
      <c r="J14" s="240"/>
      <c r="K14" s="241"/>
    </row>
    <row r="15" spans="1:17" x14ac:dyDescent="0.3">
      <c r="A15" s="55">
        <v>102</v>
      </c>
      <c r="B15" s="41"/>
      <c r="C15" s="124" t="s">
        <v>266</v>
      </c>
      <c r="D15" s="55"/>
      <c r="E15" s="54"/>
      <c r="F15" s="54"/>
      <c r="G15" s="53"/>
      <c r="H15" s="239"/>
      <c r="I15" s="240"/>
      <c r="J15" s="240"/>
      <c r="K15" s="241"/>
    </row>
    <row r="16" spans="1:17" x14ac:dyDescent="0.3">
      <c r="A16" s="55"/>
      <c r="B16" s="41" t="s">
        <v>8</v>
      </c>
      <c r="C16" s="40" t="s">
        <v>289</v>
      </c>
      <c r="D16" s="42">
        <v>4300</v>
      </c>
      <c r="E16" s="36">
        <v>4300</v>
      </c>
      <c r="F16" s="21"/>
      <c r="G16" s="38"/>
      <c r="H16" s="239">
        <v>4300</v>
      </c>
      <c r="I16" s="240">
        <v>4300</v>
      </c>
      <c r="J16" s="240">
        <v>0</v>
      </c>
      <c r="K16" s="241">
        <v>0</v>
      </c>
    </row>
    <row r="17" spans="1:11" x14ac:dyDescent="0.3">
      <c r="A17" s="55"/>
      <c r="B17" s="41" t="s">
        <v>16</v>
      </c>
      <c r="C17" s="78" t="s">
        <v>278</v>
      </c>
      <c r="D17" s="42"/>
      <c r="E17" s="36"/>
      <c r="F17" s="21"/>
      <c r="G17" s="125"/>
      <c r="H17" s="239"/>
      <c r="I17" s="240"/>
      <c r="J17" s="240"/>
      <c r="K17" s="241"/>
    </row>
    <row r="18" spans="1:11" x14ac:dyDescent="0.3">
      <c r="A18" s="55"/>
      <c r="B18" s="41"/>
      <c r="C18" s="78" t="s">
        <v>465</v>
      </c>
      <c r="D18" s="42"/>
      <c r="E18" s="36"/>
      <c r="F18" s="21"/>
      <c r="G18" s="125"/>
      <c r="H18" s="239">
        <v>139</v>
      </c>
      <c r="I18" s="240">
        <v>139</v>
      </c>
      <c r="J18" s="240"/>
      <c r="K18" s="241"/>
    </row>
    <row r="19" spans="1:11" x14ac:dyDescent="0.3">
      <c r="A19" s="39"/>
      <c r="B19" s="41"/>
      <c r="C19" s="56" t="s">
        <v>30</v>
      </c>
      <c r="D19" s="121">
        <f>SUM(D16)</f>
        <v>4300</v>
      </c>
      <c r="E19" s="58">
        <f>SUM(E16)</f>
        <v>4300</v>
      </c>
      <c r="F19" s="58">
        <f>SUM(F16)</f>
        <v>0</v>
      </c>
      <c r="G19" s="120">
        <f>SUM(G16)</f>
        <v>0</v>
      </c>
      <c r="H19" s="242">
        <v>4439</v>
      </c>
      <c r="I19" s="243">
        <v>4439</v>
      </c>
      <c r="J19" s="243">
        <v>0</v>
      </c>
      <c r="K19" s="243">
        <v>0</v>
      </c>
    </row>
    <row r="20" spans="1:11" x14ac:dyDescent="0.3">
      <c r="A20" s="39"/>
      <c r="B20" s="41"/>
      <c r="C20" s="78"/>
      <c r="D20" s="121"/>
      <c r="E20" s="58"/>
      <c r="F20" s="58"/>
      <c r="G20" s="120"/>
      <c r="H20" s="239"/>
      <c r="I20" s="240"/>
      <c r="J20" s="240"/>
      <c r="K20" s="241"/>
    </row>
    <row r="21" spans="1:11" x14ac:dyDescent="0.3">
      <c r="A21" s="55">
        <v>103</v>
      </c>
      <c r="B21" s="41"/>
      <c r="C21" s="56" t="s">
        <v>46</v>
      </c>
      <c r="D21" s="55"/>
      <c r="E21" s="54"/>
      <c r="F21" s="54"/>
      <c r="G21" s="53"/>
      <c r="H21" s="239"/>
      <c r="I21" s="240"/>
      <c r="J21" s="240"/>
      <c r="K21" s="241"/>
    </row>
    <row r="22" spans="1:11" x14ac:dyDescent="0.3">
      <c r="A22" s="55"/>
      <c r="B22" s="41" t="s">
        <v>8</v>
      </c>
      <c r="C22" s="40" t="s">
        <v>101</v>
      </c>
      <c r="D22" s="37">
        <v>90000</v>
      </c>
      <c r="E22" s="36">
        <v>90000</v>
      </c>
      <c r="F22" s="36"/>
      <c r="G22" s="35"/>
      <c r="H22" s="239">
        <v>66000</v>
      </c>
      <c r="I22" s="240">
        <v>66000</v>
      </c>
      <c r="J22" s="240">
        <v>0</v>
      </c>
      <c r="K22" s="241">
        <v>0</v>
      </c>
    </row>
    <row r="23" spans="1:11" x14ac:dyDescent="0.3">
      <c r="A23" s="55"/>
      <c r="B23" s="41" t="s">
        <v>16</v>
      </c>
      <c r="C23" s="78" t="s">
        <v>278</v>
      </c>
      <c r="D23" s="42"/>
      <c r="E23" s="36"/>
      <c r="F23" s="36"/>
      <c r="G23" s="113"/>
      <c r="H23" s="239"/>
      <c r="I23" s="240"/>
      <c r="J23" s="240"/>
      <c r="K23" s="241"/>
    </row>
    <row r="24" spans="1:11" x14ac:dyDescent="0.3">
      <c r="A24" s="55"/>
      <c r="B24" s="41"/>
      <c r="C24" s="78" t="s">
        <v>465</v>
      </c>
      <c r="D24" s="42"/>
      <c r="E24" s="36"/>
      <c r="F24" s="36"/>
      <c r="G24" s="113"/>
      <c r="H24" s="239">
        <v>186</v>
      </c>
      <c r="I24" s="240">
        <v>186</v>
      </c>
      <c r="J24" s="240"/>
      <c r="K24" s="241"/>
    </row>
    <row r="25" spans="1:11" x14ac:dyDescent="0.3">
      <c r="A25" s="55"/>
      <c r="B25" s="41"/>
      <c r="C25" s="78" t="s">
        <v>466</v>
      </c>
      <c r="D25" s="42"/>
      <c r="E25" s="36"/>
      <c r="F25" s="36"/>
      <c r="G25" s="113"/>
      <c r="H25" s="239">
        <v>230</v>
      </c>
      <c r="I25" s="240">
        <v>230</v>
      </c>
      <c r="J25" s="240"/>
      <c r="K25" s="241"/>
    </row>
    <row r="26" spans="1:11" x14ac:dyDescent="0.3">
      <c r="A26" s="39"/>
      <c r="B26" s="41"/>
      <c r="C26" s="56" t="s">
        <v>18</v>
      </c>
      <c r="D26" s="121">
        <f>SUM(D22)</f>
        <v>90000</v>
      </c>
      <c r="E26" s="58">
        <f>SUM(E22)</f>
        <v>90000</v>
      </c>
      <c r="F26" s="58">
        <f>SUM(F22)</f>
        <v>0</v>
      </c>
      <c r="G26" s="120">
        <f>SUM(G22)</f>
        <v>0</v>
      </c>
      <c r="H26" s="242">
        <v>66416</v>
      </c>
      <c r="I26" s="243">
        <v>66416</v>
      </c>
      <c r="J26" s="243">
        <v>0</v>
      </c>
      <c r="K26" s="243">
        <v>0</v>
      </c>
    </row>
    <row r="27" spans="1:11" s="61" customFormat="1" x14ac:dyDescent="0.3">
      <c r="A27" s="39"/>
      <c r="B27" s="52"/>
      <c r="C27" s="40" t="s">
        <v>3</v>
      </c>
      <c r="D27" s="39"/>
      <c r="E27" s="21"/>
      <c r="F27" s="21"/>
      <c r="G27" s="38"/>
      <c r="H27" s="239"/>
      <c r="I27" s="240"/>
      <c r="J27" s="240"/>
      <c r="K27" s="241"/>
    </row>
    <row r="28" spans="1:11" x14ac:dyDescent="0.3">
      <c r="A28" s="55">
        <v>104</v>
      </c>
      <c r="B28" s="41"/>
      <c r="C28" s="124" t="s">
        <v>287</v>
      </c>
      <c r="D28" s="55"/>
      <c r="E28" s="54"/>
      <c r="F28" s="54"/>
      <c r="G28" s="53"/>
      <c r="H28" s="239"/>
      <c r="I28" s="240"/>
      <c r="J28" s="240"/>
      <c r="K28" s="241"/>
    </row>
    <row r="29" spans="1:11" x14ac:dyDescent="0.3">
      <c r="A29" s="39"/>
      <c r="B29" s="41" t="s">
        <v>8</v>
      </c>
      <c r="C29" s="40" t="s">
        <v>101</v>
      </c>
      <c r="D29" s="37">
        <v>1400</v>
      </c>
      <c r="E29" s="36">
        <v>1400</v>
      </c>
      <c r="F29" s="36"/>
      <c r="G29" s="35"/>
      <c r="H29" s="239">
        <v>1400</v>
      </c>
      <c r="I29" s="240">
        <v>1400</v>
      </c>
      <c r="J29" s="240">
        <v>0</v>
      </c>
      <c r="K29" s="241">
        <v>0</v>
      </c>
    </row>
    <row r="30" spans="1:11" x14ac:dyDescent="0.3">
      <c r="A30" s="39"/>
      <c r="B30" s="41" t="s">
        <v>16</v>
      </c>
      <c r="C30" s="78" t="s">
        <v>278</v>
      </c>
      <c r="D30" s="42"/>
      <c r="E30" s="36"/>
      <c r="F30" s="36"/>
      <c r="G30" s="113"/>
      <c r="H30" s="239"/>
      <c r="I30" s="240"/>
      <c r="J30" s="240"/>
      <c r="K30" s="241"/>
    </row>
    <row r="31" spans="1:11" x14ac:dyDescent="0.3">
      <c r="A31" s="39"/>
      <c r="B31" s="41"/>
      <c r="C31" s="78" t="s">
        <v>465</v>
      </c>
      <c r="D31" s="42"/>
      <c r="E31" s="36"/>
      <c r="F31" s="36"/>
      <c r="G31" s="113"/>
      <c r="H31" s="239">
        <v>370</v>
      </c>
      <c r="I31" s="240">
        <v>370</v>
      </c>
      <c r="J31" s="240"/>
      <c r="K31" s="241"/>
    </row>
    <row r="32" spans="1:11" x14ac:dyDescent="0.3">
      <c r="A32" s="39"/>
      <c r="B32" s="41"/>
      <c r="C32" s="56" t="s">
        <v>11</v>
      </c>
      <c r="D32" s="121">
        <f>SUM(D29)</f>
        <v>1400</v>
      </c>
      <c r="E32" s="58">
        <f>SUM(E29)</f>
        <v>1400</v>
      </c>
      <c r="F32" s="58">
        <f>SUM(F29)</f>
        <v>0</v>
      </c>
      <c r="G32" s="120">
        <f>SUM(G29)</f>
        <v>0</v>
      </c>
      <c r="H32" s="242">
        <v>1770</v>
      </c>
      <c r="I32" s="243">
        <v>1770</v>
      </c>
      <c r="J32" s="243">
        <v>0</v>
      </c>
      <c r="K32" s="243">
        <v>0</v>
      </c>
    </row>
    <row r="33" spans="1:11" ht="17.25" customHeight="1" x14ac:dyDescent="0.3">
      <c r="A33" s="39"/>
      <c r="B33" s="41"/>
      <c r="C33" s="40"/>
      <c r="D33" s="39"/>
      <c r="E33" s="21"/>
      <c r="F33" s="21"/>
      <c r="G33" s="38"/>
      <c r="H33" s="239"/>
      <c r="I33" s="240"/>
      <c r="J33" s="240"/>
      <c r="K33" s="241"/>
    </row>
    <row r="34" spans="1:11" x14ac:dyDescent="0.3">
      <c r="A34" s="55"/>
      <c r="B34" s="52"/>
      <c r="C34" s="56" t="s">
        <v>292</v>
      </c>
      <c r="D34" s="121">
        <f>D13+D26+D32+D19</f>
        <v>101800</v>
      </c>
      <c r="E34" s="58">
        <f>E13+E26+E32+E19</f>
        <v>101800</v>
      </c>
      <c r="F34" s="58">
        <f>F13+F26+F32+F19</f>
        <v>0</v>
      </c>
      <c r="G34" s="120">
        <f>G13+G26+G32+G19</f>
        <v>0</v>
      </c>
      <c r="H34" s="242">
        <v>76574</v>
      </c>
      <c r="I34" s="243">
        <v>76574</v>
      </c>
      <c r="J34" s="243">
        <v>0</v>
      </c>
      <c r="K34" s="244">
        <v>0</v>
      </c>
    </row>
    <row r="35" spans="1:11" x14ac:dyDescent="0.3">
      <c r="A35" s="39"/>
      <c r="B35" s="41"/>
      <c r="C35" s="40"/>
      <c r="D35" s="39"/>
      <c r="E35" s="21"/>
      <c r="F35" s="21"/>
      <c r="G35" s="38"/>
      <c r="H35" s="239">
        <v>0</v>
      </c>
      <c r="I35" s="240">
        <v>0</v>
      </c>
      <c r="J35" s="240">
        <v>0</v>
      </c>
      <c r="K35" s="241">
        <v>0</v>
      </c>
    </row>
    <row r="36" spans="1:11" x14ac:dyDescent="0.3">
      <c r="A36" s="123">
        <v>105</v>
      </c>
      <c r="B36" s="122"/>
      <c r="C36" s="56" t="s">
        <v>47</v>
      </c>
      <c r="D36" s="59"/>
      <c r="E36" s="58"/>
      <c r="F36" s="58"/>
      <c r="G36" s="57"/>
      <c r="H36" s="239">
        <v>0</v>
      </c>
      <c r="I36" s="240">
        <v>0</v>
      </c>
      <c r="J36" s="240">
        <v>0</v>
      </c>
      <c r="K36" s="241">
        <v>0</v>
      </c>
    </row>
    <row r="37" spans="1:11" x14ac:dyDescent="0.3">
      <c r="A37" s="55"/>
      <c r="B37" s="41" t="s">
        <v>8</v>
      </c>
      <c r="C37" s="40" t="s">
        <v>101</v>
      </c>
      <c r="D37" s="37"/>
      <c r="E37" s="36"/>
      <c r="F37" s="36"/>
      <c r="G37" s="35"/>
      <c r="H37" s="239">
        <v>0</v>
      </c>
      <c r="I37" s="240">
        <v>0</v>
      </c>
      <c r="J37" s="240">
        <v>0</v>
      </c>
      <c r="K37" s="241">
        <v>0</v>
      </c>
    </row>
    <row r="38" spans="1:11" x14ac:dyDescent="0.3">
      <c r="A38" s="55"/>
      <c r="B38" s="41"/>
      <c r="C38" s="40" t="s">
        <v>102</v>
      </c>
      <c r="D38" s="37">
        <v>10000</v>
      </c>
      <c r="E38" s="36">
        <v>10000</v>
      </c>
      <c r="F38" s="36"/>
      <c r="G38" s="35"/>
      <c r="H38" s="239">
        <v>10000</v>
      </c>
      <c r="I38" s="240">
        <v>10000</v>
      </c>
      <c r="J38" s="240">
        <v>0</v>
      </c>
      <c r="K38" s="241">
        <v>0</v>
      </c>
    </row>
    <row r="39" spans="1:11" x14ac:dyDescent="0.3">
      <c r="A39" s="55"/>
      <c r="B39" s="41"/>
      <c r="C39" s="40" t="s">
        <v>103</v>
      </c>
      <c r="D39" s="37">
        <v>0</v>
      </c>
      <c r="E39" s="36">
        <v>0</v>
      </c>
      <c r="F39" s="36"/>
      <c r="G39" s="35"/>
      <c r="H39" s="239">
        <v>0</v>
      </c>
      <c r="I39" s="240">
        <v>0</v>
      </c>
      <c r="J39" s="240">
        <v>0</v>
      </c>
      <c r="K39" s="241">
        <v>0</v>
      </c>
    </row>
    <row r="40" spans="1:11" s="44" customFormat="1" x14ac:dyDescent="0.3">
      <c r="A40" s="50"/>
      <c r="B40" s="49"/>
      <c r="C40" s="48" t="s">
        <v>26</v>
      </c>
      <c r="D40" s="47">
        <f>SUM(D38:D39)</f>
        <v>10000</v>
      </c>
      <c r="E40" s="46">
        <f>SUM(E38:E39)</f>
        <v>10000</v>
      </c>
      <c r="F40" s="46">
        <f>SUM(F38:F39)</f>
        <v>0</v>
      </c>
      <c r="G40" s="45">
        <f>SUM(G38:G39)</f>
        <v>0</v>
      </c>
      <c r="H40" s="245">
        <v>10000</v>
      </c>
      <c r="I40" s="246">
        <v>10000</v>
      </c>
      <c r="J40" s="246">
        <v>0</v>
      </c>
      <c r="K40" s="247">
        <v>0</v>
      </c>
    </row>
    <row r="41" spans="1:11" x14ac:dyDescent="0.3">
      <c r="A41" s="55"/>
      <c r="B41" s="41"/>
      <c r="C41" s="56" t="s">
        <v>449</v>
      </c>
      <c r="D41" s="121">
        <f>D40</f>
        <v>10000</v>
      </c>
      <c r="E41" s="58">
        <f>E40</f>
        <v>10000</v>
      </c>
      <c r="F41" s="58">
        <f>F40</f>
        <v>0</v>
      </c>
      <c r="G41" s="120">
        <f>G40</f>
        <v>0</v>
      </c>
      <c r="H41" s="239">
        <v>10000</v>
      </c>
      <c r="I41" s="240">
        <v>10000</v>
      </c>
      <c r="J41" s="240">
        <v>0</v>
      </c>
      <c r="K41" s="241">
        <v>0</v>
      </c>
    </row>
    <row r="42" spans="1:11" x14ac:dyDescent="0.3">
      <c r="A42" s="39"/>
      <c r="B42" s="41"/>
      <c r="C42" s="40"/>
      <c r="D42" s="39"/>
      <c r="E42" s="21"/>
      <c r="F42" s="21"/>
      <c r="G42" s="38"/>
      <c r="H42" s="239"/>
      <c r="I42" s="240"/>
      <c r="J42" s="240"/>
      <c r="K42" s="241"/>
    </row>
    <row r="43" spans="1:11" s="61" customFormat="1" x14ac:dyDescent="0.3">
      <c r="A43" s="55">
        <v>106</v>
      </c>
      <c r="B43" s="52"/>
      <c r="C43" s="74" t="s">
        <v>31</v>
      </c>
      <c r="D43" s="119"/>
      <c r="E43" s="118"/>
      <c r="F43" s="118"/>
      <c r="G43" s="117"/>
      <c r="H43" s="239"/>
      <c r="I43" s="240"/>
      <c r="J43" s="240"/>
      <c r="K43" s="241"/>
    </row>
    <row r="44" spans="1:11" x14ac:dyDescent="0.3">
      <c r="A44" s="39"/>
      <c r="B44" s="41" t="s">
        <v>8</v>
      </c>
      <c r="C44" s="40" t="s">
        <v>101</v>
      </c>
      <c r="D44" s="77"/>
      <c r="E44" s="76"/>
      <c r="F44" s="76"/>
      <c r="G44" s="75"/>
      <c r="H44" s="239"/>
      <c r="I44" s="240"/>
      <c r="J44" s="240"/>
      <c r="K44" s="241"/>
    </row>
    <row r="45" spans="1:11" ht="28.2" x14ac:dyDescent="0.3">
      <c r="A45" s="39"/>
      <c r="B45" s="41"/>
      <c r="C45" s="78" t="s">
        <v>104</v>
      </c>
      <c r="D45" s="77">
        <v>7000</v>
      </c>
      <c r="E45" s="76">
        <v>7000</v>
      </c>
      <c r="F45" s="76"/>
      <c r="G45" s="75"/>
      <c r="H45" s="239">
        <v>7000</v>
      </c>
      <c r="I45" s="240">
        <v>7000</v>
      </c>
      <c r="J45" s="240">
        <v>0</v>
      </c>
      <c r="K45" s="241">
        <v>0</v>
      </c>
    </row>
    <row r="46" spans="1:11" s="78" customFormat="1" ht="27.6" x14ac:dyDescent="0.25">
      <c r="C46" s="78" t="s">
        <v>105</v>
      </c>
      <c r="D46" s="78">
        <v>10000</v>
      </c>
      <c r="E46" s="78">
        <v>10000</v>
      </c>
      <c r="H46" s="78">
        <v>13080</v>
      </c>
      <c r="I46" s="78">
        <v>13080</v>
      </c>
      <c r="J46" s="78">
        <v>0</v>
      </c>
      <c r="K46" s="78">
        <v>0</v>
      </c>
    </row>
    <row r="47" spans="1:11" s="78" customFormat="1" ht="13.8" x14ac:dyDescent="0.25">
      <c r="C47" s="78" t="s">
        <v>106</v>
      </c>
      <c r="D47" s="78">
        <v>1000</v>
      </c>
      <c r="E47" s="78">
        <v>1000</v>
      </c>
      <c r="H47" s="78">
        <v>2739</v>
      </c>
      <c r="I47" s="78">
        <v>2739</v>
      </c>
      <c r="J47" s="78">
        <v>0</v>
      </c>
      <c r="K47" s="78">
        <v>0</v>
      </c>
    </row>
    <row r="48" spans="1:11" s="44" customFormat="1" x14ac:dyDescent="0.3">
      <c r="A48" s="39"/>
      <c r="B48" s="49"/>
      <c r="C48" s="78" t="s">
        <v>293</v>
      </c>
      <c r="D48" s="77">
        <v>35000</v>
      </c>
      <c r="E48" s="76">
        <v>35000</v>
      </c>
      <c r="F48" s="76"/>
      <c r="G48" s="75"/>
      <c r="H48" s="239">
        <v>33000</v>
      </c>
      <c r="I48" s="240">
        <v>33000</v>
      </c>
      <c r="J48" s="240">
        <v>0</v>
      </c>
      <c r="K48" s="241">
        <v>0</v>
      </c>
    </row>
    <row r="49" spans="1:11" s="44" customFormat="1" x14ac:dyDescent="0.3">
      <c r="A49" s="39"/>
      <c r="B49" s="49"/>
      <c r="C49" s="116" t="s">
        <v>107</v>
      </c>
      <c r="D49" s="77">
        <v>4500</v>
      </c>
      <c r="E49" s="76">
        <v>4500</v>
      </c>
      <c r="F49" s="76"/>
      <c r="G49" s="75"/>
      <c r="H49" s="239">
        <v>4500</v>
      </c>
      <c r="I49" s="240">
        <v>4500</v>
      </c>
      <c r="J49" s="240">
        <v>0</v>
      </c>
      <c r="K49" s="241">
        <v>0</v>
      </c>
    </row>
    <row r="50" spans="1:11" s="44" customFormat="1" x14ac:dyDescent="0.3">
      <c r="A50" s="39"/>
      <c r="B50" s="49"/>
      <c r="C50" s="116" t="s">
        <v>108</v>
      </c>
      <c r="D50" s="77">
        <v>3500</v>
      </c>
      <c r="E50" s="76">
        <v>3500</v>
      </c>
      <c r="F50" s="76"/>
      <c r="G50" s="75"/>
      <c r="H50" s="239">
        <v>3500</v>
      </c>
      <c r="I50" s="240">
        <v>3500</v>
      </c>
      <c r="J50" s="240">
        <v>0</v>
      </c>
      <c r="K50" s="241">
        <v>0</v>
      </c>
    </row>
    <row r="51" spans="1:11" s="44" customFormat="1" x14ac:dyDescent="0.3">
      <c r="A51" s="39"/>
      <c r="B51" s="49"/>
      <c r="C51" s="116" t="s">
        <v>109</v>
      </c>
      <c r="D51" s="77"/>
      <c r="E51" s="76"/>
      <c r="F51" s="76"/>
      <c r="G51" s="75"/>
      <c r="H51" s="239">
        <v>0</v>
      </c>
      <c r="I51" s="240">
        <v>0</v>
      </c>
      <c r="J51" s="240">
        <v>0</v>
      </c>
      <c r="K51" s="241">
        <v>0</v>
      </c>
    </row>
    <row r="52" spans="1:11" s="44" customFormat="1" x14ac:dyDescent="0.3">
      <c r="A52" s="39"/>
      <c r="B52" s="49"/>
      <c r="C52" s="116" t="s">
        <v>110</v>
      </c>
      <c r="D52" s="77">
        <v>15000</v>
      </c>
      <c r="E52" s="76"/>
      <c r="F52" s="76">
        <v>15000</v>
      </c>
      <c r="G52" s="75"/>
      <c r="H52" s="239">
        <v>0</v>
      </c>
      <c r="I52" s="240">
        <v>0</v>
      </c>
      <c r="J52" s="240">
        <v>0</v>
      </c>
      <c r="K52" s="241">
        <v>0</v>
      </c>
    </row>
    <row r="53" spans="1:11" s="44" customFormat="1" x14ac:dyDescent="0.3">
      <c r="A53" s="39"/>
      <c r="B53" s="49"/>
      <c r="C53" s="116" t="s">
        <v>111</v>
      </c>
      <c r="D53" s="77">
        <v>150</v>
      </c>
      <c r="E53" s="76"/>
      <c r="F53" s="76">
        <v>150</v>
      </c>
      <c r="G53" s="75"/>
      <c r="H53" s="239">
        <v>150</v>
      </c>
      <c r="I53" s="240">
        <v>0</v>
      </c>
      <c r="J53" s="240">
        <v>150</v>
      </c>
      <c r="K53" s="241">
        <v>0</v>
      </c>
    </row>
    <row r="54" spans="1:11" s="44" customFormat="1" x14ac:dyDescent="0.3">
      <c r="A54" s="39"/>
      <c r="B54" s="49"/>
      <c r="C54" s="116" t="s">
        <v>156</v>
      </c>
      <c r="D54" s="89">
        <v>29592</v>
      </c>
      <c r="E54" s="76">
        <v>29592</v>
      </c>
      <c r="F54" s="76"/>
      <c r="G54" s="75"/>
      <c r="H54" s="239">
        <v>29592</v>
      </c>
      <c r="I54" s="240">
        <v>29592</v>
      </c>
      <c r="J54" s="240">
        <v>0</v>
      </c>
      <c r="K54" s="241">
        <v>0</v>
      </c>
    </row>
    <row r="55" spans="1:11" s="44" customFormat="1" x14ac:dyDescent="0.3">
      <c r="A55" s="39"/>
      <c r="B55" s="49"/>
      <c r="C55" s="116" t="s">
        <v>294</v>
      </c>
      <c r="D55" s="89">
        <v>15000</v>
      </c>
      <c r="E55" s="76"/>
      <c r="F55" s="76">
        <v>15000</v>
      </c>
      <c r="G55" s="75"/>
      <c r="H55" s="239">
        <v>7500</v>
      </c>
      <c r="I55" s="240">
        <v>0</v>
      </c>
      <c r="J55" s="240">
        <v>7500</v>
      </c>
      <c r="K55" s="241">
        <v>0</v>
      </c>
    </row>
    <row r="56" spans="1:11" s="78" customFormat="1" ht="13.8" x14ac:dyDescent="0.25">
      <c r="C56" s="78" t="s">
        <v>295</v>
      </c>
      <c r="D56" s="78">
        <v>4583</v>
      </c>
      <c r="E56" s="78">
        <v>4583</v>
      </c>
      <c r="H56" s="78">
        <v>5730</v>
      </c>
      <c r="I56" s="78">
        <v>5730</v>
      </c>
      <c r="J56" s="78">
        <v>0</v>
      </c>
      <c r="K56" s="78">
        <v>0</v>
      </c>
    </row>
    <row r="57" spans="1:11" s="78" customFormat="1" ht="27.6" x14ac:dyDescent="0.25">
      <c r="C57" s="78" t="s">
        <v>493</v>
      </c>
      <c r="H57" s="78">
        <v>5524</v>
      </c>
      <c r="I57" s="78">
        <v>5524</v>
      </c>
      <c r="J57" s="78">
        <v>0</v>
      </c>
      <c r="K57" s="78">
        <v>0</v>
      </c>
    </row>
    <row r="58" spans="1:11" s="78" customFormat="1" ht="13.8" x14ac:dyDescent="0.25">
      <c r="C58" s="78" t="s">
        <v>506</v>
      </c>
      <c r="H58" s="78">
        <v>450</v>
      </c>
      <c r="I58" s="78">
        <v>450</v>
      </c>
      <c r="J58" s="78">
        <v>0</v>
      </c>
      <c r="K58" s="78">
        <v>0</v>
      </c>
    </row>
    <row r="59" spans="1:11" s="78" customFormat="1" ht="13.8" x14ac:dyDescent="0.25">
      <c r="C59" s="78" t="s">
        <v>509</v>
      </c>
      <c r="H59" s="78">
        <v>524</v>
      </c>
      <c r="I59" s="78">
        <v>524</v>
      </c>
    </row>
    <row r="60" spans="1:11" s="44" customFormat="1" x14ac:dyDescent="0.3">
      <c r="A60" s="39"/>
      <c r="B60" s="49"/>
      <c r="C60" s="116"/>
      <c r="D60" s="89"/>
      <c r="E60" s="76"/>
      <c r="F60" s="76"/>
      <c r="G60" s="75"/>
      <c r="H60" s="239"/>
      <c r="I60" s="240"/>
      <c r="J60" s="240"/>
      <c r="K60" s="241"/>
    </row>
    <row r="61" spans="1:11" x14ac:dyDescent="0.3">
      <c r="A61" s="39"/>
      <c r="B61" s="41"/>
      <c r="C61" s="83" t="s">
        <v>34</v>
      </c>
      <c r="D61" s="82">
        <f>SUM(D45:D60)</f>
        <v>125325</v>
      </c>
      <c r="E61" s="80">
        <f>SUM(E45:E60)</f>
        <v>95175</v>
      </c>
      <c r="F61" s="80">
        <f>SUM(F45:F60)</f>
        <v>30150</v>
      </c>
      <c r="G61" s="79">
        <f>SUM(G45:G60)</f>
        <v>0</v>
      </c>
      <c r="H61" s="254">
        <v>113289</v>
      </c>
      <c r="I61" s="255">
        <v>105639</v>
      </c>
      <c r="J61" s="255">
        <v>7650</v>
      </c>
      <c r="K61" s="256">
        <v>0</v>
      </c>
    </row>
    <row r="62" spans="1:11" x14ac:dyDescent="0.3">
      <c r="A62" s="39"/>
      <c r="B62" s="41"/>
      <c r="C62" s="78"/>
      <c r="D62" s="101"/>
      <c r="E62" s="100"/>
      <c r="F62" s="100"/>
      <c r="G62" s="99"/>
      <c r="H62" s="239"/>
      <c r="I62" s="240"/>
      <c r="J62" s="240"/>
      <c r="K62" s="241"/>
    </row>
    <row r="63" spans="1:11" x14ac:dyDescent="0.3">
      <c r="A63" s="39"/>
      <c r="B63" s="41" t="s">
        <v>13</v>
      </c>
      <c r="C63" s="78" t="s">
        <v>60</v>
      </c>
      <c r="D63" s="101"/>
      <c r="E63" s="100"/>
      <c r="F63" s="100"/>
      <c r="G63" s="99"/>
      <c r="H63" s="239"/>
      <c r="I63" s="240"/>
      <c r="J63" s="240"/>
      <c r="K63" s="241"/>
    </row>
    <row r="64" spans="1:11" x14ac:dyDescent="0.3">
      <c r="A64" s="39"/>
      <c r="B64" s="41"/>
      <c r="C64" s="78" t="s">
        <v>62</v>
      </c>
      <c r="D64" s="77"/>
      <c r="E64" s="76"/>
      <c r="F64" s="76"/>
      <c r="G64" s="75"/>
      <c r="H64" s="239"/>
      <c r="I64" s="240"/>
      <c r="J64" s="240"/>
      <c r="K64" s="241"/>
    </row>
    <row r="65" spans="1:11" x14ac:dyDescent="0.3">
      <c r="A65" s="39"/>
      <c r="B65" s="41"/>
      <c r="C65" s="78" t="s">
        <v>72</v>
      </c>
      <c r="D65" s="77">
        <v>68000</v>
      </c>
      <c r="E65" s="76">
        <v>68000</v>
      </c>
      <c r="F65" s="76"/>
      <c r="G65" s="75"/>
      <c r="H65" s="239">
        <v>68000</v>
      </c>
      <c r="I65" s="240">
        <v>68000</v>
      </c>
      <c r="J65" s="240">
        <v>0</v>
      </c>
      <c r="K65" s="241">
        <v>0</v>
      </c>
    </row>
    <row r="66" spans="1:11" x14ac:dyDescent="0.3">
      <c r="A66" s="39"/>
      <c r="B66" s="41"/>
      <c r="C66" s="78" t="s">
        <v>70</v>
      </c>
      <c r="D66" s="77">
        <v>130000</v>
      </c>
      <c r="E66" s="76">
        <v>130000</v>
      </c>
      <c r="F66" s="76"/>
      <c r="G66" s="75"/>
      <c r="H66" s="239">
        <v>130000</v>
      </c>
      <c r="I66" s="240">
        <v>130000</v>
      </c>
      <c r="J66" s="240">
        <v>0</v>
      </c>
      <c r="K66" s="241">
        <v>0</v>
      </c>
    </row>
    <row r="67" spans="1:11" s="78" customFormat="1" ht="13.8" x14ac:dyDescent="0.25">
      <c r="C67" s="78" t="s">
        <v>71</v>
      </c>
      <c r="D67" s="78">
        <v>16000</v>
      </c>
      <c r="E67" s="78">
        <v>16000</v>
      </c>
      <c r="H67" s="78">
        <v>4000</v>
      </c>
      <c r="I67" s="78">
        <v>4000</v>
      </c>
      <c r="J67" s="78">
        <v>0</v>
      </c>
      <c r="K67" s="78">
        <v>0</v>
      </c>
    </row>
    <row r="68" spans="1:11" s="78" customFormat="1" ht="13.8" x14ac:dyDescent="0.25">
      <c r="C68" s="78" t="s">
        <v>73</v>
      </c>
      <c r="D68" s="78">
        <v>585000</v>
      </c>
      <c r="E68" s="78">
        <v>585000</v>
      </c>
      <c r="H68" s="78">
        <v>565331</v>
      </c>
      <c r="I68" s="78">
        <v>565331</v>
      </c>
      <c r="J68" s="78">
        <v>0</v>
      </c>
      <c r="K68" s="78">
        <v>0</v>
      </c>
    </row>
    <row r="69" spans="1:11" x14ac:dyDescent="0.3">
      <c r="A69" s="39"/>
      <c r="B69" s="41"/>
      <c r="C69" s="87" t="s">
        <v>26</v>
      </c>
      <c r="D69" s="82">
        <f>SUM(D65:D68)</f>
        <v>799000</v>
      </c>
      <c r="E69" s="80">
        <f>SUM(E65:E68)</f>
        <v>799000</v>
      </c>
      <c r="F69" s="80">
        <f>SUM(F65:F68)</f>
        <v>0</v>
      </c>
      <c r="G69" s="79">
        <f>SUM(G65:G68)</f>
        <v>0</v>
      </c>
      <c r="H69" s="254">
        <v>767331</v>
      </c>
      <c r="I69" s="255">
        <v>767331</v>
      </c>
      <c r="J69" s="255">
        <v>0</v>
      </c>
      <c r="K69" s="256">
        <v>0</v>
      </c>
    </row>
    <row r="70" spans="1:11" x14ac:dyDescent="0.3">
      <c r="A70" s="39"/>
      <c r="B70" s="41"/>
      <c r="C70" s="87"/>
      <c r="D70" s="88"/>
      <c r="E70" s="85"/>
      <c r="F70" s="85"/>
      <c r="G70" s="84"/>
      <c r="H70" s="239"/>
      <c r="I70" s="240"/>
      <c r="J70" s="240"/>
      <c r="K70" s="241"/>
    </row>
    <row r="71" spans="1:11" x14ac:dyDescent="0.3">
      <c r="A71" s="39"/>
      <c r="B71" s="41"/>
      <c r="C71" s="78" t="s">
        <v>63</v>
      </c>
      <c r="D71" s="77"/>
      <c r="E71" s="76"/>
      <c r="F71" s="76"/>
      <c r="G71" s="75"/>
      <c r="H71" s="239"/>
      <c r="I71" s="240"/>
      <c r="J71" s="240"/>
      <c r="K71" s="241"/>
    </row>
    <row r="72" spans="1:11" x14ac:dyDescent="0.3">
      <c r="A72" s="50"/>
      <c r="B72" s="41"/>
      <c r="C72" s="78" t="s">
        <v>74</v>
      </c>
      <c r="D72" s="77">
        <v>50000</v>
      </c>
      <c r="E72" s="76">
        <v>50000</v>
      </c>
      <c r="F72" s="76"/>
      <c r="G72" s="75"/>
      <c r="H72" s="239">
        <v>0</v>
      </c>
      <c r="I72" s="240">
        <v>0</v>
      </c>
      <c r="J72" s="240">
        <v>0</v>
      </c>
      <c r="K72" s="241">
        <v>0</v>
      </c>
    </row>
    <row r="73" spans="1:11" x14ac:dyDescent="0.3">
      <c r="A73" s="39"/>
      <c r="B73" s="41"/>
      <c r="C73" s="87" t="s">
        <v>26</v>
      </c>
      <c r="D73" s="86">
        <f>SUM(D72:D72)</f>
        <v>50000</v>
      </c>
      <c r="E73" s="85">
        <f>SUM(E72:E72)</f>
        <v>50000</v>
      </c>
      <c r="F73" s="85">
        <f>SUM(F72:F72)</f>
        <v>0</v>
      </c>
      <c r="G73" s="84">
        <f>SUM(G72:G72)</f>
        <v>0</v>
      </c>
      <c r="H73" s="251">
        <v>0</v>
      </c>
      <c r="I73" s="252">
        <v>0</v>
      </c>
      <c r="J73" s="252">
        <v>0</v>
      </c>
      <c r="K73" s="253">
        <v>0</v>
      </c>
    </row>
    <row r="74" spans="1:11" x14ac:dyDescent="0.3">
      <c r="A74" s="39"/>
      <c r="B74" s="41"/>
      <c r="C74" s="87"/>
      <c r="D74" s="86"/>
      <c r="E74" s="85"/>
      <c r="F74" s="85"/>
      <c r="G74" s="84"/>
      <c r="H74" s="239"/>
      <c r="I74" s="240"/>
      <c r="J74" s="240"/>
      <c r="K74" s="241"/>
    </row>
    <row r="75" spans="1:11" s="44" customFormat="1" x14ac:dyDescent="0.3">
      <c r="A75" s="50"/>
      <c r="B75" s="49"/>
      <c r="C75" s="78" t="s">
        <v>64</v>
      </c>
      <c r="D75" s="77"/>
      <c r="E75" s="76"/>
      <c r="F75" s="76"/>
      <c r="G75" s="75"/>
      <c r="H75" s="239"/>
      <c r="I75" s="240"/>
      <c r="J75" s="240"/>
      <c r="K75" s="241"/>
    </row>
    <row r="76" spans="1:11" s="78" customFormat="1" ht="13.8" x14ac:dyDescent="0.25">
      <c r="C76" s="78" t="s">
        <v>75</v>
      </c>
      <c r="D76" s="78">
        <v>6000</v>
      </c>
      <c r="E76" s="78">
        <v>6000</v>
      </c>
      <c r="H76" s="78">
        <v>4000</v>
      </c>
      <c r="I76" s="78">
        <v>4000</v>
      </c>
      <c r="J76" s="78">
        <v>0</v>
      </c>
      <c r="K76" s="78">
        <v>0</v>
      </c>
    </row>
    <row r="77" spans="1:11" s="44" customFormat="1" x14ac:dyDescent="0.3">
      <c r="A77" s="50"/>
      <c r="B77" s="49"/>
      <c r="C77" s="116" t="s">
        <v>157</v>
      </c>
      <c r="D77" s="77">
        <v>6000</v>
      </c>
      <c r="E77" s="76">
        <v>6000</v>
      </c>
      <c r="F77" s="76"/>
      <c r="G77" s="75"/>
      <c r="H77" s="239">
        <v>6000</v>
      </c>
      <c r="I77" s="240">
        <v>6000</v>
      </c>
      <c r="J77" s="240">
        <v>0</v>
      </c>
      <c r="K77" s="241">
        <v>0</v>
      </c>
    </row>
    <row r="78" spans="1:11" s="44" customFormat="1" x14ac:dyDescent="0.3">
      <c r="A78" s="104"/>
      <c r="B78" s="49"/>
      <c r="C78" s="87" t="s">
        <v>26</v>
      </c>
      <c r="D78" s="86">
        <f>SUM(D76:D77)</f>
        <v>12000</v>
      </c>
      <c r="E78" s="85">
        <f>SUM(E76:E77)</f>
        <v>12000</v>
      </c>
      <c r="F78" s="85">
        <f>SUM(F76:F77)</f>
        <v>0</v>
      </c>
      <c r="G78" s="84">
        <f>SUM(G76:G77)</f>
        <v>0</v>
      </c>
      <c r="H78" s="251">
        <v>10000</v>
      </c>
      <c r="I78" s="252">
        <v>10000</v>
      </c>
      <c r="J78" s="252">
        <v>0</v>
      </c>
      <c r="K78" s="253">
        <v>0</v>
      </c>
    </row>
    <row r="79" spans="1:11" s="44" customFormat="1" x14ac:dyDescent="0.3">
      <c r="A79" s="104"/>
      <c r="B79" s="49"/>
      <c r="C79" s="87"/>
      <c r="D79" s="86"/>
      <c r="E79" s="85"/>
      <c r="F79" s="85"/>
      <c r="G79" s="84"/>
      <c r="H79" s="239"/>
      <c r="I79" s="240"/>
      <c r="J79" s="240"/>
      <c r="K79" s="241"/>
    </row>
    <row r="80" spans="1:11" x14ac:dyDescent="0.3">
      <c r="A80" s="39"/>
      <c r="B80" s="41"/>
      <c r="C80" s="83" t="s">
        <v>35</v>
      </c>
      <c r="D80" s="81">
        <f>D69+D73+D78</f>
        <v>861000</v>
      </c>
      <c r="E80" s="80">
        <f>E69+E73+E78</f>
        <v>861000</v>
      </c>
      <c r="F80" s="80">
        <f>F69+F73+F78</f>
        <v>0</v>
      </c>
      <c r="G80" s="79">
        <f>G69+G73+G78</f>
        <v>0</v>
      </c>
      <c r="H80" s="248">
        <v>777331</v>
      </c>
      <c r="I80" s="249">
        <v>777331</v>
      </c>
      <c r="J80" s="249">
        <v>0</v>
      </c>
      <c r="K80" s="250">
        <v>0</v>
      </c>
    </row>
    <row r="81" spans="1:11" x14ac:dyDescent="0.3">
      <c r="A81" s="39"/>
      <c r="C81" s="78"/>
      <c r="D81" s="101"/>
      <c r="E81" s="100"/>
      <c r="F81" s="100"/>
      <c r="G81" s="99"/>
      <c r="H81" s="239"/>
      <c r="I81" s="240"/>
      <c r="J81" s="240"/>
      <c r="K81" s="241"/>
    </row>
    <row r="82" spans="1:11" x14ac:dyDescent="0.3">
      <c r="A82" s="39"/>
      <c r="B82" s="41" t="s">
        <v>14</v>
      </c>
      <c r="C82" s="78" t="s">
        <v>28</v>
      </c>
      <c r="D82" s="101"/>
      <c r="E82" s="100"/>
      <c r="F82" s="100"/>
      <c r="G82" s="99"/>
      <c r="H82" s="239"/>
      <c r="I82" s="240"/>
      <c r="J82" s="240"/>
      <c r="K82" s="241"/>
    </row>
    <row r="83" spans="1:11" ht="28.2" x14ac:dyDescent="0.3">
      <c r="A83" s="39"/>
      <c r="B83" s="41"/>
      <c r="C83" s="78" t="s">
        <v>33</v>
      </c>
      <c r="D83" s="37"/>
      <c r="E83" s="36"/>
      <c r="F83" s="36"/>
      <c r="G83" s="35"/>
      <c r="H83" s="239"/>
      <c r="I83" s="240"/>
      <c r="J83" s="240"/>
      <c r="K83" s="241"/>
    </row>
    <row r="84" spans="1:11" x14ac:dyDescent="0.3">
      <c r="A84" s="39"/>
      <c r="B84" s="41"/>
      <c r="C84" s="78" t="s">
        <v>184</v>
      </c>
      <c r="D84" s="37">
        <v>409557</v>
      </c>
      <c r="E84" s="36">
        <v>409557</v>
      </c>
      <c r="F84" s="36"/>
      <c r="G84" s="35"/>
      <c r="H84" s="239">
        <v>398036</v>
      </c>
      <c r="I84" s="240">
        <v>398036</v>
      </c>
      <c r="J84" s="240">
        <v>0</v>
      </c>
      <c r="K84" s="241">
        <v>0</v>
      </c>
    </row>
    <row r="85" spans="1:11" s="78" customFormat="1" ht="27.6" x14ac:dyDescent="0.25">
      <c r="C85" s="78" t="s">
        <v>483</v>
      </c>
      <c r="H85" s="78">
        <v>2005</v>
      </c>
      <c r="I85" s="78">
        <v>2005</v>
      </c>
      <c r="J85" s="78">
        <v>0</v>
      </c>
      <c r="K85" s="78">
        <v>0</v>
      </c>
    </row>
    <row r="86" spans="1:11" s="78" customFormat="1" ht="27.6" x14ac:dyDescent="0.25">
      <c r="C86" s="78" t="s">
        <v>482</v>
      </c>
      <c r="H86" s="78">
        <v>1314</v>
      </c>
      <c r="I86" s="78">
        <v>1314</v>
      </c>
      <c r="J86" s="78">
        <v>0</v>
      </c>
      <c r="K86" s="78">
        <v>0</v>
      </c>
    </row>
    <row r="87" spans="1:11" s="78" customFormat="1" ht="13.8" x14ac:dyDescent="0.25">
      <c r="C87" s="78" t="s">
        <v>185</v>
      </c>
      <c r="D87" s="78">
        <v>244463</v>
      </c>
      <c r="E87" s="78">
        <v>244463</v>
      </c>
      <c r="H87" s="78">
        <v>243962</v>
      </c>
      <c r="I87" s="78">
        <v>243962</v>
      </c>
      <c r="J87" s="78">
        <v>0</v>
      </c>
      <c r="K87" s="78">
        <v>0</v>
      </c>
    </row>
    <row r="88" spans="1:11" s="78" customFormat="1" ht="27.6" x14ac:dyDescent="0.25">
      <c r="C88" s="78" t="s">
        <v>484</v>
      </c>
      <c r="H88" s="78">
        <v>18166</v>
      </c>
      <c r="I88" s="78">
        <v>18166</v>
      </c>
      <c r="J88" s="78">
        <v>0</v>
      </c>
      <c r="K88" s="78">
        <v>0</v>
      </c>
    </row>
    <row r="89" spans="1:11" s="78" customFormat="1" ht="27.6" x14ac:dyDescent="0.25">
      <c r="C89" s="78" t="s">
        <v>186</v>
      </c>
      <c r="D89" s="78">
        <v>438936</v>
      </c>
      <c r="E89" s="78">
        <v>374938</v>
      </c>
      <c r="F89" s="78">
        <v>63998</v>
      </c>
      <c r="H89" s="78">
        <v>432925</v>
      </c>
      <c r="I89" s="78">
        <v>368927</v>
      </c>
      <c r="J89" s="78">
        <v>63998</v>
      </c>
      <c r="K89" s="78">
        <v>0</v>
      </c>
    </row>
    <row r="90" spans="1:11" s="78" customFormat="1" ht="13.8" x14ac:dyDescent="0.25">
      <c r="C90" s="78" t="s">
        <v>485</v>
      </c>
      <c r="H90" s="78">
        <v>42591</v>
      </c>
      <c r="I90" s="78">
        <v>42591</v>
      </c>
      <c r="J90" s="78">
        <v>0</v>
      </c>
      <c r="K90" s="78">
        <v>0</v>
      </c>
    </row>
    <row r="91" spans="1:11" s="78" customFormat="1" ht="13.8" x14ac:dyDescent="0.25">
      <c r="C91" s="78" t="s">
        <v>486</v>
      </c>
      <c r="H91" s="78">
        <v>1670</v>
      </c>
      <c r="I91" s="78">
        <v>1670</v>
      </c>
      <c r="J91" s="78">
        <v>0</v>
      </c>
      <c r="K91" s="78">
        <v>0</v>
      </c>
    </row>
    <row r="92" spans="1:11" s="78" customFormat="1" ht="27.6" x14ac:dyDescent="0.25">
      <c r="C92" s="78" t="s">
        <v>487</v>
      </c>
      <c r="H92" s="78">
        <v>32512</v>
      </c>
      <c r="I92" s="78">
        <v>32512</v>
      </c>
      <c r="J92" s="78">
        <v>0</v>
      </c>
      <c r="K92" s="78">
        <v>0</v>
      </c>
    </row>
    <row r="93" spans="1:11" s="78" customFormat="1" ht="13.8" x14ac:dyDescent="0.25">
      <c r="C93" s="78" t="s">
        <v>514</v>
      </c>
      <c r="H93" s="78">
        <v>4846</v>
      </c>
      <c r="I93" s="78">
        <v>4846</v>
      </c>
    </row>
    <row r="94" spans="1:11" s="78" customFormat="1" ht="16.5" customHeight="1" x14ac:dyDescent="0.25">
      <c r="C94" s="78" t="s">
        <v>187</v>
      </c>
      <c r="D94" s="78">
        <v>23212</v>
      </c>
      <c r="E94" s="78">
        <v>23212</v>
      </c>
      <c r="H94" s="78">
        <v>23212</v>
      </c>
      <c r="I94" s="78">
        <v>23212</v>
      </c>
      <c r="J94" s="78">
        <v>0</v>
      </c>
      <c r="K94" s="78">
        <v>0</v>
      </c>
    </row>
    <row r="95" spans="1:11" s="78" customFormat="1" ht="16.5" customHeight="1" x14ac:dyDescent="0.25">
      <c r="C95" s="78" t="s">
        <v>488</v>
      </c>
      <c r="H95" s="78">
        <v>819</v>
      </c>
      <c r="I95" s="78">
        <v>819</v>
      </c>
      <c r="J95" s="78">
        <v>0</v>
      </c>
      <c r="K95" s="78">
        <v>0</v>
      </c>
    </row>
    <row r="96" spans="1:11" s="78" customFormat="1" ht="27.6" x14ac:dyDescent="0.25">
      <c r="C96" s="78" t="s">
        <v>489</v>
      </c>
      <c r="H96" s="78">
        <v>7979</v>
      </c>
      <c r="I96" s="78">
        <v>7979</v>
      </c>
      <c r="J96" s="78">
        <v>0</v>
      </c>
      <c r="K96" s="78">
        <v>0</v>
      </c>
    </row>
    <row r="97" spans="1:11" x14ac:dyDescent="0.3">
      <c r="A97" s="39"/>
      <c r="B97" s="41"/>
      <c r="C97" s="87" t="s">
        <v>26</v>
      </c>
      <c r="D97" s="51">
        <f>SUM(D83:D96)</f>
        <v>1116168</v>
      </c>
      <c r="E97" s="46">
        <f>SUM(E83:E96)</f>
        <v>1052170</v>
      </c>
      <c r="F97" s="46">
        <f>SUM(F83:F96)</f>
        <v>63998</v>
      </c>
      <c r="G97" s="114">
        <f>SUM(G83:G96)</f>
        <v>0</v>
      </c>
      <c r="H97" s="245">
        <v>1210037</v>
      </c>
      <c r="I97" s="246">
        <v>1146039</v>
      </c>
      <c r="J97" s="246">
        <v>63998</v>
      </c>
      <c r="K97" s="247">
        <v>0</v>
      </c>
    </row>
    <row r="98" spans="1:11" ht="28.2" x14ac:dyDescent="0.3">
      <c r="A98" s="39"/>
      <c r="B98" s="41"/>
      <c r="C98" s="78" t="s">
        <v>464</v>
      </c>
      <c r="D98" s="42"/>
      <c r="E98" s="36"/>
      <c r="F98" s="36"/>
      <c r="G98" s="113"/>
      <c r="H98" s="239"/>
      <c r="I98" s="240"/>
      <c r="J98" s="240"/>
      <c r="K98" s="241"/>
    </row>
    <row r="99" spans="1:11" s="78" customFormat="1" ht="27.6" x14ac:dyDescent="0.25">
      <c r="C99" s="78" t="s">
        <v>515</v>
      </c>
      <c r="H99" s="78">
        <v>0</v>
      </c>
      <c r="I99" s="78">
        <v>0</v>
      </c>
      <c r="J99" s="78">
        <v>0</v>
      </c>
      <c r="K99" s="78">
        <v>0</v>
      </c>
    </row>
    <row r="100" spans="1:11" s="78" customFormat="1" ht="13.8" x14ac:dyDescent="0.25">
      <c r="C100" s="78" t="s">
        <v>516</v>
      </c>
      <c r="H100" s="78">
        <v>0</v>
      </c>
      <c r="I100" s="78">
        <v>0</v>
      </c>
      <c r="J100" s="78">
        <v>0</v>
      </c>
      <c r="K100" s="78">
        <v>0</v>
      </c>
    </row>
    <row r="101" spans="1:11" s="78" customFormat="1" ht="13.8" x14ac:dyDescent="0.25">
      <c r="C101" s="78" t="s">
        <v>517</v>
      </c>
      <c r="H101" s="78">
        <v>0</v>
      </c>
      <c r="I101" s="78">
        <v>0</v>
      </c>
      <c r="J101" s="78">
        <v>0</v>
      </c>
      <c r="K101" s="78">
        <v>0</v>
      </c>
    </row>
    <row r="102" spans="1:11" s="78" customFormat="1" ht="13.8" x14ac:dyDescent="0.25">
      <c r="C102" s="78" t="s">
        <v>518</v>
      </c>
      <c r="H102" s="78">
        <v>0</v>
      </c>
      <c r="I102" s="78">
        <v>0</v>
      </c>
      <c r="J102" s="78">
        <v>0</v>
      </c>
      <c r="K102" s="78">
        <v>0</v>
      </c>
    </row>
    <row r="103" spans="1:11" s="78" customFormat="1" ht="13.8" x14ac:dyDescent="0.25">
      <c r="C103" s="78" t="s">
        <v>519</v>
      </c>
      <c r="H103" s="78">
        <v>99366</v>
      </c>
      <c r="I103" s="78">
        <v>99366</v>
      </c>
      <c r="J103" s="78">
        <v>0</v>
      </c>
      <c r="K103" s="78">
        <v>0</v>
      </c>
    </row>
    <row r="104" spans="1:11" s="78" customFormat="1" ht="13.8" x14ac:dyDescent="0.25">
      <c r="C104" s="78" t="s">
        <v>520</v>
      </c>
      <c r="H104" s="78">
        <v>1459</v>
      </c>
      <c r="I104" s="78">
        <v>1459</v>
      </c>
      <c r="J104" s="78">
        <v>0</v>
      </c>
      <c r="K104" s="78">
        <v>0</v>
      </c>
    </row>
    <row r="105" spans="1:11" s="78" customFormat="1" ht="13.8" x14ac:dyDescent="0.25">
      <c r="C105" s="78" t="s">
        <v>26</v>
      </c>
      <c r="D105" s="78">
        <f>SUM(D103:D103)</f>
        <v>0</v>
      </c>
      <c r="E105" s="78">
        <f>SUM(E103:E103)</f>
        <v>0</v>
      </c>
      <c r="F105" s="78">
        <f>SUM(F103:F103)</f>
        <v>0</v>
      </c>
      <c r="G105" s="78">
        <f>SUM(G103:G103)</f>
        <v>0</v>
      </c>
      <c r="H105" s="78">
        <v>100825</v>
      </c>
      <c r="I105" s="78">
        <v>100825</v>
      </c>
      <c r="J105" s="78">
        <v>0</v>
      </c>
      <c r="K105" s="78">
        <v>0</v>
      </c>
    </row>
    <row r="106" spans="1:11" s="78" customFormat="1" ht="13.8" x14ac:dyDescent="0.25">
      <c r="C106" s="78" t="s">
        <v>463</v>
      </c>
    </row>
    <row r="107" spans="1:11" s="78" customFormat="1" ht="13.8" x14ac:dyDescent="0.25">
      <c r="C107" s="78" t="s">
        <v>462</v>
      </c>
      <c r="H107" s="78">
        <v>679</v>
      </c>
      <c r="I107" s="78">
        <v>679</v>
      </c>
      <c r="J107" s="78">
        <v>0</v>
      </c>
      <c r="K107" s="78">
        <v>0</v>
      </c>
    </row>
    <row r="108" spans="1:11" x14ac:dyDescent="0.3">
      <c r="A108" s="39"/>
      <c r="B108" s="41"/>
      <c r="C108" s="87" t="s">
        <v>26</v>
      </c>
      <c r="D108" s="37">
        <f>SUM(D107)</f>
        <v>0</v>
      </c>
      <c r="E108" s="36">
        <f>SUM(E107)</f>
        <v>0</v>
      </c>
      <c r="F108" s="36">
        <f>SUM(F107)</f>
        <v>0</v>
      </c>
      <c r="G108" s="35">
        <f>SUM(G107)</f>
        <v>0</v>
      </c>
      <c r="H108" s="239">
        <v>679</v>
      </c>
      <c r="I108" s="240">
        <v>679</v>
      </c>
      <c r="J108" s="240">
        <v>0</v>
      </c>
      <c r="K108" s="241">
        <v>0</v>
      </c>
    </row>
    <row r="109" spans="1:11" x14ac:dyDescent="0.3">
      <c r="A109" s="39"/>
      <c r="B109" s="41"/>
      <c r="C109" s="78"/>
      <c r="D109" s="42"/>
      <c r="E109" s="36"/>
      <c r="F109" s="36"/>
      <c r="G109" s="113"/>
      <c r="H109" s="239"/>
      <c r="I109" s="240"/>
      <c r="J109" s="240"/>
      <c r="K109" s="241"/>
    </row>
    <row r="110" spans="1:11" x14ac:dyDescent="0.3">
      <c r="A110" s="39"/>
      <c r="B110" s="41"/>
      <c r="C110" s="83" t="s">
        <v>36</v>
      </c>
      <c r="D110" s="81">
        <f>D97+D105+D108</f>
        <v>1116168</v>
      </c>
      <c r="E110" s="80">
        <f>E97+E105+E108</f>
        <v>1052170</v>
      </c>
      <c r="F110" s="80">
        <f>F97+F105+F108</f>
        <v>63998</v>
      </c>
      <c r="G110" s="79">
        <f>G97+G105+G108</f>
        <v>0</v>
      </c>
      <c r="H110" s="248">
        <v>1311541</v>
      </c>
      <c r="I110" s="249">
        <v>1247543</v>
      </c>
      <c r="J110" s="249">
        <v>63998</v>
      </c>
      <c r="K110" s="250">
        <v>0</v>
      </c>
    </row>
    <row r="111" spans="1:11" x14ac:dyDescent="0.3">
      <c r="A111" s="39"/>
      <c r="B111" s="41"/>
      <c r="C111" s="78"/>
      <c r="D111" s="101"/>
      <c r="E111" s="100"/>
      <c r="F111" s="100"/>
      <c r="G111" s="99"/>
      <c r="H111" s="239"/>
      <c r="I111" s="240"/>
      <c r="J111" s="240"/>
      <c r="K111" s="241"/>
    </row>
    <row r="112" spans="1:11" x14ac:dyDescent="0.3">
      <c r="A112" s="39"/>
      <c r="B112" s="41" t="s">
        <v>9</v>
      </c>
      <c r="C112" s="78" t="s">
        <v>69</v>
      </c>
      <c r="D112" s="101"/>
      <c r="E112" s="100"/>
      <c r="F112" s="100"/>
      <c r="G112" s="99"/>
      <c r="H112" s="239"/>
      <c r="I112" s="240"/>
      <c r="J112" s="240"/>
      <c r="K112" s="241"/>
    </row>
    <row r="113" spans="1:11" x14ac:dyDescent="0.3">
      <c r="A113" s="39"/>
      <c r="B113" s="41"/>
      <c r="C113" s="78" t="s">
        <v>15</v>
      </c>
      <c r="D113" s="77"/>
      <c r="E113" s="76"/>
      <c r="F113" s="76"/>
      <c r="G113" s="75"/>
      <c r="H113" s="239"/>
      <c r="I113" s="240"/>
      <c r="J113" s="240"/>
      <c r="K113" s="241"/>
    </row>
    <row r="114" spans="1:11" s="78" customFormat="1" ht="13.8" x14ac:dyDescent="0.25">
      <c r="C114" s="78" t="s">
        <v>158</v>
      </c>
      <c r="D114" s="78">
        <v>209240</v>
      </c>
      <c r="E114" s="78">
        <v>209240</v>
      </c>
      <c r="H114" s="78">
        <v>187740</v>
      </c>
      <c r="I114" s="78">
        <v>187740</v>
      </c>
      <c r="J114" s="78">
        <v>0</v>
      </c>
      <c r="K114" s="78">
        <v>0</v>
      </c>
    </row>
    <row r="115" spans="1:11" s="78" customFormat="1" ht="13.8" x14ac:dyDescent="0.25">
      <c r="C115" s="78" t="s">
        <v>159</v>
      </c>
      <c r="D115" s="78">
        <v>29430</v>
      </c>
      <c r="E115" s="78">
        <v>29430</v>
      </c>
      <c r="H115" s="78">
        <v>29430</v>
      </c>
      <c r="I115" s="78">
        <v>29430</v>
      </c>
      <c r="J115" s="78">
        <v>0</v>
      </c>
      <c r="K115" s="78">
        <v>0</v>
      </c>
    </row>
    <row r="116" spans="1:11" s="78" customFormat="1" ht="13.8" x14ac:dyDescent="0.25">
      <c r="C116" s="78" t="s">
        <v>112</v>
      </c>
    </row>
    <row r="117" spans="1:11" s="78" customFormat="1" ht="13.8" x14ac:dyDescent="0.25">
      <c r="C117" s="78" t="s">
        <v>113</v>
      </c>
    </row>
    <row r="118" spans="1:11" s="78" customFormat="1" ht="13.8" x14ac:dyDescent="0.25">
      <c r="C118" s="78" t="s">
        <v>114</v>
      </c>
      <c r="D118" s="78">
        <v>38000</v>
      </c>
      <c r="E118" s="78">
        <v>38000</v>
      </c>
      <c r="H118" s="78">
        <v>38000</v>
      </c>
      <c r="I118" s="78">
        <v>38000</v>
      </c>
      <c r="J118" s="78">
        <v>0</v>
      </c>
      <c r="K118" s="78">
        <v>0</v>
      </c>
    </row>
    <row r="119" spans="1:11" s="78" customFormat="1" ht="13.8" x14ac:dyDescent="0.25">
      <c r="C119" s="78" t="s">
        <v>115</v>
      </c>
      <c r="D119" s="78">
        <v>54387</v>
      </c>
      <c r="E119" s="78">
        <v>54387</v>
      </c>
      <c r="H119" s="78">
        <v>54387</v>
      </c>
      <c r="I119" s="78">
        <v>54387</v>
      </c>
      <c r="J119" s="78">
        <v>0</v>
      </c>
      <c r="K119" s="78">
        <v>0</v>
      </c>
    </row>
    <row r="120" spans="1:11" s="78" customFormat="1" ht="13.8" x14ac:dyDescent="0.25"/>
    <row r="121" spans="1:11" s="78" customFormat="1" ht="13.8" x14ac:dyDescent="0.25">
      <c r="C121" s="78" t="s">
        <v>37</v>
      </c>
      <c r="D121" s="78">
        <f>SUM(D113:D119)</f>
        <v>331057</v>
      </c>
      <c r="E121" s="78">
        <f>SUM(E113:E119)</f>
        <v>331057</v>
      </c>
      <c r="F121" s="78">
        <f>SUM(F113:F119)</f>
        <v>0</v>
      </c>
      <c r="G121" s="78">
        <f>SUM(G113:G119)</f>
        <v>0</v>
      </c>
      <c r="H121" s="78">
        <v>309557</v>
      </c>
      <c r="I121" s="78">
        <v>309557</v>
      </c>
      <c r="J121" s="78">
        <v>0</v>
      </c>
      <c r="K121" s="78">
        <v>0</v>
      </c>
    </row>
    <row r="122" spans="1:11" s="78" customFormat="1" ht="13.8" x14ac:dyDescent="0.25"/>
    <row r="123" spans="1:11" s="78" customFormat="1" ht="13.8" x14ac:dyDescent="0.25">
      <c r="B123" s="78" t="s">
        <v>16</v>
      </c>
      <c r="C123" s="78" t="s">
        <v>278</v>
      </c>
    </row>
    <row r="124" spans="1:11" s="78" customFormat="1" ht="13.8" x14ac:dyDescent="0.25">
      <c r="C124" s="78" t="s">
        <v>279</v>
      </c>
    </row>
    <row r="125" spans="1:11" s="78" customFormat="1" ht="27.6" x14ac:dyDescent="0.25">
      <c r="C125" s="78" t="s">
        <v>167</v>
      </c>
      <c r="D125" s="78">
        <v>61600</v>
      </c>
      <c r="E125" s="78">
        <v>61600</v>
      </c>
      <c r="H125" s="78">
        <v>66888</v>
      </c>
      <c r="I125" s="78">
        <v>66888</v>
      </c>
      <c r="J125" s="78">
        <v>0</v>
      </c>
      <c r="K125" s="78">
        <v>0</v>
      </c>
    </row>
    <row r="126" spans="1:11" s="44" customFormat="1" x14ac:dyDescent="0.3">
      <c r="A126" s="104"/>
      <c r="B126" s="41"/>
      <c r="C126" s="78" t="s">
        <v>160</v>
      </c>
      <c r="D126" s="77">
        <v>7411</v>
      </c>
      <c r="E126" s="76"/>
      <c r="F126" s="76">
        <v>7411</v>
      </c>
      <c r="G126" s="75"/>
      <c r="H126" s="239">
        <v>7411</v>
      </c>
      <c r="I126" s="240">
        <v>0</v>
      </c>
      <c r="J126" s="240">
        <v>7411</v>
      </c>
      <c r="K126" s="241">
        <v>0</v>
      </c>
    </row>
    <row r="127" spans="1:11" s="44" customFormat="1" x14ac:dyDescent="0.3">
      <c r="A127" s="104"/>
      <c r="B127" s="41"/>
      <c r="C127" s="78" t="s">
        <v>161</v>
      </c>
      <c r="D127" s="89">
        <v>405</v>
      </c>
      <c r="E127" s="76">
        <v>405</v>
      </c>
      <c r="F127" s="76"/>
      <c r="G127" s="75"/>
      <c r="H127" s="239">
        <v>405</v>
      </c>
      <c r="I127" s="240">
        <v>405</v>
      </c>
      <c r="J127" s="240">
        <v>0</v>
      </c>
      <c r="K127" s="241">
        <v>0</v>
      </c>
    </row>
    <row r="128" spans="1:11" s="44" customFormat="1" x14ac:dyDescent="0.3">
      <c r="A128" s="104"/>
      <c r="B128" s="41"/>
      <c r="C128" s="78" t="s">
        <v>116</v>
      </c>
      <c r="D128" s="77"/>
      <c r="E128" s="76"/>
      <c r="F128" s="76"/>
      <c r="G128" s="75"/>
      <c r="H128" s="239">
        <v>0</v>
      </c>
      <c r="I128" s="240">
        <v>0</v>
      </c>
      <c r="J128" s="240">
        <v>0</v>
      </c>
      <c r="K128" s="241">
        <v>0</v>
      </c>
    </row>
    <row r="129" spans="1:11" s="44" customFormat="1" ht="15" customHeight="1" x14ac:dyDescent="0.3">
      <c r="A129" s="104"/>
      <c r="B129" s="41"/>
      <c r="C129" s="78" t="s">
        <v>117</v>
      </c>
      <c r="D129" s="77">
        <v>7507</v>
      </c>
      <c r="E129" s="76">
        <v>7507</v>
      </c>
      <c r="F129" s="76"/>
      <c r="G129" s="75"/>
      <c r="H129" s="239">
        <v>7507</v>
      </c>
      <c r="I129" s="240">
        <v>7507</v>
      </c>
      <c r="J129" s="240">
        <v>0</v>
      </c>
      <c r="K129" s="241">
        <v>0</v>
      </c>
    </row>
    <row r="130" spans="1:11" s="44" customFormat="1" x14ac:dyDescent="0.3">
      <c r="A130" s="104"/>
      <c r="B130" s="41"/>
      <c r="C130" s="40" t="s">
        <v>118</v>
      </c>
      <c r="D130" s="77">
        <v>1415</v>
      </c>
      <c r="E130" s="76">
        <v>1415</v>
      </c>
      <c r="F130" s="76"/>
      <c r="G130" s="75"/>
      <c r="H130" s="239">
        <v>1415</v>
      </c>
      <c r="I130" s="240">
        <v>1415</v>
      </c>
      <c r="J130" s="240">
        <v>0</v>
      </c>
      <c r="K130" s="241">
        <v>0</v>
      </c>
    </row>
    <row r="131" spans="1:11" s="44" customFormat="1" ht="16.5" customHeight="1" x14ac:dyDescent="0.3">
      <c r="A131" s="104"/>
      <c r="B131" s="41"/>
      <c r="C131" s="78" t="s">
        <v>119</v>
      </c>
      <c r="D131" s="77">
        <v>1425</v>
      </c>
      <c r="E131" s="76">
        <v>1425</v>
      </c>
      <c r="F131" s="76"/>
      <c r="G131" s="75"/>
      <c r="H131" s="239">
        <v>1425</v>
      </c>
      <c r="I131" s="240">
        <v>1425</v>
      </c>
      <c r="J131" s="240">
        <v>0</v>
      </c>
      <c r="K131" s="241">
        <v>0</v>
      </c>
    </row>
    <row r="132" spans="1:11" s="44" customFormat="1" ht="28.2" x14ac:dyDescent="0.3">
      <c r="A132" s="104"/>
      <c r="B132" s="41"/>
      <c r="C132" s="78" t="s">
        <v>281</v>
      </c>
      <c r="D132" s="77">
        <v>2372</v>
      </c>
      <c r="E132" s="76">
        <v>2372</v>
      </c>
      <c r="F132" s="76"/>
      <c r="G132" s="75"/>
      <c r="H132" s="239">
        <v>2372</v>
      </c>
      <c r="I132" s="240">
        <v>2372</v>
      </c>
      <c r="J132" s="240">
        <v>0</v>
      </c>
      <c r="K132" s="241">
        <v>0</v>
      </c>
    </row>
    <row r="133" spans="1:11" s="44" customFormat="1" ht="16.5" customHeight="1" x14ac:dyDescent="0.3">
      <c r="A133" s="104"/>
      <c r="B133" s="41"/>
      <c r="C133" s="78" t="s">
        <v>282</v>
      </c>
      <c r="D133" s="77">
        <v>1250</v>
      </c>
      <c r="E133" s="76">
        <v>1250</v>
      </c>
      <c r="F133" s="76"/>
      <c r="G133" s="75"/>
      <c r="H133" s="239">
        <v>1250</v>
      </c>
      <c r="I133" s="240">
        <v>1250</v>
      </c>
      <c r="J133" s="240">
        <v>0</v>
      </c>
      <c r="K133" s="241">
        <v>0</v>
      </c>
    </row>
    <row r="134" spans="1:11" s="44" customFormat="1" x14ac:dyDescent="0.3">
      <c r="A134" s="104"/>
      <c r="B134" s="41"/>
      <c r="C134" s="115" t="s">
        <v>120</v>
      </c>
      <c r="D134" s="77">
        <v>713</v>
      </c>
      <c r="E134" s="76"/>
      <c r="F134" s="76">
        <v>713</v>
      </c>
      <c r="G134" s="75"/>
      <c r="H134" s="239">
        <v>713</v>
      </c>
      <c r="I134" s="240">
        <v>0</v>
      </c>
      <c r="J134" s="240">
        <v>713</v>
      </c>
      <c r="K134" s="241">
        <v>0</v>
      </c>
    </row>
    <row r="135" spans="1:11" s="44" customFormat="1" x14ac:dyDescent="0.3">
      <c r="A135" s="104"/>
      <c r="B135" s="41"/>
      <c r="C135" s="78" t="s">
        <v>296</v>
      </c>
      <c r="D135" s="89">
        <v>1135</v>
      </c>
      <c r="E135" s="76">
        <v>1135</v>
      </c>
      <c r="F135" s="76"/>
      <c r="G135" s="75"/>
      <c r="H135" s="239">
        <v>1135</v>
      </c>
      <c r="I135" s="240">
        <v>1135</v>
      </c>
      <c r="J135" s="240">
        <v>0</v>
      </c>
      <c r="K135" s="241">
        <v>0</v>
      </c>
    </row>
    <row r="136" spans="1:11" s="44" customFormat="1" x14ac:dyDescent="0.3">
      <c r="A136" s="104"/>
      <c r="B136" s="41"/>
      <c r="C136" s="78" t="s">
        <v>162</v>
      </c>
      <c r="D136" s="89">
        <v>2844</v>
      </c>
      <c r="E136" s="76"/>
      <c r="F136" s="76">
        <v>2844</v>
      </c>
      <c r="G136" s="75"/>
      <c r="H136" s="239">
        <v>2844</v>
      </c>
      <c r="I136" s="240">
        <v>0</v>
      </c>
      <c r="J136" s="240">
        <v>2844</v>
      </c>
      <c r="K136" s="241">
        <v>0</v>
      </c>
    </row>
    <row r="137" spans="1:11" s="78" customFormat="1" ht="13.8" x14ac:dyDescent="0.25">
      <c r="C137" s="78" t="s">
        <v>297</v>
      </c>
      <c r="D137" s="78">
        <v>232</v>
      </c>
      <c r="G137" s="78">
        <v>232</v>
      </c>
      <c r="H137" s="78">
        <v>370</v>
      </c>
      <c r="I137" s="78">
        <v>0</v>
      </c>
      <c r="J137" s="78">
        <v>0</v>
      </c>
      <c r="K137" s="78">
        <v>370</v>
      </c>
    </row>
    <row r="138" spans="1:11" s="44" customFormat="1" ht="28.2" x14ac:dyDescent="0.3">
      <c r="A138" s="104"/>
      <c r="B138" s="41"/>
      <c r="C138" s="78" t="s">
        <v>298</v>
      </c>
      <c r="D138" s="89">
        <v>3845</v>
      </c>
      <c r="E138" s="76">
        <v>3845</v>
      </c>
      <c r="F138" s="76"/>
      <c r="G138" s="75"/>
      <c r="H138" s="239">
        <v>3845</v>
      </c>
      <c r="I138" s="240">
        <v>3845</v>
      </c>
      <c r="J138" s="240">
        <v>0</v>
      </c>
      <c r="K138" s="241">
        <v>0</v>
      </c>
    </row>
    <row r="139" spans="1:11" s="44" customFormat="1" ht="28.2" x14ac:dyDescent="0.3">
      <c r="A139" s="104"/>
      <c r="B139" s="41"/>
      <c r="C139" s="78" t="s">
        <v>299</v>
      </c>
      <c r="D139" s="89">
        <v>2276</v>
      </c>
      <c r="E139" s="76">
        <v>2276</v>
      </c>
      <c r="F139" s="76"/>
      <c r="G139" s="75"/>
      <c r="H139" s="239">
        <v>2276</v>
      </c>
      <c r="I139" s="240">
        <v>2276</v>
      </c>
      <c r="J139" s="240">
        <v>0</v>
      </c>
      <c r="K139" s="241">
        <v>0</v>
      </c>
    </row>
    <row r="140" spans="1:11" s="44" customFormat="1" x14ac:dyDescent="0.3">
      <c r="A140" s="104"/>
      <c r="B140" s="41"/>
      <c r="C140" s="78" t="s">
        <v>300</v>
      </c>
      <c r="D140" s="89">
        <v>14600</v>
      </c>
      <c r="E140" s="76">
        <v>14600</v>
      </c>
      <c r="F140" s="76"/>
      <c r="G140" s="75"/>
      <c r="H140" s="239">
        <v>14600</v>
      </c>
      <c r="I140" s="240">
        <v>14600</v>
      </c>
      <c r="J140" s="240">
        <v>0</v>
      </c>
      <c r="K140" s="241">
        <v>0</v>
      </c>
    </row>
    <row r="141" spans="1:11" s="44" customFormat="1" ht="28.2" x14ac:dyDescent="0.3">
      <c r="A141" s="104"/>
      <c r="B141" s="41"/>
      <c r="C141" s="115" t="s">
        <v>301</v>
      </c>
      <c r="D141" s="89">
        <v>1125</v>
      </c>
      <c r="E141" s="76">
        <v>1125</v>
      </c>
      <c r="F141" s="76"/>
      <c r="G141" s="75"/>
      <c r="H141" s="239">
        <v>1125</v>
      </c>
      <c r="I141" s="240">
        <v>1125</v>
      </c>
      <c r="J141" s="240">
        <v>0</v>
      </c>
      <c r="K141" s="241">
        <v>0</v>
      </c>
    </row>
    <row r="142" spans="1:11" s="44" customFormat="1" x14ac:dyDescent="0.3">
      <c r="A142" s="104"/>
      <c r="B142" s="41"/>
      <c r="C142" s="115" t="s">
        <v>302</v>
      </c>
      <c r="D142" s="89">
        <v>4849</v>
      </c>
      <c r="E142" s="76">
        <v>4849</v>
      </c>
      <c r="F142" s="76"/>
      <c r="G142" s="75"/>
      <c r="H142" s="239">
        <v>4849</v>
      </c>
      <c r="I142" s="240">
        <v>4849</v>
      </c>
      <c r="J142" s="240">
        <v>0</v>
      </c>
      <c r="K142" s="241">
        <v>0</v>
      </c>
    </row>
    <row r="143" spans="1:11" s="44" customFormat="1" x14ac:dyDescent="0.3">
      <c r="A143" s="104"/>
      <c r="B143" s="41"/>
      <c r="C143" s="78" t="s">
        <v>303</v>
      </c>
      <c r="D143" s="89">
        <v>3455</v>
      </c>
      <c r="E143" s="76">
        <v>3455</v>
      </c>
      <c r="F143" s="76"/>
      <c r="G143" s="75"/>
      <c r="H143" s="239">
        <v>3455</v>
      </c>
      <c r="I143" s="240">
        <v>3455</v>
      </c>
      <c r="J143" s="240">
        <v>0</v>
      </c>
      <c r="K143" s="241">
        <v>0</v>
      </c>
    </row>
    <row r="144" spans="1:11" s="44" customFormat="1" x14ac:dyDescent="0.3">
      <c r="A144" s="104"/>
      <c r="B144" s="41"/>
      <c r="C144" s="78" t="s">
        <v>304</v>
      </c>
      <c r="D144" s="89">
        <v>5012</v>
      </c>
      <c r="E144" s="76">
        <v>5012</v>
      </c>
      <c r="F144" s="76"/>
      <c r="G144" s="75"/>
      <c r="H144" s="239">
        <v>5012</v>
      </c>
      <c r="I144" s="240">
        <v>5012</v>
      </c>
      <c r="J144" s="240">
        <v>0</v>
      </c>
      <c r="K144" s="241">
        <v>0</v>
      </c>
    </row>
    <row r="145" spans="1:11" s="44" customFormat="1" x14ac:dyDescent="0.3">
      <c r="A145" s="104"/>
      <c r="B145" s="41"/>
      <c r="C145" s="78" t="s">
        <v>305</v>
      </c>
      <c r="D145" s="89">
        <v>10089</v>
      </c>
      <c r="E145" s="76">
        <v>10089</v>
      </c>
      <c r="F145" s="76"/>
      <c r="G145" s="75"/>
      <c r="H145" s="239">
        <v>10089</v>
      </c>
      <c r="I145" s="240">
        <v>10089</v>
      </c>
      <c r="J145" s="240">
        <v>0</v>
      </c>
      <c r="K145" s="241">
        <v>0</v>
      </c>
    </row>
    <row r="146" spans="1:11" s="44" customFormat="1" x14ac:dyDescent="0.3">
      <c r="A146" s="104"/>
      <c r="B146" s="41"/>
      <c r="C146" s="115" t="s">
        <v>461</v>
      </c>
      <c r="D146" s="89"/>
      <c r="E146" s="76"/>
      <c r="F146" s="76"/>
      <c r="G146" s="75"/>
      <c r="H146" s="239">
        <v>2556</v>
      </c>
      <c r="I146" s="240">
        <v>2556</v>
      </c>
      <c r="J146" s="240">
        <v>0</v>
      </c>
      <c r="K146" s="241">
        <v>0</v>
      </c>
    </row>
    <row r="147" spans="1:11" s="78" customFormat="1" ht="27.6" x14ac:dyDescent="0.25">
      <c r="C147" s="78" t="s">
        <v>492</v>
      </c>
      <c r="H147" s="78">
        <v>600</v>
      </c>
      <c r="I147" s="78">
        <v>600</v>
      </c>
      <c r="J147" s="78">
        <v>0</v>
      </c>
      <c r="K147" s="78">
        <v>0</v>
      </c>
    </row>
    <row r="148" spans="1:11" s="44" customFormat="1" x14ac:dyDescent="0.3">
      <c r="A148" s="104"/>
      <c r="B148" s="41"/>
      <c r="C148" s="78"/>
      <c r="D148" s="89"/>
      <c r="E148" s="76"/>
      <c r="F148" s="76"/>
      <c r="G148" s="75"/>
      <c r="H148" s="239"/>
      <c r="I148" s="240"/>
      <c r="J148" s="240"/>
      <c r="K148" s="241"/>
    </row>
    <row r="149" spans="1:11" s="44" customFormat="1" x14ac:dyDescent="0.3">
      <c r="A149" s="104"/>
      <c r="B149" s="41"/>
      <c r="C149" s="87" t="s">
        <v>26</v>
      </c>
      <c r="D149" s="51">
        <f>SUM(D125:D148)</f>
        <v>133560</v>
      </c>
      <c r="E149" s="46">
        <f>SUM(E125:E148)</f>
        <v>122360</v>
      </c>
      <c r="F149" s="46">
        <f>SUM(F125:F148)</f>
        <v>10968</v>
      </c>
      <c r="G149" s="114">
        <f>SUM(G125:G148)</f>
        <v>232</v>
      </c>
      <c r="H149" s="239">
        <v>142142</v>
      </c>
      <c r="I149" s="240">
        <v>130804</v>
      </c>
      <c r="J149" s="240">
        <v>10968</v>
      </c>
      <c r="K149" s="241">
        <v>370</v>
      </c>
    </row>
    <row r="150" spans="1:11" s="44" customFormat="1" x14ac:dyDescent="0.3">
      <c r="A150" s="104"/>
      <c r="B150" s="49"/>
      <c r="C150" s="87"/>
      <c r="D150" s="97"/>
      <c r="E150" s="96"/>
      <c r="F150" s="96"/>
      <c r="G150" s="95"/>
      <c r="H150" s="239"/>
      <c r="I150" s="240"/>
      <c r="J150" s="240"/>
      <c r="K150" s="241"/>
    </row>
    <row r="151" spans="1:11" s="44" customFormat="1" x14ac:dyDescent="0.3">
      <c r="A151" s="104"/>
      <c r="C151" s="78" t="s">
        <v>280</v>
      </c>
      <c r="D151" s="77"/>
      <c r="E151" s="76"/>
      <c r="F151" s="76"/>
      <c r="G151" s="75"/>
      <c r="H151" s="239"/>
      <c r="I151" s="240"/>
      <c r="J151" s="240"/>
      <c r="K151" s="241"/>
    </row>
    <row r="152" spans="1:11" s="62" customFormat="1" ht="28.2" x14ac:dyDescent="0.3">
      <c r="A152" s="39"/>
      <c r="B152" s="49"/>
      <c r="C152" s="78" t="s">
        <v>290</v>
      </c>
      <c r="D152" s="42">
        <v>1600</v>
      </c>
      <c r="E152" s="36">
        <v>1600</v>
      </c>
      <c r="F152" s="36"/>
      <c r="G152" s="35"/>
      <c r="H152" s="239">
        <v>1600</v>
      </c>
      <c r="I152" s="240">
        <v>1600</v>
      </c>
      <c r="J152" s="240">
        <v>0</v>
      </c>
      <c r="K152" s="241">
        <v>0</v>
      </c>
    </row>
    <row r="153" spans="1:11" s="62" customFormat="1" x14ac:dyDescent="0.3">
      <c r="A153" s="39"/>
      <c r="B153" s="49"/>
      <c r="C153" s="78" t="s">
        <v>306</v>
      </c>
      <c r="D153" s="42">
        <v>5000</v>
      </c>
      <c r="E153" s="36">
        <v>5000</v>
      </c>
      <c r="F153" s="36"/>
      <c r="G153" s="35"/>
      <c r="H153" s="239">
        <v>5000</v>
      </c>
      <c r="I153" s="240">
        <v>5000</v>
      </c>
      <c r="J153" s="240">
        <v>0</v>
      </c>
      <c r="K153" s="241">
        <v>0</v>
      </c>
    </row>
    <row r="154" spans="1:11" s="62" customFormat="1" x14ac:dyDescent="0.3">
      <c r="A154" s="39"/>
      <c r="B154" s="49"/>
      <c r="C154" s="78" t="s">
        <v>307</v>
      </c>
      <c r="D154" s="42">
        <v>11000</v>
      </c>
      <c r="E154" s="36">
        <v>11000</v>
      </c>
      <c r="F154" s="36"/>
      <c r="G154" s="113"/>
      <c r="H154" s="239">
        <v>11000</v>
      </c>
      <c r="I154" s="240">
        <v>11000</v>
      </c>
      <c r="J154" s="240">
        <v>0</v>
      </c>
      <c r="K154" s="241">
        <v>0</v>
      </c>
    </row>
    <row r="155" spans="1:11" s="62" customFormat="1" ht="28.2" x14ac:dyDescent="0.3">
      <c r="A155" s="39"/>
      <c r="B155" s="49"/>
      <c r="C155" s="78" t="s">
        <v>308</v>
      </c>
      <c r="D155" s="42">
        <v>94527</v>
      </c>
      <c r="E155" s="36">
        <v>94527</v>
      </c>
      <c r="F155" s="36"/>
      <c r="G155" s="113"/>
      <c r="H155" s="239">
        <v>94527</v>
      </c>
      <c r="I155" s="240">
        <v>94527</v>
      </c>
      <c r="J155" s="240">
        <v>0</v>
      </c>
      <c r="K155" s="241">
        <v>0</v>
      </c>
    </row>
    <row r="156" spans="1:11" s="62" customFormat="1" x14ac:dyDescent="0.3">
      <c r="A156" s="39"/>
      <c r="B156" s="49"/>
      <c r="C156" s="78" t="s">
        <v>309</v>
      </c>
      <c r="D156" s="42">
        <v>1659</v>
      </c>
      <c r="E156" s="36"/>
      <c r="F156" s="36">
        <v>1659</v>
      </c>
      <c r="G156" s="113"/>
      <c r="H156" s="239">
        <v>1659</v>
      </c>
      <c r="I156" s="240">
        <v>0</v>
      </c>
      <c r="J156" s="240">
        <v>1659</v>
      </c>
      <c r="K156" s="241">
        <v>0</v>
      </c>
    </row>
    <row r="157" spans="1:11" s="62" customFormat="1" ht="28.2" x14ac:dyDescent="0.3">
      <c r="A157" s="39"/>
      <c r="B157" s="49"/>
      <c r="C157" s="78" t="s">
        <v>310</v>
      </c>
      <c r="D157" s="42">
        <v>136000</v>
      </c>
      <c r="E157" s="36">
        <v>136000</v>
      </c>
      <c r="F157" s="36"/>
      <c r="G157" s="113"/>
      <c r="H157" s="239">
        <v>136000</v>
      </c>
      <c r="I157" s="240">
        <v>136000</v>
      </c>
      <c r="J157" s="240">
        <v>0</v>
      </c>
      <c r="K157" s="241">
        <v>0</v>
      </c>
    </row>
    <row r="158" spans="1:11" s="62" customFormat="1" x14ac:dyDescent="0.3">
      <c r="A158" s="39"/>
      <c r="B158" s="49"/>
      <c r="C158" s="78"/>
      <c r="D158" s="42"/>
      <c r="E158" s="36"/>
      <c r="F158" s="36"/>
      <c r="G158" s="113"/>
      <c r="H158" s="239"/>
      <c r="I158" s="240"/>
      <c r="J158" s="240"/>
      <c r="K158" s="241"/>
    </row>
    <row r="159" spans="1:11" s="44" customFormat="1" x14ac:dyDescent="0.3">
      <c r="A159" s="39"/>
      <c r="B159" s="49"/>
      <c r="C159" s="87" t="s">
        <v>26</v>
      </c>
      <c r="D159" s="88">
        <f>SUM(D151:D158)</f>
        <v>249786</v>
      </c>
      <c r="E159" s="85">
        <f>SUM(E151:E158)</f>
        <v>248127</v>
      </c>
      <c r="F159" s="85">
        <f>SUM(F151:F158)</f>
        <v>1659</v>
      </c>
      <c r="G159" s="98">
        <f>SUM(G151:G158)</f>
        <v>0</v>
      </c>
      <c r="H159" s="251">
        <v>249786</v>
      </c>
      <c r="I159" s="252">
        <v>248127</v>
      </c>
      <c r="J159" s="252">
        <v>1659</v>
      </c>
      <c r="K159" s="253">
        <v>0</v>
      </c>
    </row>
    <row r="160" spans="1:11" s="44" customFormat="1" x14ac:dyDescent="0.3">
      <c r="A160" s="39"/>
      <c r="B160" s="49"/>
      <c r="C160" s="87"/>
      <c r="D160" s="88"/>
      <c r="E160" s="85"/>
      <c r="F160" s="85"/>
      <c r="G160" s="98"/>
      <c r="H160" s="239"/>
      <c r="I160" s="240"/>
      <c r="J160" s="240"/>
      <c r="K160" s="241"/>
    </row>
    <row r="161" spans="1:11" s="44" customFormat="1" ht="28.2" x14ac:dyDescent="0.3">
      <c r="A161" s="39"/>
      <c r="B161" s="49"/>
      <c r="C161" s="78" t="s">
        <v>276</v>
      </c>
      <c r="D161" s="88"/>
      <c r="E161" s="85"/>
      <c r="F161" s="85"/>
      <c r="G161" s="98"/>
      <c r="H161" s="239"/>
      <c r="I161" s="240"/>
      <c r="J161" s="240"/>
      <c r="K161" s="241"/>
    </row>
    <row r="162" spans="1:11" s="44" customFormat="1" x14ac:dyDescent="0.3">
      <c r="A162" s="39"/>
      <c r="B162" s="49"/>
      <c r="C162" s="78" t="s">
        <v>277</v>
      </c>
      <c r="D162" s="89">
        <v>1056</v>
      </c>
      <c r="E162" s="76">
        <v>1056</v>
      </c>
      <c r="F162" s="76"/>
      <c r="G162" s="109"/>
      <c r="H162" s="239">
        <v>1056</v>
      </c>
      <c r="I162" s="240">
        <v>1056</v>
      </c>
      <c r="J162" s="240">
        <v>0</v>
      </c>
      <c r="K162" s="241">
        <v>0</v>
      </c>
    </row>
    <row r="163" spans="1:11" s="44" customFormat="1" x14ac:dyDescent="0.3">
      <c r="A163" s="39"/>
      <c r="B163" s="49"/>
      <c r="C163" s="87"/>
      <c r="D163" s="88"/>
      <c r="E163" s="85"/>
      <c r="F163" s="85"/>
      <c r="G163" s="98"/>
      <c r="H163" s="239"/>
      <c r="I163" s="240"/>
      <c r="J163" s="240"/>
      <c r="K163" s="241"/>
    </row>
    <row r="164" spans="1:11" s="44" customFormat="1" x14ac:dyDescent="0.3">
      <c r="A164" s="39"/>
      <c r="B164" s="49"/>
      <c r="C164" s="87" t="s">
        <v>26</v>
      </c>
      <c r="D164" s="88">
        <f>SUM(D162:D163)</f>
        <v>1056</v>
      </c>
      <c r="E164" s="85">
        <f>SUM(E162:E163)</f>
        <v>1056</v>
      </c>
      <c r="F164" s="85">
        <f>SUM(F162:F163)</f>
        <v>0</v>
      </c>
      <c r="G164" s="98">
        <f>SUM(G162:G163)</f>
        <v>0</v>
      </c>
      <c r="H164" s="251">
        <v>1056</v>
      </c>
      <c r="I164" s="252">
        <v>1056</v>
      </c>
      <c r="J164" s="252">
        <v>0</v>
      </c>
      <c r="K164" s="253">
        <v>0</v>
      </c>
    </row>
    <row r="165" spans="1:11" x14ac:dyDescent="0.3">
      <c r="A165" s="104"/>
      <c r="B165" s="49"/>
      <c r="C165" s="87"/>
      <c r="D165" s="86"/>
      <c r="E165" s="85"/>
      <c r="F165" s="85"/>
      <c r="G165" s="84"/>
      <c r="H165" s="239"/>
      <c r="I165" s="240"/>
      <c r="J165" s="240"/>
      <c r="K165" s="241"/>
    </row>
    <row r="166" spans="1:11" x14ac:dyDescent="0.3">
      <c r="A166" s="104"/>
      <c r="B166" s="49"/>
      <c r="C166" s="83" t="s">
        <v>57</v>
      </c>
      <c r="D166" s="82">
        <f>D149+D159+D164</f>
        <v>384402</v>
      </c>
      <c r="E166" s="80">
        <f>E149+E159+E164</f>
        <v>371543</v>
      </c>
      <c r="F166" s="80">
        <f>F149+F159+F164</f>
        <v>12627</v>
      </c>
      <c r="G166" s="108">
        <f>G149+G159+G164</f>
        <v>232</v>
      </c>
      <c r="H166" s="242">
        <v>392984</v>
      </c>
      <c r="I166" s="243">
        <v>379987</v>
      </c>
      <c r="J166" s="243">
        <v>12627</v>
      </c>
      <c r="K166" s="244">
        <v>370</v>
      </c>
    </row>
    <row r="167" spans="1:11" x14ac:dyDescent="0.3">
      <c r="A167" s="104"/>
      <c r="B167" s="49"/>
      <c r="C167" s="83"/>
      <c r="D167" s="107"/>
      <c r="E167" s="106"/>
      <c r="F167" s="106"/>
      <c r="G167" s="105"/>
      <c r="H167" s="239"/>
      <c r="I167" s="240"/>
      <c r="J167" s="240"/>
      <c r="K167" s="241"/>
    </row>
    <row r="168" spans="1:11" x14ac:dyDescent="0.3">
      <c r="A168" s="104"/>
      <c r="B168" s="41" t="s">
        <v>19</v>
      </c>
      <c r="C168" s="78" t="s">
        <v>59</v>
      </c>
      <c r="D168" s="101"/>
      <c r="E168" s="100"/>
      <c r="F168" s="100"/>
      <c r="G168" s="99"/>
      <c r="H168" s="239"/>
      <c r="I168" s="240"/>
      <c r="J168" s="240"/>
      <c r="K168" s="241"/>
    </row>
    <row r="169" spans="1:11" x14ac:dyDescent="0.3">
      <c r="A169" s="104"/>
      <c r="B169" s="43"/>
      <c r="C169" s="78" t="s">
        <v>76</v>
      </c>
      <c r="D169" s="101"/>
      <c r="E169" s="100"/>
      <c r="F169" s="100"/>
      <c r="G169" s="99"/>
      <c r="H169" s="239"/>
      <c r="I169" s="240"/>
      <c r="J169" s="240"/>
      <c r="K169" s="241"/>
    </row>
    <row r="170" spans="1:11" x14ac:dyDescent="0.3">
      <c r="A170" s="104"/>
      <c r="B170" s="43"/>
      <c r="C170" s="78" t="s">
        <v>311</v>
      </c>
      <c r="D170" s="42">
        <v>1500</v>
      </c>
      <c r="E170" s="36">
        <v>1500</v>
      </c>
      <c r="F170" s="100"/>
      <c r="G170" s="99"/>
      <c r="H170" s="239">
        <v>3000</v>
      </c>
      <c r="I170" s="240">
        <v>3000</v>
      </c>
      <c r="J170" s="240">
        <v>0</v>
      </c>
      <c r="K170" s="241">
        <v>0</v>
      </c>
    </row>
    <row r="171" spans="1:11" s="78" customFormat="1" ht="13.8" x14ac:dyDescent="0.25">
      <c r="C171" s="78" t="s">
        <v>504</v>
      </c>
      <c r="H171" s="78">
        <v>5250</v>
      </c>
      <c r="I171" s="78">
        <v>5250</v>
      </c>
      <c r="J171" s="78">
        <v>0</v>
      </c>
      <c r="K171" s="78">
        <v>0</v>
      </c>
    </row>
    <row r="172" spans="1:11" x14ac:dyDescent="0.3">
      <c r="A172" s="104"/>
      <c r="B172" s="43"/>
      <c r="C172" s="78"/>
      <c r="D172" s="103"/>
      <c r="E172" s="100"/>
      <c r="F172" s="100"/>
      <c r="G172" s="99"/>
      <c r="H172" s="239"/>
      <c r="I172" s="240"/>
      <c r="J172" s="240"/>
      <c r="K172" s="241"/>
    </row>
    <row r="173" spans="1:11" s="62" customFormat="1" x14ac:dyDescent="0.3">
      <c r="A173" s="102"/>
      <c r="B173" s="49"/>
      <c r="C173" s="87" t="s">
        <v>26</v>
      </c>
      <c r="D173" s="88">
        <f>SUM(D170:D172)</f>
        <v>1500</v>
      </c>
      <c r="E173" s="85">
        <f>SUM(E170:E172)</f>
        <v>1500</v>
      </c>
      <c r="F173" s="85">
        <f>SUM(F170:F172)</f>
        <v>0</v>
      </c>
      <c r="G173" s="98">
        <f>SUM(G170:G172)</f>
        <v>0</v>
      </c>
      <c r="H173" s="245">
        <v>8250</v>
      </c>
      <c r="I173" s="246">
        <v>8250</v>
      </c>
      <c r="J173" s="246">
        <v>0</v>
      </c>
      <c r="K173" s="247">
        <v>0</v>
      </c>
    </row>
    <row r="174" spans="1:11" s="61" customFormat="1" x14ac:dyDescent="0.3">
      <c r="A174" s="55"/>
      <c r="B174" s="41"/>
      <c r="C174" s="78"/>
      <c r="D174" s="101"/>
      <c r="E174" s="100"/>
      <c r="F174" s="100"/>
      <c r="G174" s="99"/>
      <c r="H174" s="239"/>
      <c r="I174" s="240"/>
      <c r="J174" s="240"/>
      <c r="K174" s="241"/>
    </row>
    <row r="175" spans="1:11" s="61" customFormat="1" x14ac:dyDescent="0.3">
      <c r="A175" s="55"/>
      <c r="B175" s="41"/>
      <c r="C175" s="78" t="s">
        <v>77</v>
      </c>
      <c r="D175" s="101"/>
      <c r="E175" s="100"/>
      <c r="F175" s="100"/>
      <c r="G175" s="99"/>
      <c r="H175" s="239"/>
      <c r="I175" s="240"/>
      <c r="J175" s="240"/>
      <c r="K175" s="241"/>
    </row>
    <row r="176" spans="1:11" s="61" customFormat="1" x14ac:dyDescent="0.3">
      <c r="A176" s="39"/>
      <c r="B176" s="43"/>
      <c r="C176" s="78" t="s">
        <v>163</v>
      </c>
      <c r="D176" s="77">
        <v>1000</v>
      </c>
      <c r="E176" s="76">
        <v>1000</v>
      </c>
      <c r="F176" s="76"/>
      <c r="G176" s="75"/>
      <c r="H176" s="239">
        <v>1000</v>
      </c>
      <c r="I176" s="240">
        <v>1000</v>
      </c>
      <c r="J176" s="240">
        <v>0</v>
      </c>
      <c r="K176" s="241">
        <v>0</v>
      </c>
    </row>
    <row r="177" spans="1:11" s="61" customFormat="1" x14ac:dyDescent="0.3">
      <c r="A177" s="39"/>
      <c r="B177" s="43"/>
      <c r="C177" s="78" t="s">
        <v>312</v>
      </c>
      <c r="D177" s="37">
        <v>3807</v>
      </c>
      <c r="E177" s="36">
        <v>3807</v>
      </c>
      <c r="F177" s="100"/>
      <c r="G177" s="99"/>
      <c r="H177" s="239">
        <v>3807</v>
      </c>
      <c r="I177" s="240">
        <v>3807</v>
      </c>
      <c r="J177" s="240">
        <v>0</v>
      </c>
      <c r="K177" s="241">
        <v>0</v>
      </c>
    </row>
    <row r="178" spans="1:11" s="78" customFormat="1" ht="27.6" x14ac:dyDescent="0.25">
      <c r="C178" s="78" t="s">
        <v>497</v>
      </c>
      <c r="H178" s="78">
        <v>3000</v>
      </c>
      <c r="I178" s="78">
        <v>3000</v>
      </c>
      <c r="J178" s="78">
        <v>0</v>
      </c>
      <c r="K178" s="78">
        <v>0</v>
      </c>
    </row>
    <row r="179" spans="1:11" s="61" customFormat="1" x14ac:dyDescent="0.3">
      <c r="A179" s="39"/>
      <c r="B179" s="52"/>
      <c r="C179" s="87" t="s">
        <v>26</v>
      </c>
      <c r="D179" s="88">
        <f>SUM(D176:D177)</f>
        <v>4807</v>
      </c>
      <c r="E179" s="85">
        <f>SUM(E176:E177)</f>
        <v>4807</v>
      </c>
      <c r="F179" s="85">
        <f>SUM(F176:F177)</f>
        <v>0</v>
      </c>
      <c r="G179" s="98">
        <f>SUM(G176:G177)</f>
        <v>0</v>
      </c>
      <c r="H179" s="245">
        <v>7807</v>
      </c>
      <c r="I179" s="246">
        <v>7807</v>
      </c>
      <c r="J179" s="246">
        <v>0</v>
      </c>
      <c r="K179" s="247">
        <v>0</v>
      </c>
    </row>
    <row r="180" spans="1:11" s="61" customFormat="1" x14ac:dyDescent="0.3">
      <c r="A180" s="39"/>
      <c r="B180" s="52"/>
      <c r="C180" s="87"/>
      <c r="D180" s="86"/>
      <c r="E180" s="85"/>
      <c r="F180" s="85"/>
      <c r="G180" s="84"/>
      <c r="H180" s="239"/>
      <c r="I180" s="240"/>
      <c r="J180" s="240"/>
      <c r="K180" s="241"/>
    </row>
    <row r="181" spans="1:11" s="61" customFormat="1" x14ac:dyDescent="0.3">
      <c r="A181" s="39"/>
      <c r="B181" s="52"/>
      <c r="C181" s="83" t="s">
        <v>65</v>
      </c>
      <c r="D181" s="81">
        <f>D173+D179</f>
        <v>6307</v>
      </c>
      <c r="E181" s="80">
        <f>E173+E179</f>
        <v>6307</v>
      </c>
      <c r="F181" s="80">
        <f>F173+F179</f>
        <v>0</v>
      </c>
      <c r="G181" s="79">
        <f>G173+G179</f>
        <v>0</v>
      </c>
      <c r="H181" s="254">
        <v>16057</v>
      </c>
      <c r="I181" s="255">
        <v>16057</v>
      </c>
      <c r="J181" s="255">
        <v>0</v>
      </c>
      <c r="K181" s="256">
        <v>0</v>
      </c>
    </row>
    <row r="182" spans="1:11" s="61" customFormat="1" x14ac:dyDescent="0.3">
      <c r="A182" s="39"/>
      <c r="B182" s="52"/>
      <c r="C182" s="87"/>
      <c r="D182" s="97"/>
      <c r="E182" s="96"/>
      <c r="F182" s="96"/>
      <c r="G182" s="95"/>
      <c r="H182" s="239"/>
      <c r="I182" s="240"/>
      <c r="J182" s="240"/>
      <c r="K182" s="241"/>
    </row>
    <row r="183" spans="1:11" s="61" customFormat="1" x14ac:dyDescent="0.3">
      <c r="A183" s="39"/>
      <c r="B183" s="41" t="s">
        <v>21</v>
      </c>
      <c r="C183" s="78" t="s">
        <v>2</v>
      </c>
      <c r="D183" s="77"/>
      <c r="E183" s="76"/>
      <c r="F183" s="76"/>
      <c r="G183" s="75"/>
      <c r="H183" s="239"/>
      <c r="I183" s="240"/>
      <c r="J183" s="240"/>
      <c r="K183" s="241"/>
    </row>
    <row r="184" spans="1:11" s="61" customFormat="1" x14ac:dyDescent="0.3">
      <c r="A184" s="39"/>
      <c r="B184" s="52"/>
      <c r="C184" s="78" t="s">
        <v>61</v>
      </c>
      <c r="D184" s="77"/>
      <c r="E184" s="76"/>
      <c r="F184" s="76"/>
      <c r="G184" s="75"/>
      <c r="H184" s="239"/>
      <c r="I184" s="240"/>
      <c r="J184" s="240"/>
      <c r="K184" s="241"/>
    </row>
    <row r="185" spans="1:11" s="61" customFormat="1" x14ac:dyDescent="0.3">
      <c r="A185" s="39"/>
      <c r="B185" s="52"/>
      <c r="C185" s="78" t="s">
        <v>121</v>
      </c>
      <c r="D185" s="77">
        <v>700</v>
      </c>
      <c r="E185" s="76">
        <v>700</v>
      </c>
      <c r="F185" s="76"/>
      <c r="G185" s="75"/>
      <c r="H185" s="239">
        <v>700</v>
      </c>
      <c r="I185" s="240">
        <v>700</v>
      </c>
      <c r="J185" s="240">
        <v>0</v>
      </c>
      <c r="K185" s="241">
        <v>0</v>
      </c>
    </row>
    <row r="186" spans="1:11" s="61" customFormat="1" x14ac:dyDescent="0.3">
      <c r="A186" s="39"/>
      <c r="B186" s="52"/>
      <c r="C186" s="78" t="s">
        <v>164</v>
      </c>
      <c r="D186" s="77">
        <v>7600</v>
      </c>
      <c r="E186" s="76">
        <v>7600</v>
      </c>
      <c r="F186" s="76"/>
      <c r="G186" s="75"/>
      <c r="H186" s="239">
        <v>7600</v>
      </c>
      <c r="I186" s="240">
        <v>7600</v>
      </c>
      <c r="J186" s="240">
        <v>0</v>
      </c>
      <c r="K186" s="241">
        <v>0</v>
      </c>
    </row>
    <row r="187" spans="1:11" s="61" customFormat="1" x14ac:dyDescent="0.3">
      <c r="A187" s="93"/>
      <c r="B187" s="92"/>
      <c r="C187" s="78" t="s">
        <v>179</v>
      </c>
      <c r="D187" s="77">
        <v>550</v>
      </c>
      <c r="E187" s="94">
        <v>550</v>
      </c>
      <c r="F187" s="94"/>
      <c r="G187" s="75"/>
      <c r="H187" s="239">
        <v>550</v>
      </c>
      <c r="I187" s="240">
        <v>550</v>
      </c>
      <c r="J187" s="240">
        <v>0</v>
      </c>
      <c r="K187" s="241">
        <v>0</v>
      </c>
    </row>
    <row r="188" spans="1:11" s="61" customFormat="1" x14ac:dyDescent="0.3">
      <c r="A188" s="93"/>
      <c r="B188" s="92"/>
      <c r="C188" s="78" t="s">
        <v>268</v>
      </c>
      <c r="D188" s="89">
        <v>0</v>
      </c>
      <c r="E188" s="76">
        <v>0</v>
      </c>
      <c r="F188" s="94"/>
      <c r="G188" s="75"/>
      <c r="H188" s="239">
        <v>0</v>
      </c>
      <c r="I188" s="240">
        <v>0</v>
      </c>
      <c r="J188" s="240">
        <v>0</v>
      </c>
      <c r="K188" s="241">
        <v>0</v>
      </c>
    </row>
    <row r="189" spans="1:11" s="61" customFormat="1" x14ac:dyDescent="0.3">
      <c r="A189" s="93"/>
      <c r="B189" s="92"/>
      <c r="C189" s="87" t="s">
        <v>26</v>
      </c>
      <c r="D189" s="88">
        <f>SUM(D185:D188)</f>
        <v>8850</v>
      </c>
      <c r="E189" s="85">
        <f>SUM(E185:E188)</f>
        <v>8850</v>
      </c>
      <c r="F189" s="85">
        <f>SUM(F185:F187)</f>
        <v>0</v>
      </c>
      <c r="G189" s="84">
        <f>SUM(G185:G187)</f>
        <v>0</v>
      </c>
      <c r="H189" s="245">
        <v>8850</v>
      </c>
      <c r="I189" s="246">
        <v>8850</v>
      </c>
      <c r="J189" s="246">
        <v>0</v>
      </c>
      <c r="K189" s="247">
        <v>0</v>
      </c>
    </row>
    <row r="190" spans="1:11" x14ac:dyDescent="0.3">
      <c r="C190" s="38"/>
      <c r="D190" s="91"/>
      <c r="G190" s="90"/>
      <c r="H190" s="239"/>
      <c r="I190" s="240"/>
      <c r="J190" s="240"/>
      <c r="K190" s="241"/>
    </row>
    <row r="191" spans="1:11" s="61" customFormat="1" x14ac:dyDescent="0.3">
      <c r="A191" s="39"/>
      <c r="B191" s="52"/>
      <c r="C191" s="78" t="s">
        <v>79</v>
      </c>
      <c r="D191" s="77"/>
      <c r="E191" s="76"/>
      <c r="F191" s="76"/>
      <c r="G191" s="75"/>
      <c r="H191" s="239"/>
      <c r="I191" s="240"/>
      <c r="J191" s="240"/>
      <c r="K191" s="241"/>
    </row>
    <row r="192" spans="1:11" s="61" customFormat="1" x14ac:dyDescent="0.3">
      <c r="A192" s="39"/>
      <c r="B192" s="52"/>
      <c r="C192" s="78" t="s">
        <v>1</v>
      </c>
      <c r="D192" s="77">
        <v>8000</v>
      </c>
      <c r="E192" s="76">
        <v>8000</v>
      </c>
      <c r="F192" s="76"/>
      <c r="G192" s="75"/>
      <c r="H192" s="239">
        <v>8000</v>
      </c>
      <c r="I192" s="240">
        <v>8000</v>
      </c>
      <c r="J192" s="240">
        <v>0</v>
      </c>
      <c r="K192" s="241">
        <v>0</v>
      </c>
    </row>
    <row r="193" spans="1:11" s="61" customFormat="1" x14ac:dyDescent="0.3">
      <c r="A193" s="39"/>
      <c r="B193" s="52"/>
      <c r="C193" s="78" t="s">
        <v>151</v>
      </c>
      <c r="D193" s="77">
        <v>4200</v>
      </c>
      <c r="E193" s="76">
        <v>4200</v>
      </c>
      <c r="F193" s="76"/>
      <c r="G193" s="75"/>
      <c r="H193" s="239">
        <v>4200</v>
      </c>
      <c r="I193" s="240">
        <v>4200</v>
      </c>
      <c r="J193" s="240">
        <v>0</v>
      </c>
      <c r="K193" s="241">
        <v>0</v>
      </c>
    </row>
    <row r="194" spans="1:11" s="78" customFormat="1" ht="13.8" x14ac:dyDescent="0.25">
      <c r="C194" s="78" t="s">
        <v>180</v>
      </c>
      <c r="D194" s="78">
        <v>5000</v>
      </c>
      <c r="E194" s="78">
        <v>5000</v>
      </c>
      <c r="H194" s="78">
        <v>660</v>
      </c>
      <c r="I194" s="78">
        <v>660</v>
      </c>
      <c r="J194" s="78">
        <v>0</v>
      </c>
      <c r="K194" s="78">
        <v>0</v>
      </c>
    </row>
    <row r="195" spans="1:11" s="61" customFormat="1" x14ac:dyDescent="0.3">
      <c r="A195" s="39"/>
      <c r="B195" s="52"/>
      <c r="C195" s="78" t="s">
        <v>232</v>
      </c>
      <c r="D195" s="89">
        <v>11350</v>
      </c>
      <c r="E195" s="76">
        <v>11350</v>
      </c>
      <c r="F195" s="76"/>
      <c r="G195" s="75"/>
      <c r="H195" s="239">
        <v>11350</v>
      </c>
      <c r="I195" s="240">
        <v>11350</v>
      </c>
      <c r="J195" s="240">
        <v>0</v>
      </c>
      <c r="K195" s="241">
        <v>0</v>
      </c>
    </row>
    <row r="196" spans="1:11" s="61" customFormat="1" x14ac:dyDescent="0.3">
      <c r="A196" s="39"/>
      <c r="B196" s="52"/>
      <c r="C196" s="87" t="s">
        <v>26</v>
      </c>
      <c r="D196" s="88">
        <f>SUM(D192:D195)</f>
        <v>28550</v>
      </c>
      <c r="E196" s="85">
        <f>SUM(E192:E195)</f>
        <v>28550</v>
      </c>
      <c r="F196" s="85">
        <f>SUM(F192:F195)</f>
        <v>0</v>
      </c>
      <c r="G196" s="84">
        <f>SUM(G192:G195)</f>
        <v>0</v>
      </c>
      <c r="H196" s="239">
        <v>24210</v>
      </c>
      <c r="I196" s="240">
        <v>24210</v>
      </c>
      <c r="J196" s="240">
        <v>0</v>
      </c>
      <c r="K196" s="241">
        <v>0</v>
      </c>
    </row>
    <row r="197" spans="1:11" s="61" customFormat="1" x14ac:dyDescent="0.3">
      <c r="A197" s="39"/>
      <c r="B197" s="52"/>
      <c r="C197" s="87"/>
      <c r="D197" s="86"/>
      <c r="E197" s="85"/>
      <c r="F197" s="85"/>
      <c r="G197" s="84"/>
      <c r="H197" s="239"/>
      <c r="I197" s="240"/>
      <c r="J197" s="240"/>
      <c r="K197" s="241"/>
    </row>
    <row r="198" spans="1:11" s="61" customFormat="1" x14ac:dyDescent="0.3">
      <c r="A198" s="39"/>
      <c r="B198" s="52"/>
      <c r="C198" s="83" t="s">
        <v>39</v>
      </c>
      <c r="D198" s="82">
        <f>D196+D189</f>
        <v>37400</v>
      </c>
      <c r="E198" s="80">
        <f>E196+E189</f>
        <v>37400</v>
      </c>
      <c r="F198" s="80">
        <f>F196+F189</f>
        <v>0</v>
      </c>
      <c r="G198" s="79">
        <f>G196+G189</f>
        <v>0</v>
      </c>
      <c r="H198" s="254">
        <v>33060</v>
      </c>
      <c r="I198" s="255">
        <v>33060</v>
      </c>
      <c r="J198" s="255">
        <v>0</v>
      </c>
      <c r="K198" s="256">
        <v>0</v>
      </c>
    </row>
    <row r="199" spans="1:11" s="61" customFormat="1" x14ac:dyDescent="0.3">
      <c r="A199" s="39"/>
      <c r="B199" s="52"/>
      <c r="C199" s="78"/>
      <c r="D199" s="77"/>
      <c r="E199" s="76"/>
      <c r="F199" s="76"/>
      <c r="G199" s="75"/>
      <c r="H199" s="239"/>
      <c r="I199" s="240"/>
      <c r="J199" s="240"/>
      <c r="K199" s="241"/>
    </row>
    <row r="200" spans="1:11" s="61" customFormat="1" x14ac:dyDescent="0.3">
      <c r="A200" s="39"/>
      <c r="B200" s="52"/>
      <c r="C200" s="74" t="s">
        <v>267</v>
      </c>
      <c r="D200" s="73">
        <f>D61+D80+D110+D121+D166+D181+D198</f>
        <v>2861659</v>
      </c>
      <c r="E200" s="72">
        <f>E61+E80+E110+E121+E166+E181+E198</f>
        <v>2754652</v>
      </c>
      <c r="F200" s="72">
        <f>F61+F80+F110+F121+F166+F181+F198</f>
        <v>106775</v>
      </c>
      <c r="G200" s="71">
        <f>G61+G80+G110+G121+G166+G181+G198</f>
        <v>232</v>
      </c>
      <c r="H200" s="242">
        <v>2953819</v>
      </c>
      <c r="I200" s="243">
        <v>2869174</v>
      </c>
      <c r="J200" s="243">
        <v>84275</v>
      </c>
      <c r="K200" s="244">
        <v>370</v>
      </c>
    </row>
    <row r="201" spans="1:11" s="61" customFormat="1" x14ac:dyDescent="0.3">
      <c r="A201" s="39"/>
      <c r="B201" s="52"/>
      <c r="C201" s="56"/>
      <c r="D201" s="55"/>
      <c r="E201" s="54"/>
      <c r="F201" s="54"/>
      <c r="G201" s="53"/>
      <c r="H201" s="239"/>
      <c r="I201" s="240"/>
      <c r="J201" s="240"/>
      <c r="K201" s="241"/>
    </row>
    <row r="202" spans="1:11" s="61" customFormat="1" x14ac:dyDescent="0.3">
      <c r="A202" s="39"/>
      <c r="B202" s="52"/>
      <c r="C202" s="56"/>
      <c r="D202" s="55"/>
      <c r="E202" s="54"/>
      <c r="F202" s="54"/>
      <c r="G202" s="53"/>
      <c r="H202" s="239"/>
      <c r="I202" s="240"/>
      <c r="J202" s="240"/>
      <c r="K202" s="241"/>
    </row>
    <row r="203" spans="1:11" s="61" customFormat="1" x14ac:dyDescent="0.3">
      <c r="A203" s="355" t="s">
        <v>17</v>
      </c>
      <c r="B203" s="356"/>
      <c r="C203" s="357"/>
      <c r="D203" s="70">
        <f>D34+D41+D200</f>
        <v>2973459</v>
      </c>
      <c r="E203" s="69">
        <f>E34+E41+E200</f>
        <v>2866452</v>
      </c>
      <c r="F203" s="69">
        <f>F34+F41+F200</f>
        <v>106775</v>
      </c>
      <c r="G203" s="68">
        <f>G34+G41+G200</f>
        <v>232</v>
      </c>
      <c r="H203" s="242">
        <v>3040393</v>
      </c>
      <c r="I203" s="243">
        <v>2955748</v>
      </c>
      <c r="J203" s="243">
        <v>84275</v>
      </c>
      <c r="K203" s="244">
        <v>370</v>
      </c>
    </row>
    <row r="204" spans="1:11" s="61" customFormat="1" x14ac:dyDescent="0.3">
      <c r="A204" s="39"/>
      <c r="B204" s="52"/>
      <c r="C204" s="56"/>
      <c r="D204" s="55"/>
      <c r="E204" s="54"/>
      <c r="F204" s="54"/>
      <c r="G204" s="53"/>
      <c r="H204" s="239"/>
      <c r="I204" s="240"/>
      <c r="J204" s="240"/>
      <c r="K204" s="241"/>
    </row>
    <row r="205" spans="1:11" s="61" customFormat="1" x14ac:dyDescent="0.3">
      <c r="A205" s="39"/>
      <c r="B205" s="67" t="s">
        <v>29</v>
      </c>
      <c r="C205" s="66" t="s">
        <v>270</v>
      </c>
      <c r="D205" s="65"/>
      <c r="E205" s="64"/>
      <c r="F205" s="64"/>
      <c r="G205" s="63"/>
      <c r="H205" s="239"/>
      <c r="I205" s="240"/>
      <c r="J205" s="240"/>
      <c r="K205" s="241"/>
    </row>
    <row r="206" spans="1:11" x14ac:dyDescent="0.3">
      <c r="A206" s="39"/>
      <c r="B206" s="41"/>
      <c r="C206" s="40" t="s">
        <v>181</v>
      </c>
      <c r="D206" s="37"/>
      <c r="E206" s="36"/>
      <c r="F206" s="36"/>
      <c r="G206" s="35"/>
      <c r="H206" s="239"/>
      <c r="I206" s="240"/>
      <c r="J206" s="240"/>
      <c r="K206" s="241"/>
    </row>
    <row r="207" spans="1:11" s="62" customFormat="1" x14ac:dyDescent="0.3">
      <c r="A207" s="50"/>
      <c r="B207" s="49"/>
      <c r="C207" s="40" t="s">
        <v>460</v>
      </c>
      <c r="D207" s="37"/>
      <c r="E207" s="36"/>
      <c r="F207" s="36"/>
      <c r="G207" s="35"/>
      <c r="H207" s="239">
        <v>100</v>
      </c>
      <c r="I207" s="240">
        <v>100</v>
      </c>
      <c r="J207" s="240">
        <v>0</v>
      </c>
      <c r="K207" s="241">
        <v>0</v>
      </c>
    </row>
    <row r="208" spans="1:11" s="61" customFormat="1" x14ac:dyDescent="0.3">
      <c r="A208" s="39"/>
      <c r="B208" s="41"/>
      <c r="C208" s="40" t="s">
        <v>168</v>
      </c>
      <c r="D208" s="37"/>
      <c r="E208" s="36"/>
      <c r="F208" s="36"/>
      <c r="G208" s="35"/>
      <c r="H208" s="239">
        <v>1327</v>
      </c>
      <c r="I208" s="240">
        <v>1327</v>
      </c>
      <c r="J208" s="240">
        <v>0</v>
      </c>
      <c r="K208" s="241">
        <v>0</v>
      </c>
    </row>
    <row r="209" spans="1:11" s="44" customFormat="1" x14ac:dyDescent="0.3">
      <c r="A209" s="60"/>
      <c r="B209" s="49"/>
      <c r="C209" s="40" t="s">
        <v>261</v>
      </c>
      <c r="D209" s="37"/>
      <c r="E209" s="36"/>
      <c r="F209" s="36"/>
      <c r="G209" s="35"/>
      <c r="H209" s="239">
        <v>378</v>
      </c>
      <c r="I209" s="240">
        <v>378</v>
      </c>
      <c r="J209" s="240">
        <v>0</v>
      </c>
      <c r="K209" s="241">
        <v>0</v>
      </c>
    </row>
    <row r="210" spans="1:11" s="44" customFormat="1" x14ac:dyDescent="0.3">
      <c r="A210" s="60"/>
      <c r="B210" s="49"/>
      <c r="C210" s="40" t="s">
        <v>459</v>
      </c>
      <c r="D210" s="37"/>
      <c r="E210" s="36"/>
      <c r="F210" s="36"/>
      <c r="G210" s="35"/>
      <c r="H210" s="239">
        <v>959</v>
      </c>
      <c r="I210" s="240">
        <v>959</v>
      </c>
      <c r="J210" s="240"/>
      <c r="K210" s="241"/>
    </row>
    <row r="211" spans="1:11" s="44" customFormat="1" x14ac:dyDescent="0.3">
      <c r="A211" s="50"/>
      <c r="B211" s="49"/>
      <c r="C211" s="40" t="s">
        <v>458</v>
      </c>
      <c r="D211" s="37"/>
      <c r="E211" s="36"/>
      <c r="F211" s="36"/>
      <c r="G211" s="35"/>
      <c r="H211" s="239">
        <v>369</v>
      </c>
      <c r="I211" s="240">
        <v>369</v>
      </c>
      <c r="J211" s="240">
        <v>0</v>
      </c>
      <c r="K211" s="241">
        <v>0</v>
      </c>
    </row>
    <row r="212" spans="1:11" x14ac:dyDescent="0.3">
      <c r="A212" s="39"/>
      <c r="B212" s="41"/>
      <c r="C212" s="40" t="s">
        <v>457</v>
      </c>
      <c r="D212" s="37">
        <v>10576</v>
      </c>
      <c r="E212" s="36">
        <v>10576</v>
      </c>
      <c r="F212" s="36"/>
      <c r="G212" s="35"/>
      <c r="H212" s="239">
        <v>105577</v>
      </c>
      <c r="I212" s="240">
        <v>105577</v>
      </c>
      <c r="J212" s="240">
        <v>0</v>
      </c>
      <c r="K212" s="241">
        <v>0</v>
      </c>
    </row>
    <row r="213" spans="1:11" x14ac:dyDescent="0.3">
      <c r="A213" s="39"/>
      <c r="B213" s="41"/>
      <c r="C213" s="40" t="s">
        <v>456</v>
      </c>
      <c r="D213" s="37">
        <v>41705</v>
      </c>
      <c r="E213" s="36">
        <v>41705</v>
      </c>
      <c r="F213" s="36"/>
      <c r="G213" s="35"/>
      <c r="H213" s="239">
        <v>41705</v>
      </c>
      <c r="I213" s="240">
        <v>41705</v>
      </c>
      <c r="J213" s="240">
        <v>0</v>
      </c>
      <c r="K213" s="241">
        <v>0</v>
      </c>
    </row>
    <row r="214" spans="1:11" x14ac:dyDescent="0.3">
      <c r="A214" s="39"/>
      <c r="B214" s="41"/>
      <c r="C214" s="40" t="s">
        <v>455</v>
      </c>
      <c r="D214" s="37">
        <v>48506</v>
      </c>
      <c r="E214" s="36">
        <v>48506</v>
      </c>
      <c r="F214" s="36"/>
      <c r="G214" s="35"/>
      <c r="H214" s="239">
        <v>48506</v>
      </c>
      <c r="I214" s="240">
        <v>48506</v>
      </c>
      <c r="J214" s="240">
        <v>0</v>
      </c>
      <c r="K214" s="241">
        <v>0</v>
      </c>
    </row>
    <row r="215" spans="1:11" s="44" customFormat="1" x14ac:dyDescent="0.3">
      <c r="A215" s="50"/>
      <c r="B215" s="49"/>
      <c r="C215" s="48" t="s">
        <v>24</v>
      </c>
      <c r="D215" s="51">
        <f>SUM(D207:D214)</f>
        <v>100787</v>
      </c>
      <c r="E215" s="46">
        <f>SUM(E207:E214)</f>
        <v>100787</v>
      </c>
      <c r="F215" s="46">
        <f>SUM(F207:F214)</f>
        <v>0</v>
      </c>
      <c r="G215" s="45">
        <f>SUM(G207:G214)</f>
        <v>0</v>
      </c>
      <c r="H215" s="245">
        <v>198921</v>
      </c>
      <c r="I215" s="246">
        <v>198921</v>
      </c>
      <c r="J215" s="246">
        <v>0</v>
      </c>
      <c r="K215" s="247">
        <v>0</v>
      </c>
    </row>
    <row r="216" spans="1:11" x14ac:dyDescent="0.3">
      <c r="A216" s="39"/>
      <c r="B216" s="41"/>
      <c r="C216" s="56"/>
      <c r="D216" s="59"/>
      <c r="E216" s="58"/>
      <c r="F216" s="58"/>
      <c r="G216" s="57"/>
      <c r="H216" s="239"/>
      <c r="I216" s="240"/>
      <c r="J216" s="240"/>
      <c r="K216" s="241"/>
    </row>
    <row r="217" spans="1:11" x14ac:dyDescent="0.3">
      <c r="A217" s="39"/>
      <c r="B217" s="41"/>
      <c r="C217" s="40" t="s">
        <v>182</v>
      </c>
      <c r="D217" s="37"/>
      <c r="E217" s="36"/>
      <c r="F217" s="36"/>
      <c r="G217" s="35"/>
      <c r="H217" s="239"/>
      <c r="I217" s="240"/>
      <c r="J217" s="240"/>
      <c r="K217" s="241"/>
    </row>
    <row r="218" spans="1:11" x14ac:dyDescent="0.3">
      <c r="A218" s="39"/>
      <c r="B218" s="52"/>
      <c r="C218" s="40" t="s">
        <v>169</v>
      </c>
      <c r="D218" s="37"/>
      <c r="E218" s="36"/>
      <c r="F218" s="36"/>
      <c r="G218" s="35"/>
      <c r="H218" s="239">
        <v>0</v>
      </c>
      <c r="I218" s="240">
        <v>0</v>
      </c>
      <c r="J218" s="240">
        <v>0</v>
      </c>
      <c r="K218" s="241">
        <v>0</v>
      </c>
    </row>
    <row r="219" spans="1:11" x14ac:dyDescent="0.3">
      <c r="A219" s="39"/>
      <c r="B219" s="41"/>
      <c r="C219" s="40" t="s">
        <v>170</v>
      </c>
      <c r="D219" s="37"/>
      <c r="E219" s="36"/>
      <c r="F219" s="36"/>
      <c r="G219" s="35"/>
      <c r="H219" s="239">
        <v>0</v>
      </c>
      <c r="I219" s="240">
        <v>0</v>
      </c>
      <c r="J219" s="240">
        <v>0</v>
      </c>
      <c r="K219" s="241">
        <v>0</v>
      </c>
    </row>
    <row r="220" spans="1:11" x14ac:dyDescent="0.3">
      <c r="A220" s="39"/>
      <c r="B220" s="41"/>
      <c r="C220" s="40" t="s">
        <v>262</v>
      </c>
      <c r="D220" s="37"/>
      <c r="E220" s="36"/>
      <c r="F220" s="36"/>
      <c r="G220" s="35"/>
      <c r="H220" s="239">
        <v>0</v>
      </c>
      <c r="I220" s="240">
        <v>0</v>
      </c>
      <c r="J220" s="240">
        <v>0</v>
      </c>
      <c r="K220" s="241">
        <v>0</v>
      </c>
    </row>
    <row r="221" spans="1:11" x14ac:dyDescent="0.3">
      <c r="A221" s="39"/>
      <c r="B221" s="41"/>
      <c r="C221" s="40" t="s">
        <v>171</v>
      </c>
      <c r="D221" s="37"/>
      <c r="E221" s="36"/>
      <c r="F221" s="36"/>
      <c r="G221" s="35"/>
      <c r="H221" s="239">
        <v>0</v>
      </c>
      <c r="I221" s="240">
        <v>0</v>
      </c>
      <c r="J221" s="240">
        <v>0</v>
      </c>
      <c r="K221" s="241">
        <v>0</v>
      </c>
    </row>
    <row r="222" spans="1:11" x14ac:dyDescent="0.3">
      <c r="A222" s="39"/>
      <c r="B222" s="41"/>
      <c r="C222" s="40" t="s">
        <v>172</v>
      </c>
      <c r="D222" s="37">
        <v>7676</v>
      </c>
      <c r="E222" s="36">
        <v>7676</v>
      </c>
      <c r="F222" s="36"/>
      <c r="G222" s="35"/>
      <c r="H222" s="239">
        <v>7676</v>
      </c>
      <c r="I222" s="240">
        <v>7676</v>
      </c>
      <c r="J222" s="240">
        <v>0</v>
      </c>
      <c r="K222" s="241">
        <v>0</v>
      </c>
    </row>
    <row r="223" spans="1:11" x14ac:dyDescent="0.3">
      <c r="A223" s="39"/>
      <c r="B223" s="41"/>
      <c r="C223" s="40" t="s">
        <v>173</v>
      </c>
      <c r="D223" s="37">
        <v>10374</v>
      </c>
      <c r="E223" s="36">
        <v>10374</v>
      </c>
      <c r="F223" s="36"/>
      <c r="G223" s="35"/>
      <c r="H223" s="239">
        <v>10374</v>
      </c>
      <c r="I223" s="240">
        <v>10374</v>
      </c>
      <c r="J223" s="240">
        <v>0</v>
      </c>
      <c r="K223" s="241">
        <v>0</v>
      </c>
    </row>
    <row r="224" spans="1:11" x14ac:dyDescent="0.3">
      <c r="A224" s="39"/>
      <c r="B224" s="41"/>
      <c r="C224" s="40" t="s">
        <v>174</v>
      </c>
      <c r="D224" s="37">
        <v>451711</v>
      </c>
      <c r="E224" s="36">
        <v>451711</v>
      </c>
      <c r="F224" s="36"/>
      <c r="G224" s="35"/>
      <c r="H224" s="239">
        <v>451711</v>
      </c>
      <c r="I224" s="240">
        <v>451711</v>
      </c>
      <c r="J224" s="240">
        <v>0</v>
      </c>
      <c r="K224" s="241">
        <v>0</v>
      </c>
    </row>
    <row r="225" spans="1:11" x14ac:dyDescent="0.3">
      <c r="A225" s="39"/>
      <c r="B225" s="41"/>
      <c r="C225" s="40" t="s">
        <v>175</v>
      </c>
      <c r="D225" s="42">
        <v>12502</v>
      </c>
      <c r="E225" s="36">
        <v>12502</v>
      </c>
      <c r="F225" s="36"/>
      <c r="G225" s="35"/>
      <c r="H225" s="239">
        <v>12502</v>
      </c>
      <c r="I225" s="240">
        <v>12502</v>
      </c>
      <c r="J225" s="240">
        <v>0</v>
      </c>
      <c r="K225" s="241">
        <v>0</v>
      </c>
    </row>
    <row r="226" spans="1:11" s="44" customFormat="1" x14ac:dyDescent="0.3">
      <c r="A226" s="50"/>
      <c r="B226" s="49"/>
      <c r="C226" s="48" t="s">
        <v>24</v>
      </c>
      <c r="D226" s="51">
        <f>SUM(D218:D225)</f>
        <v>482263</v>
      </c>
      <c r="E226" s="46">
        <f>SUM(E218:E225)</f>
        <v>482263</v>
      </c>
      <c r="F226" s="46">
        <f>SUM(F218:F225)</f>
        <v>0</v>
      </c>
      <c r="G226" s="45">
        <f>SUM(G218:G225)</f>
        <v>0</v>
      </c>
      <c r="H226" s="245">
        <v>482263</v>
      </c>
      <c r="I226" s="246">
        <v>482263</v>
      </c>
      <c r="J226" s="246">
        <v>0</v>
      </c>
      <c r="K226" s="247">
        <v>0</v>
      </c>
    </row>
    <row r="227" spans="1:11" x14ac:dyDescent="0.3">
      <c r="A227" s="39"/>
      <c r="B227" s="41"/>
      <c r="C227" s="56"/>
      <c r="D227" s="55"/>
      <c r="E227" s="54"/>
      <c r="F227" s="54"/>
      <c r="G227" s="53"/>
      <c r="H227" s="239"/>
      <c r="I227" s="240"/>
      <c r="J227" s="240"/>
      <c r="K227" s="241"/>
    </row>
    <row r="228" spans="1:11" x14ac:dyDescent="0.3">
      <c r="A228" s="39"/>
      <c r="B228" s="52"/>
      <c r="C228" s="40" t="s">
        <v>271</v>
      </c>
      <c r="D228" s="39"/>
      <c r="E228" s="21"/>
      <c r="F228" s="21"/>
      <c r="G228" s="38"/>
      <c r="H228" s="239"/>
      <c r="I228" s="240"/>
      <c r="J228" s="240"/>
      <c r="K228" s="241"/>
    </row>
    <row r="229" spans="1:11" x14ac:dyDescent="0.3">
      <c r="A229" s="39"/>
      <c r="B229" s="41"/>
      <c r="C229" s="40" t="s">
        <v>272</v>
      </c>
      <c r="D229" s="39"/>
      <c r="E229" s="21"/>
      <c r="F229" s="21"/>
      <c r="G229" s="38"/>
      <c r="H229" s="239"/>
      <c r="I229" s="240"/>
      <c r="J229" s="240"/>
      <c r="K229" s="241"/>
    </row>
    <row r="230" spans="1:11" x14ac:dyDescent="0.3">
      <c r="A230" s="39"/>
      <c r="B230" s="41"/>
      <c r="C230" s="40" t="s">
        <v>273</v>
      </c>
      <c r="D230" s="37">
        <v>28259</v>
      </c>
      <c r="E230" s="36">
        <v>28259</v>
      </c>
      <c r="F230" s="36"/>
      <c r="G230" s="35"/>
      <c r="H230" s="239">
        <v>28259</v>
      </c>
      <c r="I230" s="240">
        <v>28259</v>
      </c>
      <c r="J230" s="240">
        <v>0</v>
      </c>
      <c r="K230" s="241">
        <v>0</v>
      </c>
    </row>
    <row r="231" spans="1:11" s="78" customFormat="1" ht="13.8" x14ac:dyDescent="0.25">
      <c r="C231" s="78" t="s">
        <v>274</v>
      </c>
      <c r="D231" s="78">
        <v>0</v>
      </c>
      <c r="E231" s="78">
        <v>0</v>
      </c>
      <c r="H231" s="78">
        <v>771829</v>
      </c>
      <c r="I231" s="78">
        <v>771829</v>
      </c>
      <c r="J231" s="78">
        <v>0</v>
      </c>
      <c r="K231" s="78">
        <v>0</v>
      </c>
    </row>
    <row r="232" spans="1:11" s="44" customFormat="1" x14ac:dyDescent="0.3">
      <c r="A232" s="50"/>
      <c r="B232" s="49"/>
      <c r="C232" s="48" t="s">
        <v>24</v>
      </c>
      <c r="D232" s="51">
        <f>SUM(D229:D231)</f>
        <v>28259</v>
      </c>
      <c r="E232" s="46">
        <f>SUM(E229:E231)</f>
        <v>28259</v>
      </c>
      <c r="F232" s="46">
        <f>SUM(F229:F231)</f>
        <v>0</v>
      </c>
      <c r="G232" s="45">
        <f>SUM(G229:G231)</f>
        <v>0</v>
      </c>
      <c r="H232" s="239">
        <v>800088</v>
      </c>
      <c r="I232" s="240">
        <v>800088</v>
      </c>
      <c r="J232" s="240">
        <v>0</v>
      </c>
      <c r="K232" s="241">
        <v>0</v>
      </c>
    </row>
    <row r="233" spans="1:11" s="44" customFormat="1" x14ac:dyDescent="0.3">
      <c r="A233" s="50"/>
      <c r="B233" s="49"/>
      <c r="C233" s="48"/>
      <c r="D233" s="47"/>
      <c r="E233" s="46"/>
      <c r="F233" s="46"/>
      <c r="G233" s="45"/>
      <c r="H233" s="239"/>
      <c r="I233" s="240"/>
      <c r="J233" s="240"/>
      <c r="K233" s="241"/>
    </row>
    <row r="234" spans="1:11" x14ac:dyDescent="0.3">
      <c r="A234" s="39"/>
      <c r="B234" s="43"/>
      <c r="C234" s="40" t="s">
        <v>275</v>
      </c>
      <c r="D234" s="42"/>
      <c r="E234" s="36"/>
      <c r="F234" s="21"/>
      <c r="G234" s="38"/>
      <c r="H234" s="239"/>
      <c r="I234" s="240"/>
      <c r="J234" s="240"/>
      <c r="K234" s="241"/>
    </row>
    <row r="235" spans="1:11" x14ac:dyDescent="0.3">
      <c r="A235" s="39"/>
      <c r="B235" s="41"/>
      <c r="C235" s="40"/>
      <c r="D235" s="39"/>
      <c r="E235" s="21"/>
      <c r="F235" s="21"/>
      <c r="G235" s="38"/>
      <c r="H235" s="239"/>
      <c r="I235" s="240"/>
      <c r="J235" s="240"/>
      <c r="K235" s="241"/>
    </row>
    <row r="236" spans="1:11" ht="17.399999999999999" thickBot="1" x14ac:dyDescent="0.35">
      <c r="A236" s="34"/>
      <c r="B236" s="33"/>
      <c r="C236" s="32" t="s">
        <v>17</v>
      </c>
      <c r="D236" s="31">
        <f>D203+D226+D215+D232+D234</f>
        <v>3584768</v>
      </c>
      <c r="E236" s="30">
        <f>E203+E226+E215+E232+E234</f>
        <v>3477761</v>
      </c>
      <c r="F236" s="30">
        <f>F203+F226+F215+F232+F234</f>
        <v>106775</v>
      </c>
      <c r="G236" s="29">
        <f>G203+G226+G215+G232+G234</f>
        <v>232</v>
      </c>
      <c r="H236" s="257">
        <v>4521665</v>
      </c>
      <c r="I236" s="258">
        <v>4437020</v>
      </c>
      <c r="J236" s="258">
        <v>84275</v>
      </c>
      <c r="K236" s="259">
        <v>370</v>
      </c>
    </row>
    <row r="237" spans="1:11" x14ac:dyDescent="0.3">
      <c r="A237" s="28"/>
      <c r="B237" s="27"/>
      <c r="C237" s="26"/>
      <c r="D237" s="25"/>
      <c r="E237" s="25"/>
      <c r="F237" s="25"/>
      <c r="G237" s="25"/>
      <c r="H237" s="232"/>
      <c r="I237" s="232"/>
      <c r="J237" s="232"/>
      <c r="K237" s="232"/>
    </row>
    <row r="238" spans="1:11" x14ac:dyDescent="0.3">
      <c r="D238" s="24"/>
      <c r="H238" s="232"/>
      <c r="I238" s="232"/>
      <c r="J238" s="232"/>
      <c r="K238" s="232"/>
    </row>
    <row r="239" spans="1:11" x14ac:dyDescent="0.3">
      <c r="D239" s="24"/>
      <c r="H239" s="232"/>
      <c r="I239" s="232"/>
      <c r="J239" s="232"/>
      <c r="K239" s="232"/>
    </row>
    <row r="240" spans="1:11" x14ac:dyDescent="0.3">
      <c r="H240" s="232"/>
      <c r="I240" s="232"/>
      <c r="J240" s="232"/>
      <c r="K240" s="232"/>
    </row>
    <row r="241" spans="1:11" x14ac:dyDescent="0.3">
      <c r="H241" s="232"/>
      <c r="I241" s="232"/>
      <c r="J241" s="232"/>
      <c r="K241" s="232"/>
    </row>
    <row r="242" spans="1:11" x14ac:dyDescent="0.3">
      <c r="H242" s="232"/>
      <c r="I242" s="232"/>
      <c r="J242" s="232"/>
      <c r="K242" s="232"/>
    </row>
    <row r="243" spans="1:11" x14ac:dyDescent="0.3">
      <c r="H243" s="232"/>
      <c r="I243" s="232"/>
      <c r="J243" s="232"/>
      <c r="K243" s="232"/>
    </row>
    <row r="244" spans="1:11" x14ac:dyDescent="0.3">
      <c r="H244" s="232"/>
      <c r="I244" s="232"/>
      <c r="J244" s="232"/>
      <c r="K244" s="232"/>
    </row>
    <row r="245" spans="1:11" x14ac:dyDescent="0.3">
      <c r="H245" s="232"/>
      <c r="I245" s="232"/>
      <c r="J245" s="232"/>
      <c r="K245" s="232"/>
    </row>
    <row r="246" spans="1:11" x14ac:dyDescent="0.3">
      <c r="H246" s="232"/>
      <c r="I246" s="232"/>
      <c r="J246" s="232"/>
      <c r="K246" s="232"/>
    </row>
    <row r="247" spans="1:11" x14ac:dyDescent="0.3">
      <c r="H247" s="232"/>
      <c r="I247" s="232"/>
      <c r="J247" s="232"/>
      <c r="K247" s="232"/>
    </row>
    <row r="248" spans="1:11" x14ac:dyDescent="0.3">
      <c r="H248" s="232"/>
      <c r="I248" s="232"/>
      <c r="J248" s="232"/>
      <c r="K248" s="232"/>
    </row>
    <row r="249" spans="1:11" x14ac:dyDescent="0.3">
      <c r="A249" s="5"/>
      <c r="B249" s="5"/>
      <c r="C249" s="5"/>
      <c r="H249" s="232"/>
      <c r="I249" s="232"/>
      <c r="J249" s="232"/>
      <c r="K249" s="232"/>
    </row>
    <row r="250" spans="1:11" x14ac:dyDescent="0.3">
      <c r="A250" s="5"/>
      <c r="B250" s="5"/>
      <c r="C250" s="5"/>
      <c r="H250" s="232"/>
      <c r="I250" s="232"/>
      <c r="J250" s="232"/>
      <c r="K250" s="232"/>
    </row>
    <row r="251" spans="1:11" x14ac:dyDescent="0.3">
      <c r="A251" s="5"/>
      <c r="B251" s="5"/>
      <c r="C251" s="5"/>
      <c r="H251" s="232"/>
      <c r="I251" s="232"/>
      <c r="J251" s="232"/>
      <c r="K251" s="232"/>
    </row>
    <row r="252" spans="1:11" x14ac:dyDescent="0.3">
      <c r="A252" s="5"/>
      <c r="B252" s="5"/>
      <c r="C252" s="5"/>
      <c r="H252" s="232"/>
      <c r="I252" s="232"/>
      <c r="J252" s="232"/>
      <c r="K252" s="232"/>
    </row>
    <row r="253" spans="1:11" x14ac:dyDescent="0.3">
      <c r="A253" s="5"/>
      <c r="B253" s="5"/>
      <c r="C253" s="5"/>
      <c r="H253" s="232"/>
      <c r="I253" s="232"/>
      <c r="J253" s="232"/>
      <c r="K253" s="232"/>
    </row>
    <row r="254" spans="1:11" x14ac:dyDescent="0.3">
      <c r="A254" s="5"/>
      <c r="B254" s="5"/>
      <c r="C254" s="5"/>
      <c r="H254" s="232"/>
      <c r="I254" s="232"/>
      <c r="J254" s="232"/>
      <c r="K254" s="232"/>
    </row>
    <row r="255" spans="1:11" x14ac:dyDescent="0.3">
      <c r="A255" s="5"/>
      <c r="B255" s="5"/>
      <c r="C255" s="5"/>
      <c r="H255" s="232"/>
      <c r="I255" s="232"/>
      <c r="J255" s="232"/>
      <c r="K255" s="232"/>
    </row>
    <row r="256" spans="1:11" x14ac:dyDescent="0.3">
      <c r="A256" s="5"/>
      <c r="B256" s="5"/>
      <c r="C256" s="5"/>
      <c r="H256" s="232"/>
      <c r="I256" s="232"/>
      <c r="J256" s="232"/>
      <c r="K256" s="232"/>
    </row>
    <row r="257" spans="1:11" x14ac:dyDescent="0.3">
      <c r="A257" s="5"/>
      <c r="B257" s="5"/>
      <c r="C257" s="5"/>
      <c r="H257" s="232"/>
      <c r="I257" s="232"/>
      <c r="J257" s="232"/>
      <c r="K257" s="232"/>
    </row>
    <row r="258" spans="1:11" x14ac:dyDescent="0.3">
      <c r="A258" s="5"/>
      <c r="B258" s="5"/>
      <c r="C258" s="5"/>
      <c r="H258" s="232"/>
      <c r="I258" s="232"/>
      <c r="J258" s="232"/>
      <c r="K258" s="232"/>
    </row>
    <row r="259" spans="1:11" x14ac:dyDescent="0.3">
      <c r="A259" s="5"/>
      <c r="B259" s="5"/>
      <c r="C259" s="5"/>
      <c r="H259" s="232"/>
      <c r="I259" s="232"/>
      <c r="J259" s="232"/>
      <c r="K259" s="232"/>
    </row>
    <row r="260" spans="1:11" x14ac:dyDescent="0.3">
      <c r="A260" s="5"/>
      <c r="B260" s="5"/>
      <c r="C260" s="5"/>
      <c r="H260" s="232"/>
      <c r="I260" s="232"/>
      <c r="J260" s="232"/>
      <c r="K260" s="232"/>
    </row>
    <row r="261" spans="1:11" x14ac:dyDescent="0.3">
      <c r="A261" s="5"/>
      <c r="B261" s="5"/>
      <c r="C261" s="5"/>
      <c r="H261" s="232"/>
      <c r="I261" s="232"/>
      <c r="J261" s="232"/>
      <c r="K261" s="232"/>
    </row>
    <row r="262" spans="1:11" x14ac:dyDescent="0.3">
      <c r="A262" s="5"/>
      <c r="B262" s="5"/>
      <c r="C262" s="5"/>
      <c r="H262" s="232"/>
      <c r="I262" s="232"/>
      <c r="J262" s="232"/>
      <c r="K262" s="232"/>
    </row>
    <row r="263" spans="1:11" x14ac:dyDescent="0.3">
      <c r="A263" s="5"/>
      <c r="B263" s="5"/>
      <c r="C263" s="5"/>
      <c r="H263" s="232"/>
      <c r="I263" s="232"/>
      <c r="J263" s="232"/>
      <c r="K263" s="232"/>
    </row>
    <row r="264" spans="1:11" x14ac:dyDescent="0.3">
      <c r="A264" s="5"/>
      <c r="B264" s="5"/>
      <c r="C264" s="5"/>
      <c r="H264" s="232"/>
      <c r="I264" s="232"/>
      <c r="J264" s="232"/>
      <c r="K264" s="232"/>
    </row>
    <row r="265" spans="1:11" x14ac:dyDescent="0.3">
      <c r="A265" s="5"/>
      <c r="B265" s="5"/>
      <c r="C265" s="5"/>
      <c r="H265" s="232"/>
      <c r="I265" s="232"/>
      <c r="J265" s="232"/>
      <c r="K265" s="232"/>
    </row>
    <row r="266" spans="1:11" x14ac:dyDescent="0.3">
      <c r="A266" s="5"/>
      <c r="B266" s="5"/>
      <c r="C266" s="5"/>
      <c r="H266" s="232"/>
      <c r="I266" s="232"/>
      <c r="J266" s="232"/>
      <c r="K266" s="232"/>
    </row>
    <row r="267" spans="1:11" x14ac:dyDescent="0.3">
      <c r="A267" s="5"/>
      <c r="B267" s="5"/>
      <c r="C267" s="5"/>
      <c r="H267" s="232"/>
      <c r="I267" s="232"/>
      <c r="J267" s="232"/>
      <c r="K267" s="232"/>
    </row>
    <row r="268" spans="1:11" x14ac:dyDescent="0.3">
      <c r="A268" s="5"/>
      <c r="B268" s="5"/>
      <c r="C268" s="5"/>
      <c r="H268" s="232"/>
      <c r="I268" s="232"/>
      <c r="J268" s="232"/>
      <c r="K268" s="232"/>
    </row>
    <row r="269" spans="1:11" x14ac:dyDescent="0.3">
      <c r="A269" s="5"/>
      <c r="B269" s="5"/>
      <c r="C269" s="5"/>
      <c r="H269" s="232"/>
      <c r="I269" s="232"/>
      <c r="J269" s="232"/>
      <c r="K269" s="232"/>
    </row>
    <row r="270" spans="1:11" x14ac:dyDescent="0.3">
      <c r="A270" s="5"/>
      <c r="B270" s="5"/>
      <c r="C270" s="5"/>
      <c r="H270" s="232"/>
      <c r="I270" s="232"/>
      <c r="J270" s="232"/>
      <c r="K270" s="232"/>
    </row>
    <row r="271" spans="1:11" x14ac:dyDescent="0.3">
      <c r="A271" s="5"/>
      <c r="B271" s="5"/>
      <c r="C271" s="5"/>
      <c r="H271" s="232"/>
      <c r="I271" s="232"/>
      <c r="J271" s="232"/>
      <c r="K271" s="232"/>
    </row>
    <row r="272" spans="1:11" x14ac:dyDescent="0.3">
      <c r="A272" s="5"/>
      <c r="B272" s="5"/>
      <c r="C272" s="5"/>
      <c r="H272" s="232"/>
      <c r="I272" s="232"/>
      <c r="J272" s="232"/>
      <c r="K272" s="232"/>
    </row>
    <row r="273" spans="1:11" x14ac:dyDescent="0.3">
      <c r="A273" s="5"/>
      <c r="B273" s="5"/>
      <c r="C273" s="5"/>
      <c r="H273" s="232"/>
      <c r="I273" s="232"/>
      <c r="J273" s="232"/>
      <c r="K273" s="232"/>
    </row>
    <row r="274" spans="1:11" x14ac:dyDescent="0.3">
      <c r="A274" s="5"/>
      <c r="B274" s="5"/>
      <c r="C274" s="5"/>
      <c r="H274" s="232"/>
      <c r="I274" s="232"/>
      <c r="J274" s="232"/>
      <c r="K274" s="232"/>
    </row>
    <row r="275" spans="1:11" x14ac:dyDescent="0.3">
      <c r="A275" s="5"/>
      <c r="B275" s="5"/>
      <c r="C275" s="5"/>
      <c r="H275" s="232"/>
      <c r="I275" s="232"/>
      <c r="J275" s="232"/>
      <c r="K275" s="232"/>
    </row>
    <row r="276" spans="1:11" x14ac:dyDescent="0.3">
      <c r="A276" s="5"/>
      <c r="B276" s="5"/>
      <c r="C276" s="5"/>
      <c r="H276" s="232"/>
      <c r="I276" s="232"/>
      <c r="J276" s="232"/>
      <c r="K276" s="232"/>
    </row>
    <row r="277" spans="1:11" x14ac:dyDescent="0.3">
      <c r="A277" s="5"/>
      <c r="B277" s="5"/>
      <c r="C277" s="5"/>
      <c r="H277" s="232"/>
      <c r="I277" s="232"/>
      <c r="J277" s="232"/>
      <c r="K277" s="232"/>
    </row>
    <row r="278" spans="1:11" x14ac:dyDescent="0.3">
      <c r="A278" s="5"/>
      <c r="B278" s="5"/>
      <c r="C278" s="5"/>
      <c r="H278" s="232"/>
      <c r="I278" s="232"/>
      <c r="J278" s="232"/>
      <c r="K278" s="232"/>
    </row>
    <row r="279" spans="1:11" x14ac:dyDescent="0.3">
      <c r="A279" s="5"/>
      <c r="B279" s="5"/>
      <c r="C279" s="5"/>
      <c r="H279" s="232"/>
      <c r="I279" s="232"/>
      <c r="J279" s="232"/>
      <c r="K279" s="232"/>
    </row>
    <row r="280" spans="1:11" x14ac:dyDescent="0.3">
      <c r="A280" s="5"/>
      <c r="B280" s="5"/>
      <c r="C280" s="5"/>
      <c r="H280" s="232"/>
      <c r="I280" s="232"/>
      <c r="J280" s="232"/>
      <c r="K280" s="232"/>
    </row>
    <row r="281" spans="1:11" x14ac:dyDescent="0.3">
      <c r="A281" s="5"/>
      <c r="B281" s="5"/>
      <c r="C281" s="5"/>
      <c r="H281" s="232"/>
      <c r="I281" s="232"/>
      <c r="J281" s="232"/>
      <c r="K281" s="232"/>
    </row>
    <row r="282" spans="1:11" x14ac:dyDescent="0.3">
      <c r="A282" s="5"/>
      <c r="B282" s="5"/>
      <c r="C282" s="5"/>
      <c r="H282" s="232"/>
      <c r="I282" s="232"/>
      <c r="J282" s="232"/>
      <c r="K282" s="232"/>
    </row>
    <row r="283" spans="1:11" x14ac:dyDescent="0.3">
      <c r="A283" s="5"/>
      <c r="B283" s="5"/>
      <c r="C283" s="5"/>
      <c r="H283" s="232"/>
      <c r="I283" s="232"/>
      <c r="J283" s="232"/>
      <c r="K283" s="232"/>
    </row>
    <row r="284" spans="1:11" x14ac:dyDescent="0.3">
      <c r="A284" s="5"/>
      <c r="B284" s="5"/>
      <c r="C284" s="5"/>
      <c r="H284" s="232"/>
      <c r="I284" s="232"/>
      <c r="J284" s="232"/>
      <c r="K284" s="232"/>
    </row>
    <row r="285" spans="1:11" x14ac:dyDescent="0.3">
      <c r="A285" s="5"/>
      <c r="B285" s="5"/>
      <c r="C285" s="5"/>
      <c r="H285" s="232"/>
      <c r="I285" s="232"/>
      <c r="J285" s="232"/>
      <c r="K285" s="232"/>
    </row>
    <row r="286" spans="1:11" x14ac:dyDescent="0.3">
      <c r="A286" s="5"/>
      <c r="B286" s="5"/>
      <c r="C286" s="5"/>
      <c r="H286" s="232"/>
      <c r="I286" s="232"/>
      <c r="J286" s="232"/>
      <c r="K286" s="232"/>
    </row>
    <row r="287" spans="1:11" x14ac:dyDescent="0.3">
      <c r="A287" s="5"/>
      <c r="B287" s="5"/>
      <c r="C287" s="5"/>
      <c r="H287" s="232"/>
      <c r="I287" s="232"/>
      <c r="J287" s="232"/>
      <c r="K287" s="232"/>
    </row>
    <row r="288" spans="1:11" x14ac:dyDescent="0.3">
      <c r="A288" s="5"/>
      <c r="B288" s="5"/>
      <c r="C288" s="5"/>
      <c r="H288" s="232"/>
      <c r="I288" s="232"/>
      <c r="J288" s="232"/>
      <c r="K288" s="232"/>
    </row>
    <row r="289" spans="1:11" x14ac:dyDescent="0.3">
      <c r="A289" s="5"/>
      <c r="B289" s="5"/>
      <c r="C289" s="5"/>
      <c r="H289" s="232"/>
      <c r="I289" s="232"/>
      <c r="J289" s="232"/>
      <c r="K289" s="232"/>
    </row>
    <row r="290" spans="1:11" x14ac:dyDescent="0.3">
      <c r="A290" s="5"/>
      <c r="B290" s="5"/>
      <c r="C290" s="5"/>
      <c r="H290" s="232"/>
      <c r="I290" s="232"/>
      <c r="J290" s="232"/>
      <c r="K290" s="232"/>
    </row>
    <row r="291" spans="1:11" x14ac:dyDescent="0.3">
      <c r="H291" s="232"/>
      <c r="I291" s="232"/>
      <c r="J291" s="232"/>
      <c r="K291" s="232"/>
    </row>
    <row r="292" spans="1:11" x14ac:dyDescent="0.3">
      <c r="H292" s="232"/>
      <c r="I292" s="232"/>
      <c r="J292" s="232"/>
      <c r="K292" s="232"/>
    </row>
    <row r="293" spans="1:11" x14ac:dyDescent="0.3">
      <c r="H293" s="232"/>
      <c r="I293" s="232"/>
      <c r="J293" s="232"/>
      <c r="K293" s="232"/>
    </row>
    <row r="294" spans="1:11" x14ac:dyDescent="0.3">
      <c r="H294" s="232"/>
      <c r="I294" s="232"/>
      <c r="J294" s="232"/>
      <c r="K294" s="232"/>
    </row>
    <row r="295" spans="1:11" x14ac:dyDescent="0.3">
      <c r="H295" s="232"/>
      <c r="I295" s="232"/>
      <c r="J295" s="232"/>
      <c r="K295" s="232"/>
    </row>
    <row r="296" spans="1:11" x14ac:dyDescent="0.3">
      <c r="H296" s="232"/>
      <c r="I296" s="232"/>
      <c r="J296" s="232"/>
      <c r="K296" s="232"/>
    </row>
    <row r="297" spans="1:11" x14ac:dyDescent="0.3">
      <c r="H297" s="232"/>
      <c r="I297" s="232"/>
      <c r="J297" s="232"/>
      <c r="K297" s="232"/>
    </row>
    <row r="298" spans="1:11" x14ac:dyDescent="0.3">
      <c r="H298" s="232"/>
      <c r="I298" s="232"/>
      <c r="J298" s="232"/>
      <c r="K298" s="232"/>
    </row>
    <row r="299" spans="1:11" x14ac:dyDescent="0.3">
      <c r="H299" s="232"/>
      <c r="I299" s="232"/>
      <c r="J299" s="232"/>
      <c r="K299" s="232"/>
    </row>
    <row r="300" spans="1:11" x14ac:dyDescent="0.3">
      <c r="H300" s="232"/>
      <c r="I300" s="232"/>
      <c r="J300" s="232"/>
      <c r="K300" s="232"/>
    </row>
    <row r="301" spans="1:11" x14ac:dyDescent="0.3">
      <c r="H301" s="232"/>
      <c r="I301" s="232"/>
      <c r="J301" s="232"/>
      <c r="K301" s="232"/>
    </row>
    <row r="302" spans="1:11" x14ac:dyDescent="0.3">
      <c r="H302" s="232"/>
      <c r="I302" s="232"/>
      <c r="J302" s="232"/>
      <c r="K302" s="232"/>
    </row>
    <row r="303" spans="1:11" x14ac:dyDescent="0.3">
      <c r="H303" s="232"/>
      <c r="I303" s="232"/>
      <c r="J303" s="232"/>
      <c r="K303" s="232"/>
    </row>
  </sheetData>
  <mergeCells count="3">
    <mergeCell ref="H5:K5"/>
    <mergeCell ref="D5:G5"/>
    <mergeCell ref="A203:C203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65" fitToHeight="0" orientation="portrait" r:id="rId1"/>
  <headerFooter alignWithMargins="0">
    <oddHeader>&amp;P. oldal</oddHeader>
  </headerFooter>
  <rowBreaks count="1" manualBreakCount="1">
    <brk id="9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0"/>
  <sheetViews>
    <sheetView view="pageBreakPreview" zoomScale="85" zoomScaleNormal="80" zoomScaleSheetLayoutView="85" workbookViewId="0">
      <pane ySplit="6" topLeftCell="A7" activePane="bottomLeft" state="frozen"/>
      <selection pane="bottomLeft" activeCell="H12" sqref="H12"/>
    </sheetView>
  </sheetViews>
  <sheetFormatPr defaultColWidth="9.109375" defaultRowHeight="16.8" x14ac:dyDescent="0.3"/>
  <cols>
    <col min="1" max="1" width="5.88671875" style="93" customWidth="1"/>
    <col min="2" max="2" width="7.6640625" style="21" customWidth="1"/>
    <col min="3" max="3" width="65.44140625" style="21" customWidth="1"/>
    <col min="4" max="4" width="10" style="5" customWidth="1"/>
    <col min="5" max="5" width="11.44140625" style="5" customWidth="1"/>
    <col min="6" max="6" width="9.109375" style="5"/>
    <col min="7" max="7" width="10.6640625" style="5" bestFit="1" customWidth="1"/>
    <col min="8" max="16384" width="9.109375" style="5"/>
  </cols>
  <sheetData>
    <row r="1" spans="1:12" s="25" customFormat="1" x14ac:dyDescent="0.3">
      <c r="A1" s="143"/>
      <c r="B1" s="143"/>
      <c r="C1" s="143"/>
      <c r="D1" s="139"/>
      <c r="E1" s="139"/>
      <c r="F1" s="139"/>
      <c r="G1" s="139"/>
      <c r="H1" s="263"/>
      <c r="I1" s="263"/>
      <c r="J1" s="263"/>
      <c r="K1" s="231" t="s">
        <v>535</v>
      </c>
      <c r="L1" s="28"/>
    </row>
    <row r="2" spans="1:12" s="25" customFormat="1" x14ac:dyDescent="0.3">
      <c r="A2" s="143"/>
      <c r="B2" s="191"/>
      <c r="C2" s="191"/>
      <c r="D2" s="191"/>
      <c r="E2" s="190"/>
      <c r="F2" s="190"/>
      <c r="G2" s="190"/>
      <c r="H2" s="263"/>
      <c r="I2" s="263"/>
      <c r="J2" s="263"/>
      <c r="K2" s="264" t="s">
        <v>481</v>
      </c>
      <c r="L2" s="28"/>
    </row>
    <row r="3" spans="1:12" x14ac:dyDescent="0.3">
      <c r="A3" s="142"/>
      <c r="B3" s="142"/>
      <c r="C3" s="142" t="s">
        <v>31</v>
      </c>
      <c r="D3" s="139"/>
      <c r="E3" s="139"/>
      <c r="F3" s="139"/>
      <c r="G3" s="139"/>
      <c r="H3" s="263"/>
      <c r="I3" s="263"/>
      <c r="J3" s="263"/>
      <c r="K3" s="263"/>
      <c r="L3" s="23"/>
    </row>
    <row r="4" spans="1:12" ht="17.399999999999999" thickBot="1" x14ac:dyDescent="0.35">
      <c r="A4" s="189"/>
      <c r="B4" s="189"/>
      <c r="C4" s="189" t="s">
        <v>451</v>
      </c>
      <c r="D4" s="140"/>
      <c r="E4" s="140"/>
      <c r="F4" s="140"/>
      <c r="G4" s="140"/>
      <c r="H4" s="263"/>
      <c r="I4" s="263"/>
      <c r="J4" s="263"/>
      <c r="K4" s="263"/>
      <c r="L4" s="23"/>
    </row>
    <row r="5" spans="1:12" ht="17.399999999999999" thickBot="1" x14ac:dyDescent="0.35">
      <c r="A5" s="188"/>
      <c r="B5" s="187"/>
      <c r="C5" s="186"/>
      <c r="D5" s="352" t="s">
        <v>265</v>
      </c>
      <c r="E5" s="358"/>
      <c r="F5" s="358"/>
      <c r="G5" s="359"/>
      <c r="H5" s="349" t="s">
        <v>540</v>
      </c>
      <c r="I5" s="350"/>
      <c r="J5" s="350"/>
      <c r="K5" s="351"/>
    </row>
    <row r="6" spans="1:12" s="182" customFormat="1" ht="42" thickBot="1" x14ac:dyDescent="0.3">
      <c r="A6" s="185"/>
      <c r="B6" s="184"/>
      <c r="C6" s="183"/>
      <c r="D6" s="134" t="s">
        <v>25</v>
      </c>
      <c r="E6" s="133" t="s">
        <v>42</v>
      </c>
      <c r="F6" s="132" t="s">
        <v>43</v>
      </c>
      <c r="G6" s="131" t="s">
        <v>44</v>
      </c>
      <c r="H6" s="233" t="s">
        <v>25</v>
      </c>
      <c r="I6" s="234" t="s">
        <v>42</v>
      </c>
      <c r="J6" s="235" t="s">
        <v>43</v>
      </c>
      <c r="K6" s="236" t="s">
        <v>44</v>
      </c>
    </row>
    <row r="7" spans="1:12" x14ac:dyDescent="0.3">
      <c r="A7" s="181" t="s">
        <v>5</v>
      </c>
      <c r="B7" s="180" t="s">
        <v>6</v>
      </c>
      <c r="C7" s="179" t="s">
        <v>7</v>
      </c>
      <c r="D7" s="178"/>
      <c r="E7" s="177"/>
      <c r="F7" s="177"/>
      <c r="G7" s="176"/>
      <c r="H7" s="265"/>
      <c r="I7" s="266"/>
      <c r="J7" s="266"/>
      <c r="K7" s="267"/>
    </row>
    <row r="8" spans="1:12" x14ac:dyDescent="0.3">
      <c r="A8" s="123"/>
      <c r="B8" s="175"/>
      <c r="C8" s="160"/>
      <c r="D8" s="59"/>
      <c r="E8" s="58"/>
      <c r="F8" s="58"/>
      <c r="G8" s="57"/>
      <c r="H8" s="268"/>
      <c r="I8" s="269"/>
      <c r="J8" s="269"/>
      <c r="K8" s="270"/>
    </row>
    <row r="9" spans="1:12" x14ac:dyDescent="0.3">
      <c r="A9" s="123">
        <v>101</v>
      </c>
      <c r="B9" s="175"/>
      <c r="C9" s="74" t="s">
        <v>286</v>
      </c>
      <c r="D9" s="121"/>
      <c r="E9" s="58"/>
      <c r="F9" s="58"/>
      <c r="G9" s="57"/>
      <c r="H9" s="268"/>
      <c r="I9" s="269"/>
      <c r="J9" s="269"/>
      <c r="K9" s="270"/>
    </row>
    <row r="10" spans="1:12" s="148" customFormat="1" ht="13.8" x14ac:dyDescent="0.25">
      <c r="B10" s="148" t="s">
        <v>8</v>
      </c>
      <c r="C10" s="148" t="s">
        <v>22</v>
      </c>
      <c r="D10" s="148">
        <v>132830</v>
      </c>
      <c r="E10" s="148">
        <v>132830</v>
      </c>
      <c r="H10" s="148">
        <v>130803</v>
      </c>
      <c r="I10" s="148">
        <v>130803</v>
      </c>
      <c r="J10" s="148">
        <v>0</v>
      </c>
      <c r="K10" s="148">
        <v>0</v>
      </c>
    </row>
    <row r="11" spans="1:12" s="148" customFormat="1" ht="13.8" x14ac:dyDescent="0.25">
      <c r="B11" s="148" t="s">
        <v>13</v>
      </c>
      <c r="C11" s="148" t="s">
        <v>56</v>
      </c>
      <c r="D11" s="148">
        <v>23189</v>
      </c>
      <c r="E11" s="148">
        <v>23189</v>
      </c>
      <c r="H11" s="148">
        <v>21726</v>
      </c>
      <c r="I11" s="148">
        <v>21726</v>
      </c>
      <c r="J11" s="148">
        <v>0</v>
      </c>
      <c r="K11" s="148">
        <v>0</v>
      </c>
    </row>
    <row r="12" spans="1:12" s="148" customFormat="1" ht="13.8" x14ac:dyDescent="0.25">
      <c r="B12" s="148" t="s">
        <v>14</v>
      </c>
      <c r="C12" s="148" t="s">
        <v>27</v>
      </c>
      <c r="D12" s="148">
        <v>15000</v>
      </c>
      <c r="E12" s="148">
        <v>15000</v>
      </c>
      <c r="H12" s="148">
        <v>9889</v>
      </c>
      <c r="I12" s="148">
        <v>9889</v>
      </c>
      <c r="J12" s="148">
        <v>0</v>
      </c>
      <c r="K12" s="148">
        <v>0</v>
      </c>
    </row>
    <row r="13" spans="1:12" x14ac:dyDescent="0.3">
      <c r="A13" s="170"/>
      <c r="B13" s="122" t="s">
        <v>19</v>
      </c>
      <c r="C13" s="148" t="s">
        <v>51</v>
      </c>
      <c r="D13" s="42"/>
      <c r="E13" s="36"/>
      <c r="F13" s="36"/>
      <c r="G13" s="35"/>
      <c r="H13" s="239"/>
      <c r="I13" s="240"/>
      <c r="J13" s="240"/>
      <c r="K13" s="241"/>
    </row>
    <row r="14" spans="1:12" x14ac:dyDescent="0.3">
      <c r="A14" s="170"/>
      <c r="B14" s="122"/>
      <c r="C14" s="148" t="s">
        <v>165</v>
      </c>
      <c r="D14" s="42">
        <v>875</v>
      </c>
      <c r="E14" s="36">
        <v>875</v>
      </c>
      <c r="F14" s="36"/>
      <c r="G14" s="35"/>
      <c r="H14" s="239">
        <v>875</v>
      </c>
      <c r="I14" s="240">
        <v>875</v>
      </c>
      <c r="J14" s="240">
        <v>0</v>
      </c>
      <c r="K14" s="241">
        <v>0</v>
      </c>
    </row>
    <row r="15" spans="1:12" s="44" customFormat="1" x14ac:dyDescent="0.3">
      <c r="A15" s="171"/>
      <c r="B15" s="174"/>
      <c r="C15" s="166" t="s">
        <v>53</v>
      </c>
      <c r="D15" s="51">
        <f>SUM(D14)</f>
        <v>875</v>
      </c>
      <c r="E15" s="46">
        <f>SUM(E14)</f>
        <v>875</v>
      </c>
      <c r="F15" s="46">
        <f>SUM(F14)</f>
        <v>0</v>
      </c>
      <c r="G15" s="114">
        <f>SUM(G14)</f>
        <v>0</v>
      </c>
      <c r="H15" s="245">
        <v>875</v>
      </c>
      <c r="I15" s="246">
        <v>875</v>
      </c>
      <c r="J15" s="246">
        <v>0</v>
      </c>
      <c r="K15" s="247">
        <v>0</v>
      </c>
    </row>
    <row r="16" spans="1:12" s="44" customFormat="1" x14ac:dyDescent="0.3">
      <c r="A16" s="171"/>
      <c r="B16" s="122" t="s">
        <v>21</v>
      </c>
      <c r="C16" s="148" t="s">
        <v>20</v>
      </c>
      <c r="D16" s="51"/>
      <c r="E16" s="46"/>
      <c r="F16" s="46"/>
      <c r="G16" s="114"/>
      <c r="H16" s="239"/>
      <c r="I16" s="240"/>
      <c r="J16" s="240"/>
      <c r="K16" s="241"/>
    </row>
    <row r="17" spans="1:11" s="44" customFormat="1" x14ac:dyDescent="0.3">
      <c r="A17" s="171"/>
      <c r="B17" s="122"/>
      <c r="C17" s="148" t="s">
        <v>313</v>
      </c>
      <c r="D17" s="42">
        <v>2000</v>
      </c>
      <c r="E17" s="36">
        <v>2000</v>
      </c>
      <c r="F17" s="46"/>
      <c r="G17" s="114"/>
      <c r="H17" s="239">
        <v>2000</v>
      </c>
      <c r="I17" s="240">
        <v>2000</v>
      </c>
      <c r="J17" s="240">
        <v>0</v>
      </c>
      <c r="K17" s="241">
        <v>0</v>
      </c>
    </row>
    <row r="18" spans="1:11" s="44" customFormat="1" x14ac:dyDescent="0.3">
      <c r="A18" s="171"/>
      <c r="B18" s="122"/>
      <c r="C18" s="148" t="s">
        <v>314</v>
      </c>
      <c r="D18" s="42">
        <v>1000</v>
      </c>
      <c r="E18" s="36">
        <v>1000</v>
      </c>
      <c r="F18" s="46"/>
      <c r="G18" s="114"/>
      <c r="H18" s="239">
        <v>1000</v>
      </c>
      <c r="I18" s="240">
        <v>1000</v>
      </c>
      <c r="J18" s="240">
        <v>0</v>
      </c>
      <c r="K18" s="241">
        <v>0</v>
      </c>
    </row>
    <row r="19" spans="1:11" s="44" customFormat="1" x14ac:dyDescent="0.3">
      <c r="A19" s="171"/>
      <c r="B19" s="122"/>
      <c r="C19" s="166" t="s">
        <v>150</v>
      </c>
      <c r="D19" s="51">
        <f>SUM(D17:D18)</f>
        <v>3000</v>
      </c>
      <c r="E19" s="46">
        <f>SUM(E17:E18)</f>
        <v>3000</v>
      </c>
      <c r="F19" s="46">
        <f>SUM(F17:F18)</f>
        <v>0</v>
      </c>
      <c r="G19" s="114">
        <f>SUM(G17:G18)</f>
        <v>0</v>
      </c>
      <c r="H19" s="245">
        <v>3000</v>
      </c>
      <c r="I19" s="246">
        <v>3000</v>
      </c>
      <c r="J19" s="246">
        <v>0</v>
      </c>
      <c r="K19" s="247">
        <v>0</v>
      </c>
    </row>
    <row r="20" spans="1:11" x14ac:dyDescent="0.3">
      <c r="A20" s="170"/>
      <c r="B20" s="122"/>
      <c r="C20" s="160" t="s">
        <v>10</v>
      </c>
      <c r="D20" s="154">
        <f>D10+D11+D12+D15+D19</f>
        <v>174894</v>
      </c>
      <c r="E20" s="150">
        <f>E10+E11+E12+E15+E19</f>
        <v>174894</v>
      </c>
      <c r="F20" s="150">
        <f>F10+F11+F12+F15+F19</f>
        <v>0</v>
      </c>
      <c r="G20" s="153">
        <f>G10+G11+G12+G15+G19</f>
        <v>0</v>
      </c>
      <c r="H20" s="242">
        <v>166293</v>
      </c>
      <c r="I20" s="243">
        <v>166293</v>
      </c>
      <c r="J20" s="243">
        <v>0</v>
      </c>
      <c r="K20" s="244">
        <v>0</v>
      </c>
    </row>
    <row r="21" spans="1:11" x14ac:dyDescent="0.3">
      <c r="A21" s="170"/>
      <c r="B21" s="122"/>
      <c r="C21" s="160"/>
      <c r="D21" s="151"/>
      <c r="E21" s="150"/>
      <c r="F21" s="150"/>
      <c r="G21" s="149"/>
      <c r="H21" s="239"/>
      <c r="I21" s="240"/>
      <c r="J21" s="240"/>
      <c r="K21" s="241"/>
    </row>
    <row r="22" spans="1:11" x14ac:dyDescent="0.3">
      <c r="A22" s="123">
        <v>102</v>
      </c>
      <c r="B22" s="175"/>
      <c r="C22" s="124" t="s">
        <v>266</v>
      </c>
      <c r="D22" s="121"/>
      <c r="E22" s="58"/>
      <c r="F22" s="58"/>
      <c r="G22" s="57"/>
      <c r="H22" s="239"/>
      <c r="I22" s="240"/>
      <c r="J22" s="240"/>
      <c r="K22" s="241"/>
    </row>
    <row r="23" spans="1:11" s="148" customFormat="1" ht="13.8" x14ac:dyDescent="0.25">
      <c r="B23" s="148" t="s">
        <v>8</v>
      </c>
      <c r="C23" s="148" t="s">
        <v>22</v>
      </c>
      <c r="D23" s="148">
        <v>124875</v>
      </c>
      <c r="E23" s="148">
        <v>124875</v>
      </c>
      <c r="H23" s="148">
        <v>125343</v>
      </c>
      <c r="I23" s="148">
        <v>125343</v>
      </c>
      <c r="J23" s="148">
        <v>0</v>
      </c>
      <c r="K23" s="148">
        <v>0</v>
      </c>
    </row>
    <row r="24" spans="1:11" s="148" customFormat="1" ht="13.8" x14ac:dyDescent="0.25">
      <c r="B24" s="148" t="s">
        <v>13</v>
      </c>
      <c r="C24" s="148" t="s">
        <v>56</v>
      </c>
      <c r="D24" s="148">
        <v>21688</v>
      </c>
      <c r="E24" s="148">
        <v>21688</v>
      </c>
      <c r="H24" s="148">
        <v>20719</v>
      </c>
      <c r="I24" s="148">
        <v>20719</v>
      </c>
      <c r="J24" s="148">
        <v>0</v>
      </c>
      <c r="K24" s="148">
        <v>0</v>
      </c>
    </row>
    <row r="25" spans="1:11" s="148" customFormat="1" ht="13.8" x14ac:dyDescent="0.25">
      <c r="B25" s="148" t="s">
        <v>14</v>
      </c>
      <c r="C25" s="148" t="s">
        <v>27</v>
      </c>
      <c r="D25" s="148">
        <v>10000</v>
      </c>
      <c r="E25" s="148">
        <v>10000</v>
      </c>
      <c r="H25" s="148">
        <v>9223</v>
      </c>
      <c r="I25" s="148">
        <v>9223</v>
      </c>
      <c r="J25" s="148">
        <v>0</v>
      </c>
      <c r="K25" s="148">
        <v>0</v>
      </c>
    </row>
    <row r="26" spans="1:11" x14ac:dyDescent="0.3">
      <c r="A26" s="170"/>
      <c r="B26" s="122" t="s">
        <v>19</v>
      </c>
      <c r="C26" s="148" t="s">
        <v>51</v>
      </c>
      <c r="D26" s="42"/>
      <c r="E26" s="36"/>
      <c r="F26" s="36"/>
      <c r="G26" s="35"/>
      <c r="H26" s="239"/>
      <c r="I26" s="240"/>
      <c r="J26" s="240"/>
      <c r="K26" s="241"/>
    </row>
    <row r="27" spans="1:11" s="148" customFormat="1" ht="13.8" x14ac:dyDescent="0.25">
      <c r="C27" s="148" t="s">
        <v>165</v>
      </c>
      <c r="H27" s="148">
        <v>180</v>
      </c>
      <c r="I27" s="148">
        <v>180</v>
      </c>
      <c r="J27" s="148">
        <v>0</v>
      </c>
      <c r="K27" s="148">
        <v>0</v>
      </c>
    </row>
    <row r="28" spans="1:11" x14ac:dyDescent="0.3">
      <c r="A28" s="170"/>
      <c r="B28" s="174"/>
      <c r="C28" s="166" t="s">
        <v>53</v>
      </c>
      <c r="D28" s="51">
        <f>SUM(D27)</f>
        <v>0</v>
      </c>
      <c r="E28" s="46">
        <f>SUM(E27)</f>
        <v>0</v>
      </c>
      <c r="F28" s="46">
        <f>SUM(F27)</f>
        <v>0</v>
      </c>
      <c r="G28" s="114">
        <f>SUM(G27)</f>
        <v>0</v>
      </c>
      <c r="H28" s="245">
        <v>180</v>
      </c>
      <c r="I28" s="246">
        <v>180</v>
      </c>
      <c r="J28" s="246">
        <v>0</v>
      </c>
      <c r="K28" s="247">
        <v>0</v>
      </c>
    </row>
    <row r="29" spans="1:11" x14ac:dyDescent="0.3">
      <c r="A29" s="170"/>
      <c r="B29" s="122" t="s">
        <v>21</v>
      </c>
      <c r="C29" s="148" t="s">
        <v>20</v>
      </c>
      <c r="D29" s="51"/>
      <c r="E29" s="46"/>
      <c r="F29" s="46"/>
      <c r="G29" s="114"/>
      <c r="H29" s="239"/>
      <c r="I29" s="240"/>
      <c r="J29" s="240"/>
      <c r="K29" s="241"/>
    </row>
    <row r="30" spans="1:11" ht="28.2" x14ac:dyDescent="0.3">
      <c r="A30" s="170"/>
      <c r="B30" s="122"/>
      <c r="C30" s="103" t="s">
        <v>315</v>
      </c>
      <c r="D30" s="42">
        <v>4771</v>
      </c>
      <c r="E30" s="36">
        <v>4771</v>
      </c>
      <c r="F30" s="46"/>
      <c r="G30" s="114"/>
      <c r="H30" s="239">
        <v>4771</v>
      </c>
      <c r="I30" s="240">
        <v>4771</v>
      </c>
      <c r="J30" s="240">
        <v>0</v>
      </c>
      <c r="K30" s="241">
        <v>0</v>
      </c>
    </row>
    <row r="31" spans="1:11" ht="28.2" x14ac:dyDescent="0.3">
      <c r="A31" s="170"/>
      <c r="B31" s="122"/>
      <c r="C31" s="103" t="s">
        <v>288</v>
      </c>
      <c r="D31" s="42">
        <v>3000</v>
      </c>
      <c r="E31" s="36">
        <v>3000</v>
      </c>
      <c r="F31" s="46"/>
      <c r="G31" s="114"/>
      <c r="H31" s="239">
        <v>3000</v>
      </c>
      <c r="I31" s="240">
        <v>3000</v>
      </c>
      <c r="J31" s="240">
        <v>0</v>
      </c>
      <c r="K31" s="241">
        <v>0</v>
      </c>
    </row>
    <row r="32" spans="1:11" x14ac:dyDescent="0.3">
      <c r="A32" s="170"/>
      <c r="B32" s="122"/>
      <c r="C32" s="166" t="s">
        <v>150</v>
      </c>
      <c r="D32" s="51">
        <f>SUM(D30:D31)</f>
        <v>7771</v>
      </c>
      <c r="E32" s="46">
        <f>SUM(E30:E31)</f>
        <v>7771</v>
      </c>
      <c r="F32" s="46">
        <f>SUM(F30:F31)</f>
        <v>0</v>
      </c>
      <c r="G32" s="114">
        <f>SUM(G30:G31)</f>
        <v>0</v>
      </c>
      <c r="H32" s="245">
        <v>7771</v>
      </c>
      <c r="I32" s="246">
        <v>7771</v>
      </c>
      <c r="J32" s="246">
        <v>0</v>
      </c>
      <c r="K32" s="247">
        <v>0</v>
      </c>
    </row>
    <row r="33" spans="1:11" x14ac:dyDescent="0.3">
      <c r="A33" s="170"/>
      <c r="B33" s="122"/>
      <c r="C33" s="148"/>
      <c r="D33" s="42"/>
      <c r="E33" s="36"/>
      <c r="F33" s="36"/>
      <c r="G33" s="113"/>
      <c r="H33" s="239"/>
      <c r="I33" s="240"/>
      <c r="J33" s="240"/>
      <c r="K33" s="241"/>
    </row>
    <row r="34" spans="1:11" x14ac:dyDescent="0.3">
      <c r="A34" s="170"/>
      <c r="B34" s="122"/>
      <c r="C34" s="160" t="s">
        <v>30</v>
      </c>
      <c r="D34" s="154">
        <f>D23+D24+D25+D32</f>
        <v>164334</v>
      </c>
      <c r="E34" s="150">
        <f>E23+E24+E25+E32</f>
        <v>164334</v>
      </c>
      <c r="F34" s="150">
        <f>F23+F24+F25+F32</f>
        <v>0</v>
      </c>
      <c r="G34" s="153">
        <f>G23+G24+G25+G32</f>
        <v>0</v>
      </c>
      <c r="H34" s="242">
        <v>163236</v>
      </c>
      <c r="I34" s="243">
        <v>163236</v>
      </c>
      <c r="J34" s="243">
        <v>0</v>
      </c>
      <c r="K34" s="244">
        <v>0</v>
      </c>
    </row>
    <row r="35" spans="1:11" x14ac:dyDescent="0.3">
      <c r="A35" s="170"/>
      <c r="B35" s="122"/>
      <c r="C35" s="148"/>
      <c r="D35" s="148"/>
      <c r="E35" s="21"/>
      <c r="F35" s="21"/>
      <c r="G35" s="38"/>
      <c r="H35" s="239"/>
      <c r="I35" s="240"/>
      <c r="J35" s="240"/>
      <c r="K35" s="241"/>
    </row>
    <row r="36" spans="1:11" x14ac:dyDescent="0.3">
      <c r="A36" s="123">
        <v>103</v>
      </c>
      <c r="B36" s="175"/>
      <c r="C36" s="160" t="s">
        <v>46</v>
      </c>
      <c r="D36" s="55"/>
      <c r="E36" s="54"/>
      <c r="F36" s="54"/>
      <c r="G36" s="53"/>
      <c r="H36" s="239"/>
      <c r="I36" s="240"/>
      <c r="J36" s="240"/>
      <c r="K36" s="241"/>
    </row>
    <row r="37" spans="1:11" s="148" customFormat="1" ht="13.8" x14ac:dyDescent="0.25">
      <c r="B37" s="148" t="s">
        <v>8</v>
      </c>
      <c r="C37" s="148" t="s">
        <v>22</v>
      </c>
      <c r="D37" s="148">
        <v>173214</v>
      </c>
      <c r="E37" s="148">
        <v>173214</v>
      </c>
      <c r="H37" s="148">
        <v>150441</v>
      </c>
      <c r="I37" s="148">
        <v>150441</v>
      </c>
      <c r="J37" s="148">
        <v>0</v>
      </c>
      <c r="K37" s="148">
        <v>0</v>
      </c>
    </row>
    <row r="38" spans="1:11" s="148" customFormat="1" ht="13.8" x14ac:dyDescent="0.25">
      <c r="B38" s="148" t="s">
        <v>13</v>
      </c>
      <c r="C38" s="148" t="s">
        <v>56</v>
      </c>
      <c r="D38" s="148">
        <v>30151</v>
      </c>
      <c r="E38" s="148">
        <v>30151</v>
      </c>
      <c r="H38" s="148">
        <v>24933</v>
      </c>
      <c r="I38" s="148">
        <v>24933</v>
      </c>
      <c r="J38" s="148">
        <v>0</v>
      </c>
      <c r="K38" s="148">
        <v>0</v>
      </c>
    </row>
    <row r="39" spans="1:11" s="148" customFormat="1" ht="13.8" x14ac:dyDescent="0.25">
      <c r="B39" s="148" t="s">
        <v>14</v>
      </c>
      <c r="C39" s="148" t="s">
        <v>27</v>
      </c>
      <c r="D39" s="148">
        <v>155000</v>
      </c>
      <c r="E39" s="148">
        <v>155000</v>
      </c>
      <c r="H39" s="148">
        <v>128885</v>
      </c>
      <c r="I39" s="148">
        <v>128885</v>
      </c>
      <c r="J39" s="148">
        <v>0</v>
      </c>
      <c r="K39" s="148">
        <v>0</v>
      </c>
    </row>
    <row r="40" spans="1:11" x14ac:dyDescent="0.3">
      <c r="A40" s="170"/>
      <c r="B40" s="122" t="s">
        <v>19</v>
      </c>
      <c r="C40" s="148" t="s">
        <v>51</v>
      </c>
      <c r="D40" s="42"/>
      <c r="E40" s="36"/>
      <c r="F40" s="36"/>
      <c r="G40" s="113"/>
      <c r="H40" s="239"/>
      <c r="I40" s="240"/>
      <c r="J40" s="240"/>
      <c r="K40" s="241"/>
    </row>
    <row r="41" spans="1:11" x14ac:dyDescent="0.3">
      <c r="A41" s="170"/>
      <c r="B41" s="122"/>
      <c r="C41" s="148" t="s">
        <v>165</v>
      </c>
      <c r="D41" s="42">
        <v>1000</v>
      </c>
      <c r="E41" s="36">
        <v>1000</v>
      </c>
      <c r="F41" s="36"/>
      <c r="G41" s="113"/>
      <c r="H41" s="239">
        <v>1000</v>
      </c>
      <c r="I41" s="240">
        <v>1000</v>
      </c>
      <c r="J41" s="240">
        <v>0</v>
      </c>
      <c r="K41" s="241">
        <v>0</v>
      </c>
    </row>
    <row r="42" spans="1:11" x14ac:dyDescent="0.3">
      <c r="A42" s="170"/>
      <c r="B42" s="122"/>
      <c r="C42" s="166" t="s">
        <v>53</v>
      </c>
      <c r="D42" s="51">
        <f>SUM(D41)</f>
        <v>1000</v>
      </c>
      <c r="E42" s="46">
        <f>SUM(E41)</f>
        <v>1000</v>
      </c>
      <c r="F42" s="46">
        <f>SUM(F41)</f>
        <v>0</v>
      </c>
      <c r="G42" s="114">
        <f>SUM(G41)</f>
        <v>0</v>
      </c>
      <c r="H42" s="245">
        <v>1000</v>
      </c>
      <c r="I42" s="246">
        <v>1000</v>
      </c>
      <c r="J42" s="246">
        <v>0</v>
      </c>
      <c r="K42" s="247">
        <v>0</v>
      </c>
    </row>
    <row r="43" spans="1:11" x14ac:dyDescent="0.3">
      <c r="A43" s="170"/>
      <c r="B43" s="122"/>
      <c r="C43" s="160" t="s">
        <v>18</v>
      </c>
      <c r="D43" s="154">
        <f>SUM(D37:D39)+D42</f>
        <v>359365</v>
      </c>
      <c r="E43" s="150">
        <f>SUM(E37:E39)+E42</f>
        <v>359365</v>
      </c>
      <c r="F43" s="150">
        <f>SUM(F37:F39)+F42</f>
        <v>0</v>
      </c>
      <c r="G43" s="153">
        <f>SUM(G37:G39)+G42</f>
        <v>0</v>
      </c>
      <c r="H43" s="242">
        <v>305259</v>
      </c>
      <c r="I43" s="243">
        <v>305259</v>
      </c>
      <c r="J43" s="243">
        <v>0</v>
      </c>
      <c r="K43" s="244">
        <v>0</v>
      </c>
    </row>
    <row r="44" spans="1:11" x14ac:dyDescent="0.3">
      <c r="A44" s="170"/>
      <c r="B44" s="122"/>
      <c r="C44" s="148"/>
      <c r="D44" s="39"/>
      <c r="E44" s="21"/>
      <c r="F44" s="21"/>
      <c r="G44" s="38"/>
      <c r="H44" s="239"/>
      <c r="I44" s="240"/>
      <c r="J44" s="240"/>
      <c r="K44" s="241"/>
    </row>
    <row r="45" spans="1:11" x14ac:dyDescent="0.3">
      <c r="A45" s="123">
        <v>104</v>
      </c>
      <c r="B45" s="122"/>
      <c r="C45" s="124" t="s">
        <v>287</v>
      </c>
      <c r="D45" s="55"/>
      <c r="E45" s="54"/>
      <c r="F45" s="54"/>
      <c r="G45" s="53"/>
      <c r="H45" s="239"/>
      <c r="I45" s="240"/>
      <c r="J45" s="240"/>
      <c r="K45" s="241"/>
    </row>
    <row r="46" spans="1:11" s="148" customFormat="1" ht="13.8" x14ac:dyDescent="0.25">
      <c r="B46" s="148" t="s">
        <v>8</v>
      </c>
      <c r="C46" s="148" t="s">
        <v>22</v>
      </c>
      <c r="D46" s="148">
        <v>18952</v>
      </c>
      <c r="E46" s="148">
        <v>18952</v>
      </c>
      <c r="H46" s="148">
        <v>16868</v>
      </c>
      <c r="I46" s="148">
        <v>16868</v>
      </c>
      <c r="J46" s="148">
        <v>0</v>
      </c>
      <c r="K46" s="148">
        <v>0</v>
      </c>
    </row>
    <row r="47" spans="1:11" s="148" customFormat="1" ht="13.8" x14ac:dyDescent="0.25">
      <c r="B47" s="148" t="s">
        <v>13</v>
      </c>
      <c r="C47" s="148" t="s">
        <v>56</v>
      </c>
      <c r="D47" s="148">
        <v>3317</v>
      </c>
      <c r="E47" s="148">
        <v>3317</v>
      </c>
      <c r="H47" s="148">
        <v>2869</v>
      </c>
      <c r="I47" s="148">
        <v>2869</v>
      </c>
      <c r="J47" s="148">
        <v>0</v>
      </c>
      <c r="K47" s="148">
        <v>0</v>
      </c>
    </row>
    <row r="48" spans="1:11" x14ac:dyDescent="0.3">
      <c r="A48" s="170"/>
      <c r="B48" s="122" t="s">
        <v>14</v>
      </c>
      <c r="C48" s="148" t="s">
        <v>27</v>
      </c>
      <c r="D48" s="42">
        <v>13000</v>
      </c>
      <c r="E48" s="36">
        <v>13000</v>
      </c>
      <c r="F48" s="36"/>
      <c r="G48" s="35"/>
      <c r="H48" s="239">
        <v>10778</v>
      </c>
      <c r="I48" s="240">
        <v>10778</v>
      </c>
      <c r="J48" s="240">
        <v>0</v>
      </c>
      <c r="K48" s="241">
        <v>0</v>
      </c>
    </row>
    <row r="49" spans="1:11" x14ac:dyDescent="0.3">
      <c r="A49" s="170"/>
      <c r="B49" s="122" t="s">
        <v>19</v>
      </c>
      <c r="C49" s="148" t="s">
        <v>51</v>
      </c>
      <c r="D49" s="42"/>
      <c r="E49" s="36"/>
      <c r="F49" s="36"/>
      <c r="G49" s="35"/>
      <c r="H49" s="239"/>
      <c r="I49" s="240"/>
      <c r="J49" s="240"/>
      <c r="K49" s="241"/>
    </row>
    <row r="50" spans="1:11" x14ac:dyDescent="0.3">
      <c r="A50" s="170"/>
      <c r="B50" s="122"/>
      <c r="C50" s="148" t="s">
        <v>165</v>
      </c>
      <c r="D50" s="42">
        <v>3500</v>
      </c>
      <c r="E50" s="36">
        <v>3500</v>
      </c>
      <c r="F50" s="36"/>
      <c r="G50" s="35"/>
      <c r="H50" s="239">
        <v>3500</v>
      </c>
      <c r="I50" s="240">
        <v>3500</v>
      </c>
      <c r="J50" s="240">
        <v>0</v>
      </c>
      <c r="K50" s="241">
        <v>0</v>
      </c>
    </row>
    <row r="51" spans="1:11" s="148" customFormat="1" ht="13.8" x14ac:dyDescent="0.25">
      <c r="C51" s="148" t="s">
        <v>477</v>
      </c>
      <c r="H51" s="148">
        <v>679</v>
      </c>
      <c r="I51" s="148">
        <v>679</v>
      </c>
      <c r="J51" s="148">
        <v>0</v>
      </c>
      <c r="K51" s="148">
        <v>0</v>
      </c>
    </row>
    <row r="52" spans="1:11" s="44" customFormat="1" x14ac:dyDescent="0.3">
      <c r="A52" s="171"/>
      <c r="B52" s="174"/>
      <c r="C52" s="166" t="s">
        <v>53</v>
      </c>
      <c r="D52" s="51">
        <f>SUM(D50)</f>
        <v>3500</v>
      </c>
      <c r="E52" s="46">
        <f>SUM(E50)</f>
        <v>3500</v>
      </c>
      <c r="F52" s="46">
        <f>SUM(F50)</f>
        <v>0</v>
      </c>
      <c r="G52" s="114">
        <f>SUM(G50)</f>
        <v>0</v>
      </c>
      <c r="H52" s="245">
        <v>4179</v>
      </c>
      <c r="I52" s="246">
        <v>4179</v>
      </c>
      <c r="J52" s="246">
        <v>0</v>
      </c>
      <c r="K52" s="246">
        <v>0</v>
      </c>
    </row>
    <row r="53" spans="1:11" s="44" customFormat="1" x14ac:dyDescent="0.3">
      <c r="A53" s="171"/>
      <c r="B53" s="122" t="s">
        <v>21</v>
      </c>
      <c r="C53" s="148" t="s">
        <v>20</v>
      </c>
      <c r="D53" s="51"/>
      <c r="E53" s="46"/>
      <c r="F53" s="46"/>
      <c r="G53" s="114"/>
      <c r="H53" s="239"/>
      <c r="I53" s="240"/>
      <c r="J53" s="240"/>
      <c r="K53" s="241"/>
    </row>
    <row r="54" spans="1:11" s="44" customFormat="1" x14ac:dyDescent="0.3">
      <c r="A54" s="171"/>
      <c r="B54" s="122"/>
      <c r="C54" s="148" t="s">
        <v>316</v>
      </c>
      <c r="D54" s="42">
        <v>3284</v>
      </c>
      <c r="E54" s="36">
        <v>3284</v>
      </c>
      <c r="F54" s="36"/>
      <c r="G54" s="113"/>
      <c r="H54" s="239">
        <v>3284</v>
      </c>
      <c r="I54" s="240">
        <v>3284</v>
      </c>
      <c r="J54" s="240">
        <v>0</v>
      </c>
      <c r="K54" s="241">
        <v>0</v>
      </c>
    </row>
    <row r="55" spans="1:11" s="44" customFormat="1" ht="28.2" x14ac:dyDescent="0.3">
      <c r="A55" s="171"/>
      <c r="B55" s="122"/>
      <c r="C55" s="103" t="s">
        <v>269</v>
      </c>
      <c r="D55" s="42">
        <v>2000</v>
      </c>
      <c r="E55" s="36">
        <v>2000</v>
      </c>
      <c r="F55" s="36"/>
      <c r="G55" s="113"/>
      <c r="H55" s="239">
        <v>2000</v>
      </c>
      <c r="I55" s="240">
        <v>2000</v>
      </c>
      <c r="J55" s="240">
        <v>0</v>
      </c>
      <c r="K55" s="241">
        <v>0</v>
      </c>
    </row>
    <row r="56" spans="1:11" s="44" customFormat="1" x14ac:dyDescent="0.3">
      <c r="A56" s="171"/>
      <c r="B56" s="122"/>
      <c r="C56" s="166" t="s">
        <v>150</v>
      </c>
      <c r="D56" s="51">
        <f>SUM(D54:D55)</f>
        <v>5284</v>
      </c>
      <c r="E56" s="46">
        <f>SUM(E54:E55)</f>
        <v>5284</v>
      </c>
      <c r="F56" s="46">
        <f>SUM(F54:F55)</f>
        <v>0</v>
      </c>
      <c r="G56" s="114">
        <f>SUM(G54:G55)</f>
        <v>0</v>
      </c>
      <c r="H56" s="245">
        <v>5284</v>
      </c>
      <c r="I56" s="246">
        <v>5284</v>
      </c>
      <c r="J56" s="246">
        <v>0</v>
      </c>
      <c r="K56" s="247">
        <v>0</v>
      </c>
    </row>
    <row r="57" spans="1:11" x14ac:dyDescent="0.3">
      <c r="A57" s="170"/>
      <c r="B57" s="122"/>
      <c r="C57" s="160" t="s">
        <v>48</v>
      </c>
      <c r="D57" s="151">
        <f>SUM(D46:D48)+D52+D56</f>
        <v>44053</v>
      </c>
      <c r="E57" s="150">
        <f>SUM(E46:E48)+E52+E56</f>
        <v>44053</v>
      </c>
      <c r="F57" s="150">
        <f>SUM(F46:F48)+F52+F56</f>
        <v>0</v>
      </c>
      <c r="G57" s="149">
        <f>SUM(G46:G48)+G52+G56</f>
        <v>0</v>
      </c>
      <c r="H57" s="242">
        <v>39978</v>
      </c>
      <c r="I57" s="243">
        <v>39978</v>
      </c>
      <c r="J57" s="243">
        <v>0</v>
      </c>
      <c r="K57" s="244">
        <v>0</v>
      </c>
    </row>
    <row r="58" spans="1:11" x14ac:dyDescent="0.3">
      <c r="A58" s="170"/>
      <c r="B58" s="122"/>
      <c r="C58" s="160"/>
      <c r="D58" s="55"/>
      <c r="E58" s="54"/>
      <c r="F58" s="54"/>
      <c r="G58" s="53"/>
      <c r="H58" s="239"/>
      <c r="I58" s="240"/>
      <c r="J58" s="240"/>
      <c r="K58" s="241"/>
    </row>
    <row r="59" spans="1:11" x14ac:dyDescent="0.3">
      <c r="A59" s="170"/>
      <c r="B59" s="122"/>
      <c r="C59" s="160" t="s">
        <v>292</v>
      </c>
      <c r="D59" s="151">
        <f>SUM(D20,D43,D57,D34)</f>
        <v>742646</v>
      </c>
      <c r="E59" s="150">
        <f>SUM(E20,E43,E57,E34)</f>
        <v>742646</v>
      </c>
      <c r="F59" s="150">
        <f>SUM(F20,F43,F57,F34)</f>
        <v>0</v>
      </c>
      <c r="G59" s="149">
        <f>SUM(G20,G43,G57,G34)</f>
        <v>0</v>
      </c>
      <c r="H59" s="242">
        <v>674766</v>
      </c>
      <c r="I59" s="243">
        <v>674766</v>
      </c>
      <c r="J59" s="243">
        <v>0</v>
      </c>
      <c r="K59" s="244">
        <v>0</v>
      </c>
    </row>
    <row r="60" spans="1:11" x14ac:dyDescent="0.3">
      <c r="A60" s="170"/>
      <c r="B60" s="122"/>
      <c r="C60" s="160"/>
      <c r="D60" s="55"/>
      <c r="E60" s="54"/>
      <c r="F60" s="54"/>
      <c r="G60" s="53"/>
      <c r="H60" s="239"/>
      <c r="I60" s="240"/>
      <c r="J60" s="240"/>
      <c r="K60" s="241"/>
    </row>
    <row r="61" spans="1:11" x14ac:dyDescent="0.3">
      <c r="A61" s="123">
        <v>105</v>
      </c>
      <c r="B61" s="122"/>
      <c r="C61" s="160" t="s">
        <v>47</v>
      </c>
      <c r="D61" s="160"/>
      <c r="E61" s="54"/>
      <c r="F61" s="54"/>
      <c r="G61" s="53"/>
      <c r="H61" s="239"/>
      <c r="I61" s="240"/>
      <c r="J61" s="240"/>
      <c r="K61" s="241"/>
    </row>
    <row r="62" spans="1:11" s="148" customFormat="1" ht="13.8" x14ac:dyDescent="0.25">
      <c r="B62" s="148" t="s">
        <v>8</v>
      </c>
      <c r="C62" s="148" t="s">
        <v>22</v>
      </c>
      <c r="D62" s="148">
        <v>298640</v>
      </c>
      <c r="E62" s="148">
        <v>298640</v>
      </c>
      <c r="H62" s="148">
        <v>295778</v>
      </c>
      <c r="I62" s="148">
        <v>295778</v>
      </c>
      <c r="J62" s="148">
        <v>0</v>
      </c>
      <c r="K62" s="148">
        <v>0</v>
      </c>
    </row>
    <row r="63" spans="1:11" s="148" customFormat="1" ht="13.8" x14ac:dyDescent="0.25">
      <c r="B63" s="148" t="s">
        <v>13</v>
      </c>
      <c r="C63" s="148" t="s">
        <v>56</v>
      </c>
      <c r="D63" s="148">
        <v>54748</v>
      </c>
      <c r="E63" s="148">
        <v>54748</v>
      </c>
      <c r="H63" s="148">
        <v>52059</v>
      </c>
      <c r="I63" s="148">
        <v>52059</v>
      </c>
      <c r="J63" s="148">
        <v>0</v>
      </c>
      <c r="K63" s="148">
        <v>0</v>
      </c>
    </row>
    <row r="64" spans="1:11" x14ac:dyDescent="0.3">
      <c r="A64" s="170"/>
      <c r="B64" s="122" t="s">
        <v>14</v>
      </c>
      <c r="C64" s="148" t="s">
        <v>27</v>
      </c>
      <c r="D64" s="42">
        <v>70000</v>
      </c>
      <c r="E64" s="36">
        <v>70000</v>
      </c>
      <c r="F64" s="36"/>
      <c r="G64" s="35"/>
      <c r="H64" s="239">
        <v>70369</v>
      </c>
      <c r="I64" s="240">
        <v>70369</v>
      </c>
      <c r="J64" s="240">
        <v>0</v>
      </c>
      <c r="K64" s="241">
        <v>0</v>
      </c>
    </row>
    <row r="65" spans="1:11" x14ac:dyDescent="0.3">
      <c r="A65" s="170"/>
      <c r="B65" s="122" t="s">
        <v>19</v>
      </c>
      <c r="C65" s="148" t="s">
        <v>51</v>
      </c>
      <c r="D65" s="42"/>
      <c r="E65" s="36"/>
      <c r="F65" s="36"/>
      <c r="G65" s="35"/>
      <c r="H65" s="239"/>
      <c r="I65" s="240"/>
      <c r="J65" s="240"/>
      <c r="K65" s="241"/>
    </row>
    <row r="66" spans="1:11" s="148" customFormat="1" ht="13.8" x14ac:dyDescent="0.25">
      <c r="C66" s="148" t="s">
        <v>0</v>
      </c>
      <c r="D66" s="148">
        <v>2000</v>
      </c>
      <c r="E66" s="148">
        <v>2000</v>
      </c>
      <c r="H66" s="148">
        <v>2500</v>
      </c>
      <c r="I66" s="148">
        <v>2500</v>
      </c>
      <c r="J66" s="148">
        <v>0</v>
      </c>
      <c r="K66" s="148">
        <v>0</v>
      </c>
    </row>
    <row r="67" spans="1:11" x14ac:dyDescent="0.3">
      <c r="A67" s="170"/>
      <c r="B67" s="122"/>
      <c r="C67" s="148" t="s">
        <v>78</v>
      </c>
      <c r="D67" s="42">
        <v>550</v>
      </c>
      <c r="E67" s="36">
        <v>550</v>
      </c>
      <c r="F67" s="36"/>
      <c r="G67" s="35"/>
      <c r="H67" s="239">
        <v>550</v>
      </c>
      <c r="I67" s="240">
        <v>550</v>
      </c>
      <c r="J67" s="240">
        <v>0</v>
      </c>
      <c r="K67" s="241">
        <v>0</v>
      </c>
    </row>
    <row r="68" spans="1:11" x14ac:dyDescent="0.3">
      <c r="A68" s="170"/>
      <c r="B68" s="122"/>
      <c r="C68" s="148" t="s">
        <v>166</v>
      </c>
      <c r="D68" s="42">
        <v>4000</v>
      </c>
      <c r="E68" s="36">
        <v>4000</v>
      </c>
      <c r="F68" s="36"/>
      <c r="G68" s="35"/>
      <c r="H68" s="239">
        <v>4000</v>
      </c>
      <c r="I68" s="240">
        <v>4000</v>
      </c>
      <c r="J68" s="240">
        <v>0</v>
      </c>
      <c r="K68" s="241">
        <v>0</v>
      </c>
    </row>
    <row r="69" spans="1:11" x14ac:dyDescent="0.3">
      <c r="A69" s="170"/>
      <c r="B69" s="122"/>
      <c r="C69" s="148" t="s">
        <v>476</v>
      </c>
      <c r="D69" s="42"/>
      <c r="E69" s="36"/>
      <c r="F69" s="36"/>
      <c r="G69" s="113"/>
      <c r="H69" s="239">
        <v>3000</v>
      </c>
      <c r="I69" s="240">
        <v>3000</v>
      </c>
      <c r="J69" s="240">
        <v>0</v>
      </c>
      <c r="K69" s="241">
        <v>0</v>
      </c>
    </row>
    <row r="70" spans="1:11" x14ac:dyDescent="0.3">
      <c r="A70" s="171"/>
      <c r="B70" s="174"/>
      <c r="C70" s="166" t="s">
        <v>53</v>
      </c>
      <c r="D70" s="51">
        <f>SUM(D66:D68)</f>
        <v>6550</v>
      </c>
      <c r="E70" s="46">
        <f>SUM(E66:E68)</f>
        <v>6550</v>
      </c>
      <c r="F70" s="46">
        <f>SUM(F66:F68)</f>
        <v>0</v>
      </c>
      <c r="G70" s="114">
        <f>SUM(G66:G68)</f>
        <v>0</v>
      </c>
      <c r="H70" s="245">
        <v>10050</v>
      </c>
      <c r="I70" s="246">
        <v>10050</v>
      </c>
      <c r="J70" s="246">
        <v>0</v>
      </c>
      <c r="K70" s="247">
        <v>0</v>
      </c>
    </row>
    <row r="71" spans="1:11" x14ac:dyDescent="0.3">
      <c r="A71" s="170"/>
      <c r="B71" s="122"/>
      <c r="C71" s="160" t="s">
        <v>12</v>
      </c>
      <c r="D71" s="121">
        <f>D62+D63+D64+D70</f>
        <v>429938</v>
      </c>
      <c r="E71" s="58">
        <f>E62+E63+E64+E70</f>
        <v>429938</v>
      </c>
      <c r="F71" s="58">
        <f>F62+F63+F64+F70</f>
        <v>0</v>
      </c>
      <c r="G71" s="120">
        <f>G62+G63+G64+G70</f>
        <v>0</v>
      </c>
      <c r="H71" s="242">
        <v>428256</v>
      </c>
      <c r="I71" s="243">
        <v>428256</v>
      </c>
      <c r="J71" s="243">
        <v>0</v>
      </c>
      <c r="K71" s="244">
        <v>0</v>
      </c>
    </row>
    <row r="72" spans="1:11" x14ac:dyDescent="0.3">
      <c r="A72" s="170"/>
      <c r="B72" s="122"/>
      <c r="C72" s="152"/>
      <c r="D72" s="104"/>
      <c r="E72" s="162"/>
      <c r="F72" s="162"/>
      <c r="G72" s="161"/>
      <c r="H72" s="239"/>
      <c r="I72" s="240"/>
      <c r="J72" s="240"/>
      <c r="K72" s="241"/>
    </row>
    <row r="73" spans="1:11" x14ac:dyDescent="0.3">
      <c r="A73" s="123">
        <v>106</v>
      </c>
      <c r="B73" s="122"/>
      <c r="C73" s="160" t="s">
        <v>31</v>
      </c>
      <c r="D73" s="55"/>
      <c r="E73" s="54"/>
      <c r="F73" s="54"/>
      <c r="G73" s="53"/>
      <c r="H73" s="239"/>
      <c r="I73" s="240"/>
      <c r="J73" s="240"/>
      <c r="K73" s="241"/>
    </row>
    <row r="74" spans="1:11" x14ac:dyDescent="0.3">
      <c r="A74" s="170"/>
      <c r="B74" s="122" t="s">
        <v>8</v>
      </c>
      <c r="C74" s="148" t="s">
        <v>22</v>
      </c>
      <c r="D74" s="112"/>
      <c r="E74" s="111"/>
      <c r="F74" s="111"/>
      <c r="G74" s="110"/>
      <c r="H74" s="239"/>
      <c r="I74" s="240"/>
      <c r="J74" s="240"/>
      <c r="K74" s="241"/>
    </row>
    <row r="75" spans="1:11" x14ac:dyDescent="0.3">
      <c r="A75" s="170"/>
      <c r="B75" s="122"/>
      <c r="C75" s="148" t="s">
        <v>317</v>
      </c>
      <c r="D75" s="37">
        <v>26600</v>
      </c>
      <c r="E75" s="36">
        <v>26600</v>
      </c>
      <c r="F75" s="36"/>
      <c r="G75" s="35"/>
      <c r="H75" s="239">
        <v>26600</v>
      </c>
      <c r="I75" s="240">
        <v>26600</v>
      </c>
      <c r="J75" s="240">
        <v>0</v>
      </c>
      <c r="K75" s="241">
        <v>0</v>
      </c>
    </row>
    <row r="76" spans="1:11" x14ac:dyDescent="0.3">
      <c r="A76" s="170"/>
      <c r="B76" s="122"/>
      <c r="C76" s="103" t="s">
        <v>318</v>
      </c>
      <c r="D76" s="42">
        <v>15153</v>
      </c>
      <c r="E76" s="36">
        <v>15153</v>
      </c>
      <c r="F76" s="36"/>
      <c r="G76" s="113"/>
      <c r="H76" s="239">
        <v>15153</v>
      </c>
      <c r="I76" s="240">
        <v>15153</v>
      </c>
      <c r="J76" s="240">
        <v>0</v>
      </c>
      <c r="K76" s="241">
        <v>0</v>
      </c>
    </row>
    <row r="77" spans="1:11" x14ac:dyDescent="0.3">
      <c r="A77" s="170"/>
      <c r="B77" s="122"/>
      <c r="C77" s="103" t="s">
        <v>319</v>
      </c>
      <c r="D77" s="42">
        <v>9675</v>
      </c>
      <c r="E77" s="36"/>
      <c r="F77" s="36">
        <v>9675</v>
      </c>
      <c r="G77" s="113"/>
      <c r="H77" s="239">
        <v>9675</v>
      </c>
      <c r="I77" s="240">
        <v>0</v>
      </c>
      <c r="J77" s="240">
        <v>9675</v>
      </c>
      <c r="K77" s="241">
        <v>0</v>
      </c>
    </row>
    <row r="78" spans="1:11" x14ac:dyDescent="0.3">
      <c r="A78" s="170"/>
      <c r="B78" s="122"/>
      <c r="C78" s="103" t="s">
        <v>320</v>
      </c>
      <c r="D78" s="42">
        <v>31194</v>
      </c>
      <c r="E78" s="36">
        <v>31194</v>
      </c>
      <c r="F78" s="36"/>
      <c r="G78" s="113"/>
      <c r="H78" s="239">
        <v>31194</v>
      </c>
      <c r="I78" s="240">
        <v>31194</v>
      </c>
      <c r="J78" s="240">
        <v>0</v>
      </c>
      <c r="K78" s="241">
        <v>0</v>
      </c>
    </row>
    <row r="79" spans="1:11" ht="28.5" customHeight="1" x14ac:dyDescent="0.3">
      <c r="A79" s="170"/>
      <c r="B79" s="122"/>
      <c r="C79" s="103" t="s">
        <v>321</v>
      </c>
      <c r="D79" s="42">
        <v>3309</v>
      </c>
      <c r="E79" s="36">
        <v>3309</v>
      </c>
      <c r="F79" s="36"/>
      <c r="G79" s="113"/>
      <c r="H79" s="239">
        <v>3309</v>
      </c>
      <c r="I79" s="240">
        <v>3309</v>
      </c>
      <c r="J79" s="240">
        <v>0</v>
      </c>
      <c r="K79" s="241">
        <v>0</v>
      </c>
    </row>
    <row r="80" spans="1:11" ht="30" customHeight="1" x14ac:dyDescent="0.3">
      <c r="A80" s="170"/>
      <c r="B80" s="122"/>
      <c r="C80" s="103" t="s">
        <v>322</v>
      </c>
      <c r="D80" s="42">
        <v>2752</v>
      </c>
      <c r="E80" s="36">
        <v>2752</v>
      </c>
      <c r="F80" s="36"/>
      <c r="G80" s="113"/>
      <c r="H80" s="239">
        <v>2752</v>
      </c>
      <c r="I80" s="240">
        <v>2752</v>
      </c>
      <c r="J80" s="240">
        <v>0</v>
      </c>
      <c r="K80" s="241">
        <v>0</v>
      </c>
    </row>
    <row r="81" spans="1:11" ht="42" x14ac:dyDescent="0.3">
      <c r="A81" s="170"/>
      <c r="B81" s="122"/>
      <c r="C81" s="103" t="s">
        <v>323</v>
      </c>
      <c r="D81" s="42">
        <v>5315</v>
      </c>
      <c r="E81" s="36">
        <v>5315</v>
      </c>
      <c r="F81" s="36"/>
      <c r="G81" s="113"/>
      <c r="H81" s="239">
        <v>5315</v>
      </c>
      <c r="I81" s="240">
        <v>5315</v>
      </c>
      <c r="J81" s="240">
        <v>0</v>
      </c>
      <c r="K81" s="241">
        <v>0</v>
      </c>
    </row>
    <row r="82" spans="1:11" ht="28.2" x14ac:dyDescent="0.3">
      <c r="A82" s="170"/>
      <c r="B82" s="122"/>
      <c r="C82" s="78" t="s">
        <v>324</v>
      </c>
      <c r="D82" s="42">
        <v>2482</v>
      </c>
      <c r="E82" s="36">
        <v>2482</v>
      </c>
      <c r="F82" s="36"/>
      <c r="G82" s="113"/>
      <c r="H82" s="239">
        <v>2482</v>
      </c>
      <c r="I82" s="240">
        <v>2482</v>
      </c>
      <c r="J82" s="240">
        <v>0</v>
      </c>
      <c r="K82" s="241">
        <v>0</v>
      </c>
    </row>
    <row r="83" spans="1:11" ht="28.2" x14ac:dyDescent="0.3">
      <c r="A83" s="170"/>
      <c r="B83" s="122"/>
      <c r="C83" s="78" t="s">
        <v>325</v>
      </c>
      <c r="D83" s="42">
        <v>4907</v>
      </c>
      <c r="E83" s="36">
        <v>4907</v>
      </c>
      <c r="F83" s="36"/>
      <c r="G83" s="113"/>
      <c r="H83" s="239">
        <v>4907</v>
      </c>
      <c r="I83" s="240">
        <v>4907</v>
      </c>
      <c r="J83" s="240">
        <v>0</v>
      </c>
      <c r="K83" s="241">
        <v>0</v>
      </c>
    </row>
    <row r="84" spans="1:11" ht="18" customHeight="1" x14ac:dyDescent="0.3">
      <c r="A84" s="170"/>
      <c r="B84" s="122"/>
      <c r="C84" s="103" t="s">
        <v>326</v>
      </c>
      <c r="D84" s="42">
        <v>2845</v>
      </c>
      <c r="E84" s="36">
        <v>2845</v>
      </c>
      <c r="F84" s="36"/>
      <c r="G84" s="113"/>
      <c r="H84" s="239">
        <v>2845</v>
      </c>
      <c r="I84" s="240">
        <v>2845</v>
      </c>
      <c r="J84" s="240">
        <v>0</v>
      </c>
      <c r="K84" s="241">
        <v>0</v>
      </c>
    </row>
    <row r="85" spans="1:11" ht="18" customHeight="1" x14ac:dyDescent="0.3">
      <c r="A85" s="170"/>
      <c r="B85" s="122"/>
      <c r="C85" s="103" t="s">
        <v>327</v>
      </c>
      <c r="D85" s="42">
        <v>1930</v>
      </c>
      <c r="E85" s="36">
        <v>1930</v>
      </c>
      <c r="F85" s="36"/>
      <c r="G85" s="113"/>
      <c r="H85" s="239">
        <v>1930</v>
      </c>
      <c r="I85" s="240">
        <v>1930</v>
      </c>
      <c r="J85" s="240">
        <v>0</v>
      </c>
      <c r="K85" s="241">
        <v>0</v>
      </c>
    </row>
    <row r="86" spans="1:11" x14ac:dyDescent="0.3">
      <c r="A86" s="170"/>
      <c r="B86" s="122"/>
      <c r="C86" s="103"/>
      <c r="D86" s="42"/>
      <c r="E86" s="36"/>
      <c r="F86" s="36"/>
      <c r="G86" s="113"/>
      <c r="H86" s="239"/>
      <c r="I86" s="240"/>
      <c r="J86" s="240"/>
      <c r="K86" s="241"/>
    </row>
    <row r="87" spans="1:11" x14ac:dyDescent="0.3">
      <c r="A87" s="170"/>
      <c r="B87" s="122"/>
      <c r="C87" s="152" t="s">
        <v>34</v>
      </c>
      <c r="D87" s="164">
        <f>SUM(D75:D86)</f>
        <v>106162</v>
      </c>
      <c r="E87" s="111">
        <f>SUM(E75:E86)</f>
        <v>96487</v>
      </c>
      <c r="F87" s="111">
        <f>SUM(F75:F86)</f>
        <v>9675</v>
      </c>
      <c r="G87" s="163">
        <f>SUM(G75:G86)</f>
        <v>0</v>
      </c>
      <c r="H87" s="254">
        <v>106162</v>
      </c>
      <c r="I87" s="255">
        <v>96487</v>
      </c>
      <c r="J87" s="255">
        <v>9675</v>
      </c>
      <c r="K87" s="256">
        <v>0</v>
      </c>
    </row>
    <row r="88" spans="1:11" x14ac:dyDescent="0.3">
      <c r="A88" s="170"/>
      <c r="B88" s="122"/>
      <c r="C88" s="152"/>
      <c r="D88" s="112"/>
      <c r="E88" s="111"/>
      <c r="F88" s="111"/>
      <c r="G88" s="110"/>
      <c r="H88" s="239"/>
      <c r="I88" s="240"/>
      <c r="J88" s="240"/>
      <c r="K88" s="241"/>
    </row>
    <row r="89" spans="1:11" x14ac:dyDescent="0.3">
      <c r="A89" s="170"/>
      <c r="B89" s="122" t="s">
        <v>13</v>
      </c>
      <c r="C89" s="148" t="s">
        <v>56</v>
      </c>
      <c r="D89" s="112"/>
      <c r="E89" s="111"/>
      <c r="F89" s="111"/>
      <c r="G89" s="110"/>
      <c r="H89" s="239"/>
      <c r="I89" s="240"/>
      <c r="J89" s="240"/>
      <c r="K89" s="241"/>
    </row>
    <row r="90" spans="1:11" x14ac:dyDescent="0.3">
      <c r="A90" s="170"/>
      <c r="B90" s="122"/>
      <c r="C90" s="148" t="s">
        <v>317</v>
      </c>
      <c r="D90" s="42">
        <v>2950</v>
      </c>
      <c r="E90" s="36">
        <v>2950</v>
      </c>
      <c r="F90" s="36"/>
      <c r="G90" s="35"/>
      <c r="H90" s="239">
        <v>4543</v>
      </c>
      <c r="I90" s="240">
        <v>4543</v>
      </c>
      <c r="J90" s="240">
        <v>0</v>
      </c>
      <c r="K90" s="241">
        <v>0</v>
      </c>
    </row>
    <row r="91" spans="1:11" x14ac:dyDescent="0.3">
      <c r="A91" s="170"/>
      <c r="B91" s="122"/>
      <c r="C91" s="103" t="s">
        <v>318</v>
      </c>
      <c r="D91" s="42">
        <v>2613</v>
      </c>
      <c r="E91" s="36">
        <v>2613</v>
      </c>
      <c r="F91" s="36"/>
      <c r="G91" s="35"/>
      <c r="H91" s="239">
        <v>2588</v>
      </c>
      <c r="I91" s="240">
        <v>2588</v>
      </c>
      <c r="J91" s="240">
        <v>0</v>
      </c>
      <c r="K91" s="241">
        <v>0</v>
      </c>
    </row>
    <row r="92" spans="1:11" x14ac:dyDescent="0.3">
      <c r="A92" s="170"/>
      <c r="B92" s="122"/>
      <c r="C92" s="103" t="s">
        <v>319</v>
      </c>
      <c r="D92" s="42">
        <v>1650</v>
      </c>
      <c r="E92" s="36"/>
      <c r="F92" s="36">
        <v>1650</v>
      </c>
      <c r="G92" s="113"/>
      <c r="H92" s="239">
        <v>1652</v>
      </c>
      <c r="I92" s="240">
        <v>0</v>
      </c>
      <c r="J92" s="240">
        <v>1652</v>
      </c>
      <c r="K92" s="241">
        <v>0</v>
      </c>
    </row>
    <row r="93" spans="1:11" x14ac:dyDescent="0.3">
      <c r="A93" s="170"/>
      <c r="B93" s="122"/>
      <c r="C93" s="103" t="s">
        <v>328</v>
      </c>
      <c r="D93" s="42">
        <v>6281</v>
      </c>
      <c r="E93" s="36">
        <v>6281</v>
      </c>
      <c r="F93" s="36"/>
      <c r="G93" s="113"/>
      <c r="H93" s="239">
        <v>5328</v>
      </c>
      <c r="I93" s="240">
        <v>5328</v>
      </c>
      <c r="J93" s="240">
        <v>0</v>
      </c>
      <c r="K93" s="241">
        <v>0</v>
      </c>
    </row>
    <row r="94" spans="1:11" ht="31.5" customHeight="1" x14ac:dyDescent="0.3">
      <c r="A94" s="170"/>
      <c r="B94" s="122"/>
      <c r="C94" s="103" t="s">
        <v>321</v>
      </c>
      <c r="D94" s="42">
        <v>666</v>
      </c>
      <c r="E94" s="36">
        <v>666</v>
      </c>
      <c r="F94" s="36"/>
      <c r="G94" s="113"/>
      <c r="H94" s="239">
        <v>565</v>
      </c>
      <c r="I94" s="240">
        <v>565</v>
      </c>
      <c r="J94" s="240">
        <v>0</v>
      </c>
      <c r="K94" s="241">
        <v>0</v>
      </c>
    </row>
    <row r="95" spans="1:11" ht="30.75" customHeight="1" x14ac:dyDescent="0.3">
      <c r="A95" s="170"/>
      <c r="B95" s="122"/>
      <c r="C95" s="103" t="s">
        <v>322</v>
      </c>
      <c r="D95" s="42">
        <v>739</v>
      </c>
      <c r="E95" s="36">
        <v>739</v>
      </c>
      <c r="F95" s="36"/>
      <c r="G95" s="113"/>
      <c r="H95" s="239">
        <v>470</v>
      </c>
      <c r="I95" s="240">
        <v>470</v>
      </c>
      <c r="J95" s="240">
        <v>0</v>
      </c>
      <c r="K95" s="241">
        <v>0</v>
      </c>
    </row>
    <row r="96" spans="1:11" ht="42" x14ac:dyDescent="0.3">
      <c r="A96" s="170"/>
      <c r="B96" s="122"/>
      <c r="C96" s="103" t="s">
        <v>323</v>
      </c>
      <c r="D96" s="42">
        <v>1180</v>
      </c>
      <c r="E96" s="36">
        <v>1180</v>
      </c>
      <c r="F96" s="36"/>
      <c r="G96" s="113"/>
      <c r="H96" s="239">
        <v>908</v>
      </c>
      <c r="I96" s="240">
        <v>908</v>
      </c>
      <c r="J96" s="240">
        <v>0</v>
      </c>
      <c r="K96" s="241">
        <v>0</v>
      </c>
    </row>
    <row r="97" spans="1:11" ht="28.2" x14ac:dyDescent="0.3">
      <c r="A97" s="170"/>
      <c r="B97" s="122"/>
      <c r="C97" s="78" t="s">
        <v>324</v>
      </c>
      <c r="D97" s="42">
        <v>434</v>
      </c>
      <c r="E97" s="36">
        <v>434</v>
      </c>
      <c r="F97" s="36"/>
      <c r="G97" s="113"/>
      <c r="H97" s="239">
        <v>423</v>
      </c>
      <c r="I97" s="240">
        <v>423</v>
      </c>
      <c r="J97" s="240">
        <v>0</v>
      </c>
      <c r="K97" s="241">
        <v>0</v>
      </c>
    </row>
    <row r="98" spans="1:11" ht="28.2" x14ac:dyDescent="0.3">
      <c r="A98" s="170"/>
      <c r="B98" s="122"/>
      <c r="C98" s="78" t="s">
        <v>325</v>
      </c>
      <c r="D98" s="42">
        <v>859</v>
      </c>
      <c r="E98" s="36">
        <v>859</v>
      </c>
      <c r="F98" s="36"/>
      <c r="G98" s="113"/>
      <c r="H98" s="239">
        <v>838</v>
      </c>
      <c r="I98" s="240">
        <v>838</v>
      </c>
      <c r="J98" s="240">
        <v>0</v>
      </c>
      <c r="K98" s="241">
        <v>0</v>
      </c>
    </row>
    <row r="99" spans="1:11" ht="15.75" customHeight="1" x14ac:dyDescent="0.3">
      <c r="A99" s="170"/>
      <c r="B99" s="122"/>
      <c r="C99" s="103" t="s">
        <v>326</v>
      </c>
      <c r="D99" s="42">
        <v>555</v>
      </c>
      <c r="E99" s="36">
        <v>555</v>
      </c>
      <c r="F99" s="36"/>
      <c r="G99" s="113"/>
      <c r="H99" s="239">
        <v>486</v>
      </c>
      <c r="I99" s="240">
        <v>486</v>
      </c>
      <c r="J99" s="240">
        <v>0</v>
      </c>
      <c r="K99" s="241">
        <v>0</v>
      </c>
    </row>
    <row r="100" spans="1:11" ht="15.75" customHeight="1" x14ac:dyDescent="0.3">
      <c r="A100" s="170"/>
      <c r="B100" s="122"/>
      <c r="C100" s="103" t="s">
        <v>327</v>
      </c>
      <c r="D100" s="42">
        <v>18</v>
      </c>
      <c r="E100" s="36">
        <v>18</v>
      </c>
      <c r="F100" s="36"/>
      <c r="G100" s="113"/>
      <c r="H100" s="239">
        <v>329</v>
      </c>
      <c r="I100" s="240">
        <v>329</v>
      </c>
      <c r="J100" s="240">
        <v>0</v>
      </c>
      <c r="K100" s="241">
        <v>0</v>
      </c>
    </row>
    <row r="101" spans="1:11" x14ac:dyDescent="0.3">
      <c r="A101" s="170"/>
      <c r="B101" s="122"/>
      <c r="C101" s="103"/>
      <c r="D101" s="42"/>
      <c r="E101" s="36"/>
      <c r="F101" s="36"/>
      <c r="G101" s="113"/>
      <c r="H101" s="239"/>
      <c r="I101" s="240"/>
      <c r="J101" s="240"/>
      <c r="K101" s="241"/>
    </row>
    <row r="102" spans="1:11" x14ac:dyDescent="0.3">
      <c r="A102" s="170"/>
      <c r="B102" s="122"/>
      <c r="C102" s="152" t="s">
        <v>35</v>
      </c>
      <c r="D102" s="164">
        <f>SUM(D90:D101)</f>
        <v>17945</v>
      </c>
      <c r="E102" s="111">
        <f>SUM(E90:E101)</f>
        <v>16295</v>
      </c>
      <c r="F102" s="111">
        <f>SUM(F90:F101)</f>
        <v>1650</v>
      </c>
      <c r="G102" s="163">
        <f>SUM(G90:G101)</f>
        <v>0</v>
      </c>
      <c r="H102" s="254">
        <v>18130</v>
      </c>
      <c r="I102" s="255">
        <v>16478</v>
      </c>
      <c r="J102" s="255">
        <v>1652</v>
      </c>
      <c r="K102" s="256">
        <v>0</v>
      </c>
    </row>
    <row r="103" spans="1:11" x14ac:dyDescent="0.3">
      <c r="A103" s="170"/>
      <c r="B103" s="122"/>
      <c r="C103" s="152"/>
      <c r="D103" s="104"/>
      <c r="E103" s="162"/>
      <c r="F103" s="162"/>
      <c r="G103" s="161"/>
      <c r="H103" s="239"/>
      <c r="I103" s="240"/>
      <c r="J103" s="240"/>
      <c r="K103" s="241"/>
    </row>
    <row r="104" spans="1:11" x14ac:dyDescent="0.3">
      <c r="A104" s="170"/>
      <c r="B104" s="122" t="s">
        <v>14</v>
      </c>
      <c r="C104" s="148" t="s">
        <v>27</v>
      </c>
      <c r="D104" s="112"/>
      <c r="E104" s="111"/>
      <c r="F104" s="111"/>
      <c r="G104" s="110"/>
      <c r="H104" s="239"/>
      <c r="I104" s="240"/>
      <c r="J104" s="240"/>
      <c r="K104" s="241"/>
    </row>
    <row r="105" spans="1:11" x14ac:dyDescent="0.3">
      <c r="A105" s="170"/>
      <c r="C105" s="148" t="s">
        <v>32</v>
      </c>
      <c r="D105" s="37">
        <v>2000</v>
      </c>
      <c r="E105" s="36"/>
      <c r="F105" s="36">
        <v>2000</v>
      </c>
      <c r="G105" s="35"/>
      <c r="H105" s="239">
        <v>2000</v>
      </c>
      <c r="I105" s="240">
        <v>0</v>
      </c>
      <c r="J105" s="240">
        <v>2000</v>
      </c>
      <c r="K105" s="241">
        <v>0</v>
      </c>
    </row>
    <row r="106" spans="1:11" x14ac:dyDescent="0.3">
      <c r="A106" s="170"/>
      <c r="B106" s="122"/>
      <c r="C106" s="148" t="s">
        <v>90</v>
      </c>
      <c r="D106" s="37">
        <v>2540</v>
      </c>
      <c r="E106" s="36">
        <v>2540</v>
      </c>
      <c r="F106" s="36"/>
      <c r="G106" s="35"/>
      <c r="H106" s="239">
        <v>2540</v>
      </c>
      <c r="I106" s="240">
        <v>2540</v>
      </c>
      <c r="J106" s="240">
        <v>0</v>
      </c>
      <c r="K106" s="241">
        <v>0</v>
      </c>
    </row>
    <row r="107" spans="1:11" x14ac:dyDescent="0.3">
      <c r="A107" s="170"/>
      <c r="B107" s="122"/>
      <c r="C107" s="148" t="s">
        <v>153</v>
      </c>
      <c r="D107" s="37">
        <v>1250</v>
      </c>
      <c r="E107" s="36">
        <v>1250</v>
      </c>
      <c r="F107" s="36"/>
      <c r="G107" s="35"/>
      <c r="H107" s="239">
        <v>1250</v>
      </c>
      <c r="I107" s="240">
        <v>1250</v>
      </c>
      <c r="J107" s="240">
        <v>0</v>
      </c>
      <c r="K107" s="241">
        <v>0</v>
      </c>
    </row>
    <row r="108" spans="1:11" x14ac:dyDescent="0.3">
      <c r="A108" s="170"/>
      <c r="B108" s="122"/>
      <c r="C108" s="148" t="s">
        <v>154</v>
      </c>
      <c r="D108" s="37">
        <v>2300</v>
      </c>
      <c r="E108" s="36">
        <v>2300</v>
      </c>
      <c r="F108" s="36"/>
      <c r="G108" s="35"/>
      <c r="H108" s="239">
        <v>2300</v>
      </c>
      <c r="I108" s="240">
        <v>2300</v>
      </c>
      <c r="J108" s="240">
        <v>0</v>
      </c>
      <c r="K108" s="241">
        <v>0</v>
      </c>
    </row>
    <row r="109" spans="1:11" x14ac:dyDescent="0.3">
      <c r="A109" s="170"/>
      <c r="B109" s="122"/>
      <c r="C109" s="148" t="s">
        <v>155</v>
      </c>
      <c r="D109" s="37">
        <v>30000</v>
      </c>
      <c r="E109" s="36">
        <v>30000</v>
      </c>
      <c r="F109" s="36"/>
      <c r="G109" s="35"/>
      <c r="H109" s="239">
        <v>30000</v>
      </c>
      <c r="I109" s="240">
        <v>30000</v>
      </c>
      <c r="J109" s="240">
        <v>0</v>
      </c>
      <c r="K109" s="241">
        <v>0</v>
      </c>
    </row>
    <row r="110" spans="1:11" x14ac:dyDescent="0.3">
      <c r="A110" s="170"/>
      <c r="B110" s="122"/>
      <c r="C110" s="148" t="s">
        <v>233</v>
      </c>
      <c r="D110" s="37">
        <v>22000</v>
      </c>
      <c r="E110" s="36">
        <v>22000</v>
      </c>
      <c r="F110" s="36"/>
      <c r="G110" s="35"/>
      <c r="H110" s="239">
        <v>22000</v>
      </c>
      <c r="I110" s="240">
        <v>22000</v>
      </c>
      <c r="J110" s="240">
        <v>0</v>
      </c>
      <c r="K110" s="241">
        <v>0</v>
      </c>
    </row>
    <row r="111" spans="1:11" x14ac:dyDescent="0.3">
      <c r="A111" s="170"/>
      <c r="B111" s="122"/>
      <c r="C111" s="148" t="s">
        <v>234</v>
      </c>
      <c r="D111" s="37">
        <v>2000</v>
      </c>
      <c r="E111" s="36">
        <v>2000</v>
      </c>
      <c r="F111" s="36"/>
      <c r="G111" s="35"/>
      <c r="H111" s="239">
        <v>2000</v>
      </c>
      <c r="I111" s="240">
        <v>2000</v>
      </c>
      <c r="J111" s="240">
        <v>0</v>
      </c>
      <c r="K111" s="241">
        <v>0</v>
      </c>
    </row>
    <row r="112" spans="1:11" s="148" customFormat="1" ht="13.8" x14ac:dyDescent="0.25">
      <c r="C112" s="148" t="s">
        <v>235</v>
      </c>
      <c r="D112" s="148">
        <v>6000</v>
      </c>
      <c r="E112" s="148">
        <v>6000</v>
      </c>
      <c r="H112" s="148">
        <v>6898</v>
      </c>
      <c r="I112" s="148">
        <v>6898</v>
      </c>
      <c r="J112" s="148">
        <v>0</v>
      </c>
      <c r="K112" s="148">
        <v>0</v>
      </c>
    </row>
    <row r="113" spans="1:11" x14ac:dyDescent="0.3">
      <c r="A113" s="170"/>
      <c r="B113" s="122"/>
      <c r="C113" s="148" t="s">
        <v>236</v>
      </c>
      <c r="D113" s="37">
        <v>40000</v>
      </c>
      <c r="E113" s="36">
        <v>40000</v>
      </c>
      <c r="F113" s="36"/>
      <c r="G113" s="35"/>
      <c r="H113" s="239">
        <v>40000</v>
      </c>
      <c r="I113" s="240">
        <v>40000</v>
      </c>
      <c r="J113" s="240">
        <v>0</v>
      </c>
      <c r="K113" s="241">
        <v>0</v>
      </c>
    </row>
    <row r="114" spans="1:11" x14ac:dyDescent="0.3">
      <c r="A114" s="170"/>
      <c r="B114" s="122"/>
      <c r="C114" s="148" t="s">
        <v>237</v>
      </c>
      <c r="D114" s="37"/>
      <c r="E114" s="36"/>
      <c r="F114" s="36"/>
      <c r="G114" s="35"/>
      <c r="H114" s="239"/>
      <c r="I114" s="240"/>
      <c r="J114" s="240"/>
      <c r="K114" s="241"/>
    </row>
    <row r="115" spans="1:11" ht="28.2" x14ac:dyDescent="0.3">
      <c r="A115" s="170"/>
      <c r="B115" s="122"/>
      <c r="C115" s="103" t="s">
        <v>238</v>
      </c>
      <c r="D115" s="37">
        <v>60000</v>
      </c>
      <c r="E115" s="36">
        <v>60000</v>
      </c>
      <c r="F115" s="36"/>
      <c r="G115" s="35"/>
      <c r="H115" s="239">
        <v>60000</v>
      </c>
      <c r="I115" s="240">
        <v>60000</v>
      </c>
      <c r="J115" s="240">
        <v>0</v>
      </c>
      <c r="K115" s="241">
        <v>0</v>
      </c>
    </row>
    <row r="116" spans="1:11" s="148" customFormat="1" ht="13.8" x14ac:dyDescent="0.25">
      <c r="C116" s="148" t="s">
        <v>239</v>
      </c>
      <c r="D116" s="148">
        <v>12000</v>
      </c>
      <c r="E116" s="148">
        <v>12000</v>
      </c>
      <c r="H116" s="148">
        <v>8200</v>
      </c>
      <c r="I116" s="148">
        <v>8200</v>
      </c>
      <c r="J116" s="148">
        <v>0</v>
      </c>
      <c r="K116" s="148">
        <v>0</v>
      </c>
    </row>
    <row r="117" spans="1:11" s="148" customFormat="1" ht="13.8" x14ac:dyDescent="0.25">
      <c r="C117" s="148" t="s">
        <v>240</v>
      </c>
      <c r="D117" s="148">
        <v>30000</v>
      </c>
      <c r="E117" s="148">
        <v>30000</v>
      </c>
      <c r="H117" s="148">
        <v>45000</v>
      </c>
      <c r="I117" s="148">
        <v>45000</v>
      </c>
      <c r="J117" s="148">
        <v>0</v>
      </c>
      <c r="K117" s="148">
        <v>0</v>
      </c>
    </row>
    <row r="118" spans="1:11" ht="28.2" x14ac:dyDescent="0.3">
      <c r="A118" s="170"/>
      <c r="B118" s="122"/>
      <c r="C118" s="103" t="s">
        <v>241</v>
      </c>
      <c r="D118" s="37"/>
      <c r="E118" s="36"/>
      <c r="F118" s="36"/>
      <c r="G118" s="35"/>
      <c r="H118" s="239"/>
      <c r="I118" s="240"/>
      <c r="J118" s="240"/>
      <c r="K118" s="241"/>
    </row>
    <row r="119" spans="1:11" x14ac:dyDescent="0.3">
      <c r="A119" s="170"/>
      <c r="B119" s="122"/>
      <c r="C119" s="148" t="s">
        <v>242</v>
      </c>
      <c r="D119" s="37">
        <v>1500</v>
      </c>
      <c r="E119" s="36">
        <v>1500</v>
      </c>
      <c r="F119" s="36"/>
      <c r="G119" s="35"/>
      <c r="H119" s="239">
        <v>1500</v>
      </c>
      <c r="I119" s="240">
        <v>1500</v>
      </c>
      <c r="J119" s="240">
        <v>0</v>
      </c>
      <c r="K119" s="241">
        <v>0</v>
      </c>
    </row>
    <row r="120" spans="1:11" x14ac:dyDescent="0.3">
      <c r="A120" s="170"/>
      <c r="B120" s="122"/>
      <c r="C120" s="148" t="s">
        <v>243</v>
      </c>
      <c r="D120" s="37">
        <v>1400</v>
      </c>
      <c r="E120" s="36">
        <v>1400</v>
      </c>
      <c r="F120" s="36"/>
      <c r="G120" s="35"/>
      <c r="H120" s="239">
        <v>1400</v>
      </c>
      <c r="I120" s="240">
        <v>1400</v>
      </c>
      <c r="J120" s="240">
        <v>0</v>
      </c>
      <c r="K120" s="241">
        <v>0</v>
      </c>
    </row>
    <row r="121" spans="1:11" x14ac:dyDescent="0.3">
      <c r="A121" s="170"/>
      <c r="B121" s="122"/>
      <c r="C121" s="148" t="s">
        <v>244</v>
      </c>
      <c r="D121" s="37">
        <v>5000</v>
      </c>
      <c r="E121" s="36">
        <v>5000</v>
      </c>
      <c r="F121" s="36"/>
      <c r="G121" s="35"/>
      <c r="H121" s="239">
        <v>5000</v>
      </c>
      <c r="I121" s="240">
        <v>5000</v>
      </c>
      <c r="J121" s="240">
        <v>0</v>
      </c>
      <c r="K121" s="241">
        <v>0</v>
      </c>
    </row>
    <row r="122" spans="1:11" x14ac:dyDescent="0.3">
      <c r="A122" s="170"/>
      <c r="B122" s="122"/>
      <c r="C122" s="148" t="s">
        <v>245</v>
      </c>
      <c r="D122" s="37">
        <v>5000</v>
      </c>
      <c r="E122" s="36">
        <v>5000</v>
      </c>
      <c r="F122" s="36"/>
      <c r="G122" s="35"/>
      <c r="H122" s="239">
        <v>5000</v>
      </c>
      <c r="I122" s="240">
        <v>5000</v>
      </c>
      <c r="J122" s="240">
        <v>0</v>
      </c>
      <c r="K122" s="241">
        <v>0</v>
      </c>
    </row>
    <row r="123" spans="1:11" x14ac:dyDescent="0.3">
      <c r="A123" s="170"/>
      <c r="B123" s="122"/>
      <c r="C123" s="148" t="s">
        <v>246</v>
      </c>
      <c r="D123" s="37">
        <v>300</v>
      </c>
      <c r="E123" s="36">
        <v>300</v>
      </c>
      <c r="F123" s="36"/>
      <c r="G123" s="35"/>
      <c r="H123" s="239">
        <v>300</v>
      </c>
      <c r="I123" s="240">
        <v>300</v>
      </c>
      <c r="J123" s="240">
        <v>0</v>
      </c>
      <c r="K123" s="241">
        <v>0</v>
      </c>
    </row>
    <row r="124" spans="1:11" x14ac:dyDescent="0.3">
      <c r="A124" s="170"/>
      <c r="B124" s="122"/>
      <c r="C124" s="148" t="s">
        <v>247</v>
      </c>
      <c r="D124" s="37">
        <v>48000</v>
      </c>
      <c r="E124" s="36">
        <v>48000</v>
      </c>
      <c r="F124" s="36"/>
      <c r="G124" s="35"/>
      <c r="H124" s="239">
        <v>48000</v>
      </c>
      <c r="I124" s="240">
        <v>48000</v>
      </c>
      <c r="J124" s="240">
        <v>0</v>
      </c>
      <c r="K124" s="241">
        <v>0</v>
      </c>
    </row>
    <row r="125" spans="1:11" x14ac:dyDescent="0.3">
      <c r="A125" s="170"/>
      <c r="B125" s="122"/>
      <c r="C125" s="148" t="s">
        <v>248</v>
      </c>
      <c r="D125" s="37">
        <v>500</v>
      </c>
      <c r="E125" s="36">
        <v>500</v>
      </c>
      <c r="F125" s="36"/>
      <c r="G125" s="35"/>
      <c r="H125" s="239">
        <v>500</v>
      </c>
      <c r="I125" s="240">
        <v>500</v>
      </c>
      <c r="J125" s="240">
        <v>0</v>
      </c>
      <c r="K125" s="241">
        <v>0</v>
      </c>
    </row>
    <row r="126" spans="1:11" x14ac:dyDescent="0.3">
      <c r="A126" s="170"/>
      <c r="B126" s="122"/>
      <c r="C126" s="148" t="s">
        <v>249</v>
      </c>
      <c r="D126" s="37">
        <v>500</v>
      </c>
      <c r="E126" s="36">
        <v>500</v>
      </c>
      <c r="F126" s="36"/>
      <c r="G126" s="35"/>
      <c r="H126" s="239">
        <v>500</v>
      </c>
      <c r="I126" s="240">
        <v>500</v>
      </c>
      <c r="J126" s="240">
        <v>0</v>
      </c>
      <c r="K126" s="241">
        <v>0</v>
      </c>
    </row>
    <row r="127" spans="1:11" x14ac:dyDescent="0.3">
      <c r="A127" s="170"/>
      <c r="B127" s="122"/>
      <c r="C127" s="148" t="s">
        <v>389</v>
      </c>
      <c r="D127" s="37"/>
      <c r="E127" s="36"/>
      <c r="F127" s="36"/>
      <c r="G127" s="35"/>
      <c r="H127" s="239"/>
      <c r="I127" s="240"/>
      <c r="J127" s="240"/>
      <c r="K127" s="241"/>
    </row>
    <row r="128" spans="1:11" x14ac:dyDescent="0.3">
      <c r="A128" s="170"/>
      <c r="B128" s="122"/>
      <c r="C128" s="148" t="s">
        <v>390</v>
      </c>
      <c r="D128" s="37">
        <v>4400</v>
      </c>
      <c r="E128" s="36">
        <v>4400</v>
      </c>
      <c r="F128" s="36"/>
      <c r="G128" s="35"/>
      <c r="H128" s="239">
        <v>4400</v>
      </c>
      <c r="I128" s="240">
        <v>4400</v>
      </c>
      <c r="J128" s="240">
        <v>0</v>
      </c>
      <c r="K128" s="241">
        <v>0</v>
      </c>
    </row>
    <row r="129" spans="1:11" x14ac:dyDescent="0.3">
      <c r="A129" s="170"/>
      <c r="B129" s="122"/>
      <c r="C129" s="148" t="s">
        <v>391</v>
      </c>
      <c r="D129" s="37">
        <v>11100</v>
      </c>
      <c r="E129" s="36">
        <v>11100</v>
      </c>
      <c r="F129" s="36"/>
      <c r="G129" s="35"/>
      <c r="H129" s="239">
        <v>11100</v>
      </c>
      <c r="I129" s="240">
        <v>11100</v>
      </c>
      <c r="J129" s="240">
        <v>0</v>
      </c>
      <c r="K129" s="241">
        <v>0</v>
      </c>
    </row>
    <row r="130" spans="1:11" ht="18.75" customHeight="1" x14ac:dyDescent="0.3">
      <c r="A130" s="170"/>
      <c r="B130" s="122"/>
      <c r="C130" s="148" t="s">
        <v>392</v>
      </c>
      <c r="D130" s="37">
        <v>7289</v>
      </c>
      <c r="E130" s="36">
        <v>7289</v>
      </c>
      <c r="F130" s="36"/>
      <c r="G130" s="35"/>
      <c r="H130" s="239">
        <v>13374</v>
      </c>
      <c r="I130" s="240">
        <v>13374</v>
      </c>
      <c r="J130" s="240">
        <v>0</v>
      </c>
      <c r="K130" s="241">
        <v>0</v>
      </c>
    </row>
    <row r="131" spans="1:11" x14ac:dyDescent="0.3">
      <c r="A131" s="170"/>
      <c r="B131" s="122"/>
      <c r="C131" s="103" t="s">
        <v>393</v>
      </c>
      <c r="D131" s="77">
        <v>100</v>
      </c>
      <c r="E131" s="76"/>
      <c r="F131" s="76">
        <v>100</v>
      </c>
      <c r="G131" s="75"/>
      <c r="H131" s="239">
        <v>100</v>
      </c>
      <c r="I131" s="240">
        <v>0</v>
      </c>
      <c r="J131" s="240">
        <v>100</v>
      </c>
      <c r="K131" s="241">
        <v>0</v>
      </c>
    </row>
    <row r="132" spans="1:11" ht="16.5" customHeight="1" x14ac:dyDescent="0.3">
      <c r="A132" s="170"/>
      <c r="B132" s="122"/>
      <c r="C132" s="103" t="s">
        <v>394</v>
      </c>
      <c r="D132" s="77">
        <v>8000</v>
      </c>
      <c r="E132" s="76"/>
      <c r="F132" s="76">
        <v>8000</v>
      </c>
      <c r="G132" s="75"/>
      <c r="H132" s="239">
        <v>8000</v>
      </c>
      <c r="I132" s="240">
        <v>0</v>
      </c>
      <c r="J132" s="240">
        <v>8000</v>
      </c>
      <c r="K132" s="241">
        <v>0</v>
      </c>
    </row>
    <row r="133" spans="1:11" ht="18.75" customHeight="1" x14ac:dyDescent="0.3">
      <c r="A133" s="170"/>
      <c r="B133" s="122"/>
      <c r="C133" s="103" t="s">
        <v>395</v>
      </c>
      <c r="D133" s="77">
        <v>20000</v>
      </c>
      <c r="E133" s="76"/>
      <c r="F133" s="76">
        <v>20000</v>
      </c>
      <c r="G133" s="75"/>
      <c r="H133" s="239">
        <v>10000</v>
      </c>
      <c r="I133" s="240">
        <v>0</v>
      </c>
      <c r="J133" s="240">
        <v>10000</v>
      </c>
      <c r="K133" s="241">
        <v>0</v>
      </c>
    </row>
    <row r="134" spans="1:11" x14ac:dyDescent="0.3">
      <c r="A134" s="170"/>
      <c r="B134" s="122"/>
      <c r="C134" s="103" t="s">
        <v>396</v>
      </c>
      <c r="D134" s="77">
        <v>1000</v>
      </c>
      <c r="E134" s="76"/>
      <c r="F134" s="76">
        <v>1000</v>
      </c>
      <c r="G134" s="75"/>
      <c r="H134" s="239">
        <v>1000</v>
      </c>
      <c r="I134" s="240">
        <v>0</v>
      </c>
      <c r="J134" s="240">
        <v>1000</v>
      </c>
      <c r="K134" s="241">
        <v>0</v>
      </c>
    </row>
    <row r="135" spans="1:11" ht="18" customHeight="1" x14ac:dyDescent="0.3">
      <c r="A135" s="170"/>
      <c r="B135" s="122"/>
      <c r="C135" s="103" t="s">
        <v>397</v>
      </c>
      <c r="D135" s="77">
        <v>20000</v>
      </c>
      <c r="E135" s="76">
        <v>20000</v>
      </c>
      <c r="F135" s="76"/>
      <c r="G135" s="75"/>
      <c r="H135" s="239">
        <v>20000</v>
      </c>
      <c r="I135" s="240">
        <v>20000</v>
      </c>
      <c r="J135" s="240">
        <v>0</v>
      </c>
      <c r="K135" s="241">
        <v>0</v>
      </c>
    </row>
    <row r="136" spans="1:11" s="148" customFormat="1" ht="13.8" x14ac:dyDescent="0.25">
      <c r="C136" s="148" t="s">
        <v>510</v>
      </c>
      <c r="H136" s="148">
        <v>13673</v>
      </c>
      <c r="I136" s="148">
        <v>13673</v>
      </c>
      <c r="J136" s="148">
        <v>0</v>
      </c>
      <c r="K136" s="148">
        <v>0</v>
      </c>
    </row>
    <row r="137" spans="1:11" x14ac:dyDescent="0.3">
      <c r="A137" s="170"/>
      <c r="B137" s="122"/>
      <c r="C137" s="103" t="s">
        <v>398</v>
      </c>
      <c r="D137" s="77">
        <v>72000</v>
      </c>
      <c r="E137" s="76"/>
      <c r="F137" s="76">
        <v>72000</v>
      </c>
      <c r="G137" s="75"/>
      <c r="H137" s="239">
        <v>57000</v>
      </c>
      <c r="I137" s="240">
        <v>0</v>
      </c>
      <c r="J137" s="240">
        <v>57000</v>
      </c>
      <c r="K137" s="241">
        <v>0</v>
      </c>
    </row>
    <row r="138" spans="1:11" x14ac:dyDescent="0.3">
      <c r="A138" s="170"/>
      <c r="B138" s="122"/>
      <c r="C138" s="103" t="s">
        <v>399</v>
      </c>
      <c r="D138" s="77">
        <v>11362</v>
      </c>
      <c r="E138" s="76"/>
      <c r="F138" s="76">
        <v>11362</v>
      </c>
      <c r="G138" s="75"/>
      <c r="H138" s="239">
        <v>11362</v>
      </c>
      <c r="I138" s="240">
        <v>0</v>
      </c>
      <c r="J138" s="240">
        <v>11362</v>
      </c>
      <c r="K138" s="241">
        <v>0</v>
      </c>
    </row>
    <row r="139" spans="1:11" x14ac:dyDescent="0.3">
      <c r="A139" s="170"/>
      <c r="B139" s="122"/>
      <c r="C139" s="103" t="s">
        <v>400</v>
      </c>
      <c r="D139" s="77">
        <v>4800</v>
      </c>
      <c r="E139" s="76">
        <v>4800</v>
      </c>
      <c r="F139" s="76"/>
      <c r="G139" s="75"/>
      <c r="H139" s="239">
        <v>1600</v>
      </c>
      <c r="I139" s="240">
        <v>1600</v>
      </c>
      <c r="J139" s="240">
        <v>0</v>
      </c>
      <c r="K139" s="241">
        <v>0</v>
      </c>
    </row>
    <row r="140" spans="1:11" x14ac:dyDescent="0.3">
      <c r="A140" s="170"/>
      <c r="B140" s="122"/>
      <c r="C140" s="103" t="s">
        <v>401</v>
      </c>
      <c r="D140" s="89"/>
      <c r="E140" s="76"/>
      <c r="F140" s="76"/>
      <c r="G140" s="109"/>
      <c r="H140" s="239"/>
      <c r="I140" s="240"/>
      <c r="J140" s="240"/>
      <c r="K140" s="241"/>
    </row>
    <row r="141" spans="1:11" x14ac:dyDescent="0.3">
      <c r="A141" s="170"/>
      <c r="B141" s="122"/>
      <c r="C141" s="103" t="s">
        <v>402</v>
      </c>
      <c r="D141" s="89">
        <v>13000</v>
      </c>
      <c r="E141" s="76"/>
      <c r="F141" s="76">
        <v>13000</v>
      </c>
      <c r="G141" s="109"/>
      <c r="H141" s="239">
        <v>3000</v>
      </c>
      <c r="I141" s="240">
        <v>0</v>
      </c>
      <c r="J141" s="240">
        <v>3000</v>
      </c>
      <c r="K141" s="241">
        <v>0</v>
      </c>
    </row>
    <row r="142" spans="1:11" x14ac:dyDescent="0.3">
      <c r="A142" s="170"/>
      <c r="B142" s="122"/>
      <c r="C142" s="103" t="s">
        <v>403</v>
      </c>
      <c r="D142" s="89">
        <v>400</v>
      </c>
      <c r="E142" s="76"/>
      <c r="F142" s="76">
        <v>400</v>
      </c>
      <c r="G142" s="109"/>
      <c r="H142" s="239">
        <v>400</v>
      </c>
      <c r="I142" s="240">
        <v>0</v>
      </c>
      <c r="J142" s="240">
        <v>400</v>
      </c>
      <c r="K142" s="241">
        <v>0</v>
      </c>
    </row>
    <row r="143" spans="1:11" x14ac:dyDescent="0.3">
      <c r="A143" s="170"/>
      <c r="B143" s="122"/>
      <c r="C143" s="103" t="s">
        <v>404</v>
      </c>
      <c r="D143" s="89">
        <v>1000</v>
      </c>
      <c r="E143" s="76">
        <v>1000</v>
      </c>
      <c r="F143" s="76"/>
      <c r="G143" s="109"/>
      <c r="H143" s="239">
        <v>1000</v>
      </c>
      <c r="I143" s="240">
        <v>1000</v>
      </c>
      <c r="J143" s="240">
        <v>0</v>
      </c>
      <c r="K143" s="241">
        <v>0</v>
      </c>
    </row>
    <row r="144" spans="1:11" x14ac:dyDescent="0.3">
      <c r="A144" s="170"/>
      <c r="B144" s="122"/>
      <c r="C144" s="103" t="s">
        <v>405</v>
      </c>
      <c r="D144" s="89">
        <v>20000</v>
      </c>
      <c r="E144" s="76">
        <v>20000</v>
      </c>
      <c r="F144" s="76"/>
      <c r="G144" s="109"/>
      <c r="H144" s="239">
        <v>20000</v>
      </c>
      <c r="I144" s="240">
        <v>20000</v>
      </c>
      <c r="J144" s="240">
        <v>0</v>
      </c>
      <c r="K144" s="241">
        <v>0</v>
      </c>
    </row>
    <row r="145" spans="1:11" s="148" customFormat="1" ht="13.8" x14ac:dyDescent="0.25">
      <c r="C145" s="148" t="s">
        <v>406</v>
      </c>
      <c r="D145" s="148">
        <v>17000</v>
      </c>
      <c r="E145" s="148">
        <v>17000</v>
      </c>
      <c r="H145" s="148">
        <v>17000</v>
      </c>
      <c r="I145" s="148">
        <v>17000</v>
      </c>
      <c r="J145" s="148">
        <v>0</v>
      </c>
      <c r="K145" s="148">
        <v>0</v>
      </c>
    </row>
    <row r="146" spans="1:11" s="148" customFormat="1" ht="13.8" x14ac:dyDescent="0.25">
      <c r="C146" s="148" t="s">
        <v>407</v>
      </c>
      <c r="D146" s="148">
        <v>1000</v>
      </c>
      <c r="F146" s="148">
        <v>1000</v>
      </c>
      <c r="H146" s="148">
        <v>3000</v>
      </c>
      <c r="I146" s="148">
        <v>0</v>
      </c>
      <c r="J146" s="148">
        <v>3000</v>
      </c>
      <c r="K146" s="148">
        <v>0</v>
      </c>
    </row>
    <row r="147" spans="1:11" s="148" customFormat="1" ht="13.8" x14ac:dyDescent="0.25">
      <c r="C147" s="148" t="s">
        <v>408</v>
      </c>
      <c r="D147" s="148">
        <v>635</v>
      </c>
      <c r="F147" s="148">
        <v>635</v>
      </c>
      <c r="H147" s="148">
        <v>953</v>
      </c>
      <c r="I147" s="148">
        <v>0</v>
      </c>
      <c r="J147" s="148">
        <v>953</v>
      </c>
      <c r="K147" s="148">
        <v>0</v>
      </c>
    </row>
    <row r="148" spans="1:11" x14ac:dyDescent="0.3">
      <c r="A148" s="170"/>
      <c r="B148" s="122"/>
      <c r="C148" s="103" t="s">
        <v>420</v>
      </c>
      <c r="D148" s="89">
        <v>8500</v>
      </c>
      <c r="E148" s="76">
        <v>8500</v>
      </c>
      <c r="F148" s="76"/>
      <c r="G148" s="109"/>
      <c r="H148" s="239">
        <v>8500</v>
      </c>
      <c r="I148" s="240">
        <v>8500</v>
      </c>
      <c r="J148" s="240">
        <v>0</v>
      </c>
      <c r="K148" s="241">
        <v>0</v>
      </c>
    </row>
    <row r="149" spans="1:11" x14ac:dyDescent="0.3">
      <c r="A149" s="170"/>
      <c r="B149" s="122"/>
      <c r="C149" s="103" t="s">
        <v>421</v>
      </c>
      <c r="D149" s="89">
        <v>4000</v>
      </c>
      <c r="E149" s="76">
        <v>4000</v>
      </c>
      <c r="F149" s="76"/>
      <c r="G149" s="109"/>
      <c r="H149" s="239">
        <v>4000</v>
      </c>
      <c r="I149" s="240">
        <v>4000</v>
      </c>
      <c r="J149" s="240">
        <v>0</v>
      </c>
      <c r="K149" s="241">
        <v>0</v>
      </c>
    </row>
    <row r="150" spans="1:11" ht="30" customHeight="1" x14ac:dyDescent="0.3">
      <c r="A150" s="170"/>
      <c r="B150" s="122"/>
      <c r="C150" s="103" t="s">
        <v>422</v>
      </c>
      <c r="D150" s="89">
        <v>2299</v>
      </c>
      <c r="E150" s="76">
        <v>2299</v>
      </c>
      <c r="F150" s="76"/>
      <c r="G150" s="109"/>
      <c r="H150" s="239">
        <v>2299</v>
      </c>
      <c r="I150" s="240">
        <v>2299</v>
      </c>
      <c r="J150" s="240">
        <v>0</v>
      </c>
      <c r="K150" s="241">
        <v>0</v>
      </c>
    </row>
    <row r="151" spans="1:11" ht="30.75" customHeight="1" x14ac:dyDescent="0.3">
      <c r="A151" s="170"/>
      <c r="B151" s="122"/>
      <c r="C151" s="103" t="s">
        <v>423</v>
      </c>
      <c r="D151" s="89">
        <v>1505</v>
      </c>
      <c r="E151" s="76">
        <v>1505</v>
      </c>
      <c r="F151" s="76"/>
      <c r="G151" s="109"/>
      <c r="H151" s="239">
        <v>1505</v>
      </c>
      <c r="I151" s="240">
        <v>1505</v>
      </c>
      <c r="J151" s="240">
        <v>0</v>
      </c>
      <c r="K151" s="241">
        <v>0</v>
      </c>
    </row>
    <row r="152" spans="1:11" ht="42" x14ac:dyDescent="0.3">
      <c r="A152" s="170"/>
      <c r="B152" s="122"/>
      <c r="C152" s="103" t="s">
        <v>424</v>
      </c>
      <c r="D152" s="89">
        <v>1470</v>
      </c>
      <c r="E152" s="76">
        <v>1470</v>
      </c>
      <c r="F152" s="76"/>
      <c r="G152" s="109"/>
      <c r="H152" s="239">
        <v>1470</v>
      </c>
      <c r="I152" s="240">
        <v>1470</v>
      </c>
      <c r="J152" s="240">
        <v>0</v>
      </c>
      <c r="K152" s="241">
        <v>0</v>
      </c>
    </row>
    <row r="153" spans="1:11" ht="28.2" x14ac:dyDescent="0.3">
      <c r="A153" s="170"/>
      <c r="B153" s="122"/>
      <c r="C153" s="103" t="s">
        <v>425</v>
      </c>
      <c r="D153" s="89">
        <v>1864</v>
      </c>
      <c r="E153" s="76">
        <v>1864</v>
      </c>
      <c r="F153" s="76"/>
      <c r="G153" s="109"/>
      <c r="H153" s="239">
        <v>1864</v>
      </c>
      <c r="I153" s="240">
        <v>1864</v>
      </c>
      <c r="J153" s="240">
        <v>0</v>
      </c>
      <c r="K153" s="241">
        <v>0</v>
      </c>
    </row>
    <row r="154" spans="1:11" ht="28.2" x14ac:dyDescent="0.3">
      <c r="A154" s="170"/>
      <c r="B154" s="122"/>
      <c r="C154" s="78" t="s">
        <v>426</v>
      </c>
      <c r="D154" s="89">
        <v>21701</v>
      </c>
      <c r="E154" s="76">
        <v>21701</v>
      </c>
      <c r="F154" s="76"/>
      <c r="G154" s="109"/>
      <c r="H154" s="239">
        <v>21701</v>
      </c>
      <c r="I154" s="240">
        <v>21701</v>
      </c>
      <c r="J154" s="240">
        <v>0</v>
      </c>
      <c r="K154" s="241">
        <v>0</v>
      </c>
    </row>
    <row r="155" spans="1:11" ht="28.2" x14ac:dyDescent="0.3">
      <c r="A155" s="170"/>
      <c r="B155" s="122"/>
      <c r="C155" s="78" t="s">
        <v>427</v>
      </c>
      <c r="D155" s="89">
        <v>16454</v>
      </c>
      <c r="E155" s="76">
        <v>16454</v>
      </c>
      <c r="F155" s="76"/>
      <c r="G155" s="109"/>
      <c r="H155" s="239">
        <v>16454</v>
      </c>
      <c r="I155" s="240">
        <v>16454</v>
      </c>
      <c r="J155" s="240">
        <v>0</v>
      </c>
      <c r="K155" s="241">
        <v>0</v>
      </c>
    </row>
    <row r="156" spans="1:11" x14ac:dyDescent="0.3">
      <c r="A156" s="170"/>
      <c r="B156" s="122"/>
      <c r="C156" s="103" t="s">
        <v>428</v>
      </c>
      <c r="D156" s="89">
        <v>2120</v>
      </c>
      <c r="E156" s="76">
        <v>2120</v>
      </c>
      <c r="F156" s="76"/>
      <c r="G156" s="109"/>
      <c r="H156" s="239">
        <v>2120</v>
      </c>
      <c r="I156" s="240">
        <v>2120</v>
      </c>
      <c r="J156" s="240">
        <v>0</v>
      </c>
      <c r="K156" s="241">
        <v>0</v>
      </c>
    </row>
    <row r="157" spans="1:11" ht="28.2" x14ac:dyDescent="0.3">
      <c r="A157" s="170"/>
      <c r="B157" s="122"/>
      <c r="C157" s="103" t="s">
        <v>429</v>
      </c>
      <c r="D157" s="89">
        <v>2638</v>
      </c>
      <c r="E157" s="76">
        <v>2638</v>
      </c>
      <c r="F157" s="76"/>
      <c r="G157" s="109"/>
      <c r="H157" s="239">
        <v>2638</v>
      </c>
      <c r="I157" s="240">
        <v>2638</v>
      </c>
      <c r="J157" s="240">
        <v>0</v>
      </c>
      <c r="K157" s="241">
        <v>0</v>
      </c>
    </row>
    <row r="158" spans="1:11" x14ac:dyDescent="0.3">
      <c r="A158" s="170"/>
      <c r="B158" s="122"/>
      <c r="C158" s="103" t="s">
        <v>430</v>
      </c>
      <c r="D158" s="89">
        <v>3613</v>
      </c>
      <c r="E158" s="76">
        <v>3613</v>
      </c>
      <c r="F158" s="76"/>
      <c r="G158" s="109"/>
      <c r="H158" s="239">
        <v>3613</v>
      </c>
      <c r="I158" s="240">
        <v>3613</v>
      </c>
      <c r="J158" s="240">
        <v>0</v>
      </c>
      <c r="K158" s="241">
        <v>0</v>
      </c>
    </row>
    <row r="159" spans="1:11" x14ac:dyDescent="0.3">
      <c r="A159" s="170"/>
      <c r="B159" s="122"/>
      <c r="C159" s="103" t="s">
        <v>431</v>
      </c>
      <c r="D159" s="89">
        <v>3000</v>
      </c>
      <c r="E159" s="76">
        <v>3000</v>
      </c>
      <c r="F159" s="76"/>
      <c r="G159" s="109"/>
      <c r="H159" s="239">
        <v>3000</v>
      </c>
      <c r="I159" s="240">
        <v>3000</v>
      </c>
      <c r="J159" s="240">
        <v>0</v>
      </c>
      <c r="K159" s="241">
        <v>0</v>
      </c>
    </row>
    <row r="160" spans="1:11" x14ac:dyDescent="0.3">
      <c r="A160" s="170"/>
      <c r="B160" s="122"/>
      <c r="C160" s="103" t="s">
        <v>432</v>
      </c>
      <c r="D160" s="89">
        <v>1160</v>
      </c>
      <c r="E160" s="76">
        <v>1160</v>
      </c>
      <c r="F160" s="76"/>
      <c r="G160" s="109"/>
      <c r="H160" s="239">
        <v>1160</v>
      </c>
      <c r="I160" s="240">
        <v>1160</v>
      </c>
      <c r="J160" s="240">
        <v>0</v>
      </c>
      <c r="K160" s="241">
        <v>0</v>
      </c>
    </row>
    <row r="161" spans="1:11" x14ac:dyDescent="0.3">
      <c r="A161" s="170"/>
      <c r="B161" s="122"/>
      <c r="C161" s="103" t="s">
        <v>433</v>
      </c>
      <c r="D161" s="89">
        <v>20000</v>
      </c>
      <c r="E161" s="76"/>
      <c r="F161" s="76">
        <v>20000</v>
      </c>
      <c r="G161" s="109"/>
      <c r="H161" s="239">
        <v>12500</v>
      </c>
      <c r="I161" s="240">
        <v>0</v>
      </c>
      <c r="J161" s="240">
        <v>12500</v>
      </c>
      <c r="K161" s="241">
        <v>0</v>
      </c>
    </row>
    <row r="162" spans="1:11" x14ac:dyDescent="0.3">
      <c r="A162" s="170"/>
      <c r="B162" s="122"/>
      <c r="C162" s="103" t="s">
        <v>434</v>
      </c>
      <c r="D162" s="89">
        <v>5000</v>
      </c>
      <c r="E162" s="76">
        <v>5000</v>
      </c>
      <c r="F162" s="76"/>
      <c r="G162" s="109"/>
      <c r="H162" s="239">
        <v>5000</v>
      </c>
      <c r="I162" s="240">
        <v>5000</v>
      </c>
      <c r="J162" s="240">
        <v>0</v>
      </c>
      <c r="K162" s="241">
        <v>0</v>
      </c>
    </row>
    <row r="163" spans="1:11" x14ac:dyDescent="0.3">
      <c r="A163" s="170"/>
      <c r="B163" s="122"/>
      <c r="C163" s="103" t="s">
        <v>435</v>
      </c>
      <c r="D163" s="89">
        <v>1996</v>
      </c>
      <c r="E163" s="76">
        <v>1996</v>
      </c>
      <c r="F163" s="76"/>
      <c r="G163" s="109"/>
      <c r="H163" s="239">
        <v>1996</v>
      </c>
      <c r="I163" s="240">
        <v>1996</v>
      </c>
      <c r="J163" s="240">
        <v>0</v>
      </c>
      <c r="K163" s="241">
        <v>0</v>
      </c>
    </row>
    <row r="164" spans="1:11" s="148" customFormat="1" ht="13.8" x14ac:dyDescent="0.25">
      <c r="C164" s="148" t="s">
        <v>436</v>
      </c>
      <c r="D164" s="148">
        <v>3000</v>
      </c>
      <c r="E164" s="148">
        <v>3000</v>
      </c>
      <c r="H164" s="148">
        <v>3736</v>
      </c>
      <c r="I164" s="148">
        <v>3736</v>
      </c>
      <c r="J164" s="148">
        <v>0</v>
      </c>
      <c r="K164" s="148">
        <v>0</v>
      </c>
    </row>
    <row r="165" spans="1:11" x14ac:dyDescent="0.3">
      <c r="A165" s="170"/>
      <c r="B165" s="122"/>
      <c r="C165" s="103" t="s">
        <v>437</v>
      </c>
      <c r="D165" s="89">
        <v>500</v>
      </c>
      <c r="E165" s="76">
        <v>500</v>
      </c>
      <c r="F165" s="76"/>
      <c r="G165" s="109"/>
      <c r="H165" s="239">
        <v>500</v>
      </c>
      <c r="I165" s="240">
        <v>500</v>
      </c>
      <c r="J165" s="240">
        <v>0</v>
      </c>
      <c r="K165" s="241">
        <v>0</v>
      </c>
    </row>
    <row r="166" spans="1:11" x14ac:dyDescent="0.3">
      <c r="A166" s="170"/>
      <c r="B166" s="122"/>
      <c r="C166" s="103" t="s">
        <v>438</v>
      </c>
      <c r="D166" s="89">
        <v>500</v>
      </c>
      <c r="E166" s="76">
        <v>500</v>
      </c>
      <c r="F166" s="76"/>
      <c r="G166" s="109"/>
      <c r="H166" s="239">
        <v>500</v>
      </c>
      <c r="I166" s="240">
        <v>500</v>
      </c>
      <c r="J166" s="240">
        <v>0</v>
      </c>
      <c r="K166" s="241">
        <v>0</v>
      </c>
    </row>
    <row r="167" spans="1:11" x14ac:dyDescent="0.3">
      <c r="A167" s="170"/>
      <c r="B167" s="122"/>
      <c r="C167" s="103" t="s">
        <v>439</v>
      </c>
      <c r="D167" s="89">
        <v>2500</v>
      </c>
      <c r="E167" s="76"/>
      <c r="F167" s="76">
        <v>2500</v>
      </c>
      <c r="G167" s="109"/>
      <c r="H167" s="239">
        <v>2500</v>
      </c>
      <c r="I167" s="240">
        <v>0</v>
      </c>
      <c r="J167" s="240">
        <v>2500</v>
      </c>
      <c r="K167" s="241">
        <v>0</v>
      </c>
    </row>
    <row r="168" spans="1:11" x14ac:dyDescent="0.3">
      <c r="A168" s="170"/>
      <c r="B168" s="122"/>
      <c r="C168" s="103" t="s">
        <v>440</v>
      </c>
      <c r="D168" s="89">
        <v>4000</v>
      </c>
      <c r="E168" s="76">
        <v>4000</v>
      </c>
      <c r="F168" s="76"/>
      <c r="G168" s="109"/>
      <c r="H168" s="239">
        <v>4000</v>
      </c>
      <c r="I168" s="240">
        <v>4000</v>
      </c>
      <c r="J168" s="240">
        <v>0</v>
      </c>
      <c r="K168" s="241">
        <v>0</v>
      </c>
    </row>
    <row r="169" spans="1:11" x14ac:dyDescent="0.3">
      <c r="A169" s="170"/>
      <c r="B169" s="122"/>
      <c r="C169" s="103" t="s">
        <v>441</v>
      </c>
      <c r="D169" s="89">
        <v>488</v>
      </c>
      <c r="E169" s="76"/>
      <c r="F169" s="76">
        <v>488</v>
      </c>
      <c r="G169" s="109"/>
      <c r="H169" s="239">
        <v>488</v>
      </c>
      <c r="I169" s="240">
        <v>0</v>
      </c>
      <c r="J169" s="240">
        <v>488</v>
      </c>
      <c r="K169" s="241">
        <v>0</v>
      </c>
    </row>
    <row r="170" spans="1:11" ht="28.2" x14ac:dyDescent="0.3">
      <c r="A170" s="170"/>
      <c r="B170" s="122"/>
      <c r="C170" s="103" t="s">
        <v>442</v>
      </c>
      <c r="D170" s="89">
        <v>270</v>
      </c>
      <c r="E170" s="76"/>
      <c r="F170" s="76">
        <v>270</v>
      </c>
      <c r="G170" s="109"/>
      <c r="H170" s="239">
        <v>270</v>
      </c>
      <c r="I170" s="240">
        <v>0</v>
      </c>
      <c r="J170" s="240">
        <v>270</v>
      </c>
      <c r="K170" s="241">
        <v>0</v>
      </c>
    </row>
    <row r="171" spans="1:11" x14ac:dyDescent="0.3">
      <c r="A171" s="170"/>
      <c r="B171" s="122"/>
      <c r="C171" s="103" t="s">
        <v>443</v>
      </c>
      <c r="D171" s="89">
        <v>229</v>
      </c>
      <c r="E171" s="76"/>
      <c r="F171" s="76">
        <v>229</v>
      </c>
      <c r="G171" s="109"/>
      <c r="H171" s="239">
        <v>229</v>
      </c>
      <c r="I171" s="240">
        <v>0</v>
      </c>
      <c r="J171" s="240">
        <v>229</v>
      </c>
      <c r="K171" s="241">
        <v>0</v>
      </c>
    </row>
    <row r="172" spans="1:11" x14ac:dyDescent="0.3">
      <c r="A172" s="170"/>
      <c r="B172" s="122"/>
      <c r="C172" s="103" t="s">
        <v>444</v>
      </c>
      <c r="D172" s="89">
        <v>379</v>
      </c>
      <c r="E172" s="76"/>
      <c r="F172" s="76">
        <v>379</v>
      </c>
      <c r="G172" s="109"/>
      <c r="H172" s="239">
        <v>379</v>
      </c>
      <c r="I172" s="240">
        <v>0</v>
      </c>
      <c r="J172" s="240">
        <v>379</v>
      </c>
      <c r="K172" s="241">
        <v>0</v>
      </c>
    </row>
    <row r="173" spans="1:11" x14ac:dyDescent="0.3">
      <c r="A173" s="170"/>
      <c r="B173" s="122"/>
      <c r="C173" s="103" t="s">
        <v>445</v>
      </c>
      <c r="D173" s="89">
        <v>1000</v>
      </c>
      <c r="E173" s="76">
        <v>1000</v>
      </c>
      <c r="F173" s="76"/>
      <c r="G173" s="109"/>
      <c r="H173" s="239">
        <v>1000</v>
      </c>
      <c r="I173" s="240">
        <v>1000</v>
      </c>
      <c r="J173" s="240">
        <v>0</v>
      </c>
      <c r="K173" s="241">
        <v>0</v>
      </c>
    </row>
    <row r="174" spans="1:11" ht="28.2" x14ac:dyDescent="0.3">
      <c r="A174" s="170"/>
      <c r="B174" s="122"/>
      <c r="C174" s="103" t="s">
        <v>446</v>
      </c>
      <c r="D174" s="89">
        <v>641</v>
      </c>
      <c r="E174" s="76">
        <v>641</v>
      </c>
      <c r="F174" s="76"/>
      <c r="G174" s="109"/>
      <c r="H174" s="239">
        <v>641</v>
      </c>
      <c r="I174" s="240">
        <v>641</v>
      </c>
      <c r="J174" s="240">
        <v>0</v>
      </c>
      <c r="K174" s="241">
        <v>0</v>
      </c>
    </row>
    <row r="175" spans="1:11" ht="15.75" customHeight="1" x14ac:dyDescent="0.3">
      <c r="A175" s="170"/>
      <c r="B175" s="122"/>
      <c r="C175" s="103" t="s">
        <v>447</v>
      </c>
      <c r="D175" s="89">
        <v>1178</v>
      </c>
      <c r="E175" s="76">
        <v>1178</v>
      </c>
      <c r="F175" s="76"/>
      <c r="G175" s="109"/>
      <c r="H175" s="239">
        <v>1178</v>
      </c>
      <c r="I175" s="240">
        <v>1178</v>
      </c>
      <c r="J175" s="240">
        <v>0</v>
      </c>
      <c r="K175" s="241">
        <v>0</v>
      </c>
    </row>
    <row r="176" spans="1:11" x14ac:dyDescent="0.3">
      <c r="A176" s="170"/>
      <c r="B176" s="122"/>
      <c r="C176" s="103" t="s">
        <v>448</v>
      </c>
      <c r="D176" s="89">
        <v>2900</v>
      </c>
      <c r="E176" s="76">
        <v>2900</v>
      </c>
      <c r="F176" s="76"/>
      <c r="G176" s="109"/>
      <c r="H176" s="239">
        <v>2900</v>
      </c>
      <c r="I176" s="240">
        <v>2900</v>
      </c>
      <c r="J176" s="240">
        <v>0</v>
      </c>
      <c r="K176" s="241">
        <v>0</v>
      </c>
    </row>
    <row r="177" spans="1:11" x14ac:dyDescent="0.3">
      <c r="A177" s="170"/>
      <c r="B177" s="122"/>
      <c r="C177" s="103" t="s">
        <v>490</v>
      </c>
      <c r="D177" s="89"/>
      <c r="E177" s="76"/>
      <c r="F177" s="76"/>
      <c r="G177" s="109"/>
      <c r="H177" s="239">
        <v>3753</v>
      </c>
      <c r="I177" s="240">
        <v>3753</v>
      </c>
      <c r="J177" s="240">
        <v>0</v>
      </c>
      <c r="K177" s="241">
        <v>0</v>
      </c>
    </row>
    <row r="178" spans="1:11" s="148" customFormat="1" ht="13.8" x14ac:dyDescent="0.25">
      <c r="C178" s="148" t="s">
        <v>491</v>
      </c>
      <c r="H178" s="148">
        <v>58592</v>
      </c>
      <c r="I178" s="148">
        <v>58592</v>
      </c>
      <c r="J178" s="148">
        <v>0</v>
      </c>
      <c r="K178" s="148">
        <v>0</v>
      </c>
    </row>
    <row r="179" spans="1:11" s="148" customFormat="1" ht="13.8" x14ac:dyDescent="0.25">
      <c r="C179" s="148" t="s">
        <v>507</v>
      </c>
      <c r="H179" s="148">
        <v>500</v>
      </c>
      <c r="I179" s="148">
        <v>500</v>
      </c>
      <c r="J179" s="148">
        <v>0</v>
      </c>
      <c r="K179" s="148">
        <v>0</v>
      </c>
    </row>
    <row r="180" spans="1:11" s="148" customFormat="1" ht="13.8" x14ac:dyDescent="0.25">
      <c r="C180" s="148" t="s">
        <v>523</v>
      </c>
      <c r="H180" s="148">
        <v>150</v>
      </c>
      <c r="I180" s="148">
        <v>150</v>
      </c>
      <c r="J180" s="148">
        <v>0</v>
      </c>
      <c r="K180" s="148">
        <v>0</v>
      </c>
    </row>
    <row r="181" spans="1:11" s="148" customFormat="1" ht="13.8" x14ac:dyDescent="0.25">
      <c r="C181" s="148" t="s">
        <v>530</v>
      </c>
      <c r="H181" s="148">
        <v>1269</v>
      </c>
      <c r="I181" s="148">
        <v>1269</v>
      </c>
    </row>
    <row r="182" spans="1:11" s="148" customFormat="1" ht="13.8" x14ac:dyDescent="0.25">
      <c r="C182" s="148" t="s">
        <v>533</v>
      </c>
      <c r="H182" s="148">
        <v>1207</v>
      </c>
      <c r="I182" s="148">
        <v>1207</v>
      </c>
    </row>
    <row r="183" spans="1:11" x14ac:dyDescent="0.3">
      <c r="A183" s="170"/>
      <c r="B183" s="122"/>
      <c r="C183" s="103"/>
      <c r="D183" s="89"/>
      <c r="E183" s="76"/>
      <c r="F183" s="76"/>
      <c r="G183" s="109"/>
      <c r="H183" s="239"/>
      <c r="I183" s="240"/>
      <c r="J183" s="240"/>
      <c r="K183" s="241"/>
    </row>
    <row r="184" spans="1:11" x14ac:dyDescent="0.3">
      <c r="A184" s="170"/>
      <c r="B184" s="122"/>
      <c r="C184" s="152" t="s">
        <v>36</v>
      </c>
      <c r="D184" s="164">
        <f>SUM(D105:D183)</f>
        <v>600281</v>
      </c>
      <c r="E184" s="111">
        <f>SUM(E105:E183)</f>
        <v>446918</v>
      </c>
      <c r="F184" s="111">
        <f>SUM(F105:F183)</f>
        <v>153363</v>
      </c>
      <c r="G184" s="163">
        <f>SUM(G105:G183)</f>
        <v>0</v>
      </c>
      <c r="H184" s="254">
        <v>654962</v>
      </c>
      <c r="I184" s="255">
        <v>541781</v>
      </c>
      <c r="J184" s="255">
        <v>113181</v>
      </c>
      <c r="K184" s="256">
        <v>0</v>
      </c>
    </row>
    <row r="185" spans="1:11" x14ac:dyDescent="0.3">
      <c r="A185" s="170"/>
      <c r="B185" s="122"/>
      <c r="C185" s="152"/>
      <c r="D185" s="169"/>
      <c r="E185" s="24"/>
      <c r="F185" s="24"/>
      <c r="G185" s="155"/>
      <c r="H185" s="239"/>
      <c r="I185" s="240"/>
      <c r="J185" s="240"/>
      <c r="K185" s="241"/>
    </row>
    <row r="186" spans="1:11" x14ac:dyDescent="0.3">
      <c r="A186" s="170"/>
      <c r="B186" s="122" t="s">
        <v>9</v>
      </c>
      <c r="C186" s="148" t="s">
        <v>49</v>
      </c>
      <c r="D186" s="156"/>
      <c r="E186" s="24"/>
      <c r="F186" s="24"/>
      <c r="G186" s="155"/>
      <c r="H186" s="239"/>
      <c r="I186" s="240"/>
      <c r="J186" s="240"/>
      <c r="K186" s="241"/>
    </row>
    <row r="187" spans="1:11" s="172" customFormat="1" x14ac:dyDescent="0.3">
      <c r="A187" s="173"/>
      <c r="B187" s="122"/>
      <c r="C187" s="103" t="s">
        <v>91</v>
      </c>
      <c r="D187" s="37"/>
      <c r="E187" s="36"/>
      <c r="F187" s="36"/>
      <c r="G187" s="35"/>
      <c r="H187" s="239"/>
      <c r="I187" s="240"/>
      <c r="J187" s="240"/>
      <c r="K187" s="241"/>
    </row>
    <row r="188" spans="1:11" s="172" customFormat="1" x14ac:dyDescent="0.3">
      <c r="A188" s="173"/>
      <c r="B188" s="122"/>
      <c r="C188" s="103" t="s">
        <v>92</v>
      </c>
      <c r="D188" s="37">
        <v>10000</v>
      </c>
      <c r="E188" s="36"/>
      <c r="F188" s="36"/>
      <c r="G188" s="113">
        <v>10000</v>
      </c>
      <c r="H188" s="239">
        <v>10000</v>
      </c>
      <c r="I188" s="240">
        <v>0</v>
      </c>
      <c r="J188" s="240">
        <v>0</v>
      </c>
      <c r="K188" s="241">
        <v>10000</v>
      </c>
    </row>
    <row r="189" spans="1:11" s="172" customFormat="1" ht="28.2" x14ac:dyDescent="0.3">
      <c r="A189" s="173"/>
      <c r="B189" s="122"/>
      <c r="C189" s="103" t="s">
        <v>93</v>
      </c>
      <c r="D189" s="37">
        <v>100</v>
      </c>
      <c r="E189" s="36"/>
      <c r="F189" s="36"/>
      <c r="G189" s="113">
        <v>100</v>
      </c>
      <c r="H189" s="239">
        <v>100</v>
      </c>
      <c r="I189" s="240">
        <v>0</v>
      </c>
      <c r="J189" s="240">
        <v>0</v>
      </c>
      <c r="K189" s="241">
        <v>100</v>
      </c>
    </row>
    <row r="190" spans="1:11" s="172" customFormat="1" x14ac:dyDescent="0.3">
      <c r="A190" s="173"/>
      <c r="B190" s="122"/>
      <c r="C190" s="103" t="s">
        <v>94</v>
      </c>
      <c r="D190" s="37">
        <v>1500</v>
      </c>
      <c r="E190" s="36"/>
      <c r="F190" s="36"/>
      <c r="G190" s="113">
        <v>1500</v>
      </c>
      <c r="H190" s="239">
        <v>1500</v>
      </c>
      <c r="I190" s="240">
        <v>0</v>
      </c>
      <c r="J190" s="240">
        <v>0</v>
      </c>
      <c r="K190" s="241">
        <v>1500</v>
      </c>
    </row>
    <row r="191" spans="1:11" s="172" customFormat="1" x14ac:dyDescent="0.3">
      <c r="A191" s="173"/>
      <c r="B191" s="122"/>
      <c r="C191" s="103" t="s">
        <v>95</v>
      </c>
      <c r="D191" s="37">
        <v>6000</v>
      </c>
      <c r="E191" s="36"/>
      <c r="F191" s="36"/>
      <c r="G191" s="113">
        <v>6000</v>
      </c>
      <c r="H191" s="239">
        <v>6000</v>
      </c>
      <c r="I191" s="240">
        <v>0</v>
      </c>
      <c r="J191" s="240">
        <v>0</v>
      </c>
      <c r="K191" s="241">
        <v>6000</v>
      </c>
    </row>
    <row r="192" spans="1:11" s="172" customFormat="1" ht="30" customHeight="1" x14ac:dyDescent="0.3">
      <c r="A192" s="173"/>
      <c r="B192" s="122"/>
      <c r="C192" s="103" t="s">
        <v>96</v>
      </c>
      <c r="D192" s="37">
        <v>100</v>
      </c>
      <c r="E192" s="36"/>
      <c r="F192" s="36"/>
      <c r="G192" s="113">
        <v>100</v>
      </c>
      <c r="H192" s="239">
        <v>100</v>
      </c>
      <c r="I192" s="240">
        <v>0</v>
      </c>
      <c r="J192" s="240">
        <v>0</v>
      </c>
      <c r="K192" s="241">
        <v>100</v>
      </c>
    </row>
    <row r="193" spans="1:11" s="172" customFormat="1" x14ac:dyDescent="0.3">
      <c r="A193" s="173"/>
      <c r="B193" s="122"/>
      <c r="C193" s="103" t="s">
        <v>97</v>
      </c>
      <c r="D193" s="37">
        <v>2500</v>
      </c>
      <c r="E193" s="36"/>
      <c r="F193" s="36"/>
      <c r="G193" s="113">
        <v>2500</v>
      </c>
      <c r="H193" s="239">
        <v>2500</v>
      </c>
      <c r="I193" s="240">
        <v>0</v>
      </c>
      <c r="J193" s="240">
        <v>0</v>
      </c>
      <c r="K193" s="241">
        <v>2500</v>
      </c>
    </row>
    <row r="194" spans="1:11" s="172" customFormat="1" x14ac:dyDescent="0.3">
      <c r="A194" s="173"/>
      <c r="B194" s="122"/>
      <c r="C194" s="103" t="s">
        <v>98</v>
      </c>
      <c r="D194" s="37">
        <v>200</v>
      </c>
      <c r="E194" s="36"/>
      <c r="F194" s="36"/>
      <c r="G194" s="113">
        <v>200</v>
      </c>
      <c r="H194" s="239">
        <v>200</v>
      </c>
      <c r="I194" s="240">
        <v>0</v>
      </c>
      <c r="J194" s="240">
        <v>0</v>
      </c>
      <c r="K194" s="241">
        <v>200</v>
      </c>
    </row>
    <row r="195" spans="1:11" s="172" customFormat="1" x14ac:dyDescent="0.3">
      <c r="A195" s="173"/>
      <c r="B195" s="122"/>
      <c r="C195" s="103" t="s">
        <v>122</v>
      </c>
      <c r="D195" s="37">
        <v>150</v>
      </c>
      <c r="E195" s="36"/>
      <c r="F195" s="36"/>
      <c r="G195" s="113">
        <v>150</v>
      </c>
      <c r="H195" s="239">
        <v>150</v>
      </c>
      <c r="I195" s="240">
        <v>0</v>
      </c>
      <c r="J195" s="240">
        <v>0</v>
      </c>
      <c r="K195" s="241">
        <v>150</v>
      </c>
    </row>
    <row r="196" spans="1:11" s="172" customFormat="1" x14ac:dyDescent="0.3">
      <c r="A196" s="173"/>
      <c r="B196" s="122"/>
      <c r="C196" s="103" t="s">
        <v>123</v>
      </c>
      <c r="D196" s="37">
        <v>1800</v>
      </c>
      <c r="E196" s="36"/>
      <c r="F196" s="36"/>
      <c r="G196" s="113">
        <v>1800</v>
      </c>
      <c r="H196" s="239">
        <v>1800</v>
      </c>
      <c r="I196" s="240">
        <v>0</v>
      </c>
      <c r="J196" s="240">
        <v>0</v>
      </c>
      <c r="K196" s="241">
        <v>1800</v>
      </c>
    </row>
    <row r="197" spans="1:11" s="172" customFormat="1" x14ac:dyDescent="0.3">
      <c r="A197" s="173"/>
      <c r="B197" s="122"/>
      <c r="C197" s="103" t="s">
        <v>529</v>
      </c>
      <c r="D197" s="37">
        <v>2000</v>
      </c>
      <c r="E197" s="36"/>
      <c r="F197" s="36"/>
      <c r="G197" s="113">
        <v>2000</v>
      </c>
      <c r="H197" s="239">
        <v>2000</v>
      </c>
      <c r="I197" s="240">
        <v>0</v>
      </c>
      <c r="J197" s="240">
        <v>0</v>
      </c>
      <c r="K197" s="241">
        <v>2000</v>
      </c>
    </row>
    <row r="198" spans="1:11" s="172" customFormat="1" x14ac:dyDescent="0.3">
      <c r="A198" s="173"/>
      <c r="B198" s="122"/>
      <c r="C198" s="103" t="s">
        <v>329</v>
      </c>
      <c r="D198" s="37">
        <v>100</v>
      </c>
      <c r="E198" s="36"/>
      <c r="F198" s="36"/>
      <c r="G198" s="113">
        <v>100</v>
      </c>
      <c r="H198" s="239">
        <v>100</v>
      </c>
      <c r="I198" s="240">
        <v>0</v>
      </c>
      <c r="J198" s="240">
        <v>0</v>
      </c>
      <c r="K198" s="241">
        <v>100</v>
      </c>
    </row>
    <row r="199" spans="1:11" s="172" customFormat="1" x14ac:dyDescent="0.3">
      <c r="A199" s="173"/>
      <c r="B199" s="122"/>
      <c r="C199" s="103" t="s">
        <v>330</v>
      </c>
      <c r="D199" s="37">
        <v>500</v>
      </c>
      <c r="E199" s="36"/>
      <c r="F199" s="36"/>
      <c r="G199" s="113">
        <v>500</v>
      </c>
      <c r="H199" s="239">
        <v>500</v>
      </c>
      <c r="I199" s="240">
        <v>0</v>
      </c>
      <c r="J199" s="240">
        <v>0</v>
      </c>
      <c r="K199" s="241">
        <v>500</v>
      </c>
    </row>
    <row r="200" spans="1:11" s="148" customFormat="1" ht="13.8" x14ac:dyDescent="0.25">
      <c r="C200" s="148" t="s">
        <v>331</v>
      </c>
      <c r="D200" s="148">
        <v>400</v>
      </c>
      <c r="G200" s="148">
        <v>400</v>
      </c>
      <c r="H200" s="148">
        <v>1240</v>
      </c>
      <c r="I200" s="148">
        <v>0</v>
      </c>
      <c r="J200" s="148">
        <v>0</v>
      </c>
      <c r="K200" s="148">
        <v>1240</v>
      </c>
    </row>
    <row r="201" spans="1:11" s="172" customFormat="1" x14ac:dyDescent="0.3">
      <c r="A201" s="173"/>
      <c r="B201" s="122"/>
      <c r="C201" s="167" t="s">
        <v>332</v>
      </c>
      <c r="D201" s="37">
        <v>100</v>
      </c>
      <c r="E201" s="36"/>
      <c r="F201" s="36"/>
      <c r="G201" s="113">
        <v>100</v>
      </c>
      <c r="H201" s="239">
        <v>100</v>
      </c>
      <c r="I201" s="240">
        <v>0</v>
      </c>
      <c r="J201" s="240">
        <v>0</v>
      </c>
      <c r="K201" s="241">
        <v>100</v>
      </c>
    </row>
    <row r="202" spans="1:11" s="148" customFormat="1" ht="13.8" x14ac:dyDescent="0.25">
      <c r="C202" s="148" t="s">
        <v>333</v>
      </c>
      <c r="D202" s="148">
        <v>200</v>
      </c>
      <c r="G202" s="148">
        <v>200</v>
      </c>
      <c r="H202" s="148">
        <v>403</v>
      </c>
      <c r="I202" s="148">
        <v>0</v>
      </c>
      <c r="J202" s="148">
        <v>0</v>
      </c>
      <c r="K202" s="148">
        <v>403</v>
      </c>
    </row>
    <row r="203" spans="1:11" s="148" customFormat="1" ht="13.8" x14ac:dyDescent="0.25">
      <c r="C203" s="148" t="s">
        <v>508</v>
      </c>
      <c r="H203" s="148">
        <v>1716</v>
      </c>
      <c r="I203" s="148">
        <v>0</v>
      </c>
      <c r="J203" s="148">
        <v>0</v>
      </c>
      <c r="K203" s="148">
        <v>1716</v>
      </c>
    </row>
    <row r="204" spans="1:11" s="148" customFormat="1" ht="13.8" x14ac:dyDescent="0.25">
      <c r="C204" s="148" t="s">
        <v>522</v>
      </c>
      <c r="H204" s="148">
        <v>388</v>
      </c>
      <c r="I204" s="148">
        <v>0</v>
      </c>
      <c r="J204" s="148">
        <v>0</v>
      </c>
      <c r="K204" s="148">
        <v>388</v>
      </c>
    </row>
    <row r="205" spans="1:11" s="148" customFormat="1" ht="13.8" x14ac:dyDescent="0.25">
      <c r="C205" s="148" t="s">
        <v>99</v>
      </c>
      <c r="D205" s="148">
        <v>1500</v>
      </c>
      <c r="G205" s="148">
        <v>1500</v>
      </c>
      <c r="H205" s="148">
        <v>1500</v>
      </c>
      <c r="I205" s="148">
        <v>0</v>
      </c>
      <c r="J205" s="148">
        <v>0</v>
      </c>
      <c r="K205" s="148">
        <v>1500</v>
      </c>
    </row>
    <row r="206" spans="1:11" s="148" customFormat="1" ht="13.8" x14ac:dyDescent="0.25">
      <c r="C206" s="148" t="s">
        <v>100</v>
      </c>
      <c r="D206" s="148">
        <v>232</v>
      </c>
      <c r="G206" s="148">
        <v>232</v>
      </c>
      <c r="H206" s="148">
        <v>370</v>
      </c>
      <c r="I206" s="148">
        <v>0</v>
      </c>
      <c r="J206" s="148">
        <v>0</v>
      </c>
      <c r="K206" s="148">
        <v>370</v>
      </c>
    </row>
    <row r="207" spans="1:11" s="172" customFormat="1" x14ac:dyDescent="0.3">
      <c r="A207" s="173"/>
      <c r="B207" s="122"/>
      <c r="C207" s="103"/>
      <c r="D207" s="37"/>
      <c r="E207" s="36"/>
      <c r="F207" s="36"/>
      <c r="G207" s="113"/>
      <c r="H207" s="239"/>
      <c r="I207" s="240"/>
      <c r="J207" s="240"/>
      <c r="K207" s="241"/>
    </row>
    <row r="208" spans="1:11" x14ac:dyDescent="0.3">
      <c r="A208" s="170"/>
      <c r="B208" s="157"/>
      <c r="C208" s="152" t="s">
        <v>37</v>
      </c>
      <c r="D208" s="164">
        <f>SUM(D187:D207)</f>
        <v>27382</v>
      </c>
      <c r="E208" s="111">
        <f>SUM(E187:E207)</f>
        <v>0</v>
      </c>
      <c r="F208" s="111">
        <f>SUM(F187:F207)</f>
        <v>0</v>
      </c>
      <c r="G208" s="163">
        <f>SUM(G187:G207)</f>
        <v>27382</v>
      </c>
      <c r="H208" s="254">
        <v>30667</v>
      </c>
      <c r="I208" s="255">
        <v>0</v>
      </c>
      <c r="J208" s="255">
        <v>0</v>
      </c>
      <c r="K208" s="256">
        <v>30667</v>
      </c>
    </row>
    <row r="209" spans="1:11" x14ac:dyDescent="0.3">
      <c r="A209" s="170"/>
      <c r="B209" s="122"/>
      <c r="C209" s="152"/>
      <c r="D209" s="156"/>
      <c r="E209" s="24"/>
      <c r="F209" s="24"/>
      <c r="G209" s="155"/>
      <c r="H209" s="239"/>
      <c r="I209" s="240"/>
      <c r="J209" s="240"/>
      <c r="K209" s="241"/>
    </row>
    <row r="210" spans="1:11" x14ac:dyDescent="0.3">
      <c r="A210" s="170"/>
      <c r="B210" s="122" t="s">
        <v>16</v>
      </c>
      <c r="C210" s="148" t="s">
        <v>50</v>
      </c>
      <c r="D210" s="156"/>
      <c r="E210" s="24"/>
      <c r="F210" s="24"/>
      <c r="G210" s="155"/>
      <c r="H210" s="239"/>
      <c r="I210" s="240"/>
      <c r="J210" s="240"/>
      <c r="K210" s="241"/>
    </row>
    <row r="211" spans="1:11" x14ac:dyDescent="0.3">
      <c r="A211" s="170"/>
      <c r="B211" s="122"/>
      <c r="C211" s="148" t="s">
        <v>54</v>
      </c>
      <c r="D211" s="156"/>
      <c r="E211" s="24"/>
      <c r="F211" s="24"/>
      <c r="G211" s="155"/>
      <c r="H211" s="239"/>
      <c r="I211" s="240"/>
      <c r="J211" s="240"/>
      <c r="K211" s="241"/>
    </row>
    <row r="212" spans="1:11" ht="16.5" customHeight="1" x14ac:dyDescent="0.3">
      <c r="A212" s="170"/>
      <c r="B212" s="122"/>
      <c r="C212" s="148" t="s">
        <v>334</v>
      </c>
      <c r="D212" s="37">
        <v>1200</v>
      </c>
      <c r="E212" s="36"/>
      <c r="F212" s="36">
        <v>1200</v>
      </c>
      <c r="G212" s="35"/>
      <c r="H212" s="239">
        <v>1200</v>
      </c>
      <c r="I212" s="240">
        <v>0</v>
      </c>
      <c r="J212" s="240">
        <v>1200</v>
      </c>
      <c r="K212" s="241">
        <v>0</v>
      </c>
    </row>
    <row r="213" spans="1:11" s="148" customFormat="1" ht="13.8" x14ac:dyDescent="0.25">
      <c r="C213" s="148" t="s">
        <v>335</v>
      </c>
      <c r="D213" s="148">
        <f>168522+37117+118188</f>
        <v>323827</v>
      </c>
      <c r="E213" s="148">
        <v>259829</v>
      </c>
      <c r="F213" s="148">
        <v>63998</v>
      </c>
      <c r="H213" s="148">
        <v>381813</v>
      </c>
      <c r="I213" s="148">
        <v>317815</v>
      </c>
      <c r="J213" s="148">
        <v>63998</v>
      </c>
      <c r="K213" s="148">
        <v>0</v>
      </c>
    </row>
    <row r="214" spans="1:11" s="148" customFormat="1" ht="13.8" x14ac:dyDescent="0.25">
      <c r="C214" s="148" t="s">
        <v>475</v>
      </c>
      <c r="H214" s="148">
        <v>410</v>
      </c>
      <c r="I214" s="148">
        <v>410</v>
      </c>
      <c r="J214" s="148">
        <v>0</v>
      </c>
      <c r="K214" s="148">
        <v>0</v>
      </c>
    </row>
    <row r="215" spans="1:11" s="148" customFormat="1" ht="16.5" customHeight="1" x14ac:dyDescent="0.25">
      <c r="C215" s="148" t="s">
        <v>336</v>
      </c>
      <c r="D215" s="148">
        <v>1100</v>
      </c>
      <c r="E215" s="148">
        <v>1100</v>
      </c>
      <c r="H215" s="148">
        <v>1100</v>
      </c>
      <c r="I215" s="148">
        <v>1100</v>
      </c>
      <c r="J215" s="148">
        <v>0</v>
      </c>
      <c r="K215" s="148">
        <v>0</v>
      </c>
    </row>
    <row r="216" spans="1:11" s="148" customFormat="1" ht="16.5" customHeight="1" x14ac:dyDescent="0.25">
      <c r="C216" s="148" t="s">
        <v>474</v>
      </c>
      <c r="H216" s="148">
        <v>300</v>
      </c>
      <c r="I216" s="148">
        <v>0</v>
      </c>
      <c r="J216" s="148">
        <v>300</v>
      </c>
      <c r="K216" s="148">
        <v>0</v>
      </c>
    </row>
    <row r="217" spans="1:11" s="148" customFormat="1" ht="28.95" customHeight="1" x14ac:dyDescent="0.25">
      <c r="C217" s="148" t="s">
        <v>473</v>
      </c>
      <c r="H217" s="148">
        <v>461</v>
      </c>
      <c r="I217" s="148">
        <v>461</v>
      </c>
      <c r="J217" s="148">
        <v>0</v>
      </c>
      <c r="K217" s="148">
        <v>0</v>
      </c>
    </row>
    <row r="218" spans="1:11" s="148" customFormat="1" ht="13.8" x14ac:dyDescent="0.25">
      <c r="C218" s="148" t="s">
        <v>521</v>
      </c>
      <c r="H218" s="148">
        <v>3400</v>
      </c>
      <c r="I218" s="148">
        <v>0</v>
      </c>
      <c r="J218" s="148">
        <v>3400</v>
      </c>
      <c r="K218" s="148">
        <v>0</v>
      </c>
    </row>
    <row r="219" spans="1:11" x14ac:dyDescent="0.3">
      <c r="A219" s="170"/>
      <c r="B219" s="122"/>
      <c r="C219" s="103"/>
      <c r="D219" s="89"/>
      <c r="E219" s="76"/>
      <c r="F219" s="76"/>
      <c r="G219" s="109"/>
      <c r="H219" s="239"/>
      <c r="I219" s="240"/>
      <c r="J219" s="240"/>
      <c r="K219" s="241"/>
    </row>
    <row r="220" spans="1:11" x14ac:dyDescent="0.3">
      <c r="A220" s="170"/>
      <c r="B220" s="122"/>
      <c r="C220" s="166" t="s">
        <v>24</v>
      </c>
      <c r="D220" s="164">
        <f>SUM(D212:D219)</f>
        <v>326127</v>
      </c>
      <c r="E220" s="111">
        <f>SUM(E212:E219)</f>
        <v>260929</v>
      </c>
      <c r="F220" s="111">
        <f>SUM(F212:F219)</f>
        <v>65198</v>
      </c>
      <c r="G220" s="163">
        <f>SUM(G212:G219)</f>
        <v>0</v>
      </c>
      <c r="H220" s="254">
        <v>388684</v>
      </c>
      <c r="I220" s="255">
        <v>319786</v>
      </c>
      <c r="J220" s="255">
        <v>68898</v>
      </c>
      <c r="K220" s="256">
        <v>0</v>
      </c>
    </row>
    <row r="221" spans="1:11" x14ac:dyDescent="0.3">
      <c r="A221" s="170"/>
      <c r="B221" s="122"/>
      <c r="C221" s="166"/>
      <c r="D221" s="156"/>
      <c r="E221" s="24"/>
      <c r="F221" s="24"/>
      <c r="G221" s="155"/>
      <c r="H221" s="239"/>
      <c r="I221" s="240"/>
      <c r="J221" s="240"/>
      <c r="K221" s="241"/>
    </row>
    <row r="222" spans="1:11" x14ac:dyDescent="0.3">
      <c r="A222" s="170"/>
      <c r="B222" s="122"/>
      <c r="C222" s="148" t="s">
        <v>55</v>
      </c>
      <c r="D222" s="156"/>
      <c r="E222" s="24"/>
      <c r="F222" s="24"/>
      <c r="G222" s="155"/>
      <c r="H222" s="239"/>
      <c r="I222" s="240"/>
      <c r="J222" s="240"/>
      <c r="K222" s="241"/>
    </row>
    <row r="223" spans="1:11" x14ac:dyDescent="0.3">
      <c r="A223" s="170"/>
      <c r="B223" s="122"/>
      <c r="C223" s="148" t="s">
        <v>231</v>
      </c>
      <c r="D223" s="37">
        <v>53000</v>
      </c>
      <c r="E223" s="36">
        <v>53000</v>
      </c>
      <c r="F223" s="36"/>
      <c r="G223" s="35"/>
      <c r="H223" s="239">
        <v>48831</v>
      </c>
      <c r="I223" s="240">
        <v>48831</v>
      </c>
      <c r="J223" s="240">
        <v>0</v>
      </c>
      <c r="K223" s="241">
        <v>0</v>
      </c>
    </row>
    <row r="224" spans="1:11" x14ac:dyDescent="0.3">
      <c r="A224" s="170"/>
      <c r="B224" s="122"/>
      <c r="C224" s="148" t="s">
        <v>472</v>
      </c>
      <c r="D224" s="37"/>
      <c r="E224" s="36"/>
      <c r="F224" s="36"/>
      <c r="G224" s="35"/>
      <c r="H224" s="239">
        <v>1500</v>
      </c>
      <c r="I224" s="240">
        <v>1500</v>
      </c>
      <c r="J224" s="240"/>
      <c r="K224" s="241"/>
    </row>
    <row r="225" spans="1:11" s="148" customFormat="1" ht="13.8" x14ac:dyDescent="0.25">
      <c r="C225" s="148" t="s">
        <v>251</v>
      </c>
      <c r="D225" s="148">
        <v>30000</v>
      </c>
      <c r="F225" s="148">
        <v>30000</v>
      </c>
      <c r="H225" s="148">
        <v>31650</v>
      </c>
      <c r="I225" s="148">
        <v>0</v>
      </c>
      <c r="J225" s="148">
        <v>31650</v>
      </c>
      <c r="K225" s="148">
        <v>0</v>
      </c>
    </row>
    <row r="226" spans="1:11" s="148" customFormat="1" ht="13.8" x14ac:dyDescent="0.25">
      <c r="C226" s="148" t="s">
        <v>252</v>
      </c>
      <c r="D226" s="148">
        <v>4200</v>
      </c>
      <c r="F226" s="148">
        <v>4200</v>
      </c>
      <c r="H226" s="148">
        <v>0</v>
      </c>
      <c r="I226" s="148">
        <v>0</v>
      </c>
      <c r="J226" s="148">
        <v>0</v>
      </c>
      <c r="K226" s="148">
        <v>0</v>
      </c>
    </row>
    <row r="227" spans="1:11" s="148" customFormat="1" ht="16.5" customHeight="1" x14ac:dyDescent="0.25">
      <c r="C227" s="148" t="s">
        <v>253</v>
      </c>
      <c r="D227" s="148">
        <v>293</v>
      </c>
      <c r="E227" s="148">
        <v>293</v>
      </c>
      <c r="H227" s="148">
        <v>850</v>
      </c>
      <c r="I227" s="148">
        <v>850</v>
      </c>
      <c r="J227" s="148">
        <v>0</v>
      </c>
      <c r="K227" s="148">
        <v>0</v>
      </c>
    </row>
    <row r="228" spans="1:11" x14ac:dyDescent="0.3">
      <c r="A228" s="170"/>
      <c r="B228" s="122"/>
      <c r="C228" s="148" t="s">
        <v>254</v>
      </c>
      <c r="D228" s="37">
        <v>16937</v>
      </c>
      <c r="E228" s="36">
        <v>16937</v>
      </c>
      <c r="F228" s="36"/>
      <c r="G228" s="35"/>
      <c r="H228" s="239">
        <v>3245</v>
      </c>
      <c r="I228" s="240">
        <v>3245</v>
      </c>
      <c r="J228" s="240">
        <v>0</v>
      </c>
      <c r="K228" s="241">
        <v>0</v>
      </c>
    </row>
    <row r="229" spans="1:11" x14ac:dyDescent="0.3">
      <c r="A229" s="170"/>
      <c r="B229" s="122"/>
      <c r="C229" s="148" t="s">
        <v>291</v>
      </c>
      <c r="D229" s="37">
        <v>6300</v>
      </c>
      <c r="E229" s="36">
        <v>6300</v>
      </c>
      <c r="F229" s="36"/>
      <c r="G229" s="35"/>
      <c r="H229" s="239">
        <v>6300</v>
      </c>
      <c r="I229" s="240">
        <v>6300</v>
      </c>
      <c r="J229" s="240">
        <v>0</v>
      </c>
      <c r="K229" s="241">
        <v>0</v>
      </c>
    </row>
    <row r="230" spans="1:11" x14ac:dyDescent="0.3">
      <c r="A230" s="170"/>
      <c r="B230" s="122"/>
      <c r="C230" s="103" t="s">
        <v>255</v>
      </c>
      <c r="D230" s="77">
        <v>4000</v>
      </c>
      <c r="E230" s="76"/>
      <c r="F230" s="76">
        <v>4000</v>
      </c>
      <c r="G230" s="75"/>
      <c r="H230" s="239">
        <v>4000</v>
      </c>
      <c r="I230" s="240">
        <v>0</v>
      </c>
      <c r="J230" s="240">
        <v>4000</v>
      </c>
      <c r="K230" s="241">
        <v>0</v>
      </c>
    </row>
    <row r="231" spans="1:11" s="44" customFormat="1" x14ac:dyDescent="0.3">
      <c r="A231" s="171"/>
      <c r="B231" s="122"/>
      <c r="C231" s="103" t="s">
        <v>256</v>
      </c>
      <c r="D231" s="77">
        <v>1000</v>
      </c>
      <c r="E231" s="76"/>
      <c r="F231" s="76">
        <v>1000</v>
      </c>
      <c r="G231" s="75"/>
      <c r="H231" s="239">
        <v>1000</v>
      </c>
      <c r="I231" s="240">
        <v>0</v>
      </c>
      <c r="J231" s="240">
        <v>1000</v>
      </c>
      <c r="K231" s="241">
        <v>0</v>
      </c>
    </row>
    <row r="232" spans="1:11" x14ac:dyDescent="0.3">
      <c r="A232" s="170"/>
      <c r="B232" s="122"/>
      <c r="C232" s="103" t="s">
        <v>257</v>
      </c>
      <c r="D232" s="77">
        <v>500</v>
      </c>
      <c r="E232" s="76"/>
      <c r="F232" s="76">
        <v>500</v>
      </c>
      <c r="G232" s="75"/>
      <c r="H232" s="239">
        <v>500</v>
      </c>
      <c r="I232" s="240">
        <v>0</v>
      </c>
      <c r="J232" s="240">
        <v>500</v>
      </c>
      <c r="K232" s="241">
        <v>0</v>
      </c>
    </row>
    <row r="233" spans="1:11" x14ac:dyDescent="0.3">
      <c r="A233" s="170"/>
      <c r="B233" s="122"/>
      <c r="C233" s="103" t="s">
        <v>258</v>
      </c>
      <c r="D233" s="77">
        <v>1000</v>
      </c>
      <c r="E233" s="76"/>
      <c r="F233" s="76">
        <v>1000</v>
      </c>
      <c r="G233" s="75"/>
      <c r="H233" s="239">
        <v>1000</v>
      </c>
      <c r="I233" s="240">
        <v>0</v>
      </c>
      <c r="J233" s="240">
        <v>1000</v>
      </c>
      <c r="K233" s="241">
        <v>0</v>
      </c>
    </row>
    <row r="234" spans="1:11" x14ac:dyDescent="0.3">
      <c r="A234" s="170"/>
      <c r="B234" s="122"/>
      <c r="C234" s="103" t="s">
        <v>259</v>
      </c>
      <c r="D234" s="77">
        <v>100</v>
      </c>
      <c r="E234" s="76"/>
      <c r="F234" s="76">
        <v>100</v>
      </c>
      <c r="G234" s="75"/>
      <c r="H234" s="239">
        <v>100</v>
      </c>
      <c r="I234" s="240">
        <v>0</v>
      </c>
      <c r="J234" s="240">
        <v>100</v>
      </c>
      <c r="K234" s="241">
        <v>0</v>
      </c>
    </row>
    <row r="235" spans="1:11" x14ac:dyDescent="0.3">
      <c r="A235" s="170"/>
      <c r="B235" s="122"/>
      <c r="C235" s="167" t="s">
        <v>260</v>
      </c>
      <c r="D235" s="89">
        <v>500</v>
      </c>
      <c r="E235" s="76">
        <v>500</v>
      </c>
      <c r="F235" s="76"/>
      <c r="G235" s="109"/>
      <c r="H235" s="239">
        <v>500</v>
      </c>
      <c r="I235" s="240">
        <v>500</v>
      </c>
      <c r="J235" s="240">
        <v>0</v>
      </c>
      <c r="K235" s="241">
        <v>0</v>
      </c>
    </row>
    <row r="236" spans="1:11" ht="28.2" x14ac:dyDescent="0.3">
      <c r="A236" s="170"/>
      <c r="B236" s="122"/>
      <c r="C236" s="167" t="s">
        <v>337</v>
      </c>
      <c r="D236" s="89">
        <v>79800</v>
      </c>
      <c r="E236" s="76">
        <v>79800</v>
      </c>
      <c r="F236" s="76"/>
      <c r="G236" s="109"/>
      <c r="H236" s="239">
        <v>85973</v>
      </c>
      <c r="I236" s="240">
        <v>85973</v>
      </c>
      <c r="J236" s="240">
        <v>0</v>
      </c>
      <c r="K236" s="241">
        <v>0</v>
      </c>
    </row>
    <row r="237" spans="1:11" s="148" customFormat="1" ht="13.8" x14ac:dyDescent="0.25">
      <c r="C237" s="148" t="s">
        <v>412</v>
      </c>
      <c r="D237" s="148">
        <v>2000</v>
      </c>
      <c r="E237" s="148">
        <v>2000</v>
      </c>
      <c r="H237" s="148">
        <v>1000</v>
      </c>
      <c r="I237" s="148">
        <v>1000</v>
      </c>
      <c r="J237" s="148">
        <v>0</v>
      </c>
      <c r="K237" s="148">
        <v>0</v>
      </c>
    </row>
    <row r="238" spans="1:11" x14ac:dyDescent="0.3">
      <c r="A238" s="170"/>
      <c r="B238" s="122"/>
      <c r="C238" s="167" t="s">
        <v>338</v>
      </c>
      <c r="D238" s="89">
        <v>6000</v>
      </c>
      <c r="E238" s="76">
        <v>6000</v>
      </c>
      <c r="F238" s="76"/>
      <c r="G238" s="109"/>
      <c r="H238" s="239">
        <v>5000</v>
      </c>
      <c r="I238" s="240">
        <v>5000</v>
      </c>
      <c r="J238" s="240">
        <v>0</v>
      </c>
      <c r="K238" s="241">
        <v>0</v>
      </c>
    </row>
    <row r="239" spans="1:11" x14ac:dyDescent="0.3">
      <c r="A239" s="170"/>
      <c r="B239" s="122"/>
      <c r="C239" s="167" t="s">
        <v>339</v>
      </c>
      <c r="D239" s="89">
        <v>800</v>
      </c>
      <c r="E239" s="76"/>
      <c r="F239" s="76">
        <v>800</v>
      </c>
      <c r="G239" s="109"/>
      <c r="H239" s="239">
        <v>800</v>
      </c>
      <c r="I239" s="240">
        <v>0</v>
      </c>
      <c r="J239" s="240">
        <v>800</v>
      </c>
      <c r="K239" s="241">
        <v>0</v>
      </c>
    </row>
    <row r="240" spans="1:11" x14ac:dyDescent="0.3">
      <c r="A240" s="170"/>
      <c r="B240" s="122"/>
      <c r="C240" s="167" t="s">
        <v>340</v>
      </c>
      <c r="D240" s="89">
        <v>3500</v>
      </c>
      <c r="E240" s="76"/>
      <c r="F240" s="76">
        <v>3500</v>
      </c>
      <c r="G240" s="109"/>
      <c r="H240" s="239">
        <v>3500</v>
      </c>
      <c r="I240" s="240">
        <v>0</v>
      </c>
      <c r="J240" s="240">
        <v>3500</v>
      </c>
      <c r="K240" s="241">
        <v>0</v>
      </c>
    </row>
    <row r="241" spans="1:11" x14ac:dyDescent="0.3">
      <c r="A241" s="170"/>
      <c r="B241" s="122"/>
      <c r="C241" s="167" t="s">
        <v>341</v>
      </c>
      <c r="D241" s="89">
        <v>351</v>
      </c>
      <c r="E241" s="76">
        <v>351</v>
      </c>
      <c r="F241" s="76"/>
      <c r="G241" s="109"/>
      <c r="H241" s="239">
        <v>351</v>
      </c>
      <c r="I241" s="240">
        <v>351</v>
      </c>
      <c r="J241" s="240">
        <v>0</v>
      </c>
      <c r="K241" s="241">
        <v>0</v>
      </c>
    </row>
    <row r="242" spans="1:11" ht="28.2" x14ac:dyDescent="0.3">
      <c r="A242" s="170"/>
      <c r="B242" s="122"/>
      <c r="C242" s="167" t="s">
        <v>342</v>
      </c>
      <c r="D242" s="89">
        <v>7980</v>
      </c>
      <c r="E242" s="76">
        <v>7980</v>
      </c>
      <c r="F242" s="76"/>
      <c r="G242" s="109"/>
      <c r="H242" s="239">
        <v>7980</v>
      </c>
      <c r="I242" s="240">
        <v>7980</v>
      </c>
      <c r="J242" s="240">
        <v>0</v>
      </c>
      <c r="K242" s="241">
        <v>0</v>
      </c>
    </row>
    <row r="243" spans="1:11" ht="28.2" x14ac:dyDescent="0.3">
      <c r="A243" s="170"/>
      <c r="B243" s="122"/>
      <c r="C243" s="103" t="s">
        <v>471</v>
      </c>
      <c r="D243" s="89"/>
      <c r="E243" s="76"/>
      <c r="F243" s="76"/>
      <c r="G243" s="109"/>
      <c r="H243" s="239">
        <v>450</v>
      </c>
      <c r="I243" s="240">
        <v>450</v>
      </c>
      <c r="J243" s="240">
        <v>0</v>
      </c>
      <c r="K243" s="241">
        <v>0</v>
      </c>
    </row>
    <row r="244" spans="1:11" s="148" customFormat="1" ht="13.8" x14ac:dyDescent="0.25">
      <c r="C244" s="148" t="s">
        <v>503</v>
      </c>
      <c r="H244" s="148">
        <v>5250</v>
      </c>
      <c r="I244" s="148">
        <v>5250</v>
      </c>
      <c r="J244" s="148">
        <v>0</v>
      </c>
      <c r="K244" s="148">
        <v>0</v>
      </c>
    </row>
    <row r="245" spans="1:11" s="148" customFormat="1" ht="13.8" x14ac:dyDescent="0.25">
      <c r="C245" s="148" t="s">
        <v>511</v>
      </c>
      <c r="H245" s="148">
        <v>6893</v>
      </c>
      <c r="I245" s="148">
        <v>6893</v>
      </c>
      <c r="J245" s="148">
        <v>0</v>
      </c>
      <c r="K245" s="148">
        <v>0</v>
      </c>
    </row>
    <row r="246" spans="1:11" s="148" customFormat="1" ht="13.8" x14ac:dyDescent="0.25">
      <c r="C246" s="148" t="s">
        <v>528</v>
      </c>
      <c r="H246" s="148">
        <v>968</v>
      </c>
      <c r="I246" s="148">
        <v>968</v>
      </c>
      <c r="J246" s="148">
        <v>0</v>
      </c>
      <c r="K246" s="148">
        <v>0</v>
      </c>
    </row>
    <row r="247" spans="1:11" s="148" customFormat="1" ht="13.8" x14ac:dyDescent="0.25">
      <c r="C247" s="148" t="s">
        <v>531</v>
      </c>
      <c r="H247" s="148">
        <v>6200</v>
      </c>
      <c r="I247" s="148">
        <v>6200</v>
      </c>
    </row>
    <row r="248" spans="1:11" x14ac:dyDescent="0.3">
      <c r="A248" s="170"/>
      <c r="B248" s="122"/>
      <c r="C248" s="167"/>
      <c r="D248" s="89"/>
      <c r="E248" s="76"/>
      <c r="F248" s="76"/>
      <c r="G248" s="109"/>
      <c r="H248" s="239"/>
      <c r="I248" s="240"/>
      <c r="J248" s="240"/>
      <c r="K248" s="241"/>
    </row>
    <row r="249" spans="1:11" x14ac:dyDescent="0.3">
      <c r="A249" s="170"/>
      <c r="B249" s="122"/>
      <c r="C249" s="166" t="s">
        <v>24</v>
      </c>
      <c r="D249" s="164">
        <f>SUM(D223:D248)</f>
        <v>218261</v>
      </c>
      <c r="E249" s="111">
        <f>SUM(E223:E248)</f>
        <v>173161</v>
      </c>
      <c r="F249" s="111">
        <f>SUM(F223:F248)</f>
        <v>45100</v>
      </c>
      <c r="G249" s="163">
        <f>SUM(G223:G238)</f>
        <v>0</v>
      </c>
      <c r="H249" s="254">
        <v>223841</v>
      </c>
      <c r="I249" s="255">
        <v>181291</v>
      </c>
      <c r="J249" s="255">
        <v>42550</v>
      </c>
      <c r="K249" s="256">
        <v>0</v>
      </c>
    </row>
    <row r="250" spans="1:11" x14ac:dyDescent="0.3">
      <c r="A250" s="170"/>
      <c r="B250" s="122"/>
      <c r="C250" s="152"/>
      <c r="D250" s="156"/>
      <c r="E250" s="24"/>
      <c r="F250" s="24"/>
      <c r="G250" s="155"/>
      <c r="H250" s="239"/>
      <c r="I250" s="240"/>
      <c r="J250" s="240"/>
      <c r="K250" s="241"/>
    </row>
    <row r="251" spans="1:11" x14ac:dyDescent="0.3">
      <c r="A251" s="39"/>
      <c r="B251" s="157"/>
      <c r="C251" s="148" t="s">
        <v>68</v>
      </c>
      <c r="D251" s="156"/>
      <c r="E251" s="24"/>
      <c r="F251" s="24"/>
      <c r="G251" s="155"/>
      <c r="H251" s="239"/>
      <c r="I251" s="240"/>
      <c r="J251" s="240"/>
      <c r="K251" s="241"/>
    </row>
    <row r="252" spans="1:11" ht="30.75" customHeight="1" x14ac:dyDescent="0.3">
      <c r="A252" s="39"/>
      <c r="B252" s="157"/>
      <c r="C252" s="103" t="s">
        <v>343</v>
      </c>
      <c r="D252" s="89">
        <v>635</v>
      </c>
      <c r="E252" s="76">
        <v>635</v>
      </c>
      <c r="F252" s="76"/>
      <c r="G252" s="109"/>
      <c r="H252" s="239">
        <v>635</v>
      </c>
      <c r="I252" s="240">
        <v>635</v>
      </c>
      <c r="J252" s="240">
        <v>0</v>
      </c>
      <c r="K252" s="241">
        <v>0</v>
      </c>
    </row>
    <row r="253" spans="1:11" ht="30" customHeight="1" x14ac:dyDescent="0.3">
      <c r="A253" s="39"/>
      <c r="B253" s="157"/>
      <c r="C253" s="103" t="s">
        <v>344</v>
      </c>
      <c r="D253" s="89">
        <v>1524</v>
      </c>
      <c r="E253" s="76">
        <v>1524</v>
      </c>
      <c r="F253" s="76"/>
      <c r="G253" s="109"/>
      <c r="H253" s="239">
        <v>1524</v>
      </c>
      <c r="I253" s="240">
        <v>1524</v>
      </c>
      <c r="J253" s="240">
        <v>0</v>
      </c>
      <c r="K253" s="241">
        <v>0</v>
      </c>
    </row>
    <row r="254" spans="1:11" ht="42" x14ac:dyDescent="0.3">
      <c r="A254" s="39"/>
      <c r="B254" s="157"/>
      <c r="C254" s="103" t="s">
        <v>345</v>
      </c>
      <c r="D254" s="89">
        <v>3810</v>
      </c>
      <c r="E254" s="76">
        <v>3810</v>
      </c>
      <c r="F254" s="76"/>
      <c r="G254" s="109"/>
      <c r="H254" s="239">
        <v>3810</v>
      </c>
      <c r="I254" s="240">
        <v>3810</v>
      </c>
      <c r="J254" s="240">
        <v>0</v>
      </c>
      <c r="K254" s="241">
        <v>0</v>
      </c>
    </row>
    <row r="255" spans="1:11" x14ac:dyDescent="0.3">
      <c r="A255" s="39"/>
      <c r="B255" s="157"/>
      <c r="C255" s="103" t="s">
        <v>346</v>
      </c>
      <c r="D255" s="89">
        <v>10000</v>
      </c>
      <c r="E255" s="76">
        <v>10000</v>
      </c>
      <c r="F255" s="76"/>
      <c r="G255" s="109"/>
      <c r="H255" s="239">
        <v>10000</v>
      </c>
      <c r="I255" s="240">
        <v>10000</v>
      </c>
      <c r="J255" s="240">
        <v>0</v>
      </c>
      <c r="K255" s="241">
        <v>0</v>
      </c>
    </row>
    <row r="256" spans="1:11" x14ac:dyDescent="0.3">
      <c r="A256" s="39"/>
      <c r="B256" s="157"/>
      <c r="C256" s="103" t="s">
        <v>470</v>
      </c>
      <c r="D256" s="89"/>
      <c r="E256" s="76"/>
      <c r="F256" s="76"/>
      <c r="G256" s="109"/>
      <c r="H256" s="239">
        <v>95001</v>
      </c>
      <c r="I256" s="240">
        <v>95001</v>
      </c>
      <c r="J256" s="240"/>
      <c r="K256" s="241"/>
    </row>
    <row r="257" spans="1:11" x14ac:dyDescent="0.3">
      <c r="A257" s="39"/>
      <c r="B257" s="157"/>
      <c r="C257" s="103"/>
      <c r="D257" s="89"/>
      <c r="E257" s="76"/>
      <c r="F257" s="76"/>
      <c r="G257" s="109"/>
      <c r="H257" s="239"/>
      <c r="I257" s="240"/>
      <c r="J257" s="240"/>
      <c r="K257" s="241"/>
    </row>
    <row r="258" spans="1:11" x14ac:dyDescent="0.3">
      <c r="A258" s="39"/>
      <c r="B258" s="122"/>
      <c r="C258" s="166" t="s">
        <v>24</v>
      </c>
      <c r="D258" s="164">
        <f>SUM(D252:D257)</f>
        <v>15969</v>
      </c>
      <c r="E258" s="111">
        <f>SUM(E252:E257)</f>
        <v>15969</v>
      </c>
      <c r="F258" s="111">
        <f>SUM(F252:F257)</f>
        <v>0</v>
      </c>
      <c r="G258" s="163">
        <f>SUM(G252:G257)</f>
        <v>0</v>
      </c>
      <c r="H258" s="254">
        <v>110970</v>
      </c>
      <c r="I258" s="255">
        <v>110970</v>
      </c>
      <c r="J258" s="255">
        <v>0</v>
      </c>
      <c r="K258" s="256">
        <v>0</v>
      </c>
    </row>
    <row r="259" spans="1:11" x14ac:dyDescent="0.3">
      <c r="A259" s="39"/>
      <c r="B259" s="122"/>
      <c r="C259" s="152"/>
      <c r="D259" s="156"/>
      <c r="E259" s="24"/>
      <c r="F259" s="24"/>
      <c r="G259" s="155"/>
      <c r="H259" s="239"/>
      <c r="I259" s="240"/>
      <c r="J259" s="240"/>
      <c r="K259" s="241"/>
    </row>
    <row r="260" spans="1:11" x14ac:dyDescent="0.3">
      <c r="A260" s="39"/>
      <c r="B260" s="157"/>
      <c r="C260" s="148" t="s">
        <v>58</v>
      </c>
      <c r="D260" s="37">
        <v>5000</v>
      </c>
      <c r="E260" s="36">
        <v>5000</v>
      </c>
      <c r="F260" s="36"/>
      <c r="G260" s="35"/>
      <c r="H260" s="239">
        <v>5000</v>
      </c>
      <c r="I260" s="240">
        <v>5000</v>
      </c>
      <c r="J260" s="240">
        <v>0</v>
      </c>
      <c r="K260" s="241">
        <v>0</v>
      </c>
    </row>
    <row r="261" spans="1:11" x14ac:dyDescent="0.3">
      <c r="A261" s="39"/>
      <c r="B261" s="157"/>
      <c r="C261" s="148"/>
      <c r="D261" s="37"/>
      <c r="E261" s="36"/>
      <c r="F261" s="36"/>
      <c r="G261" s="35"/>
      <c r="H261" s="239"/>
      <c r="I261" s="240"/>
      <c r="J261" s="240"/>
      <c r="K261" s="241"/>
    </row>
    <row r="262" spans="1:11" x14ac:dyDescent="0.3">
      <c r="A262" s="39"/>
      <c r="B262" s="122"/>
      <c r="C262" s="148" t="s">
        <v>347</v>
      </c>
      <c r="D262" s="42"/>
      <c r="E262" s="36"/>
      <c r="F262" s="36"/>
      <c r="G262" s="113"/>
      <c r="H262" s="239"/>
      <c r="I262" s="240"/>
      <c r="J262" s="240"/>
      <c r="K262" s="241"/>
    </row>
    <row r="263" spans="1:11" x14ac:dyDescent="0.3">
      <c r="A263" s="39"/>
      <c r="B263" s="122"/>
      <c r="C263" s="148" t="s">
        <v>348</v>
      </c>
      <c r="D263" s="42">
        <v>2586</v>
      </c>
      <c r="E263" s="36">
        <v>2586</v>
      </c>
      <c r="F263" s="36"/>
      <c r="G263" s="113"/>
      <c r="H263" s="239">
        <v>2586</v>
      </c>
      <c r="I263" s="240">
        <v>2586</v>
      </c>
      <c r="J263" s="240">
        <v>0</v>
      </c>
      <c r="K263" s="241">
        <v>0</v>
      </c>
    </row>
    <row r="264" spans="1:11" x14ac:dyDescent="0.3">
      <c r="A264" s="39"/>
      <c r="B264" s="122"/>
      <c r="C264" s="166"/>
      <c r="D264" s="51"/>
      <c r="E264" s="46"/>
      <c r="F264" s="46"/>
      <c r="G264" s="114"/>
      <c r="H264" s="239"/>
      <c r="I264" s="240"/>
      <c r="J264" s="240"/>
      <c r="K264" s="241"/>
    </row>
    <row r="265" spans="1:11" x14ac:dyDescent="0.3">
      <c r="A265" s="39"/>
      <c r="B265" s="122"/>
      <c r="C265" s="166" t="s">
        <v>24</v>
      </c>
      <c r="D265" s="164">
        <f>SUM(D262:D264)</f>
        <v>2586</v>
      </c>
      <c r="E265" s="111">
        <f>SUM(E262:E264)</f>
        <v>2586</v>
      </c>
      <c r="F265" s="111">
        <f>SUM(F262:F264)</f>
        <v>0</v>
      </c>
      <c r="G265" s="163">
        <f>SUM(G262:G264)</f>
        <v>0</v>
      </c>
      <c r="H265" s="254">
        <v>2586</v>
      </c>
      <c r="I265" s="255">
        <v>2586</v>
      </c>
      <c r="J265" s="255">
        <v>0</v>
      </c>
      <c r="K265" s="256">
        <v>0</v>
      </c>
    </row>
    <row r="266" spans="1:11" x14ac:dyDescent="0.3">
      <c r="A266" s="39"/>
      <c r="B266" s="122"/>
      <c r="C266" s="166"/>
      <c r="D266" s="164"/>
      <c r="E266" s="111"/>
      <c r="F266" s="111"/>
      <c r="G266" s="163"/>
      <c r="H266" s="239"/>
      <c r="I266" s="240"/>
      <c r="J266" s="240"/>
      <c r="K266" s="241"/>
    </row>
    <row r="267" spans="1:11" x14ac:dyDescent="0.3">
      <c r="A267" s="39"/>
      <c r="B267" s="122"/>
      <c r="C267" s="152" t="s">
        <v>57</v>
      </c>
      <c r="D267" s="164">
        <f>D220+D249+D258+D260+D265</f>
        <v>567943</v>
      </c>
      <c r="E267" s="111">
        <f>E220+E249+E258+E260+E265</f>
        <v>457645</v>
      </c>
      <c r="F267" s="111">
        <f>F220+F249+F258+F260+F265</f>
        <v>110298</v>
      </c>
      <c r="G267" s="163">
        <f>G220+G249+G258+G260+G265</f>
        <v>0</v>
      </c>
      <c r="H267" s="254">
        <v>731081</v>
      </c>
      <c r="I267" s="255">
        <v>619633</v>
      </c>
      <c r="J267" s="255">
        <v>111448</v>
      </c>
      <c r="K267" s="256">
        <v>0</v>
      </c>
    </row>
    <row r="268" spans="1:11" x14ac:dyDescent="0.3">
      <c r="A268" s="170"/>
      <c r="B268" s="122"/>
      <c r="C268" s="152"/>
      <c r="D268" s="156"/>
      <c r="E268" s="24"/>
      <c r="F268" s="24"/>
      <c r="G268" s="155"/>
      <c r="H268" s="239"/>
      <c r="I268" s="240"/>
      <c r="J268" s="240"/>
      <c r="K268" s="241"/>
    </row>
    <row r="269" spans="1:11" x14ac:dyDescent="0.3">
      <c r="A269" s="170"/>
      <c r="B269" s="122" t="s">
        <v>19</v>
      </c>
      <c r="C269" s="148" t="s">
        <v>51</v>
      </c>
      <c r="D269" s="156"/>
      <c r="E269" s="24"/>
      <c r="F269" s="24"/>
      <c r="G269" s="155"/>
      <c r="H269" s="239"/>
      <c r="I269" s="240"/>
      <c r="J269" s="240"/>
      <c r="K269" s="241"/>
    </row>
    <row r="270" spans="1:11" x14ac:dyDescent="0.3">
      <c r="A270" s="170"/>
      <c r="B270" s="122"/>
      <c r="C270" s="167" t="s">
        <v>250</v>
      </c>
      <c r="D270" s="37">
        <v>19840</v>
      </c>
      <c r="E270" s="36">
        <v>19840</v>
      </c>
      <c r="F270" s="24"/>
      <c r="G270" s="155"/>
      <c r="H270" s="239">
        <v>19840</v>
      </c>
      <c r="I270" s="240">
        <v>19840</v>
      </c>
      <c r="J270" s="240">
        <v>0</v>
      </c>
      <c r="K270" s="241">
        <v>0</v>
      </c>
    </row>
    <row r="271" spans="1:11" x14ac:dyDescent="0.3">
      <c r="A271" s="170"/>
      <c r="B271" s="122"/>
      <c r="C271" s="148" t="s">
        <v>349</v>
      </c>
      <c r="D271" s="42">
        <v>15000</v>
      </c>
      <c r="E271" s="36">
        <v>15000</v>
      </c>
      <c r="F271" s="36"/>
      <c r="G271" s="35"/>
      <c r="H271" s="239">
        <v>15000</v>
      </c>
      <c r="I271" s="240">
        <v>15000</v>
      </c>
      <c r="J271" s="240">
        <v>0</v>
      </c>
      <c r="K271" s="241">
        <v>0</v>
      </c>
    </row>
    <row r="272" spans="1:11" x14ac:dyDescent="0.3">
      <c r="A272" s="170"/>
      <c r="B272" s="122"/>
      <c r="C272" s="148" t="s">
        <v>350</v>
      </c>
      <c r="D272" s="42">
        <v>1700</v>
      </c>
      <c r="E272" s="36">
        <v>1700</v>
      </c>
      <c r="F272" s="36"/>
      <c r="G272" s="35"/>
      <c r="H272" s="239">
        <v>1700</v>
      </c>
      <c r="I272" s="240">
        <v>1700</v>
      </c>
      <c r="J272" s="240">
        <v>0</v>
      </c>
      <c r="K272" s="241">
        <v>0</v>
      </c>
    </row>
    <row r="273" spans="1:11" x14ac:dyDescent="0.3">
      <c r="A273" s="170"/>
      <c r="B273" s="122"/>
      <c r="C273" s="103" t="s">
        <v>351</v>
      </c>
      <c r="D273" s="42">
        <v>5000</v>
      </c>
      <c r="E273" s="36">
        <v>5000</v>
      </c>
      <c r="F273" s="36"/>
      <c r="G273" s="35"/>
      <c r="H273" s="239">
        <v>5000</v>
      </c>
      <c r="I273" s="240">
        <v>5000</v>
      </c>
      <c r="J273" s="240">
        <v>0</v>
      </c>
      <c r="K273" s="241">
        <v>0</v>
      </c>
    </row>
    <row r="274" spans="1:11" ht="16.5" customHeight="1" x14ac:dyDescent="0.3">
      <c r="A274" s="170"/>
      <c r="B274" s="122"/>
      <c r="C274" s="103" t="s">
        <v>352</v>
      </c>
      <c r="D274" s="42">
        <v>8000</v>
      </c>
      <c r="E274" s="36">
        <v>8000</v>
      </c>
      <c r="F274" s="36"/>
      <c r="G274" s="35"/>
      <c r="H274" s="239">
        <v>8000</v>
      </c>
      <c r="I274" s="240">
        <v>8000</v>
      </c>
      <c r="J274" s="240">
        <v>0</v>
      </c>
      <c r="K274" s="241">
        <v>0</v>
      </c>
    </row>
    <row r="275" spans="1:11" s="148" customFormat="1" ht="13.8" x14ac:dyDescent="0.25">
      <c r="C275" s="148" t="s">
        <v>353</v>
      </c>
      <c r="D275" s="148">
        <v>5000</v>
      </c>
      <c r="E275" s="148">
        <v>5000</v>
      </c>
      <c r="H275" s="148">
        <v>0</v>
      </c>
      <c r="I275" s="148">
        <v>0</v>
      </c>
      <c r="J275" s="148">
        <v>0</v>
      </c>
      <c r="K275" s="148">
        <v>0</v>
      </c>
    </row>
    <row r="276" spans="1:11" x14ac:dyDescent="0.3">
      <c r="A276" s="170"/>
      <c r="B276" s="122"/>
      <c r="C276" s="103" t="s">
        <v>354</v>
      </c>
      <c r="D276" s="42">
        <v>6122</v>
      </c>
      <c r="E276" s="36">
        <v>6122</v>
      </c>
      <c r="F276" s="36"/>
      <c r="G276" s="113"/>
      <c r="H276" s="239">
        <v>6122</v>
      </c>
      <c r="I276" s="240">
        <v>6122</v>
      </c>
      <c r="J276" s="240">
        <v>0</v>
      </c>
      <c r="K276" s="241">
        <v>0</v>
      </c>
    </row>
    <row r="277" spans="1:11" x14ac:dyDescent="0.3">
      <c r="A277" s="170"/>
      <c r="B277" s="122"/>
      <c r="C277" s="103" t="s">
        <v>355</v>
      </c>
      <c r="D277" s="89">
        <v>2000</v>
      </c>
      <c r="E277" s="76">
        <v>2000</v>
      </c>
      <c r="F277" s="76"/>
      <c r="G277" s="109"/>
      <c r="H277" s="239">
        <v>2000</v>
      </c>
      <c r="I277" s="240">
        <v>2000</v>
      </c>
      <c r="J277" s="240">
        <v>0</v>
      </c>
      <c r="K277" s="241">
        <v>0</v>
      </c>
    </row>
    <row r="278" spans="1:11" ht="28.2" x14ac:dyDescent="0.3">
      <c r="A278" s="170"/>
      <c r="B278" s="122"/>
      <c r="C278" s="78" t="s">
        <v>356</v>
      </c>
      <c r="D278" s="89">
        <v>335</v>
      </c>
      <c r="E278" s="76">
        <v>335</v>
      </c>
      <c r="F278" s="76"/>
      <c r="G278" s="109"/>
      <c r="H278" s="239">
        <v>335</v>
      </c>
      <c r="I278" s="240">
        <v>335</v>
      </c>
      <c r="J278" s="240">
        <v>0</v>
      </c>
      <c r="K278" s="241">
        <v>0</v>
      </c>
    </row>
    <row r="279" spans="1:11" x14ac:dyDescent="0.3">
      <c r="A279" s="170"/>
      <c r="B279" s="122"/>
      <c r="C279" s="103" t="s">
        <v>357</v>
      </c>
      <c r="D279" s="89">
        <v>89819</v>
      </c>
      <c r="E279" s="76">
        <v>89819</v>
      </c>
      <c r="F279" s="76"/>
      <c r="G279" s="109"/>
      <c r="H279" s="239">
        <v>89819</v>
      </c>
      <c r="I279" s="240">
        <v>89819</v>
      </c>
      <c r="J279" s="240">
        <v>0</v>
      </c>
      <c r="K279" s="241">
        <v>0</v>
      </c>
    </row>
    <row r="280" spans="1:11" ht="28.2" x14ac:dyDescent="0.3">
      <c r="A280" s="170"/>
      <c r="B280" s="122"/>
      <c r="C280" s="103" t="s">
        <v>358</v>
      </c>
      <c r="D280" s="89">
        <v>161383</v>
      </c>
      <c r="E280" s="76">
        <v>161383</v>
      </c>
      <c r="F280" s="76"/>
      <c r="G280" s="109"/>
      <c r="H280" s="239">
        <v>161383</v>
      </c>
      <c r="I280" s="240">
        <v>161383</v>
      </c>
      <c r="J280" s="240">
        <v>0</v>
      </c>
      <c r="K280" s="241">
        <v>0</v>
      </c>
    </row>
    <row r="281" spans="1:11" x14ac:dyDescent="0.3">
      <c r="A281" s="170"/>
      <c r="B281" s="122"/>
      <c r="C281" s="103" t="s">
        <v>359</v>
      </c>
      <c r="D281" s="89">
        <v>217632</v>
      </c>
      <c r="E281" s="76">
        <v>217632</v>
      </c>
      <c r="F281" s="76"/>
      <c r="G281" s="109"/>
      <c r="H281" s="239">
        <v>217632</v>
      </c>
      <c r="I281" s="240">
        <v>217632</v>
      </c>
      <c r="J281" s="240">
        <v>0</v>
      </c>
      <c r="K281" s="241">
        <v>0</v>
      </c>
    </row>
    <row r="282" spans="1:11" x14ac:dyDescent="0.3">
      <c r="A282" s="170"/>
      <c r="B282" s="122"/>
      <c r="C282" s="103" t="s">
        <v>360</v>
      </c>
      <c r="D282" s="89">
        <v>3000</v>
      </c>
      <c r="E282" s="76">
        <v>3000</v>
      </c>
      <c r="F282" s="76"/>
      <c r="G282" s="109"/>
      <c r="H282" s="239">
        <v>0</v>
      </c>
      <c r="I282" s="240">
        <v>0</v>
      </c>
      <c r="J282" s="240">
        <v>0</v>
      </c>
      <c r="K282" s="241">
        <v>0</v>
      </c>
    </row>
    <row r="283" spans="1:11" x14ac:dyDescent="0.3">
      <c r="A283" s="170"/>
      <c r="B283" s="122"/>
      <c r="C283" s="103" t="s">
        <v>361</v>
      </c>
      <c r="D283" s="89">
        <v>1650</v>
      </c>
      <c r="E283" s="76">
        <v>1650</v>
      </c>
      <c r="F283" s="76"/>
      <c r="G283" s="109"/>
      <c r="H283" s="239">
        <v>1650</v>
      </c>
      <c r="I283" s="240">
        <v>1650</v>
      </c>
      <c r="J283" s="240">
        <v>0</v>
      </c>
      <c r="K283" s="241">
        <v>0</v>
      </c>
    </row>
    <row r="284" spans="1:11" ht="28.2" x14ac:dyDescent="0.3">
      <c r="A284" s="170"/>
      <c r="B284" s="122"/>
      <c r="C284" s="103" t="s">
        <v>362</v>
      </c>
      <c r="D284" s="89">
        <v>1185</v>
      </c>
      <c r="E284" s="76">
        <v>1185</v>
      </c>
      <c r="F284" s="76"/>
      <c r="G284" s="109"/>
      <c r="H284" s="239">
        <v>1185</v>
      </c>
      <c r="I284" s="240">
        <v>1185</v>
      </c>
      <c r="J284" s="240">
        <v>0</v>
      </c>
      <c r="K284" s="241">
        <v>0</v>
      </c>
    </row>
    <row r="285" spans="1:11" ht="15.75" customHeight="1" x14ac:dyDescent="0.3">
      <c r="A285" s="170"/>
      <c r="B285" s="122"/>
      <c r="C285" s="103" t="s">
        <v>363</v>
      </c>
      <c r="D285" s="89">
        <v>3400</v>
      </c>
      <c r="E285" s="76">
        <v>3400</v>
      </c>
      <c r="F285" s="76"/>
      <c r="G285" s="109"/>
      <c r="H285" s="239">
        <v>3400</v>
      </c>
      <c r="I285" s="240">
        <v>3400</v>
      </c>
      <c r="J285" s="240">
        <v>0</v>
      </c>
      <c r="K285" s="241">
        <v>0</v>
      </c>
    </row>
    <row r="286" spans="1:11" ht="15.75" customHeight="1" x14ac:dyDescent="0.3">
      <c r="A286" s="170"/>
      <c r="B286" s="122"/>
      <c r="C286" s="167" t="s">
        <v>364</v>
      </c>
      <c r="D286" s="42">
        <v>3861</v>
      </c>
      <c r="E286" s="36">
        <v>3861</v>
      </c>
      <c r="F286" s="36"/>
      <c r="G286" s="113"/>
      <c r="H286" s="239">
        <v>3861</v>
      </c>
      <c r="I286" s="240">
        <v>3861</v>
      </c>
      <c r="J286" s="240">
        <v>0</v>
      </c>
      <c r="K286" s="241">
        <v>0</v>
      </c>
    </row>
    <row r="287" spans="1:11" s="148" customFormat="1" ht="13.8" x14ac:dyDescent="0.25">
      <c r="C287" s="148" t="s">
        <v>365</v>
      </c>
      <c r="D287" s="148">
        <v>15000</v>
      </c>
      <c r="E287" s="148">
        <v>15000</v>
      </c>
      <c r="H287" s="148">
        <v>16500</v>
      </c>
      <c r="I287" s="148">
        <v>16500</v>
      </c>
      <c r="J287" s="148">
        <v>0</v>
      </c>
      <c r="K287" s="148">
        <v>0</v>
      </c>
    </row>
    <row r="288" spans="1:11" s="148" customFormat="1" ht="13.8" x14ac:dyDescent="0.25">
      <c r="C288" s="148" t="s">
        <v>366</v>
      </c>
      <c r="D288" s="148">
        <v>2000</v>
      </c>
      <c r="E288" s="148">
        <v>2000</v>
      </c>
      <c r="H288" s="148">
        <v>2000</v>
      </c>
      <c r="I288" s="148">
        <v>2000</v>
      </c>
      <c r="J288" s="148">
        <v>0</v>
      </c>
      <c r="K288" s="148">
        <v>0</v>
      </c>
    </row>
    <row r="289" spans="1:11" s="148" customFormat="1" ht="13.8" x14ac:dyDescent="0.25">
      <c r="C289" s="148" t="s">
        <v>388</v>
      </c>
      <c r="D289" s="148">
        <v>15000</v>
      </c>
      <c r="E289" s="148">
        <v>15000</v>
      </c>
      <c r="H289" s="148">
        <v>15000</v>
      </c>
      <c r="I289" s="148">
        <v>15000</v>
      </c>
      <c r="J289" s="148">
        <v>0</v>
      </c>
      <c r="K289" s="148">
        <v>0</v>
      </c>
    </row>
    <row r="290" spans="1:11" s="148" customFormat="1" ht="13.8" x14ac:dyDescent="0.25">
      <c r="C290" s="148" t="s">
        <v>367</v>
      </c>
      <c r="D290" s="148">
        <v>3000</v>
      </c>
      <c r="E290" s="148">
        <v>3000</v>
      </c>
      <c r="H290" s="148">
        <v>7012</v>
      </c>
      <c r="I290" s="148">
        <v>7012</v>
      </c>
      <c r="J290" s="148">
        <v>0</v>
      </c>
      <c r="K290" s="148">
        <v>0</v>
      </c>
    </row>
    <row r="291" spans="1:11" s="148" customFormat="1" ht="13.8" x14ac:dyDescent="0.25">
      <c r="C291" s="148" t="s">
        <v>368</v>
      </c>
      <c r="D291" s="148">
        <v>2230</v>
      </c>
      <c r="E291" s="148">
        <v>2230</v>
      </c>
      <c r="H291" s="148">
        <v>2230</v>
      </c>
      <c r="I291" s="148">
        <v>2230</v>
      </c>
      <c r="J291" s="148">
        <v>0</v>
      </c>
      <c r="K291" s="148">
        <v>0</v>
      </c>
    </row>
    <row r="292" spans="1:11" s="148" customFormat="1" ht="13.8" x14ac:dyDescent="0.25">
      <c r="C292" s="148" t="s">
        <v>369</v>
      </c>
      <c r="D292" s="148">
        <v>3807</v>
      </c>
      <c r="E292" s="148">
        <v>3807</v>
      </c>
      <c r="H292" s="148">
        <v>3807</v>
      </c>
      <c r="I292" s="148">
        <v>3807</v>
      </c>
      <c r="J292" s="148">
        <v>0</v>
      </c>
      <c r="K292" s="148">
        <v>0</v>
      </c>
    </row>
    <row r="293" spans="1:11" s="148" customFormat="1" ht="13.8" x14ac:dyDescent="0.25">
      <c r="C293" s="148" t="s">
        <v>370</v>
      </c>
      <c r="D293" s="148">
        <v>115363</v>
      </c>
      <c r="E293" s="148">
        <v>115363</v>
      </c>
      <c r="H293" s="148">
        <v>115363</v>
      </c>
      <c r="I293" s="148">
        <v>115363</v>
      </c>
      <c r="J293" s="148">
        <v>0</v>
      </c>
      <c r="K293" s="148">
        <v>0</v>
      </c>
    </row>
    <row r="294" spans="1:11" s="148" customFormat="1" ht="13.8" x14ac:dyDescent="0.25">
      <c r="C294" s="148" t="s">
        <v>469</v>
      </c>
      <c r="H294" s="148">
        <v>1210</v>
      </c>
      <c r="I294" s="148">
        <v>1210</v>
      </c>
      <c r="J294" s="148">
        <v>0</v>
      </c>
      <c r="K294" s="148">
        <v>0</v>
      </c>
    </row>
    <row r="295" spans="1:11" s="148" customFormat="1" ht="13.8" x14ac:dyDescent="0.25">
      <c r="C295" s="148" t="s">
        <v>532</v>
      </c>
      <c r="H295" s="148">
        <v>2057</v>
      </c>
      <c r="I295" s="148">
        <v>2057</v>
      </c>
      <c r="J295" s="148">
        <v>0</v>
      </c>
      <c r="K295" s="148">
        <v>0</v>
      </c>
    </row>
    <row r="296" spans="1:11" x14ac:dyDescent="0.3">
      <c r="A296" s="170"/>
      <c r="B296" s="122"/>
      <c r="C296" s="103"/>
      <c r="D296" s="89"/>
      <c r="E296" s="76"/>
      <c r="F296" s="76"/>
      <c r="G296" s="109"/>
      <c r="H296" s="239"/>
      <c r="I296" s="240"/>
      <c r="J296" s="240"/>
      <c r="K296" s="241"/>
    </row>
    <row r="297" spans="1:11" x14ac:dyDescent="0.3">
      <c r="A297" s="170"/>
      <c r="B297" s="122"/>
      <c r="C297" s="152" t="s">
        <v>38</v>
      </c>
      <c r="D297" s="164">
        <f>SUM(D270:D296)</f>
        <v>701327</v>
      </c>
      <c r="E297" s="111">
        <f>SUM(E270:E296)</f>
        <v>701327</v>
      </c>
      <c r="F297" s="111">
        <f>SUM(F270:F296)</f>
        <v>0</v>
      </c>
      <c r="G297" s="163">
        <f>SUM(G270:G296)</f>
        <v>0</v>
      </c>
      <c r="H297" s="254">
        <v>702106</v>
      </c>
      <c r="I297" s="255">
        <v>702106</v>
      </c>
      <c r="J297" s="255">
        <v>0</v>
      </c>
      <c r="K297" s="256">
        <v>0</v>
      </c>
    </row>
    <row r="298" spans="1:11" x14ac:dyDescent="0.3">
      <c r="A298" s="170"/>
      <c r="B298" s="122"/>
      <c r="C298" s="152"/>
      <c r="D298" s="156"/>
      <c r="E298" s="24"/>
      <c r="F298" s="24"/>
      <c r="G298" s="155"/>
      <c r="H298" s="239"/>
      <c r="I298" s="240"/>
      <c r="J298" s="240"/>
      <c r="K298" s="241"/>
    </row>
    <row r="299" spans="1:11" x14ac:dyDescent="0.3">
      <c r="A299" s="170"/>
      <c r="B299" s="122" t="s">
        <v>21</v>
      </c>
      <c r="C299" s="148" t="s">
        <v>20</v>
      </c>
      <c r="D299" s="156"/>
      <c r="E299" s="24"/>
      <c r="F299" s="24"/>
      <c r="G299" s="155"/>
      <c r="H299" s="239"/>
      <c r="I299" s="240"/>
      <c r="J299" s="240"/>
      <c r="K299" s="241"/>
    </row>
    <row r="300" spans="1:11" x14ac:dyDescent="0.3">
      <c r="A300" s="170"/>
      <c r="B300" s="122"/>
      <c r="C300" s="167" t="s">
        <v>371</v>
      </c>
      <c r="D300" s="89">
        <v>6623</v>
      </c>
      <c r="E300" s="76">
        <v>6623</v>
      </c>
      <c r="F300" s="36"/>
      <c r="G300" s="35"/>
      <c r="H300" s="239">
        <v>6623</v>
      </c>
      <c r="I300" s="240">
        <v>6623</v>
      </c>
      <c r="J300" s="240">
        <v>0</v>
      </c>
      <c r="K300" s="241">
        <v>0</v>
      </c>
    </row>
    <row r="301" spans="1:11" s="148" customFormat="1" ht="13.8" x14ac:dyDescent="0.25">
      <c r="C301" s="148" t="s">
        <v>372</v>
      </c>
      <c r="D301" s="148">
        <v>15000</v>
      </c>
      <c r="E301" s="148">
        <v>15000</v>
      </c>
      <c r="H301" s="148">
        <v>22931</v>
      </c>
      <c r="I301" s="148">
        <v>22931</v>
      </c>
      <c r="J301" s="148">
        <v>0</v>
      </c>
      <c r="K301" s="148">
        <v>0</v>
      </c>
    </row>
    <row r="302" spans="1:11" s="148" customFormat="1" ht="13.8" x14ac:dyDescent="0.25">
      <c r="C302" s="148" t="s">
        <v>373</v>
      </c>
      <c r="D302" s="148">
        <v>7000</v>
      </c>
      <c r="E302" s="148">
        <v>7000</v>
      </c>
      <c r="H302" s="148">
        <v>7000</v>
      </c>
      <c r="I302" s="148">
        <v>7000</v>
      </c>
      <c r="J302" s="148">
        <v>0</v>
      </c>
      <c r="K302" s="148">
        <v>0</v>
      </c>
    </row>
    <row r="303" spans="1:11" s="148" customFormat="1" ht="13.8" x14ac:dyDescent="0.25">
      <c r="C303" s="148" t="s">
        <v>374</v>
      </c>
      <c r="D303" s="148">
        <v>2094</v>
      </c>
      <c r="E303" s="148">
        <v>2094</v>
      </c>
      <c r="H303" s="148">
        <v>2094</v>
      </c>
      <c r="I303" s="148">
        <v>2094</v>
      </c>
      <c r="J303" s="148">
        <v>0</v>
      </c>
      <c r="K303" s="148">
        <v>0</v>
      </c>
    </row>
    <row r="304" spans="1:11" s="148" customFormat="1" ht="13.8" x14ac:dyDescent="0.25">
      <c r="C304" s="148" t="s">
        <v>375</v>
      </c>
      <c r="D304" s="148">
        <v>1915</v>
      </c>
      <c r="E304" s="148">
        <v>1915</v>
      </c>
      <c r="H304" s="148">
        <v>1915</v>
      </c>
      <c r="I304" s="148">
        <v>1915</v>
      </c>
      <c r="J304" s="148">
        <v>0</v>
      </c>
      <c r="K304" s="148">
        <v>0</v>
      </c>
    </row>
    <row r="305" spans="1:11" s="148" customFormat="1" ht="13.8" x14ac:dyDescent="0.25">
      <c r="C305" s="148" t="s">
        <v>376</v>
      </c>
      <c r="D305" s="148">
        <v>3000</v>
      </c>
      <c r="E305" s="148">
        <v>3000</v>
      </c>
      <c r="H305" s="148">
        <v>3000</v>
      </c>
      <c r="I305" s="148">
        <v>3000</v>
      </c>
      <c r="J305" s="148">
        <v>0</v>
      </c>
      <c r="K305" s="148">
        <v>0</v>
      </c>
    </row>
    <row r="306" spans="1:11" s="148" customFormat="1" ht="13.8" x14ac:dyDescent="0.25">
      <c r="C306" s="148" t="s">
        <v>413</v>
      </c>
      <c r="D306" s="148">
        <v>6636</v>
      </c>
      <c r="E306" s="148">
        <v>6636</v>
      </c>
      <c r="H306" s="148">
        <v>6636</v>
      </c>
      <c r="I306" s="148">
        <v>6636</v>
      </c>
      <c r="J306" s="148">
        <v>0</v>
      </c>
      <c r="K306" s="148">
        <v>0</v>
      </c>
    </row>
    <row r="307" spans="1:11" s="148" customFormat="1" ht="13.8" x14ac:dyDescent="0.25">
      <c r="C307" s="148" t="s">
        <v>377</v>
      </c>
      <c r="D307" s="148">
        <v>2000</v>
      </c>
      <c r="E307" s="148">
        <v>2000</v>
      </c>
      <c r="H307" s="148">
        <v>0</v>
      </c>
      <c r="I307" s="148">
        <v>0</v>
      </c>
      <c r="J307" s="148">
        <v>0</v>
      </c>
      <c r="K307" s="148">
        <v>0</v>
      </c>
    </row>
    <row r="308" spans="1:11" x14ac:dyDescent="0.3">
      <c r="A308" s="170"/>
      <c r="B308" s="122"/>
      <c r="C308" s="167" t="s">
        <v>378</v>
      </c>
      <c r="D308" s="42">
        <v>8000</v>
      </c>
      <c r="E308" s="36">
        <v>8000</v>
      </c>
      <c r="F308" s="36"/>
      <c r="G308" s="113"/>
      <c r="H308" s="239">
        <v>8000</v>
      </c>
      <c r="I308" s="240">
        <v>8000</v>
      </c>
      <c r="J308" s="240">
        <v>0</v>
      </c>
      <c r="K308" s="241">
        <v>0</v>
      </c>
    </row>
    <row r="309" spans="1:11" x14ac:dyDescent="0.3">
      <c r="A309" s="170"/>
      <c r="B309" s="122"/>
      <c r="C309" s="167" t="s">
        <v>379</v>
      </c>
      <c r="D309" s="42">
        <v>13555</v>
      </c>
      <c r="E309" s="36">
        <v>13555</v>
      </c>
      <c r="F309" s="36"/>
      <c r="G309" s="113"/>
      <c r="H309" s="239">
        <v>13555</v>
      </c>
      <c r="I309" s="240">
        <v>13555</v>
      </c>
      <c r="J309" s="240">
        <v>0</v>
      </c>
      <c r="K309" s="241">
        <v>0</v>
      </c>
    </row>
    <row r="310" spans="1:11" x14ac:dyDescent="0.3">
      <c r="A310" s="170"/>
      <c r="B310" s="122"/>
      <c r="C310" s="167" t="s">
        <v>380</v>
      </c>
      <c r="D310" s="42">
        <v>9931</v>
      </c>
      <c r="E310" s="36">
        <v>9931</v>
      </c>
      <c r="F310" s="36"/>
      <c r="G310" s="113"/>
      <c r="H310" s="239">
        <v>9931</v>
      </c>
      <c r="I310" s="240">
        <v>9931</v>
      </c>
      <c r="J310" s="240">
        <v>0</v>
      </c>
      <c r="K310" s="241">
        <v>0</v>
      </c>
    </row>
    <row r="311" spans="1:11" ht="16.5" customHeight="1" x14ac:dyDescent="0.3">
      <c r="A311" s="170"/>
      <c r="B311" s="122"/>
      <c r="C311" s="167" t="s">
        <v>381</v>
      </c>
      <c r="D311" s="42">
        <v>1088</v>
      </c>
      <c r="E311" s="36">
        <v>1088</v>
      </c>
      <c r="F311" s="36"/>
      <c r="G311" s="113"/>
      <c r="H311" s="239">
        <v>1088</v>
      </c>
      <c r="I311" s="240">
        <v>1088</v>
      </c>
      <c r="J311" s="240">
        <v>0</v>
      </c>
      <c r="K311" s="241">
        <v>0</v>
      </c>
    </row>
    <row r="312" spans="1:11" ht="18.75" customHeight="1" x14ac:dyDescent="0.3">
      <c r="A312" s="170"/>
      <c r="B312" s="122"/>
      <c r="C312" s="167" t="s">
        <v>382</v>
      </c>
      <c r="D312" s="42">
        <v>524</v>
      </c>
      <c r="E312" s="36">
        <v>524</v>
      </c>
      <c r="F312" s="36"/>
      <c r="G312" s="113"/>
      <c r="H312" s="239">
        <v>524</v>
      </c>
      <c r="I312" s="240">
        <v>524</v>
      </c>
      <c r="J312" s="240">
        <v>0</v>
      </c>
      <c r="K312" s="241">
        <v>0</v>
      </c>
    </row>
    <row r="313" spans="1:11" ht="28.2" x14ac:dyDescent="0.3">
      <c r="A313" s="170"/>
      <c r="B313" s="122"/>
      <c r="C313" s="167" t="s">
        <v>383</v>
      </c>
      <c r="D313" s="42">
        <v>93887</v>
      </c>
      <c r="E313" s="36">
        <v>93887</v>
      </c>
      <c r="F313" s="36"/>
      <c r="G313" s="113"/>
      <c r="H313" s="239">
        <v>93887</v>
      </c>
      <c r="I313" s="240">
        <v>93887</v>
      </c>
      <c r="J313" s="240">
        <v>0</v>
      </c>
      <c r="K313" s="241">
        <v>0</v>
      </c>
    </row>
    <row r="314" spans="1:11" x14ac:dyDescent="0.3">
      <c r="A314" s="170"/>
      <c r="B314" s="122"/>
      <c r="C314" s="167" t="s">
        <v>414</v>
      </c>
      <c r="D314" s="42">
        <v>59066</v>
      </c>
      <c r="E314" s="36">
        <v>59066</v>
      </c>
      <c r="F314" s="36"/>
      <c r="G314" s="113"/>
      <c r="H314" s="239">
        <v>59066</v>
      </c>
      <c r="I314" s="240">
        <v>59066</v>
      </c>
      <c r="J314" s="240">
        <v>0</v>
      </c>
      <c r="K314" s="241">
        <v>0</v>
      </c>
    </row>
    <row r="315" spans="1:11" x14ac:dyDescent="0.3">
      <c r="A315" s="170"/>
      <c r="B315" s="122"/>
      <c r="C315" s="167" t="s">
        <v>468</v>
      </c>
      <c r="D315" s="42"/>
      <c r="E315" s="36"/>
      <c r="F315" s="36"/>
      <c r="G315" s="113"/>
      <c r="H315" s="239">
        <v>660</v>
      </c>
      <c r="I315" s="240">
        <v>660</v>
      </c>
      <c r="J315" s="240">
        <v>0</v>
      </c>
      <c r="K315" s="241">
        <v>0</v>
      </c>
    </row>
    <row r="316" spans="1:11" s="148" customFormat="1" ht="13.8" x14ac:dyDescent="0.25">
      <c r="C316" s="148" t="s">
        <v>502</v>
      </c>
      <c r="H316" s="148">
        <v>6096</v>
      </c>
      <c r="I316" s="148">
        <v>6096</v>
      </c>
      <c r="J316" s="148">
        <v>0</v>
      </c>
      <c r="K316" s="148">
        <v>0</v>
      </c>
    </row>
    <row r="317" spans="1:11" x14ac:dyDescent="0.3">
      <c r="A317" s="170"/>
      <c r="B317" s="122"/>
      <c r="C317" s="167"/>
      <c r="D317" s="42"/>
      <c r="E317" s="36"/>
      <c r="F317" s="36"/>
      <c r="G317" s="113"/>
      <c r="H317" s="239"/>
      <c r="I317" s="240"/>
      <c r="J317" s="240"/>
      <c r="K317" s="241"/>
    </row>
    <row r="318" spans="1:11" x14ac:dyDescent="0.3">
      <c r="A318" s="170"/>
      <c r="B318" s="122"/>
      <c r="C318" s="152" t="s">
        <v>39</v>
      </c>
      <c r="D318" s="164">
        <f>SUM(D300:D317)</f>
        <v>230319</v>
      </c>
      <c r="E318" s="111">
        <f>SUM(E300:E317)</f>
        <v>230319</v>
      </c>
      <c r="F318" s="111">
        <f>SUM(F300:F317)</f>
        <v>0</v>
      </c>
      <c r="G318" s="163">
        <f>SUM(G300:G317)</f>
        <v>0</v>
      </c>
      <c r="H318" s="254">
        <v>243006</v>
      </c>
      <c r="I318" s="255">
        <v>243006</v>
      </c>
      <c r="J318" s="255">
        <v>0</v>
      </c>
      <c r="K318" s="256">
        <v>0</v>
      </c>
    </row>
    <row r="319" spans="1:11" x14ac:dyDescent="0.3">
      <c r="A319" s="170"/>
      <c r="B319" s="157"/>
      <c r="C319" s="152"/>
      <c r="D319" s="156"/>
      <c r="E319" s="24"/>
      <c r="F319" s="24"/>
      <c r="G319" s="155"/>
      <c r="H319" s="239"/>
      <c r="I319" s="240"/>
      <c r="J319" s="240"/>
      <c r="K319" s="241"/>
    </row>
    <row r="320" spans="1:11" x14ac:dyDescent="0.3">
      <c r="A320" s="170"/>
      <c r="B320" s="122" t="s">
        <v>29</v>
      </c>
      <c r="C320" s="148" t="s">
        <v>52</v>
      </c>
      <c r="D320" s="156"/>
      <c r="E320" s="24"/>
      <c r="F320" s="24"/>
      <c r="G320" s="155"/>
      <c r="H320" s="239"/>
      <c r="I320" s="240"/>
      <c r="J320" s="240"/>
      <c r="K320" s="241"/>
    </row>
    <row r="321" spans="1:11" x14ac:dyDescent="0.3">
      <c r="A321" s="170"/>
      <c r="B321" s="122"/>
      <c r="C321" s="148" t="s">
        <v>80</v>
      </c>
      <c r="D321" s="156"/>
      <c r="E321" s="24"/>
      <c r="F321" s="24"/>
      <c r="G321" s="155"/>
      <c r="H321" s="239"/>
      <c r="I321" s="240"/>
      <c r="J321" s="240"/>
      <c r="K321" s="241"/>
    </row>
    <row r="322" spans="1:11" x14ac:dyDescent="0.3">
      <c r="A322" s="170"/>
      <c r="B322" s="122"/>
      <c r="C322" s="148" t="s">
        <v>467</v>
      </c>
      <c r="D322" s="169"/>
      <c r="E322" s="24"/>
      <c r="F322" s="24"/>
      <c r="G322" s="168"/>
      <c r="H322" s="239">
        <v>500</v>
      </c>
      <c r="I322" s="240">
        <v>0</v>
      </c>
      <c r="J322" s="240">
        <v>500</v>
      </c>
      <c r="K322" s="241">
        <v>0</v>
      </c>
    </row>
    <row r="323" spans="1:11" x14ac:dyDescent="0.3">
      <c r="A323" s="170"/>
      <c r="B323" s="122"/>
      <c r="C323" s="148"/>
      <c r="D323" s="169"/>
      <c r="E323" s="24"/>
      <c r="F323" s="24"/>
      <c r="G323" s="168"/>
      <c r="H323" s="239"/>
      <c r="I323" s="240"/>
      <c r="J323" s="240"/>
      <c r="K323" s="241"/>
    </row>
    <row r="324" spans="1:11" x14ac:dyDescent="0.3">
      <c r="A324" s="39"/>
      <c r="B324" s="122"/>
      <c r="C324" s="166" t="s">
        <v>24</v>
      </c>
      <c r="D324" s="112">
        <f>SUM(D322)</f>
        <v>0</v>
      </c>
      <c r="E324" s="111">
        <f>SUM(E322)</f>
        <v>0</v>
      </c>
      <c r="F324" s="111">
        <f>SUM(F322)</f>
        <v>0</v>
      </c>
      <c r="G324" s="110">
        <f>SUM(G322)</f>
        <v>0</v>
      </c>
      <c r="H324" s="254">
        <v>500</v>
      </c>
      <c r="I324" s="255">
        <v>0</v>
      </c>
      <c r="J324" s="255">
        <v>500</v>
      </c>
      <c r="K324" s="271">
        <v>0</v>
      </c>
    </row>
    <row r="325" spans="1:11" x14ac:dyDescent="0.3">
      <c r="A325" s="39"/>
      <c r="B325" s="122"/>
      <c r="C325" s="166"/>
      <c r="D325" s="47"/>
      <c r="E325" s="46"/>
      <c r="F325" s="46"/>
      <c r="G325" s="45"/>
      <c r="H325" s="239"/>
      <c r="I325" s="240"/>
      <c r="J325" s="240"/>
      <c r="K325" s="241"/>
    </row>
    <row r="326" spans="1:11" x14ac:dyDescent="0.3">
      <c r="A326" s="55"/>
      <c r="B326" s="165"/>
      <c r="C326" s="148" t="s">
        <v>81</v>
      </c>
      <c r="D326" s="37"/>
      <c r="E326" s="36"/>
      <c r="F326" s="36"/>
      <c r="G326" s="35"/>
      <c r="H326" s="239"/>
      <c r="I326" s="240"/>
      <c r="J326" s="240"/>
      <c r="K326" s="241"/>
    </row>
    <row r="327" spans="1:11" s="148" customFormat="1" ht="13.8" x14ac:dyDescent="0.25">
      <c r="C327" s="148" t="s">
        <v>384</v>
      </c>
      <c r="D327" s="148">
        <v>8203</v>
      </c>
      <c r="E327" s="148">
        <v>8203</v>
      </c>
      <c r="H327" s="148">
        <v>5703</v>
      </c>
      <c r="I327" s="148">
        <v>5703</v>
      </c>
      <c r="J327" s="148">
        <v>0</v>
      </c>
      <c r="K327" s="148">
        <v>0</v>
      </c>
    </row>
    <row r="328" spans="1:11" s="148" customFormat="1" ht="13.8" x14ac:dyDescent="0.25">
      <c r="C328" s="148" t="s">
        <v>453</v>
      </c>
      <c r="D328" s="148">
        <v>22860</v>
      </c>
      <c r="E328" s="148">
        <v>22860</v>
      </c>
      <c r="H328" s="148">
        <v>17833</v>
      </c>
      <c r="I328" s="148">
        <v>17833</v>
      </c>
      <c r="J328" s="148">
        <v>0</v>
      </c>
      <c r="K328" s="148">
        <v>0</v>
      </c>
    </row>
    <row r="329" spans="1:11" s="148" customFormat="1" ht="13.8" x14ac:dyDescent="0.25">
      <c r="C329" s="148" t="s">
        <v>496</v>
      </c>
      <c r="H329" s="148">
        <v>3000</v>
      </c>
      <c r="I329" s="148">
        <v>3000</v>
      </c>
      <c r="J329" s="148">
        <v>0</v>
      </c>
      <c r="K329" s="148">
        <v>0</v>
      </c>
    </row>
    <row r="330" spans="1:11" s="148" customFormat="1" ht="13.8" x14ac:dyDescent="0.25">
      <c r="C330" s="148" t="s">
        <v>512</v>
      </c>
      <c r="H330" s="148">
        <v>1527</v>
      </c>
      <c r="I330" s="148">
        <v>1527</v>
      </c>
      <c r="J330" s="148">
        <v>0</v>
      </c>
      <c r="K330" s="148">
        <v>0</v>
      </c>
    </row>
    <row r="331" spans="1:11" s="148" customFormat="1" ht="13.8" x14ac:dyDescent="0.25">
      <c r="C331" s="148" t="s">
        <v>513</v>
      </c>
      <c r="H331" s="148">
        <v>2000</v>
      </c>
      <c r="I331" s="148">
        <v>2000</v>
      </c>
      <c r="J331" s="148">
        <v>0</v>
      </c>
      <c r="K331" s="148">
        <v>0</v>
      </c>
    </row>
    <row r="332" spans="1:11" x14ac:dyDescent="0.3">
      <c r="A332" s="39"/>
      <c r="B332" s="165"/>
      <c r="C332" s="167"/>
      <c r="D332" s="42"/>
      <c r="E332" s="36"/>
      <c r="F332" s="36"/>
      <c r="G332" s="113"/>
      <c r="H332" s="239"/>
      <c r="I332" s="240"/>
      <c r="J332" s="240"/>
      <c r="K332" s="241"/>
    </row>
    <row r="333" spans="1:11" x14ac:dyDescent="0.3">
      <c r="A333" s="39"/>
      <c r="B333" s="165"/>
      <c r="C333" s="166" t="s">
        <v>24</v>
      </c>
      <c r="D333" s="164">
        <f>SUM(D327:D332)</f>
        <v>31063</v>
      </c>
      <c r="E333" s="111">
        <f>SUM(E327:E332)</f>
        <v>31063</v>
      </c>
      <c r="F333" s="111">
        <f>SUM(F327:F332)</f>
        <v>0</v>
      </c>
      <c r="G333" s="163">
        <f>SUM(G327:G332)</f>
        <v>0</v>
      </c>
      <c r="H333" s="254">
        <v>30063</v>
      </c>
      <c r="I333" s="255">
        <v>30063</v>
      </c>
      <c r="J333" s="255">
        <v>0</v>
      </c>
      <c r="K333" s="256">
        <v>0</v>
      </c>
    </row>
    <row r="334" spans="1:11" x14ac:dyDescent="0.3">
      <c r="A334" s="39"/>
      <c r="B334" s="165"/>
      <c r="C334" s="166"/>
      <c r="D334" s="47"/>
      <c r="E334" s="46"/>
      <c r="F334" s="46"/>
      <c r="G334" s="45"/>
      <c r="H334" s="239"/>
      <c r="I334" s="240"/>
      <c r="J334" s="240"/>
      <c r="K334" s="241"/>
    </row>
    <row r="335" spans="1:11" x14ac:dyDescent="0.3">
      <c r="A335" s="39"/>
      <c r="B335" s="165"/>
      <c r="C335" s="148" t="s">
        <v>67</v>
      </c>
      <c r="D335" s="47"/>
      <c r="E335" s="46"/>
      <c r="F335" s="46"/>
      <c r="G335" s="45"/>
      <c r="H335" s="239"/>
      <c r="I335" s="240"/>
      <c r="J335" s="240"/>
      <c r="K335" s="241"/>
    </row>
    <row r="336" spans="1:11" x14ac:dyDescent="0.3">
      <c r="A336" s="39"/>
      <c r="B336" s="165"/>
      <c r="C336" s="167" t="s">
        <v>415</v>
      </c>
      <c r="D336" s="89">
        <v>1000</v>
      </c>
      <c r="E336" s="76">
        <v>1000</v>
      </c>
      <c r="F336" s="76"/>
      <c r="G336" s="109"/>
      <c r="H336" s="239">
        <v>1000</v>
      </c>
      <c r="I336" s="240">
        <v>1000</v>
      </c>
      <c r="J336" s="240">
        <v>0</v>
      </c>
      <c r="K336" s="241">
        <v>0</v>
      </c>
    </row>
    <row r="337" spans="1:11" ht="28.2" x14ac:dyDescent="0.3">
      <c r="A337" s="39"/>
      <c r="B337" s="165"/>
      <c r="C337" s="167" t="s">
        <v>416</v>
      </c>
      <c r="D337" s="89">
        <v>2000</v>
      </c>
      <c r="E337" s="76">
        <v>2000</v>
      </c>
      <c r="F337" s="76"/>
      <c r="G337" s="109"/>
      <c r="H337" s="239">
        <v>2000</v>
      </c>
      <c r="I337" s="240">
        <v>2000</v>
      </c>
      <c r="J337" s="240">
        <v>0</v>
      </c>
      <c r="K337" s="241">
        <v>0</v>
      </c>
    </row>
    <row r="338" spans="1:11" x14ac:dyDescent="0.3">
      <c r="A338" s="39"/>
      <c r="B338" s="165"/>
      <c r="C338" s="167" t="s">
        <v>417</v>
      </c>
      <c r="D338" s="89">
        <v>3000</v>
      </c>
      <c r="E338" s="76">
        <v>3000</v>
      </c>
      <c r="F338" s="76"/>
      <c r="G338" s="109"/>
      <c r="H338" s="239">
        <v>3000</v>
      </c>
      <c r="I338" s="240">
        <v>3000</v>
      </c>
      <c r="J338" s="240">
        <v>0</v>
      </c>
      <c r="K338" s="241">
        <v>0</v>
      </c>
    </row>
    <row r="339" spans="1:11" s="148" customFormat="1" ht="13.8" x14ac:dyDescent="0.25">
      <c r="C339" s="148" t="s">
        <v>418</v>
      </c>
      <c r="D339" s="148">
        <v>30000</v>
      </c>
      <c r="E339" s="148">
        <v>30000</v>
      </c>
      <c r="H339" s="148">
        <v>0</v>
      </c>
      <c r="I339" s="148">
        <v>0</v>
      </c>
      <c r="J339" s="148">
        <v>0</v>
      </c>
      <c r="K339" s="148">
        <v>0</v>
      </c>
    </row>
    <row r="340" spans="1:11" s="148" customFormat="1" ht="13.8" x14ac:dyDescent="0.25">
      <c r="C340" s="148" t="s">
        <v>419</v>
      </c>
      <c r="D340" s="148">
        <v>5000</v>
      </c>
      <c r="E340" s="148">
        <v>5000</v>
      </c>
      <c r="H340" s="148">
        <v>5000</v>
      </c>
      <c r="I340" s="148">
        <v>5000</v>
      </c>
      <c r="J340" s="148">
        <v>0</v>
      </c>
      <c r="K340" s="148">
        <v>0</v>
      </c>
    </row>
    <row r="341" spans="1:11" s="148" customFormat="1" ht="13.8" x14ac:dyDescent="0.25">
      <c r="C341" s="148" t="s">
        <v>494</v>
      </c>
      <c r="H341" s="148">
        <v>6888</v>
      </c>
      <c r="I341" s="148">
        <v>6888</v>
      </c>
      <c r="J341" s="148">
        <v>0</v>
      </c>
      <c r="K341" s="148">
        <v>0</v>
      </c>
    </row>
    <row r="342" spans="1:11" s="148" customFormat="1" ht="13.8" x14ac:dyDescent="0.25">
      <c r="C342" s="148" t="s">
        <v>495</v>
      </c>
      <c r="H342" s="148">
        <v>1421</v>
      </c>
      <c r="I342" s="148">
        <v>1421</v>
      </c>
      <c r="J342" s="148">
        <v>0</v>
      </c>
      <c r="K342" s="148">
        <v>0</v>
      </c>
    </row>
    <row r="343" spans="1:11" s="148" customFormat="1" ht="13.8" x14ac:dyDescent="0.25">
      <c r="C343" s="148" t="s">
        <v>500</v>
      </c>
      <c r="H343" s="148">
        <v>3500</v>
      </c>
      <c r="I343" s="148">
        <v>3500</v>
      </c>
    </row>
    <row r="344" spans="1:11" s="148" customFormat="1" ht="13.8" x14ac:dyDescent="0.25">
      <c r="C344" s="148" t="s">
        <v>501</v>
      </c>
      <c r="H344" s="148">
        <v>330</v>
      </c>
      <c r="I344" s="148">
        <v>330</v>
      </c>
    </row>
    <row r="345" spans="1:11" s="148" customFormat="1" ht="13.8" x14ac:dyDescent="0.25">
      <c r="C345" s="148" t="s">
        <v>505</v>
      </c>
      <c r="H345" s="148">
        <v>13330</v>
      </c>
      <c r="I345" s="148">
        <v>13330</v>
      </c>
    </row>
    <row r="346" spans="1:11" x14ac:dyDescent="0.3">
      <c r="A346" s="39"/>
      <c r="B346" s="165"/>
      <c r="C346" s="167"/>
      <c r="D346" s="89"/>
      <c r="E346" s="76"/>
      <c r="F346" s="76"/>
      <c r="G346" s="109"/>
      <c r="H346" s="239"/>
      <c r="I346" s="240"/>
      <c r="J346" s="240"/>
      <c r="K346" s="241"/>
    </row>
    <row r="347" spans="1:11" x14ac:dyDescent="0.3">
      <c r="A347" s="39"/>
      <c r="B347" s="165"/>
      <c r="C347" s="166" t="s">
        <v>24</v>
      </c>
      <c r="D347" s="164">
        <f>SUM(D336:D346)</f>
        <v>41000</v>
      </c>
      <c r="E347" s="111">
        <f>SUM(E336:E346)</f>
        <v>41000</v>
      </c>
      <c r="F347" s="111">
        <f>SUM(F336:F346)</f>
        <v>0</v>
      </c>
      <c r="G347" s="163">
        <f>SUM(G336:G346)</f>
        <v>0</v>
      </c>
      <c r="H347" s="254">
        <v>36469</v>
      </c>
      <c r="I347" s="255">
        <v>36469</v>
      </c>
      <c r="J347" s="255">
        <v>0</v>
      </c>
      <c r="K347" s="256">
        <v>0</v>
      </c>
    </row>
    <row r="348" spans="1:11" x14ac:dyDescent="0.3">
      <c r="A348" s="39"/>
      <c r="B348" s="165"/>
      <c r="C348" s="166"/>
      <c r="D348" s="164"/>
      <c r="E348" s="111"/>
      <c r="F348" s="111"/>
      <c r="G348" s="163"/>
      <c r="H348" s="242"/>
      <c r="I348" s="243"/>
      <c r="J348" s="243"/>
      <c r="K348" s="244"/>
    </row>
    <row r="349" spans="1:11" ht="28.2" x14ac:dyDescent="0.3">
      <c r="A349" s="39"/>
      <c r="B349" s="165"/>
      <c r="C349" s="273" t="s">
        <v>498</v>
      </c>
      <c r="D349" s="164"/>
      <c r="E349" s="111"/>
      <c r="F349" s="111"/>
      <c r="G349" s="163"/>
      <c r="H349" s="242"/>
      <c r="I349" s="243"/>
      <c r="J349" s="243"/>
      <c r="K349" s="244"/>
    </row>
    <row r="350" spans="1:11" s="148" customFormat="1" ht="13.8" x14ac:dyDescent="0.25">
      <c r="C350" s="148" t="s">
        <v>499</v>
      </c>
      <c r="H350" s="148">
        <v>4906</v>
      </c>
      <c r="I350" s="148">
        <v>4906</v>
      </c>
      <c r="J350" s="148">
        <v>0</v>
      </c>
      <c r="K350" s="148">
        <v>0</v>
      </c>
    </row>
    <row r="351" spans="1:11" x14ac:dyDescent="0.3">
      <c r="A351" s="39"/>
      <c r="B351" s="165"/>
      <c r="C351" s="274"/>
      <c r="D351" s="164"/>
      <c r="E351" s="111"/>
      <c r="F351" s="111"/>
      <c r="G351" s="163"/>
      <c r="H351" s="242"/>
      <c r="I351" s="243"/>
      <c r="J351" s="243"/>
      <c r="K351" s="244"/>
    </row>
    <row r="352" spans="1:11" x14ac:dyDescent="0.3">
      <c r="A352" s="39"/>
      <c r="B352" s="165"/>
      <c r="C352" s="275" t="s">
        <v>24</v>
      </c>
      <c r="D352" s="164">
        <v>0</v>
      </c>
      <c r="E352" s="111">
        <v>0</v>
      </c>
      <c r="F352" s="111">
        <v>0</v>
      </c>
      <c r="G352" s="163">
        <v>0</v>
      </c>
      <c r="H352" s="254">
        <v>4906</v>
      </c>
      <c r="I352" s="255">
        <v>4906</v>
      </c>
      <c r="J352" s="255">
        <v>0</v>
      </c>
      <c r="K352" s="256">
        <v>0</v>
      </c>
    </row>
    <row r="353" spans="1:11" x14ac:dyDescent="0.3">
      <c r="A353" s="39"/>
      <c r="B353" s="165"/>
      <c r="C353" s="166"/>
      <c r="D353" s="51"/>
      <c r="E353" s="46"/>
      <c r="F353" s="46"/>
      <c r="G353" s="114"/>
      <c r="H353" s="239"/>
      <c r="I353" s="240"/>
      <c r="J353" s="240"/>
      <c r="K353" s="241"/>
    </row>
    <row r="354" spans="1:11" x14ac:dyDescent="0.3">
      <c r="A354" s="39"/>
      <c r="B354" s="165"/>
      <c r="C354" s="152" t="s">
        <v>40</v>
      </c>
      <c r="D354" s="164">
        <f>D324+D333+D347</f>
        <v>72063</v>
      </c>
      <c r="E354" s="111">
        <f>E324+E333+E347</f>
        <v>72063</v>
      </c>
      <c r="F354" s="111">
        <f>F324+F333+F347</f>
        <v>0</v>
      </c>
      <c r="G354" s="163">
        <f>G324+G333+G347</f>
        <v>0</v>
      </c>
      <c r="H354" s="254">
        <v>71938</v>
      </c>
      <c r="I354" s="255">
        <v>71438</v>
      </c>
      <c r="J354" s="255">
        <v>500</v>
      </c>
      <c r="K354" s="256">
        <v>0</v>
      </c>
    </row>
    <row r="355" spans="1:11" x14ac:dyDescent="0.3">
      <c r="A355" s="39"/>
      <c r="B355" s="122"/>
      <c r="C355" s="152"/>
      <c r="D355" s="104"/>
      <c r="E355" s="162"/>
      <c r="F355" s="162"/>
      <c r="G355" s="161"/>
      <c r="H355" s="239"/>
      <c r="I355" s="240"/>
      <c r="J355" s="240"/>
      <c r="K355" s="241"/>
    </row>
    <row r="356" spans="1:11" x14ac:dyDescent="0.3">
      <c r="A356" s="39"/>
      <c r="B356" s="122"/>
      <c r="C356" s="160" t="s">
        <v>267</v>
      </c>
      <c r="D356" s="59">
        <f>D87+D102+D184+D208+D267+D297+D318+D354</f>
        <v>2323422</v>
      </c>
      <c r="E356" s="58">
        <f>E87+E102+E184+E208+E267+E297+E318+E354</f>
        <v>2021054</v>
      </c>
      <c r="F356" s="58">
        <f>F87+F102+F184+F208+F267+F297+F318+F354</f>
        <v>274986</v>
      </c>
      <c r="G356" s="57">
        <f>G87+G102+G184+G208+G267+G297+G318+G354</f>
        <v>27382</v>
      </c>
      <c r="H356" s="242">
        <v>2558052</v>
      </c>
      <c r="I356" s="243">
        <v>2290929</v>
      </c>
      <c r="J356" s="243">
        <v>236456</v>
      </c>
      <c r="K356" s="244">
        <v>30667</v>
      </c>
    </row>
    <row r="357" spans="1:11" x14ac:dyDescent="0.3">
      <c r="A357" s="39"/>
      <c r="B357" s="159"/>
      <c r="C357" s="158"/>
      <c r="D357" s="156"/>
      <c r="E357" s="24"/>
      <c r="F357" s="24"/>
      <c r="G357" s="155"/>
      <c r="H357" s="239"/>
      <c r="I357" s="240"/>
      <c r="J357" s="240"/>
      <c r="K357" s="241"/>
    </row>
    <row r="358" spans="1:11" x14ac:dyDescent="0.3">
      <c r="A358" s="39"/>
      <c r="B358" s="122" t="s">
        <v>66</v>
      </c>
      <c r="C358" s="148" t="s">
        <v>87</v>
      </c>
      <c r="D358" s="156"/>
      <c r="E358" s="24"/>
      <c r="F358" s="24"/>
      <c r="G358" s="155"/>
      <c r="H358" s="239"/>
      <c r="I358" s="240"/>
      <c r="J358" s="240"/>
      <c r="K358" s="241"/>
    </row>
    <row r="359" spans="1:11" x14ac:dyDescent="0.3">
      <c r="A359" s="39"/>
      <c r="B359" s="157"/>
      <c r="C359" s="148" t="s">
        <v>88</v>
      </c>
      <c r="D359" s="156"/>
      <c r="E359" s="24"/>
      <c r="F359" s="24"/>
      <c r="G359" s="155"/>
      <c r="H359" s="239"/>
      <c r="I359" s="240"/>
      <c r="J359" s="240"/>
      <c r="K359" s="241"/>
    </row>
    <row r="360" spans="1:11" x14ac:dyDescent="0.3">
      <c r="A360" s="39"/>
      <c r="B360" s="122"/>
      <c r="C360" s="40" t="s">
        <v>84</v>
      </c>
      <c r="D360" s="37"/>
      <c r="E360" s="36"/>
      <c r="F360" s="36"/>
      <c r="G360" s="35"/>
      <c r="H360" s="239"/>
      <c r="I360" s="240"/>
      <c r="J360" s="240"/>
      <c r="K360" s="241"/>
    </row>
    <row r="361" spans="1:11" x14ac:dyDescent="0.3">
      <c r="A361" s="39"/>
      <c r="B361" s="122"/>
      <c r="C361" s="40" t="s">
        <v>85</v>
      </c>
      <c r="D361" s="37">
        <v>47057</v>
      </c>
      <c r="E361" s="36">
        <v>47057</v>
      </c>
      <c r="F361" s="36"/>
      <c r="G361" s="35"/>
      <c r="H361" s="239">
        <v>47057</v>
      </c>
      <c r="I361" s="240">
        <v>47057</v>
      </c>
      <c r="J361" s="240">
        <v>0</v>
      </c>
      <c r="K361" s="241">
        <v>0</v>
      </c>
    </row>
    <row r="362" spans="1:11" s="148" customFormat="1" ht="13.8" x14ac:dyDescent="0.25">
      <c r="C362" s="148" t="s">
        <v>86</v>
      </c>
      <c r="D362" s="148">
        <v>0</v>
      </c>
      <c r="E362" s="148">
        <v>0</v>
      </c>
      <c r="H362" s="148">
        <v>771829</v>
      </c>
      <c r="I362" s="148">
        <v>771829</v>
      </c>
      <c r="J362" s="148">
        <v>0</v>
      </c>
      <c r="K362" s="148">
        <v>0</v>
      </c>
    </row>
    <row r="363" spans="1:11" x14ac:dyDescent="0.3">
      <c r="A363" s="39"/>
      <c r="B363" s="122"/>
      <c r="C363" s="152" t="s">
        <v>24</v>
      </c>
      <c r="D363" s="151">
        <f>SUM(D360:D362)</f>
        <v>47057</v>
      </c>
      <c r="E363" s="150">
        <f>SUM(E360:E362)</f>
        <v>47057</v>
      </c>
      <c r="F363" s="150">
        <f>SUM(F360:F362)</f>
        <v>0</v>
      </c>
      <c r="G363" s="149">
        <f>SUM(G360:G362)</f>
        <v>0</v>
      </c>
      <c r="H363" s="242">
        <v>818886</v>
      </c>
      <c r="I363" s="243">
        <v>818886</v>
      </c>
      <c r="J363" s="243">
        <v>0</v>
      </c>
      <c r="K363" s="244">
        <v>0</v>
      </c>
    </row>
    <row r="364" spans="1:11" x14ac:dyDescent="0.3">
      <c r="A364" s="39"/>
      <c r="B364" s="122"/>
      <c r="C364" s="152"/>
      <c r="D364" s="151"/>
      <c r="E364" s="150"/>
      <c r="F364" s="150"/>
      <c r="G364" s="149"/>
      <c r="H364" s="239"/>
      <c r="I364" s="240"/>
      <c r="J364" s="240"/>
      <c r="K364" s="241"/>
    </row>
    <row r="365" spans="1:11" x14ac:dyDescent="0.3">
      <c r="A365" s="39"/>
      <c r="B365" s="122"/>
      <c r="C365" s="40" t="s">
        <v>89</v>
      </c>
      <c r="D365" s="42">
        <v>41705</v>
      </c>
      <c r="E365" s="36">
        <v>41705</v>
      </c>
      <c r="F365" s="21"/>
      <c r="G365" s="38"/>
      <c r="H365" s="239">
        <v>41705</v>
      </c>
      <c r="I365" s="240">
        <v>41705</v>
      </c>
      <c r="J365" s="240">
        <v>0</v>
      </c>
      <c r="K365" s="241">
        <v>0</v>
      </c>
    </row>
    <row r="366" spans="1:11" x14ac:dyDescent="0.3">
      <c r="A366" s="39"/>
      <c r="B366" s="38"/>
      <c r="C366" s="148"/>
      <c r="D366" s="39"/>
      <c r="E366" s="21"/>
      <c r="F366" s="21"/>
      <c r="G366" s="38"/>
      <c r="H366" s="239"/>
      <c r="I366" s="240"/>
      <c r="J366" s="240"/>
      <c r="K366" s="241"/>
    </row>
    <row r="367" spans="1:11" ht="17.399999999999999" thickBot="1" x14ac:dyDescent="0.35">
      <c r="A367" s="34"/>
      <c r="B367" s="147"/>
      <c r="C367" s="146" t="s">
        <v>17</v>
      </c>
      <c r="D367" s="31">
        <f>SUM(D59,D71,D363,D356)+D365</f>
        <v>3584768</v>
      </c>
      <c r="E367" s="58">
        <f>SUM(E59,E71,E363,E356)+E365</f>
        <v>3282400</v>
      </c>
      <c r="F367" s="58">
        <f>SUM(F59,F71,F363,F356)+F365</f>
        <v>274986</v>
      </c>
      <c r="G367" s="145">
        <f>SUM(G59,G71,G363,G356)+G365</f>
        <v>27382</v>
      </c>
      <c r="H367" s="257">
        <v>4521665</v>
      </c>
      <c r="I367" s="258">
        <v>4254542</v>
      </c>
      <c r="J367" s="258">
        <v>236456</v>
      </c>
      <c r="K367" s="259">
        <v>30667</v>
      </c>
    </row>
    <row r="368" spans="1:11" x14ac:dyDescent="0.3">
      <c r="A368" s="144"/>
      <c r="B368" s="26"/>
      <c r="E368" s="25"/>
      <c r="F368" s="25"/>
      <c r="H368" s="272"/>
      <c r="I368" s="272"/>
      <c r="J368" s="272"/>
      <c r="K368" s="272"/>
    </row>
    <row r="369" spans="4:11" x14ac:dyDescent="0.3">
      <c r="H369" s="269"/>
      <c r="I369" s="269"/>
      <c r="J369" s="269"/>
      <c r="K369" s="269"/>
    </row>
    <row r="370" spans="4:11" x14ac:dyDescent="0.3">
      <c r="D370" s="24"/>
      <c r="H370" s="269"/>
      <c r="I370" s="269"/>
      <c r="J370" s="269"/>
      <c r="K370" s="269"/>
    </row>
    <row r="371" spans="4:11" x14ac:dyDescent="0.3">
      <c r="H371" s="269"/>
      <c r="I371" s="269"/>
      <c r="J371" s="269"/>
      <c r="K371" s="269"/>
    </row>
    <row r="372" spans="4:11" x14ac:dyDescent="0.3">
      <c r="H372" s="269"/>
      <c r="I372" s="269"/>
      <c r="J372" s="269"/>
      <c r="K372" s="269"/>
    </row>
    <row r="373" spans="4:11" x14ac:dyDescent="0.3">
      <c r="H373" s="269"/>
      <c r="I373" s="269"/>
      <c r="J373" s="269"/>
      <c r="K373" s="269"/>
    </row>
    <row r="374" spans="4:11" x14ac:dyDescent="0.3">
      <c r="H374" s="269"/>
      <c r="I374" s="269"/>
      <c r="J374" s="269"/>
      <c r="K374" s="269"/>
    </row>
    <row r="375" spans="4:11" x14ac:dyDescent="0.3">
      <c r="H375" s="269"/>
      <c r="I375" s="269"/>
      <c r="J375" s="269"/>
      <c r="K375" s="269"/>
    </row>
    <row r="376" spans="4:11" x14ac:dyDescent="0.3">
      <c r="H376" s="269"/>
      <c r="I376" s="269"/>
      <c r="J376" s="269"/>
      <c r="K376" s="269"/>
    </row>
    <row r="377" spans="4:11" x14ac:dyDescent="0.3">
      <c r="H377" s="269"/>
      <c r="I377" s="269"/>
      <c r="J377" s="269"/>
      <c r="K377" s="269"/>
    </row>
    <row r="378" spans="4:11" x14ac:dyDescent="0.3">
      <c r="H378" s="269"/>
      <c r="I378" s="269"/>
      <c r="J378" s="269"/>
      <c r="K378" s="269"/>
    </row>
    <row r="379" spans="4:11" x14ac:dyDescent="0.3">
      <c r="H379" s="269"/>
      <c r="I379" s="269"/>
      <c r="J379" s="269"/>
      <c r="K379" s="269"/>
    </row>
    <row r="380" spans="4:11" x14ac:dyDescent="0.3">
      <c r="H380" s="269"/>
      <c r="I380" s="269"/>
      <c r="J380" s="269"/>
      <c r="K380" s="269"/>
    </row>
    <row r="381" spans="4:11" x14ac:dyDescent="0.3">
      <c r="H381" s="269"/>
      <c r="I381" s="269"/>
      <c r="J381" s="269"/>
      <c r="K381" s="269"/>
    </row>
    <row r="382" spans="4:11" x14ac:dyDescent="0.3">
      <c r="H382" s="269"/>
      <c r="I382" s="269"/>
      <c r="J382" s="269"/>
      <c r="K382" s="269"/>
    </row>
    <row r="383" spans="4:11" x14ac:dyDescent="0.3">
      <c r="H383" s="269"/>
      <c r="I383" s="269"/>
      <c r="J383" s="269"/>
      <c r="K383" s="269"/>
    </row>
    <row r="384" spans="4:11" x14ac:dyDescent="0.3">
      <c r="H384" s="269"/>
      <c r="I384" s="269"/>
      <c r="J384" s="269"/>
      <c r="K384" s="269"/>
    </row>
    <row r="385" spans="8:11" x14ac:dyDescent="0.3">
      <c r="H385" s="269"/>
      <c r="I385" s="269"/>
      <c r="J385" s="269"/>
      <c r="K385" s="269"/>
    </row>
    <row r="386" spans="8:11" x14ac:dyDescent="0.3">
      <c r="H386" s="269"/>
      <c r="I386" s="269"/>
      <c r="J386" s="269"/>
      <c r="K386" s="269"/>
    </row>
    <row r="387" spans="8:11" x14ac:dyDescent="0.3">
      <c r="H387" s="269"/>
      <c r="I387" s="269"/>
      <c r="J387" s="269"/>
      <c r="K387" s="269"/>
    </row>
    <row r="388" spans="8:11" x14ac:dyDescent="0.3">
      <c r="H388" s="269"/>
      <c r="I388" s="269"/>
      <c r="J388" s="269"/>
      <c r="K388" s="269"/>
    </row>
    <row r="389" spans="8:11" x14ac:dyDescent="0.3">
      <c r="H389" s="269"/>
      <c r="I389" s="269"/>
      <c r="J389" s="269"/>
      <c r="K389" s="269"/>
    </row>
    <row r="390" spans="8:11" x14ac:dyDescent="0.3">
      <c r="H390" s="269"/>
      <c r="I390" s="269"/>
      <c r="J390" s="269"/>
      <c r="K390" s="269"/>
    </row>
    <row r="391" spans="8:11" x14ac:dyDescent="0.3">
      <c r="H391" s="269"/>
      <c r="I391" s="269"/>
      <c r="J391" s="269"/>
      <c r="K391" s="269"/>
    </row>
    <row r="392" spans="8:11" x14ac:dyDescent="0.3">
      <c r="H392" s="269"/>
      <c r="I392" s="269"/>
      <c r="J392" s="269"/>
      <c r="K392" s="269"/>
    </row>
    <row r="393" spans="8:11" x14ac:dyDescent="0.3">
      <c r="H393" s="269"/>
      <c r="I393" s="269"/>
      <c r="J393" s="269"/>
      <c r="K393" s="269"/>
    </row>
    <row r="394" spans="8:11" x14ac:dyDescent="0.3">
      <c r="H394" s="269"/>
      <c r="I394" s="269"/>
      <c r="J394" s="269"/>
      <c r="K394" s="269"/>
    </row>
    <row r="395" spans="8:11" x14ac:dyDescent="0.3">
      <c r="H395" s="269"/>
      <c r="I395" s="269"/>
      <c r="J395" s="269"/>
      <c r="K395" s="269"/>
    </row>
    <row r="396" spans="8:11" x14ac:dyDescent="0.3">
      <c r="H396" s="269"/>
      <c r="I396" s="269"/>
      <c r="J396" s="269"/>
      <c r="K396" s="269"/>
    </row>
    <row r="397" spans="8:11" x14ac:dyDescent="0.3">
      <c r="H397" s="269"/>
      <c r="I397" s="269"/>
      <c r="J397" s="269"/>
      <c r="K397" s="269"/>
    </row>
    <row r="398" spans="8:11" x14ac:dyDescent="0.3">
      <c r="H398" s="269"/>
      <c r="I398" s="269"/>
      <c r="J398" s="269"/>
      <c r="K398" s="269"/>
    </row>
    <row r="399" spans="8:11" x14ac:dyDescent="0.3">
      <c r="H399" s="269"/>
      <c r="I399" s="269"/>
      <c r="J399" s="269"/>
      <c r="K399" s="269"/>
    </row>
    <row r="400" spans="8:11" x14ac:dyDescent="0.3">
      <c r="H400" s="269"/>
      <c r="I400" s="269"/>
      <c r="J400" s="269"/>
      <c r="K400" s="269"/>
    </row>
    <row r="401" spans="8:11" x14ac:dyDescent="0.3">
      <c r="H401" s="269"/>
      <c r="I401" s="269"/>
      <c r="J401" s="269"/>
      <c r="K401" s="269"/>
    </row>
    <row r="402" spans="8:11" x14ac:dyDescent="0.3">
      <c r="H402" s="269"/>
      <c r="I402" s="269"/>
      <c r="J402" s="269"/>
      <c r="K402" s="269"/>
    </row>
    <row r="403" spans="8:11" x14ac:dyDescent="0.3">
      <c r="H403" s="269"/>
      <c r="I403" s="269"/>
      <c r="J403" s="269"/>
      <c r="K403" s="269"/>
    </row>
    <row r="404" spans="8:11" x14ac:dyDescent="0.3">
      <c r="H404" s="269"/>
      <c r="I404" s="269"/>
      <c r="J404" s="269"/>
      <c r="K404" s="269"/>
    </row>
    <row r="405" spans="8:11" x14ac:dyDescent="0.3">
      <c r="H405" s="269"/>
      <c r="I405" s="269"/>
      <c r="J405" s="269"/>
      <c r="K405" s="269"/>
    </row>
    <row r="406" spans="8:11" x14ac:dyDescent="0.3">
      <c r="H406" s="269"/>
      <c r="I406" s="269"/>
      <c r="J406" s="269"/>
      <c r="K406" s="269"/>
    </row>
    <row r="407" spans="8:11" x14ac:dyDescent="0.3">
      <c r="H407" s="269"/>
      <c r="I407" s="269"/>
      <c r="J407" s="269"/>
      <c r="K407" s="269"/>
    </row>
    <row r="408" spans="8:11" x14ac:dyDescent="0.3">
      <c r="H408" s="269"/>
      <c r="I408" s="269"/>
      <c r="J408" s="269"/>
      <c r="K408" s="269"/>
    </row>
    <row r="409" spans="8:11" x14ac:dyDescent="0.3">
      <c r="H409" s="232"/>
      <c r="I409" s="232"/>
      <c r="J409" s="232"/>
      <c r="K409" s="232"/>
    </row>
    <row r="410" spans="8:11" x14ac:dyDescent="0.3">
      <c r="H410" s="232"/>
      <c r="I410" s="232"/>
      <c r="J410" s="232"/>
      <c r="K410" s="232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5" fitToHeight="0" orientation="portrait" r:id="rId1"/>
  <headerFooter alignWithMargins="0">
    <oddHeader>&amp;P. oldal</oddHeader>
  </headerFooter>
  <rowBreaks count="1" manualBreakCount="1">
    <brk id="274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2"/>
  <sheetViews>
    <sheetView view="pageBreakPreview" topLeftCell="G1" zoomScaleNormal="100" zoomScaleSheetLayoutView="100" workbookViewId="0">
      <selection activeCell="AB1" sqref="AB1"/>
    </sheetView>
  </sheetViews>
  <sheetFormatPr defaultColWidth="9.109375" defaultRowHeight="16.8" x14ac:dyDescent="0.3"/>
  <cols>
    <col min="1" max="1" width="16.5546875" style="192" customWidth="1"/>
    <col min="2" max="2" width="8.33203125" style="1" bestFit="1" customWidth="1"/>
    <col min="3" max="3" width="10.33203125" style="1" customWidth="1"/>
    <col min="4" max="4" width="11" style="1" customWidth="1"/>
    <col min="5" max="5" width="8.33203125" style="1" bestFit="1" customWidth="1"/>
    <col min="6" max="6" width="9.33203125" style="1" bestFit="1" customWidth="1"/>
    <col min="7" max="7" width="11.6640625" style="1" bestFit="1" customWidth="1"/>
    <col min="8" max="8" width="8.33203125" style="1" bestFit="1" customWidth="1"/>
    <col min="9" max="9" width="9.33203125" style="1" customWidth="1"/>
    <col min="10" max="10" width="10.109375" style="1" customWidth="1"/>
    <col min="11" max="11" width="8.33203125" style="1" bestFit="1" customWidth="1"/>
    <col min="12" max="13" width="9.33203125" style="1" bestFit="1" customWidth="1"/>
    <col min="14" max="14" width="8.33203125" style="1" bestFit="1" customWidth="1"/>
    <col min="15" max="15" width="9.33203125" style="1" bestFit="1" customWidth="1"/>
    <col min="16" max="16" width="10.44140625" style="1" customWidth="1"/>
    <col min="17" max="17" width="8.33203125" style="1" bestFit="1" customWidth="1"/>
    <col min="18" max="19" width="9.33203125" style="1" bestFit="1" customWidth="1"/>
    <col min="20" max="20" width="8.33203125" style="7" bestFit="1" customWidth="1"/>
    <col min="21" max="22" width="9.33203125" style="7" customWidth="1"/>
    <col min="23" max="23" width="8.33203125" style="7" bestFit="1" customWidth="1"/>
    <col min="24" max="25" width="9.33203125" style="7" bestFit="1" customWidth="1"/>
    <col min="26" max="26" width="8.33203125" style="1" bestFit="1" customWidth="1"/>
    <col min="27" max="27" width="9.33203125" style="1" bestFit="1" customWidth="1"/>
    <col min="28" max="28" width="9.6640625" style="1" customWidth="1"/>
    <col min="29" max="16384" width="9.109375" style="1"/>
  </cols>
  <sheetData>
    <row r="1" spans="1:28" x14ac:dyDescent="0.3">
      <c r="AB1" s="203" t="s">
        <v>536</v>
      </c>
    </row>
    <row r="2" spans="1:28" x14ac:dyDescent="0.3">
      <c r="A2" s="278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80"/>
      <c r="U2" s="280"/>
      <c r="V2" s="202"/>
      <c r="W2" s="202"/>
      <c r="X2" s="276"/>
      <c r="Y2" s="202"/>
      <c r="AB2" s="190" t="s">
        <v>524</v>
      </c>
    </row>
    <row r="3" spans="1:28" x14ac:dyDescent="0.3">
      <c r="A3" s="364" t="s">
        <v>47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5"/>
      <c r="U3" s="276"/>
      <c r="V3" s="202"/>
      <c r="W3" s="202"/>
      <c r="X3" s="276"/>
      <c r="Y3" s="202"/>
    </row>
    <row r="4" spans="1:28" s="2" customFormat="1" ht="18.600000000000001" x14ac:dyDescent="0.3">
      <c r="A4" s="364" t="s">
        <v>285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5"/>
      <c r="U4" s="276"/>
      <c r="V4" s="202"/>
      <c r="W4" s="202"/>
      <c r="X4" s="276"/>
      <c r="Y4" s="202"/>
    </row>
    <row r="5" spans="1:28" s="2" customFormat="1" ht="18.60000000000000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8"/>
      <c r="Y5" s="8"/>
      <c r="Z5" s="8"/>
      <c r="AA5" s="8"/>
      <c r="AB5" s="8"/>
    </row>
    <row r="6" spans="1:28" s="6" customFormat="1" ht="38.25" customHeight="1" x14ac:dyDescent="0.25">
      <c r="A6" s="201"/>
      <c r="B6" s="366" t="s">
        <v>22</v>
      </c>
      <c r="C6" s="360"/>
      <c r="D6" s="367"/>
      <c r="E6" s="360" t="s">
        <v>83</v>
      </c>
      <c r="F6" s="360"/>
      <c r="G6" s="360"/>
      <c r="H6" s="366" t="s">
        <v>27</v>
      </c>
      <c r="I6" s="360"/>
      <c r="J6" s="367"/>
      <c r="K6" s="360" t="s">
        <v>49</v>
      </c>
      <c r="L6" s="360"/>
      <c r="M6" s="360"/>
      <c r="N6" s="366" t="s">
        <v>50</v>
      </c>
      <c r="O6" s="360"/>
      <c r="P6" s="367"/>
      <c r="Q6" s="360" t="s">
        <v>51</v>
      </c>
      <c r="R6" s="360"/>
      <c r="S6" s="360"/>
      <c r="T6" s="366" t="s">
        <v>20</v>
      </c>
      <c r="U6" s="360"/>
      <c r="V6" s="367"/>
      <c r="W6" s="360" t="s">
        <v>52</v>
      </c>
      <c r="X6" s="360"/>
      <c r="Y6" s="360"/>
      <c r="Z6" s="361" t="s">
        <v>23</v>
      </c>
      <c r="AA6" s="362"/>
      <c r="AB6" s="363"/>
    </row>
    <row r="7" spans="1:28" s="6" customFormat="1" ht="42.75" customHeight="1" x14ac:dyDescent="0.25">
      <c r="A7" s="201"/>
      <c r="B7" s="199" t="s">
        <v>45</v>
      </c>
      <c r="C7" s="282" t="s">
        <v>525</v>
      </c>
      <c r="D7" s="277" t="s">
        <v>526</v>
      </c>
      <c r="E7" s="200" t="s">
        <v>45</v>
      </c>
      <c r="F7" s="282" t="s">
        <v>525</v>
      </c>
      <c r="G7" s="277" t="s">
        <v>526</v>
      </c>
      <c r="H7" s="199" t="s">
        <v>45</v>
      </c>
      <c r="I7" s="282" t="s">
        <v>525</v>
      </c>
      <c r="J7" s="277" t="s">
        <v>526</v>
      </c>
      <c r="K7" s="200" t="s">
        <v>45</v>
      </c>
      <c r="L7" s="282" t="s">
        <v>525</v>
      </c>
      <c r="M7" s="277" t="s">
        <v>526</v>
      </c>
      <c r="N7" s="199" t="s">
        <v>45</v>
      </c>
      <c r="O7" s="282" t="s">
        <v>525</v>
      </c>
      <c r="P7" s="198" t="s">
        <v>526</v>
      </c>
      <c r="Q7" s="200" t="s">
        <v>45</v>
      </c>
      <c r="R7" s="282" t="s">
        <v>525</v>
      </c>
      <c r="S7" s="277" t="s">
        <v>526</v>
      </c>
      <c r="T7" s="199" t="s">
        <v>45</v>
      </c>
      <c r="U7" s="282" t="s">
        <v>525</v>
      </c>
      <c r="V7" s="277" t="s">
        <v>526</v>
      </c>
      <c r="W7" s="200" t="s">
        <v>45</v>
      </c>
      <c r="X7" s="282" t="s">
        <v>525</v>
      </c>
      <c r="Y7" s="277" t="s">
        <v>526</v>
      </c>
      <c r="Z7" s="199" t="s">
        <v>45</v>
      </c>
      <c r="AA7" s="282" t="s">
        <v>525</v>
      </c>
      <c r="AB7" s="277" t="s">
        <v>526</v>
      </c>
    </row>
    <row r="8" spans="1:28" ht="23.25" customHeight="1" x14ac:dyDescent="0.3">
      <c r="A8" s="197" t="s">
        <v>41</v>
      </c>
      <c r="B8" s="283">
        <f>264619-4000</f>
        <v>260619</v>
      </c>
      <c r="C8" s="287">
        <v>257609</v>
      </c>
      <c r="D8" s="285">
        <v>257757</v>
      </c>
      <c r="E8" s="281">
        <f>47944-700</f>
        <v>47244</v>
      </c>
      <c r="F8" s="287">
        <v>44530</v>
      </c>
      <c r="G8" s="281">
        <v>44555</v>
      </c>
      <c r="H8" s="283">
        <v>66000</v>
      </c>
      <c r="I8" s="287">
        <v>66369</v>
      </c>
      <c r="J8" s="285">
        <v>66369</v>
      </c>
      <c r="K8" s="281">
        <v>0</v>
      </c>
      <c r="L8" s="287">
        <v>0</v>
      </c>
      <c r="M8" s="281">
        <v>0</v>
      </c>
      <c r="N8" s="283">
        <v>0</v>
      </c>
      <c r="O8" s="287">
        <v>0</v>
      </c>
      <c r="P8" s="195">
        <v>0</v>
      </c>
      <c r="Q8" s="281">
        <v>6000</v>
      </c>
      <c r="R8" s="287">
        <v>9000</v>
      </c>
      <c r="S8" s="281">
        <v>9000</v>
      </c>
      <c r="T8" s="283">
        <v>0</v>
      </c>
      <c r="U8" s="287">
        <v>0</v>
      </c>
      <c r="V8" s="195">
        <v>0</v>
      </c>
      <c r="W8" s="281">
        <v>0</v>
      </c>
      <c r="X8" s="287">
        <v>0</v>
      </c>
      <c r="Y8" s="196">
        <v>0</v>
      </c>
      <c r="Z8" s="283">
        <f t="shared" ref="Z8:AA11" si="0">B8+E8+H8+K8+N8+Q8+T8+W8</f>
        <v>379863</v>
      </c>
      <c r="AA8" s="287">
        <f t="shared" si="0"/>
        <v>377508</v>
      </c>
      <c r="AB8" s="285">
        <f t="shared" ref="AB8:AB11" si="1">D8+G8+J8+M8+P8+S8+V8+Y8</f>
        <v>377681</v>
      </c>
    </row>
    <row r="9" spans="1:28" ht="27" x14ac:dyDescent="0.3">
      <c r="A9" s="197" t="s">
        <v>82</v>
      </c>
      <c r="B9" s="283">
        <v>25000</v>
      </c>
      <c r="C9" s="287">
        <v>25000</v>
      </c>
      <c r="D9" s="285">
        <v>25000</v>
      </c>
      <c r="E9" s="281">
        <v>4450</v>
      </c>
      <c r="F9" s="287">
        <v>4450</v>
      </c>
      <c r="G9" s="281">
        <v>4450</v>
      </c>
      <c r="H9" s="283">
        <v>4000</v>
      </c>
      <c r="I9" s="287">
        <v>4000</v>
      </c>
      <c r="J9" s="285">
        <v>4000</v>
      </c>
      <c r="K9" s="281">
        <v>0</v>
      </c>
      <c r="L9" s="287">
        <v>0</v>
      </c>
      <c r="M9" s="281">
        <v>0</v>
      </c>
      <c r="N9" s="283">
        <v>0</v>
      </c>
      <c r="O9" s="287">
        <v>0</v>
      </c>
      <c r="P9" s="195">
        <v>0</v>
      </c>
      <c r="Q9" s="281">
        <v>550</v>
      </c>
      <c r="R9" s="287">
        <v>550</v>
      </c>
      <c r="S9" s="281">
        <v>550</v>
      </c>
      <c r="T9" s="283">
        <v>0</v>
      </c>
      <c r="U9" s="287">
        <v>0</v>
      </c>
      <c r="V9" s="195">
        <v>0</v>
      </c>
      <c r="W9" s="281">
        <v>0</v>
      </c>
      <c r="X9" s="287">
        <v>0</v>
      </c>
      <c r="Y9" s="196">
        <v>0</v>
      </c>
      <c r="Z9" s="283">
        <f t="shared" si="0"/>
        <v>34000</v>
      </c>
      <c r="AA9" s="287">
        <f t="shared" si="0"/>
        <v>34000</v>
      </c>
      <c r="AB9" s="285">
        <f t="shared" si="1"/>
        <v>34000</v>
      </c>
    </row>
    <row r="10" spans="1:28" ht="27" x14ac:dyDescent="0.3">
      <c r="A10" s="197" t="s">
        <v>283</v>
      </c>
      <c r="B10" s="283">
        <v>6828</v>
      </c>
      <c r="C10" s="287">
        <v>6828</v>
      </c>
      <c r="D10" s="285">
        <v>6828</v>
      </c>
      <c r="E10" s="281">
        <v>1220</v>
      </c>
      <c r="F10" s="287">
        <v>1220</v>
      </c>
      <c r="G10" s="281">
        <v>1220</v>
      </c>
      <c r="H10" s="283">
        <v>0</v>
      </c>
      <c r="I10" s="287"/>
      <c r="J10" s="285"/>
      <c r="K10" s="281">
        <v>0</v>
      </c>
      <c r="L10" s="287">
        <v>0</v>
      </c>
      <c r="M10" s="281">
        <v>0</v>
      </c>
      <c r="N10" s="283">
        <v>0</v>
      </c>
      <c r="O10" s="287">
        <v>0</v>
      </c>
      <c r="P10" s="195">
        <v>0</v>
      </c>
      <c r="Q10" s="281">
        <v>0</v>
      </c>
      <c r="R10" s="287">
        <v>0</v>
      </c>
      <c r="S10" s="281"/>
      <c r="T10" s="283">
        <v>0</v>
      </c>
      <c r="U10" s="287">
        <v>0</v>
      </c>
      <c r="V10" s="195">
        <v>0</v>
      </c>
      <c r="W10" s="281">
        <v>0</v>
      </c>
      <c r="X10" s="287">
        <v>0</v>
      </c>
      <c r="Y10" s="196">
        <v>0</v>
      </c>
      <c r="Z10" s="283">
        <f t="shared" si="0"/>
        <v>8048</v>
      </c>
      <c r="AA10" s="287">
        <f t="shared" si="0"/>
        <v>8048</v>
      </c>
      <c r="AB10" s="285">
        <f t="shared" si="1"/>
        <v>8048</v>
      </c>
    </row>
    <row r="11" spans="1:28" ht="27" x14ac:dyDescent="0.3">
      <c r="A11" s="197" t="s">
        <v>284</v>
      </c>
      <c r="B11" s="283">
        <v>6193</v>
      </c>
      <c r="C11" s="287">
        <v>6193</v>
      </c>
      <c r="D11" s="285">
        <v>6193</v>
      </c>
      <c r="E11" s="281">
        <v>1834</v>
      </c>
      <c r="F11" s="287">
        <v>1834</v>
      </c>
      <c r="G11" s="281">
        <v>1834</v>
      </c>
      <c r="H11" s="283">
        <v>0</v>
      </c>
      <c r="I11" s="287"/>
      <c r="J11" s="285"/>
      <c r="K11" s="281">
        <v>0</v>
      </c>
      <c r="L11" s="287">
        <v>0</v>
      </c>
      <c r="M11" s="281">
        <v>0</v>
      </c>
      <c r="N11" s="283">
        <v>0</v>
      </c>
      <c r="O11" s="287">
        <v>0</v>
      </c>
      <c r="P11" s="195">
        <v>0</v>
      </c>
      <c r="Q11" s="281">
        <v>0</v>
      </c>
      <c r="R11" s="287">
        <v>0</v>
      </c>
      <c r="S11" s="281"/>
      <c r="T11" s="283">
        <v>0</v>
      </c>
      <c r="U11" s="287">
        <v>0</v>
      </c>
      <c r="V11" s="195">
        <v>0</v>
      </c>
      <c r="W11" s="281">
        <v>0</v>
      </c>
      <c r="X11" s="287">
        <v>0</v>
      </c>
      <c r="Y11" s="196">
        <v>0</v>
      </c>
      <c r="Z11" s="283">
        <f t="shared" si="0"/>
        <v>8027</v>
      </c>
      <c r="AA11" s="287">
        <f t="shared" si="0"/>
        <v>8027</v>
      </c>
      <c r="AB11" s="285">
        <f t="shared" si="1"/>
        <v>8027</v>
      </c>
    </row>
    <row r="12" spans="1:28" s="193" customFormat="1" ht="24.75" customHeight="1" x14ac:dyDescent="0.3">
      <c r="A12" s="194" t="s">
        <v>24</v>
      </c>
      <c r="B12" s="284">
        <f t="shared" ref="B12:AB12" si="2">SUM(B8:B11)</f>
        <v>298640</v>
      </c>
      <c r="C12" s="288">
        <f t="shared" ref="C12" si="3">SUM(C8:C11)</f>
        <v>295630</v>
      </c>
      <c r="D12" s="286">
        <f t="shared" si="2"/>
        <v>295778</v>
      </c>
      <c r="E12" s="284">
        <f t="shared" si="2"/>
        <v>54748</v>
      </c>
      <c r="F12" s="288">
        <f t="shared" ref="F12" si="4">SUM(F8:F11)</f>
        <v>52034</v>
      </c>
      <c r="G12" s="286">
        <f t="shared" si="2"/>
        <v>52059</v>
      </c>
      <c r="H12" s="284">
        <f t="shared" si="2"/>
        <v>70000</v>
      </c>
      <c r="I12" s="288">
        <f t="shared" ref="I12" si="5">SUM(I8:I11)</f>
        <v>70369</v>
      </c>
      <c r="J12" s="286">
        <f t="shared" si="2"/>
        <v>70369</v>
      </c>
      <c r="K12" s="284">
        <f t="shared" si="2"/>
        <v>0</v>
      </c>
      <c r="L12" s="288">
        <f t="shared" si="2"/>
        <v>0</v>
      </c>
      <c r="M12" s="286">
        <f t="shared" si="2"/>
        <v>0</v>
      </c>
      <c r="N12" s="284">
        <f t="shared" si="2"/>
        <v>0</v>
      </c>
      <c r="O12" s="288">
        <f t="shared" ref="O12:P12" si="6">SUM(O8:O11)</f>
        <v>0</v>
      </c>
      <c r="P12" s="290">
        <f t="shared" si="6"/>
        <v>0</v>
      </c>
      <c r="Q12" s="289">
        <f t="shared" si="2"/>
        <v>6550</v>
      </c>
      <c r="R12" s="288">
        <f t="shared" ref="R12" si="7">SUM(R8:R11)</f>
        <v>9550</v>
      </c>
      <c r="S12" s="286">
        <f t="shared" si="2"/>
        <v>9550</v>
      </c>
      <c r="T12" s="284">
        <f t="shared" si="2"/>
        <v>0</v>
      </c>
      <c r="U12" s="288">
        <f t="shared" ref="U12:V12" si="8">SUM(U8:U11)</f>
        <v>0</v>
      </c>
      <c r="V12" s="290">
        <f t="shared" si="8"/>
        <v>0</v>
      </c>
      <c r="W12" s="289">
        <f t="shared" si="2"/>
        <v>0</v>
      </c>
      <c r="X12" s="288">
        <f t="shared" ref="X12:Y12" si="9">SUM(X8:X11)</f>
        <v>0</v>
      </c>
      <c r="Y12" s="286">
        <f t="shared" si="9"/>
        <v>0</v>
      </c>
      <c r="Z12" s="284">
        <f t="shared" si="2"/>
        <v>429938</v>
      </c>
      <c r="AA12" s="288">
        <f t="shared" ref="AA12" si="10">SUM(AA8:AA11)</f>
        <v>427583</v>
      </c>
      <c r="AB12" s="286">
        <f t="shared" si="2"/>
        <v>427756</v>
      </c>
    </row>
  </sheetData>
  <mergeCells count="11">
    <mergeCell ref="W6:Y6"/>
    <mergeCell ref="Z6:AB6"/>
    <mergeCell ref="A3:T3"/>
    <mergeCell ref="A4:T4"/>
    <mergeCell ref="B6:D6"/>
    <mergeCell ref="E6:G6"/>
    <mergeCell ref="H6:J6"/>
    <mergeCell ref="K6:M6"/>
    <mergeCell ref="N6:P6"/>
    <mergeCell ref="Q6:S6"/>
    <mergeCell ref="T6:V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5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2"/>
  <sheetViews>
    <sheetView tabSelected="1" view="pageBreakPreview" zoomScale="110" zoomScaleNormal="100" zoomScaleSheetLayoutView="110" workbookViewId="0">
      <selection activeCell="K7" sqref="K7"/>
    </sheetView>
  </sheetViews>
  <sheetFormatPr defaultRowHeight="13.2" x14ac:dyDescent="0.25"/>
  <cols>
    <col min="1" max="1" width="40" style="9" customWidth="1"/>
    <col min="2" max="4" width="10.44140625" style="9" customWidth="1"/>
    <col min="5" max="5" width="11" style="9" customWidth="1"/>
    <col min="6" max="6" width="4.6640625" style="9" customWidth="1"/>
    <col min="7" max="7" width="32.44140625" style="9" customWidth="1"/>
    <col min="8" max="8" width="10.44140625" style="9" customWidth="1"/>
    <col min="9" max="9" width="10.6640625" style="9" bestFit="1" customWidth="1"/>
    <col min="10" max="10" width="9.88671875" style="9" customWidth="1"/>
    <col min="11" max="11" width="10.33203125" style="9" customWidth="1"/>
    <col min="12" max="244" width="8.88671875" style="9"/>
    <col min="245" max="245" width="40" style="9" customWidth="1"/>
    <col min="246" max="246" width="12" style="9" customWidth="1"/>
    <col min="247" max="249" width="10.44140625" style="9" customWidth="1"/>
    <col min="250" max="250" width="11" style="9" customWidth="1"/>
    <col min="251" max="251" width="4.6640625" style="9" customWidth="1"/>
    <col min="252" max="252" width="32.44140625" style="9" customWidth="1"/>
    <col min="253" max="253" width="12" style="9" customWidth="1"/>
    <col min="254" max="256" width="13.5546875" style="9" customWidth="1"/>
    <col min="257" max="257" width="11" style="9" customWidth="1"/>
    <col min="258" max="500" width="8.88671875" style="9"/>
    <col min="501" max="501" width="40" style="9" customWidth="1"/>
    <col min="502" max="502" width="12" style="9" customWidth="1"/>
    <col min="503" max="505" width="10.44140625" style="9" customWidth="1"/>
    <col min="506" max="506" width="11" style="9" customWidth="1"/>
    <col min="507" max="507" width="4.6640625" style="9" customWidth="1"/>
    <col min="508" max="508" width="32.44140625" style="9" customWidth="1"/>
    <col min="509" max="509" width="12" style="9" customWidth="1"/>
    <col min="510" max="512" width="13.5546875" style="9" customWidth="1"/>
    <col min="513" max="513" width="11" style="9" customWidth="1"/>
    <col min="514" max="756" width="8.88671875" style="9"/>
    <col min="757" max="757" width="40" style="9" customWidth="1"/>
    <col min="758" max="758" width="12" style="9" customWidth="1"/>
    <col min="759" max="761" width="10.44140625" style="9" customWidth="1"/>
    <col min="762" max="762" width="11" style="9" customWidth="1"/>
    <col min="763" max="763" width="4.6640625" style="9" customWidth="1"/>
    <col min="764" max="764" width="32.44140625" style="9" customWidth="1"/>
    <col min="765" max="765" width="12" style="9" customWidth="1"/>
    <col min="766" max="768" width="13.5546875" style="9" customWidth="1"/>
    <col min="769" max="769" width="11" style="9" customWidth="1"/>
    <col min="770" max="1012" width="8.88671875" style="9"/>
    <col min="1013" max="1013" width="40" style="9" customWidth="1"/>
    <col min="1014" max="1014" width="12" style="9" customWidth="1"/>
    <col min="1015" max="1017" width="10.44140625" style="9" customWidth="1"/>
    <col min="1018" max="1018" width="11" style="9" customWidth="1"/>
    <col min="1019" max="1019" width="4.6640625" style="9" customWidth="1"/>
    <col min="1020" max="1020" width="32.44140625" style="9" customWidth="1"/>
    <col min="1021" max="1021" width="12" style="9" customWidth="1"/>
    <col min="1022" max="1024" width="13.5546875" style="9" customWidth="1"/>
    <col min="1025" max="1025" width="11" style="9" customWidth="1"/>
    <col min="1026" max="1268" width="8.88671875" style="9"/>
    <col min="1269" max="1269" width="40" style="9" customWidth="1"/>
    <col min="1270" max="1270" width="12" style="9" customWidth="1"/>
    <col min="1271" max="1273" width="10.44140625" style="9" customWidth="1"/>
    <col min="1274" max="1274" width="11" style="9" customWidth="1"/>
    <col min="1275" max="1275" width="4.6640625" style="9" customWidth="1"/>
    <col min="1276" max="1276" width="32.44140625" style="9" customWidth="1"/>
    <col min="1277" max="1277" width="12" style="9" customWidth="1"/>
    <col min="1278" max="1280" width="13.5546875" style="9" customWidth="1"/>
    <col min="1281" max="1281" width="11" style="9" customWidth="1"/>
    <col min="1282" max="1524" width="8.88671875" style="9"/>
    <col min="1525" max="1525" width="40" style="9" customWidth="1"/>
    <col min="1526" max="1526" width="12" style="9" customWidth="1"/>
    <col min="1527" max="1529" width="10.44140625" style="9" customWidth="1"/>
    <col min="1530" max="1530" width="11" style="9" customWidth="1"/>
    <col min="1531" max="1531" width="4.6640625" style="9" customWidth="1"/>
    <col min="1532" max="1532" width="32.44140625" style="9" customWidth="1"/>
    <col min="1533" max="1533" width="12" style="9" customWidth="1"/>
    <col min="1534" max="1536" width="13.5546875" style="9" customWidth="1"/>
    <col min="1537" max="1537" width="11" style="9" customWidth="1"/>
    <col min="1538" max="1780" width="8.88671875" style="9"/>
    <col min="1781" max="1781" width="40" style="9" customWidth="1"/>
    <col min="1782" max="1782" width="12" style="9" customWidth="1"/>
    <col min="1783" max="1785" width="10.44140625" style="9" customWidth="1"/>
    <col min="1786" max="1786" width="11" style="9" customWidth="1"/>
    <col min="1787" max="1787" width="4.6640625" style="9" customWidth="1"/>
    <col min="1788" max="1788" width="32.44140625" style="9" customWidth="1"/>
    <col min="1789" max="1789" width="12" style="9" customWidth="1"/>
    <col min="1790" max="1792" width="13.5546875" style="9" customWidth="1"/>
    <col min="1793" max="1793" width="11" style="9" customWidth="1"/>
    <col min="1794" max="2036" width="8.88671875" style="9"/>
    <col min="2037" max="2037" width="40" style="9" customWidth="1"/>
    <col min="2038" max="2038" width="12" style="9" customWidth="1"/>
    <col min="2039" max="2041" width="10.44140625" style="9" customWidth="1"/>
    <col min="2042" max="2042" width="11" style="9" customWidth="1"/>
    <col min="2043" max="2043" width="4.6640625" style="9" customWidth="1"/>
    <col min="2044" max="2044" width="32.44140625" style="9" customWidth="1"/>
    <col min="2045" max="2045" width="12" style="9" customWidth="1"/>
    <col min="2046" max="2048" width="13.5546875" style="9" customWidth="1"/>
    <col min="2049" max="2049" width="11" style="9" customWidth="1"/>
    <col min="2050" max="2292" width="8.88671875" style="9"/>
    <col min="2293" max="2293" width="40" style="9" customWidth="1"/>
    <col min="2294" max="2294" width="12" style="9" customWidth="1"/>
    <col min="2295" max="2297" width="10.44140625" style="9" customWidth="1"/>
    <col min="2298" max="2298" width="11" style="9" customWidth="1"/>
    <col min="2299" max="2299" width="4.6640625" style="9" customWidth="1"/>
    <col min="2300" max="2300" width="32.44140625" style="9" customWidth="1"/>
    <col min="2301" max="2301" width="12" style="9" customWidth="1"/>
    <col min="2302" max="2304" width="13.5546875" style="9" customWidth="1"/>
    <col min="2305" max="2305" width="11" style="9" customWidth="1"/>
    <col min="2306" max="2548" width="8.88671875" style="9"/>
    <col min="2549" max="2549" width="40" style="9" customWidth="1"/>
    <col min="2550" max="2550" width="12" style="9" customWidth="1"/>
    <col min="2551" max="2553" width="10.44140625" style="9" customWidth="1"/>
    <col min="2554" max="2554" width="11" style="9" customWidth="1"/>
    <col min="2555" max="2555" width="4.6640625" style="9" customWidth="1"/>
    <col min="2556" max="2556" width="32.44140625" style="9" customWidth="1"/>
    <col min="2557" max="2557" width="12" style="9" customWidth="1"/>
    <col min="2558" max="2560" width="13.5546875" style="9" customWidth="1"/>
    <col min="2561" max="2561" width="11" style="9" customWidth="1"/>
    <col min="2562" max="2804" width="8.88671875" style="9"/>
    <col min="2805" max="2805" width="40" style="9" customWidth="1"/>
    <col min="2806" max="2806" width="12" style="9" customWidth="1"/>
    <col min="2807" max="2809" width="10.44140625" style="9" customWidth="1"/>
    <col min="2810" max="2810" width="11" style="9" customWidth="1"/>
    <col min="2811" max="2811" width="4.6640625" style="9" customWidth="1"/>
    <col min="2812" max="2812" width="32.44140625" style="9" customWidth="1"/>
    <col min="2813" max="2813" width="12" style="9" customWidth="1"/>
    <col min="2814" max="2816" width="13.5546875" style="9" customWidth="1"/>
    <col min="2817" max="2817" width="11" style="9" customWidth="1"/>
    <col min="2818" max="3060" width="8.88671875" style="9"/>
    <col min="3061" max="3061" width="40" style="9" customWidth="1"/>
    <col min="3062" max="3062" width="12" style="9" customWidth="1"/>
    <col min="3063" max="3065" width="10.44140625" style="9" customWidth="1"/>
    <col min="3066" max="3066" width="11" style="9" customWidth="1"/>
    <col min="3067" max="3067" width="4.6640625" style="9" customWidth="1"/>
    <col min="3068" max="3068" width="32.44140625" style="9" customWidth="1"/>
    <col min="3069" max="3069" width="12" style="9" customWidth="1"/>
    <col min="3070" max="3072" width="13.5546875" style="9" customWidth="1"/>
    <col min="3073" max="3073" width="11" style="9" customWidth="1"/>
    <col min="3074" max="3316" width="8.88671875" style="9"/>
    <col min="3317" max="3317" width="40" style="9" customWidth="1"/>
    <col min="3318" max="3318" width="12" style="9" customWidth="1"/>
    <col min="3319" max="3321" width="10.44140625" style="9" customWidth="1"/>
    <col min="3322" max="3322" width="11" style="9" customWidth="1"/>
    <col min="3323" max="3323" width="4.6640625" style="9" customWidth="1"/>
    <col min="3324" max="3324" width="32.44140625" style="9" customWidth="1"/>
    <col min="3325" max="3325" width="12" style="9" customWidth="1"/>
    <col min="3326" max="3328" width="13.5546875" style="9" customWidth="1"/>
    <col min="3329" max="3329" width="11" style="9" customWidth="1"/>
    <col min="3330" max="3572" width="8.88671875" style="9"/>
    <col min="3573" max="3573" width="40" style="9" customWidth="1"/>
    <col min="3574" max="3574" width="12" style="9" customWidth="1"/>
    <col min="3575" max="3577" width="10.44140625" style="9" customWidth="1"/>
    <col min="3578" max="3578" width="11" style="9" customWidth="1"/>
    <col min="3579" max="3579" width="4.6640625" style="9" customWidth="1"/>
    <col min="3580" max="3580" width="32.44140625" style="9" customWidth="1"/>
    <col min="3581" max="3581" width="12" style="9" customWidth="1"/>
    <col min="3582" max="3584" width="13.5546875" style="9" customWidth="1"/>
    <col min="3585" max="3585" width="11" style="9" customWidth="1"/>
    <col min="3586" max="3828" width="8.88671875" style="9"/>
    <col min="3829" max="3829" width="40" style="9" customWidth="1"/>
    <col min="3830" max="3830" width="12" style="9" customWidth="1"/>
    <col min="3831" max="3833" width="10.44140625" style="9" customWidth="1"/>
    <col min="3834" max="3834" width="11" style="9" customWidth="1"/>
    <col min="3835" max="3835" width="4.6640625" style="9" customWidth="1"/>
    <col min="3836" max="3836" width="32.44140625" style="9" customWidth="1"/>
    <col min="3837" max="3837" width="12" style="9" customWidth="1"/>
    <col min="3838" max="3840" width="13.5546875" style="9" customWidth="1"/>
    <col min="3841" max="3841" width="11" style="9" customWidth="1"/>
    <col min="3842" max="4084" width="8.88671875" style="9"/>
    <col min="4085" max="4085" width="40" style="9" customWidth="1"/>
    <col min="4086" max="4086" width="12" style="9" customWidth="1"/>
    <col min="4087" max="4089" width="10.44140625" style="9" customWidth="1"/>
    <col min="4090" max="4090" width="11" style="9" customWidth="1"/>
    <col min="4091" max="4091" width="4.6640625" style="9" customWidth="1"/>
    <col min="4092" max="4092" width="32.44140625" style="9" customWidth="1"/>
    <col min="4093" max="4093" width="12" style="9" customWidth="1"/>
    <col min="4094" max="4096" width="13.5546875" style="9" customWidth="1"/>
    <col min="4097" max="4097" width="11" style="9" customWidth="1"/>
    <col min="4098" max="4340" width="8.88671875" style="9"/>
    <col min="4341" max="4341" width="40" style="9" customWidth="1"/>
    <col min="4342" max="4342" width="12" style="9" customWidth="1"/>
    <col min="4343" max="4345" width="10.44140625" style="9" customWidth="1"/>
    <col min="4346" max="4346" width="11" style="9" customWidth="1"/>
    <col min="4347" max="4347" width="4.6640625" style="9" customWidth="1"/>
    <col min="4348" max="4348" width="32.44140625" style="9" customWidth="1"/>
    <col min="4349" max="4349" width="12" style="9" customWidth="1"/>
    <col min="4350" max="4352" width="13.5546875" style="9" customWidth="1"/>
    <col min="4353" max="4353" width="11" style="9" customWidth="1"/>
    <col min="4354" max="4596" width="8.88671875" style="9"/>
    <col min="4597" max="4597" width="40" style="9" customWidth="1"/>
    <col min="4598" max="4598" width="12" style="9" customWidth="1"/>
    <col min="4599" max="4601" width="10.44140625" style="9" customWidth="1"/>
    <col min="4602" max="4602" width="11" style="9" customWidth="1"/>
    <col min="4603" max="4603" width="4.6640625" style="9" customWidth="1"/>
    <col min="4604" max="4604" width="32.44140625" style="9" customWidth="1"/>
    <col min="4605" max="4605" width="12" style="9" customWidth="1"/>
    <col min="4606" max="4608" width="13.5546875" style="9" customWidth="1"/>
    <col min="4609" max="4609" width="11" style="9" customWidth="1"/>
    <col min="4610" max="4852" width="8.88671875" style="9"/>
    <col min="4853" max="4853" width="40" style="9" customWidth="1"/>
    <col min="4854" max="4854" width="12" style="9" customWidth="1"/>
    <col min="4855" max="4857" width="10.44140625" style="9" customWidth="1"/>
    <col min="4858" max="4858" width="11" style="9" customWidth="1"/>
    <col min="4859" max="4859" width="4.6640625" style="9" customWidth="1"/>
    <col min="4860" max="4860" width="32.44140625" style="9" customWidth="1"/>
    <col min="4861" max="4861" width="12" style="9" customWidth="1"/>
    <col min="4862" max="4864" width="13.5546875" style="9" customWidth="1"/>
    <col min="4865" max="4865" width="11" style="9" customWidth="1"/>
    <col min="4866" max="5108" width="8.88671875" style="9"/>
    <col min="5109" max="5109" width="40" style="9" customWidth="1"/>
    <col min="5110" max="5110" width="12" style="9" customWidth="1"/>
    <col min="5111" max="5113" width="10.44140625" style="9" customWidth="1"/>
    <col min="5114" max="5114" width="11" style="9" customWidth="1"/>
    <col min="5115" max="5115" width="4.6640625" style="9" customWidth="1"/>
    <col min="5116" max="5116" width="32.44140625" style="9" customWidth="1"/>
    <col min="5117" max="5117" width="12" style="9" customWidth="1"/>
    <col min="5118" max="5120" width="13.5546875" style="9" customWidth="1"/>
    <col min="5121" max="5121" width="11" style="9" customWidth="1"/>
    <col min="5122" max="5364" width="8.88671875" style="9"/>
    <col min="5365" max="5365" width="40" style="9" customWidth="1"/>
    <col min="5366" max="5366" width="12" style="9" customWidth="1"/>
    <col min="5367" max="5369" width="10.44140625" style="9" customWidth="1"/>
    <col min="5370" max="5370" width="11" style="9" customWidth="1"/>
    <col min="5371" max="5371" width="4.6640625" style="9" customWidth="1"/>
    <col min="5372" max="5372" width="32.44140625" style="9" customWidth="1"/>
    <col min="5373" max="5373" width="12" style="9" customWidth="1"/>
    <col min="5374" max="5376" width="13.5546875" style="9" customWidth="1"/>
    <col min="5377" max="5377" width="11" style="9" customWidth="1"/>
    <col min="5378" max="5620" width="8.88671875" style="9"/>
    <col min="5621" max="5621" width="40" style="9" customWidth="1"/>
    <col min="5622" max="5622" width="12" style="9" customWidth="1"/>
    <col min="5623" max="5625" width="10.44140625" style="9" customWidth="1"/>
    <col min="5626" max="5626" width="11" style="9" customWidth="1"/>
    <col min="5627" max="5627" width="4.6640625" style="9" customWidth="1"/>
    <col min="5628" max="5628" width="32.44140625" style="9" customWidth="1"/>
    <col min="5629" max="5629" width="12" style="9" customWidth="1"/>
    <col min="5630" max="5632" width="13.5546875" style="9" customWidth="1"/>
    <col min="5633" max="5633" width="11" style="9" customWidth="1"/>
    <col min="5634" max="5876" width="8.88671875" style="9"/>
    <col min="5877" max="5877" width="40" style="9" customWidth="1"/>
    <col min="5878" max="5878" width="12" style="9" customWidth="1"/>
    <col min="5879" max="5881" width="10.44140625" style="9" customWidth="1"/>
    <col min="5882" max="5882" width="11" style="9" customWidth="1"/>
    <col min="5883" max="5883" width="4.6640625" style="9" customWidth="1"/>
    <col min="5884" max="5884" width="32.44140625" style="9" customWidth="1"/>
    <col min="5885" max="5885" width="12" style="9" customWidth="1"/>
    <col min="5886" max="5888" width="13.5546875" style="9" customWidth="1"/>
    <col min="5889" max="5889" width="11" style="9" customWidth="1"/>
    <col min="5890" max="6132" width="8.88671875" style="9"/>
    <col min="6133" max="6133" width="40" style="9" customWidth="1"/>
    <col min="6134" max="6134" width="12" style="9" customWidth="1"/>
    <col min="6135" max="6137" width="10.44140625" style="9" customWidth="1"/>
    <col min="6138" max="6138" width="11" style="9" customWidth="1"/>
    <col min="6139" max="6139" width="4.6640625" style="9" customWidth="1"/>
    <col min="6140" max="6140" width="32.44140625" style="9" customWidth="1"/>
    <col min="6141" max="6141" width="12" style="9" customWidth="1"/>
    <col min="6142" max="6144" width="13.5546875" style="9" customWidth="1"/>
    <col min="6145" max="6145" width="11" style="9" customWidth="1"/>
    <col min="6146" max="6388" width="8.88671875" style="9"/>
    <col min="6389" max="6389" width="40" style="9" customWidth="1"/>
    <col min="6390" max="6390" width="12" style="9" customWidth="1"/>
    <col min="6391" max="6393" width="10.44140625" style="9" customWidth="1"/>
    <col min="6394" max="6394" width="11" style="9" customWidth="1"/>
    <col min="6395" max="6395" width="4.6640625" style="9" customWidth="1"/>
    <col min="6396" max="6396" width="32.44140625" style="9" customWidth="1"/>
    <col min="6397" max="6397" width="12" style="9" customWidth="1"/>
    <col min="6398" max="6400" width="13.5546875" style="9" customWidth="1"/>
    <col min="6401" max="6401" width="11" style="9" customWidth="1"/>
    <col min="6402" max="6644" width="8.88671875" style="9"/>
    <col min="6645" max="6645" width="40" style="9" customWidth="1"/>
    <col min="6646" max="6646" width="12" style="9" customWidth="1"/>
    <col min="6647" max="6649" width="10.44140625" style="9" customWidth="1"/>
    <col min="6650" max="6650" width="11" style="9" customWidth="1"/>
    <col min="6651" max="6651" width="4.6640625" style="9" customWidth="1"/>
    <col min="6652" max="6652" width="32.44140625" style="9" customWidth="1"/>
    <col min="6653" max="6653" width="12" style="9" customWidth="1"/>
    <col min="6654" max="6656" width="13.5546875" style="9" customWidth="1"/>
    <col min="6657" max="6657" width="11" style="9" customWidth="1"/>
    <col min="6658" max="6900" width="8.88671875" style="9"/>
    <col min="6901" max="6901" width="40" style="9" customWidth="1"/>
    <col min="6902" max="6902" width="12" style="9" customWidth="1"/>
    <col min="6903" max="6905" width="10.44140625" style="9" customWidth="1"/>
    <col min="6906" max="6906" width="11" style="9" customWidth="1"/>
    <col min="6907" max="6907" width="4.6640625" style="9" customWidth="1"/>
    <col min="6908" max="6908" width="32.44140625" style="9" customWidth="1"/>
    <col min="6909" max="6909" width="12" style="9" customWidth="1"/>
    <col min="6910" max="6912" width="13.5546875" style="9" customWidth="1"/>
    <col min="6913" max="6913" width="11" style="9" customWidth="1"/>
    <col min="6914" max="7156" width="8.88671875" style="9"/>
    <col min="7157" max="7157" width="40" style="9" customWidth="1"/>
    <col min="7158" max="7158" width="12" style="9" customWidth="1"/>
    <col min="7159" max="7161" width="10.44140625" style="9" customWidth="1"/>
    <col min="7162" max="7162" width="11" style="9" customWidth="1"/>
    <col min="7163" max="7163" width="4.6640625" style="9" customWidth="1"/>
    <col min="7164" max="7164" width="32.44140625" style="9" customWidth="1"/>
    <col min="7165" max="7165" width="12" style="9" customWidth="1"/>
    <col min="7166" max="7168" width="13.5546875" style="9" customWidth="1"/>
    <col min="7169" max="7169" width="11" style="9" customWidth="1"/>
    <col min="7170" max="7412" width="8.88671875" style="9"/>
    <col min="7413" max="7413" width="40" style="9" customWidth="1"/>
    <col min="7414" max="7414" width="12" style="9" customWidth="1"/>
    <col min="7415" max="7417" width="10.44140625" style="9" customWidth="1"/>
    <col min="7418" max="7418" width="11" style="9" customWidth="1"/>
    <col min="7419" max="7419" width="4.6640625" style="9" customWidth="1"/>
    <col min="7420" max="7420" width="32.44140625" style="9" customWidth="1"/>
    <col min="7421" max="7421" width="12" style="9" customWidth="1"/>
    <col min="7422" max="7424" width="13.5546875" style="9" customWidth="1"/>
    <col min="7425" max="7425" width="11" style="9" customWidth="1"/>
    <col min="7426" max="7668" width="8.88671875" style="9"/>
    <col min="7669" max="7669" width="40" style="9" customWidth="1"/>
    <col min="7670" max="7670" width="12" style="9" customWidth="1"/>
    <col min="7671" max="7673" width="10.44140625" style="9" customWidth="1"/>
    <col min="7674" max="7674" width="11" style="9" customWidth="1"/>
    <col min="7675" max="7675" width="4.6640625" style="9" customWidth="1"/>
    <col min="7676" max="7676" width="32.44140625" style="9" customWidth="1"/>
    <col min="7677" max="7677" width="12" style="9" customWidth="1"/>
    <col min="7678" max="7680" width="13.5546875" style="9" customWidth="1"/>
    <col min="7681" max="7681" width="11" style="9" customWidth="1"/>
    <col min="7682" max="7924" width="8.88671875" style="9"/>
    <col min="7925" max="7925" width="40" style="9" customWidth="1"/>
    <col min="7926" max="7926" width="12" style="9" customWidth="1"/>
    <col min="7927" max="7929" width="10.44140625" style="9" customWidth="1"/>
    <col min="7930" max="7930" width="11" style="9" customWidth="1"/>
    <col min="7931" max="7931" width="4.6640625" style="9" customWidth="1"/>
    <col min="7932" max="7932" width="32.44140625" style="9" customWidth="1"/>
    <col min="7933" max="7933" width="12" style="9" customWidth="1"/>
    <col min="7934" max="7936" width="13.5546875" style="9" customWidth="1"/>
    <col min="7937" max="7937" width="11" style="9" customWidth="1"/>
    <col min="7938" max="8180" width="8.88671875" style="9"/>
    <col min="8181" max="8181" width="40" style="9" customWidth="1"/>
    <col min="8182" max="8182" width="12" style="9" customWidth="1"/>
    <col min="8183" max="8185" width="10.44140625" style="9" customWidth="1"/>
    <col min="8186" max="8186" width="11" style="9" customWidth="1"/>
    <col min="8187" max="8187" width="4.6640625" style="9" customWidth="1"/>
    <col min="8188" max="8188" width="32.44140625" style="9" customWidth="1"/>
    <col min="8189" max="8189" width="12" style="9" customWidth="1"/>
    <col min="8190" max="8192" width="13.5546875" style="9" customWidth="1"/>
    <col min="8193" max="8193" width="11" style="9" customWidth="1"/>
    <col min="8194" max="8436" width="8.88671875" style="9"/>
    <col min="8437" max="8437" width="40" style="9" customWidth="1"/>
    <col min="8438" max="8438" width="12" style="9" customWidth="1"/>
    <col min="8439" max="8441" width="10.44140625" style="9" customWidth="1"/>
    <col min="8442" max="8442" width="11" style="9" customWidth="1"/>
    <col min="8443" max="8443" width="4.6640625" style="9" customWidth="1"/>
    <col min="8444" max="8444" width="32.44140625" style="9" customWidth="1"/>
    <col min="8445" max="8445" width="12" style="9" customWidth="1"/>
    <col min="8446" max="8448" width="13.5546875" style="9" customWidth="1"/>
    <col min="8449" max="8449" width="11" style="9" customWidth="1"/>
    <col min="8450" max="8692" width="8.88671875" style="9"/>
    <col min="8693" max="8693" width="40" style="9" customWidth="1"/>
    <col min="8694" max="8694" width="12" style="9" customWidth="1"/>
    <col min="8695" max="8697" width="10.44140625" style="9" customWidth="1"/>
    <col min="8698" max="8698" width="11" style="9" customWidth="1"/>
    <col min="8699" max="8699" width="4.6640625" style="9" customWidth="1"/>
    <col min="8700" max="8700" width="32.44140625" style="9" customWidth="1"/>
    <col min="8701" max="8701" width="12" style="9" customWidth="1"/>
    <col min="8702" max="8704" width="13.5546875" style="9" customWidth="1"/>
    <col min="8705" max="8705" width="11" style="9" customWidth="1"/>
    <col min="8706" max="8948" width="8.88671875" style="9"/>
    <col min="8949" max="8949" width="40" style="9" customWidth="1"/>
    <col min="8950" max="8950" width="12" style="9" customWidth="1"/>
    <col min="8951" max="8953" width="10.44140625" style="9" customWidth="1"/>
    <col min="8954" max="8954" width="11" style="9" customWidth="1"/>
    <col min="8955" max="8955" width="4.6640625" style="9" customWidth="1"/>
    <col min="8956" max="8956" width="32.44140625" style="9" customWidth="1"/>
    <col min="8957" max="8957" width="12" style="9" customWidth="1"/>
    <col min="8958" max="8960" width="13.5546875" style="9" customWidth="1"/>
    <col min="8961" max="8961" width="11" style="9" customWidth="1"/>
    <col min="8962" max="9204" width="8.88671875" style="9"/>
    <col min="9205" max="9205" width="40" style="9" customWidth="1"/>
    <col min="9206" max="9206" width="12" style="9" customWidth="1"/>
    <col min="9207" max="9209" width="10.44140625" style="9" customWidth="1"/>
    <col min="9210" max="9210" width="11" style="9" customWidth="1"/>
    <col min="9211" max="9211" width="4.6640625" style="9" customWidth="1"/>
    <col min="9212" max="9212" width="32.44140625" style="9" customWidth="1"/>
    <col min="9213" max="9213" width="12" style="9" customWidth="1"/>
    <col min="9214" max="9216" width="13.5546875" style="9" customWidth="1"/>
    <col min="9217" max="9217" width="11" style="9" customWidth="1"/>
    <col min="9218" max="9460" width="8.88671875" style="9"/>
    <col min="9461" max="9461" width="40" style="9" customWidth="1"/>
    <col min="9462" max="9462" width="12" style="9" customWidth="1"/>
    <col min="9463" max="9465" width="10.44140625" style="9" customWidth="1"/>
    <col min="9466" max="9466" width="11" style="9" customWidth="1"/>
    <col min="9467" max="9467" width="4.6640625" style="9" customWidth="1"/>
    <col min="9468" max="9468" width="32.44140625" style="9" customWidth="1"/>
    <col min="9469" max="9469" width="12" style="9" customWidth="1"/>
    <col min="9470" max="9472" width="13.5546875" style="9" customWidth="1"/>
    <col min="9473" max="9473" width="11" style="9" customWidth="1"/>
    <col min="9474" max="9716" width="8.88671875" style="9"/>
    <col min="9717" max="9717" width="40" style="9" customWidth="1"/>
    <col min="9718" max="9718" width="12" style="9" customWidth="1"/>
    <col min="9719" max="9721" width="10.44140625" style="9" customWidth="1"/>
    <col min="9722" max="9722" width="11" style="9" customWidth="1"/>
    <col min="9723" max="9723" width="4.6640625" style="9" customWidth="1"/>
    <col min="9724" max="9724" width="32.44140625" style="9" customWidth="1"/>
    <col min="9725" max="9725" width="12" style="9" customWidth="1"/>
    <col min="9726" max="9728" width="13.5546875" style="9" customWidth="1"/>
    <col min="9729" max="9729" width="11" style="9" customWidth="1"/>
    <col min="9730" max="9972" width="8.88671875" style="9"/>
    <col min="9973" max="9973" width="40" style="9" customWidth="1"/>
    <col min="9974" max="9974" width="12" style="9" customWidth="1"/>
    <col min="9975" max="9977" width="10.44140625" style="9" customWidth="1"/>
    <col min="9978" max="9978" width="11" style="9" customWidth="1"/>
    <col min="9979" max="9979" width="4.6640625" style="9" customWidth="1"/>
    <col min="9980" max="9980" width="32.44140625" style="9" customWidth="1"/>
    <col min="9981" max="9981" width="12" style="9" customWidth="1"/>
    <col min="9982" max="9984" width="13.5546875" style="9" customWidth="1"/>
    <col min="9985" max="9985" width="11" style="9" customWidth="1"/>
    <col min="9986" max="10228" width="8.88671875" style="9"/>
    <col min="10229" max="10229" width="40" style="9" customWidth="1"/>
    <col min="10230" max="10230" width="12" style="9" customWidth="1"/>
    <col min="10231" max="10233" width="10.44140625" style="9" customWidth="1"/>
    <col min="10234" max="10234" width="11" style="9" customWidth="1"/>
    <col min="10235" max="10235" width="4.6640625" style="9" customWidth="1"/>
    <col min="10236" max="10236" width="32.44140625" style="9" customWidth="1"/>
    <col min="10237" max="10237" width="12" style="9" customWidth="1"/>
    <col min="10238" max="10240" width="13.5546875" style="9" customWidth="1"/>
    <col min="10241" max="10241" width="11" style="9" customWidth="1"/>
    <col min="10242" max="10484" width="8.88671875" style="9"/>
    <col min="10485" max="10485" width="40" style="9" customWidth="1"/>
    <col min="10486" max="10486" width="12" style="9" customWidth="1"/>
    <col min="10487" max="10489" width="10.44140625" style="9" customWidth="1"/>
    <col min="10490" max="10490" width="11" style="9" customWidth="1"/>
    <col min="10491" max="10491" width="4.6640625" style="9" customWidth="1"/>
    <col min="10492" max="10492" width="32.44140625" style="9" customWidth="1"/>
    <col min="10493" max="10493" width="12" style="9" customWidth="1"/>
    <col min="10494" max="10496" width="13.5546875" style="9" customWidth="1"/>
    <col min="10497" max="10497" width="11" style="9" customWidth="1"/>
    <col min="10498" max="10740" width="8.88671875" style="9"/>
    <col min="10741" max="10741" width="40" style="9" customWidth="1"/>
    <col min="10742" max="10742" width="12" style="9" customWidth="1"/>
    <col min="10743" max="10745" width="10.44140625" style="9" customWidth="1"/>
    <col min="10746" max="10746" width="11" style="9" customWidth="1"/>
    <col min="10747" max="10747" width="4.6640625" style="9" customWidth="1"/>
    <col min="10748" max="10748" width="32.44140625" style="9" customWidth="1"/>
    <col min="10749" max="10749" width="12" style="9" customWidth="1"/>
    <col min="10750" max="10752" width="13.5546875" style="9" customWidth="1"/>
    <col min="10753" max="10753" width="11" style="9" customWidth="1"/>
    <col min="10754" max="10996" width="8.88671875" style="9"/>
    <col min="10997" max="10997" width="40" style="9" customWidth="1"/>
    <col min="10998" max="10998" width="12" style="9" customWidth="1"/>
    <col min="10999" max="11001" width="10.44140625" style="9" customWidth="1"/>
    <col min="11002" max="11002" width="11" style="9" customWidth="1"/>
    <col min="11003" max="11003" width="4.6640625" style="9" customWidth="1"/>
    <col min="11004" max="11004" width="32.44140625" style="9" customWidth="1"/>
    <col min="11005" max="11005" width="12" style="9" customWidth="1"/>
    <col min="11006" max="11008" width="13.5546875" style="9" customWidth="1"/>
    <col min="11009" max="11009" width="11" style="9" customWidth="1"/>
    <col min="11010" max="11252" width="8.88671875" style="9"/>
    <col min="11253" max="11253" width="40" style="9" customWidth="1"/>
    <col min="11254" max="11254" width="12" style="9" customWidth="1"/>
    <col min="11255" max="11257" width="10.44140625" style="9" customWidth="1"/>
    <col min="11258" max="11258" width="11" style="9" customWidth="1"/>
    <col min="11259" max="11259" width="4.6640625" style="9" customWidth="1"/>
    <col min="11260" max="11260" width="32.44140625" style="9" customWidth="1"/>
    <col min="11261" max="11261" width="12" style="9" customWidth="1"/>
    <col min="11262" max="11264" width="13.5546875" style="9" customWidth="1"/>
    <col min="11265" max="11265" width="11" style="9" customWidth="1"/>
    <col min="11266" max="11508" width="8.88671875" style="9"/>
    <col min="11509" max="11509" width="40" style="9" customWidth="1"/>
    <col min="11510" max="11510" width="12" style="9" customWidth="1"/>
    <col min="11511" max="11513" width="10.44140625" style="9" customWidth="1"/>
    <col min="11514" max="11514" width="11" style="9" customWidth="1"/>
    <col min="11515" max="11515" width="4.6640625" style="9" customWidth="1"/>
    <col min="11516" max="11516" width="32.44140625" style="9" customWidth="1"/>
    <col min="11517" max="11517" width="12" style="9" customWidth="1"/>
    <col min="11518" max="11520" width="13.5546875" style="9" customWidth="1"/>
    <col min="11521" max="11521" width="11" style="9" customWidth="1"/>
    <col min="11522" max="11764" width="8.88671875" style="9"/>
    <col min="11765" max="11765" width="40" style="9" customWidth="1"/>
    <col min="11766" max="11766" width="12" style="9" customWidth="1"/>
    <col min="11767" max="11769" width="10.44140625" style="9" customWidth="1"/>
    <col min="11770" max="11770" width="11" style="9" customWidth="1"/>
    <col min="11771" max="11771" width="4.6640625" style="9" customWidth="1"/>
    <col min="11772" max="11772" width="32.44140625" style="9" customWidth="1"/>
    <col min="11773" max="11773" width="12" style="9" customWidth="1"/>
    <col min="11774" max="11776" width="13.5546875" style="9" customWidth="1"/>
    <col min="11777" max="11777" width="11" style="9" customWidth="1"/>
    <col min="11778" max="12020" width="8.88671875" style="9"/>
    <col min="12021" max="12021" width="40" style="9" customWidth="1"/>
    <col min="12022" max="12022" width="12" style="9" customWidth="1"/>
    <col min="12023" max="12025" width="10.44140625" style="9" customWidth="1"/>
    <col min="12026" max="12026" width="11" style="9" customWidth="1"/>
    <col min="12027" max="12027" width="4.6640625" style="9" customWidth="1"/>
    <col min="12028" max="12028" width="32.44140625" style="9" customWidth="1"/>
    <col min="12029" max="12029" width="12" style="9" customWidth="1"/>
    <col min="12030" max="12032" width="13.5546875" style="9" customWidth="1"/>
    <col min="12033" max="12033" width="11" style="9" customWidth="1"/>
    <col min="12034" max="12276" width="8.88671875" style="9"/>
    <col min="12277" max="12277" width="40" style="9" customWidth="1"/>
    <col min="12278" max="12278" width="12" style="9" customWidth="1"/>
    <col min="12279" max="12281" width="10.44140625" style="9" customWidth="1"/>
    <col min="12282" max="12282" width="11" style="9" customWidth="1"/>
    <col min="12283" max="12283" width="4.6640625" style="9" customWidth="1"/>
    <col min="12284" max="12284" width="32.44140625" style="9" customWidth="1"/>
    <col min="12285" max="12285" width="12" style="9" customWidth="1"/>
    <col min="12286" max="12288" width="13.5546875" style="9" customWidth="1"/>
    <col min="12289" max="12289" width="11" style="9" customWidth="1"/>
    <col min="12290" max="12532" width="8.88671875" style="9"/>
    <col min="12533" max="12533" width="40" style="9" customWidth="1"/>
    <col min="12534" max="12534" width="12" style="9" customWidth="1"/>
    <col min="12535" max="12537" width="10.44140625" style="9" customWidth="1"/>
    <col min="12538" max="12538" width="11" style="9" customWidth="1"/>
    <col min="12539" max="12539" width="4.6640625" style="9" customWidth="1"/>
    <col min="12540" max="12540" width="32.44140625" style="9" customWidth="1"/>
    <col min="12541" max="12541" width="12" style="9" customWidth="1"/>
    <col min="12542" max="12544" width="13.5546875" style="9" customWidth="1"/>
    <col min="12545" max="12545" width="11" style="9" customWidth="1"/>
    <col min="12546" max="12788" width="8.88671875" style="9"/>
    <col min="12789" max="12789" width="40" style="9" customWidth="1"/>
    <col min="12790" max="12790" width="12" style="9" customWidth="1"/>
    <col min="12791" max="12793" width="10.44140625" style="9" customWidth="1"/>
    <col min="12794" max="12794" width="11" style="9" customWidth="1"/>
    <col min="12795" max="12795" width="4.6640625" style="9" customWidth="1"/>
    <col min="12796" max="12796" width="32.44140625" style="9" customWidth="1"/>
    <col min="12797" max="12797" width="12" style="9" customWidth="1"/>
    <col min="12798" max="12800" width="13.5546875" style="9" customWidth="1"/>
    <col min="12801" max="12801" width="11" style="9" customWidth="1"/>
    <col min="12802" max="13044" width="8.88671875" style="9"/>
    <col min="13045" max="13045" width="40" style="9" customWidth="1"/>
    <col min="13046" max="13046" width="12" style="9" customWidth="1"/>
    <col min="13047" max="13049" width="10.44140625" style="9" customWidth="1"/>
    <col min="13050" max="13050" width="11" style="9" customWidth="1"/>
    <col min="13051" max="13051" width="4.6640625" style="9" customWidth="1"/>
    <col min="13052" max="13052" width="32.44140625" style="9" customWidth="1"/>
    <col min="13053" max="13053" width="12" style="9" customWidth="1"/>
    <col min="13054" max="13056" width="13.5546875" style="9" customWidth="1"/>
    <col min="13057" max="13057" width="11" style="9" customWidth="1"/>
    <col min="13058" max="13300" width="8.88671875" style="9"/>
    <col min="13301" max="13301" width="40" style="9" customWidth="1"/>
    <col min="13302" max="13302" width="12" style="9" customWidth="1"/>
    <col min="13303" max="13305" width="10.44140625" style="9" customWidth="1"/>
    <col min="13306" max="13306" width="11" style="9" customWidth="1"/>
    <col min="13307" max="13307" width="4.6640625" style="9" customWidth="1"/>
    <col min="13308" max="13308" width="32.44140625" style="9" customWidth="1"/>
    <col min="13309" max="13309" width="12" style="9" customWidth="1"/>
    <col min="13310" max="13312" width="13.5546875" style="9" customWidth="1"/>
    <col min="13313" max="13313" width="11" style="9" customWidth="1"/>
    <col min="13314" max="13556" width="8.88671875" style="9"/>
    <col min="13557" max="13557" width="40" style="9" customWidth="1"/>
    <col min="13558" max="13558" width="12" style="9" customWidth="1"/>
    <col min="13559" max="13561" width="10.44140625" style="9" customWidth="1"/>
    <col min="13562" max="13562" width="11" style="9" customWidth="1"/>
    <col min="13563" max="13563" width="4.6640625" style="9" customWidth="1"/>
    <col min="13564" max="13564" width="32.44140625" style="9" customWidth="1"/>
    <col min="13565" max="13565" width="12" style="9" customWidth="1"/>
    <col min="13566" max="13568" width="13.5546875" style="9" customWidth="1"/>
    <col min="13569" max="13569" width="11" style="9" customWidth="1"/>
    <col min="13570" max="13812" width="8.88671875" style="9"/>
    <col min="13813" max="13813" width="40" style="9" customWidth="1"/>
    <col min="13814" max="13814" width="12" style="9" customWidth="1"/>
    <col min="13815" max="13817" width="10.44140625" style="9" customWidth="1"/>
    <col min="13818" max="13818" width="11" style="9" customWidth="1"/>
    <col min="13819" max="13819" width="4.6640625" style="9" customWidth="1"/>
    <col min="13820" max="13820" width="32.44140625" style="9" customWidth="1"/>
    <col min="13821" max="13821" width="12" style="9" customWidth="1"/>
    <col min="13822" max="13824" width="13.5546875" style="9" customWidth="1"/>
    <col min="13825" max="13825" width="11" style="9" customWidth="1"/>
    <col min="13826" max="14068" width="8.88671875" style="9"/>
    <col min="14069" max="14069" width="40" style="9" customWidth="1"/>
    <col min="14070" max="14070" width="12" style="9" customWidth="1"/>
    <col min="14071" max="14073" width="10.44140625" style="9" customWidth="1"/>
    <col min="14074" max="14074" width="11" style="9" customWidth="1"/>
    <col min="14075" max="14075" width="4.6640625" style="9" customWidth="1"/>
    <col min="14076" max="14076" width="32.44140625" style="9" customWidth="1"/>
    <col min="14077" max="14077" width="12" style="9" customWidth="1"/>
    <col min="14078" max="14080" width="13.5546875" style="9" customWidth="1"/>
    <col min="14081" max="14081" width="11" style="9" customWidth="1"/>
    <col min="14082" max="14324" width="8.88671875" style="9"/>
    <col min="14325" max="14325" width="40" style="9" customWidth="1"/>
    <col min="14326" max="14326" width="12" style="9" customWidth="1"/>
    <col min="14327" max="14329" width="10.44140625" style="9" customWidth="1"/>
    <col min="14330" max="14330" width="11" style="9" customWidth="1"/>
    <col min="14331" max="14331" width="4.6640625" style="9" customWidth="1"/>
    <col min="14332" max="14332" width="32.44140625" style="9" customWidth="1"/>
    <col min="14333" max="14333" width="12" style="9" customWidth="1"/>
    <col min="14334" max="14336" width="13.5546875" style="9" customWidth="1"/>
    <col min="14337" max="14337" width="11" style="9" customWidth="1"/>
    <col min="14338" max="14580" width="8.88671875" style="9"/>
    <col min="14581" max="14581" width="40" style="9" customWidth="1"/>
    <col min="14582" max="14582" width="12" style="9" customWidth="1"/>
    <col min="14583" max="14585" width="10.44140625" style="9" customWidth="1"/>
    <col min="14586" max="14586" width="11" style="9" customWidth="1"/>
    <col min="14587" max="14587" width="4.6640625" style="9" customWidth="1"/>
    <col min="14588" max="14588" width="32.44140625" style="9" customWidth="1"/>
    <col min="14589" max="14589" width="12" style="9" customWidth="1"/>
    <col min="14590" max="14592" width="13.5546875" style="9" customWidth="1"/>
    <col min="14593" max="14593" width="11" style="9" customWidth="1"/>
    <col min="14594" max="14836" width="8.88671875" style="9"/>
    <col min="14837" max="14837" width="40" style="9" customWidth="1"/>
    <col min="14838" max="14838" width="12" style="9" customWidth="1"/>
    <col min="14839" max="14841" width="10.44140625" style="9" customWidth="1"/>
    <col min="14842" max="14842" width="11" style="9" customWidth="1"/>
    <col min="14843" max="14843" width="4.6640625" style="9" customWidth="1"/>
    <col min="14844" max="14844" width="32.44140625" style="9" customWidth="1"/>
    <col min="14845" max="14845" width="12" style="9" customWidth="1"/>
    <col min="14846" max="14848" width="13.5546875" style="9" customWidth="1"/>
    <col min="14849" max="14849" width="11" style="9" customWidth="1"/>
    <col min="14850" max="15092" width="8.88671875" style="9"/>
    <col min="15093" max="15093" width="40" style="9" customWidth="1"/>
    <col min="15094" max="15094" width="12" style="9" customWidth="1"/>
    <col min="15095" max="15097" width="10.44140625" style="9" customWidth="1"/>
    <col min="15098" max="15098" width="11" style="9" customWidth="1"/>
    <col min="15099" max="15099" width="4.6640625" style="9" customWidth="1"/>
    <col min="15100" max="15100" width="32.44140625" style="9" customWidth="1"/>
    <col min="15101" max="15101" width="12" style="9" customWidth="1"/>
    <col min="15102" max="15104" width="13.5546875" style="9" customWidth="1"/>
    <col min="15105" max="15105" width="11" style="9" customWidth="1"/>
    <col min="15106" max="15348" width="8.88671875" style="9"/>
    <col min="15349" max="15349" width="40" style="9" customWidth="1"/>
    <col min="15350" max="15350" width="12" style="9" customWidth="1"/>
    <col min="15351" max="15353" width="10.44140625" style="9" customWidth="1"/>
    <col min="15354" max="15354" width="11" style="9" customWidth="1"/>
    <col min="15355" max="15355" width="4.6640625" style="9" customWidth="1"/>
    <col min="15356" max="15356" width="32.44140625" style="9" customWidth="1"/>
    <col min="15357" max="15357" width="12" style="9" customWidth="1"/>
    <col min="15358" max="15360" width="13.5546875" style="9" customWidth="1"/>
    <col min="15361" max="15361" width="11" style="9" customWidth="1"/>
    <col min="15362" max="15604" width="8.88671875" style="9"/>
    <col min="15605" max="15605" width="40" style="9" customWidth="1"/>
    <col min="15606" max="15606" width="12" style="9" customWidth="1"/>
    <col min="15607" max="15609" width="10.44140625" style="9" customWidth="1"/>
    <col min="15610" max="15610" width="11" style="9" customWidth="1"/>
    <col min="15611" max="15611" width="4.6640625" style="9" customWidth="1"/>
    <col min="15612" max="15612" width="32.44140625" style="9" customWidth="1"/>
    <col min="15613" max="15613" width="12" style="9" customWidth="1"/>
    <col min="15614" max="15616" width="13.5546875" style="9" customWidth="1"/>
    <col min="15617" max="15617" width="11" style="9" customWidth="1"/>
    <col min="15618" max="15860" width="8.88671875" style="9"/>
    <col min="15861" max="15861" width="40" style="9" customWidth="1"/>
    <col min="15862" max="15862" width="12" style="9" customWidth="1"/>
    <col min="15863" max="15865" width="10.44140625" style="9" customWidth="1"/>
    <col min="15866" max="15866" width="11" style="9" customWidth="1"/>
    <col min="15867" max="15867" width="4.6640625" style="9" customWidth="1"/>
    <col min="15868" max="15868" width="32.44140625" style="9" customWidth="1"/>
    <col min="15869" max="15869" width="12" style="9" customWidth="1"/>
    <col min="15870" max="15872" width="13.5546875" style="9" customWidth="1"/>
    <col min="15873" max="15873" width="11" style="9" customWidth="1"/>
    <col min="15874" max="16116" width="8.88671875" style="9"/>
    <col min="16117" max="16117" width="40" style="9" customWidth="1"/>
    <col min="16118" max="16118" width="12" style="9" customWidth="1"/>
    <col min="16119" max="16121" width="10.44140625" style="9" customWidth="1"/>
    <col min="16122" max="16122" width="11" style="9" customWidth="1"/>
    <col min="16123" max="16123" width="4.6640625" style="9" customWidth="1"/>
    <col min="16124" max="16124" width="32.44140625" style="9" customWidth="1"/>
    <col min="16125" max="16125" width="12" style="9" customWidth="1"/>
    <col min="16126" max="16128" width="13.5546875" style="9" customWidth="1"/>
    <col min="16129" max="16129" width="11" style="9" customWidth="1"/>
    <col min="16130" max="16384" width="8.88671875" style="9"/>
  </cols>
  <sheetData>
    <row r="1" spans="1:11" ht="13.8" x14ac:dyDescent="0.25">
      <c r="K1" s="203" t="s">
        <v>537</v>
      </c>
    </row>
    <row r="2" spans="1:11" ht="15.6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190" t="s">
        <v>527</v>
      </c>
    </row>
    <row r="3" spans="1:11" ht="12.75" customHeight="1" x14ac:dyDescent="0.25">
      <c r="A3" s="368" t="s">
        <v>124</v>
      </c>
      <c r="B3" s="368"/>
      <c r="C3" s="368"/>
      <c r="D3" s="368"/>
      <c r="E3" s="368"/>
      <c r="F3" s="368"/>
      <c r="G3" s="368"/>
      <c r="H3" s="368"/>
      <c r="I3" s="368"/>
      <c r="J3" s="368"/>
    </row>
    <row r="4" spans="1:11" x14ac:dyDescent="0.25">
      <c r="A4" s="369" t="s">
        <v>385</v>
      </c>
      <c r="B4" s="369"/>
      <c r="C4" s="369"/>
      <c r="D4" s="369"/>
      <c r="E4" s="369"/>
      <c r="F4" s="369"/>
      <c r="G4" s="369"/>
      <c r="H4" s="369"/>
      <c r="I4" s="369"/>
      <c r="J4" s="369"/>
    </row>
    <row r="5" spans="1:11" x14ac:dyDescent="0.25">
      <c r="A5" s="204"/>
      <c r="B5" s="205"/>
      <c r="C5" s="205"/>
      <c r="D5" s="205"/>
      <c r="E5" s="205"/>
      <c r="F5" s="205"/>
      <c r="G5" s="204"/>
      <c r="H5" s="10"/>
    </row>
    <row r="6" spans="1:11" x14ac:dyDescent="0.25">
      <c r="A6" s="291" t="s">
        <v>125</v>
      </c>
      <c r="B6" s="292"/>
      <c r="C6" s="292"/>
      <c r="D6" s="292"/>
      <c r="E6" s="292"/>
      <c r="F6" s="293"/>
      <c r="G6" s="291" t="s">
        <v>126</v>
      </c>
      <c r="H6" s="294"/>
      <c r="I6" s="295"/>
      <c r="J6" s="295"/>
      <c r="K6" s="295"/>
    </row>
    <row r="7" spans="1:11" x14ac:dyDescent="0.25">
      <c r="A7" s="296"/>
      <c r="B7" s="297" t="s">
        <v>263</v>
      </c>
      <c r="C7" s="297" t="s">
        <v>409</v>
      </c>
      <c r="D7" s="297" t="s">
        <v>386</v>
      </c>
      <c r="E7" s="308" t="s">
        <v>541</v>
      </c>
      <c r="F7" s="309"/>
      <c r="G7" s="310"/>
      <c r="H7" s="311" t="s">
        <v>263</v>
      </c>
      <c r="I7" s="311" t="s">
        <v>409</v>
      </c>
      <c r="J7" s="311" t="s">
        <v>386</v>
      </c>
      <c r="K7" s="308" t="s">
        <v>541</v>
      </c>
    </row>
    <row r="8" spans="1:11" x14ac:dyDescent="0.25">
      <c r="A8" s="291"/>
      <c r="B8" s="298" t="s">
        <v>25</v>
      </c>
      <c r="C8" s="298" t="s">
        <v>25</v>
      </c>
      <c r="D8" s="298" t="s">
        <v>25</v>
      </c>
      <c r="E8" s="312" t="s">
        <v>25</v>
      </c>
      <c r="F8" s="313"/>
      <c r="G8" s="314"/>
      <c r="H8" s="312" t="s">
        <v>25</v>
      </c>
      <c r="I8" s="312" t="s">
        <v>25</v>
      </c>
      <c r="J8" s="312" t="s">
        <v>25</v>
      </c>
      <c r="K8" s="312" t="s">
        <v>25</v>
      </c>
    </row>
    <row r="9" spans="1:11" x14ac:dyDescent="0.25">
      <c r="A9" s="299" t="s">
        <v>127</v>
      </c>
      <c r="B9" s="300">
        <v>239215</v>
      </c>
      <c r="C9" s="300">
        <v>314530</v>
      </c>
      <c r="D9" s="300">
        <f>'1. m. bevételek'!D10+'1. m. bevételek'!D16+'1. m. bevételek'!D22+'1. m. bevételek'!D29+'1. m. bevételek'!D38+'1. m. bevételek'!D61</f>
        <v>237125</v>
      </c>
      <c r="E9" s="315">
        <f>'1. m. bevételek'!H10+'1. m. bevételek'!H16+'1. m. bevételek'!H22+'1. m. bevételek'!H29+'1. m. bevételek'!H40+'1. m. bevételek'!H61</f>
        <v>198589</v>
      </c>
      <c r="F9" s="315"/>
      <c r="G9" s="316" t="s">
        <v>22</v>
      </c>
      <c r="H9" s="317">
        <v>733332</v>
      </c>
      <c r="I9" s="317">
        <v>864455</v>
      </c>
      <c r="J9" s="317">
        <f>'2. m. kiadások'!D10+'2. m. kiadások'!D23+'2. m. kiadások'!D37+'2. m. kiadások'!D46+'2. m. kiadások'!D62+'2. m. kiadások'!D87</f>
        <v>854673</v>
      </c>
      <c r="K9" s="317">
        <f>'2. m. kiadások'!H10+'2. m. kiadások'!H23+'2. m. kiadások'!H37+'2. m. kiadások'!H46+'2. m. kiadások'!H62+'2. m. kiadások'!H87</f>
        <v>825395</v>
      </c>
    </row>
    <row r="10" spans="1:11" x14ac:dyDescent="0.25">
      <c r="A10" s="299" t="s">
        <v>60</v>
      </c>
      <c r="B10" s="300">
        <v>823846</v>
      </c>
      <c r="C10" s="300">
        <v>854600</v>
      </c>
      <c r="D10" s="300">
        <f>'1. m. bevételek'!D80</f>
        <v>861000</v>
      </c>
      <c r="E10" s="315">
        <f>'1. m. bevételek'!H80</f>
        <v>777331</v>
      </c>
      <c r="F10" s="315"/>
      <c r="G10" s="316" t="s">
        <v>128</v>
      </c>
      <c r="H10" s="317">
        <v>149468</v>
      </c>
      <c r="I10" s="317">
        <v>166642</v>
      </c>
      <c r="J10" s="317">
        <f>'2. m. kiadások'!D11+'2. m. kiadások'!D24+'2. m. kiadások'!D38+'2. m. kiadások'!D47+'2. m. kiadások'!D63+'2. m. kiadások'!D102</f>
        <v>151038</v>
      </c>
      <c r="K10" s="317">
        <f>'2. m. kiadások'!H11+'2. m. kiadások'!H24+'2. m. kiadások'!H38+'2. m. kiadások'!H47+'2. m. kiadások'!H63+'2. m. kiadások'!H102</f>
        <v>140436</v>
      </c>
    </row>
    <row r="11" spans="1:11" x14ac:dyDescent="0.25">
      <c r="A11" s="299" t="s">
        <v>129</v>
      </c>
      <c r="B11" s="300">
        <v>1173885</v>
      </c>
      <c r="C11" s="300">
        <v>1377209</v>
      </c>
      <c r="D11" s="300">
        <f>'1. m. bevételek'!D97</f>
        <v>1116168</v>
      </c>
      <c r="E11" s="315">
        <f>'1. m. bevételek'!H97+'1. m. bevételek'!H105</f>
        <v>1310862</v>
      </c>
      <c r="F11" s="315"/>
      <c r="G11" s="316" t="s">
        <v>27</v>
      </c>
      <c r="H11" s="317">
        <v>877991</v>
      </c>
      <c r="I11" s="317">
        <v>1181256</v>
      </c>
      <c r="J11" s="317">
        <f>'2. m. kiadások'!D12+'2. m. kiadások'!D25+'2. m. kiadások'!D39+'2. m. kiadások'!D48+'2. m. kiadások'!D64+'2. m. kiadások'!D184</f>
        <v>863281</v>
      </c>
      <c r="K11" s="317">
        <f>'2. m. kiadások'!H12+'2. m. kiadások'!H25+'2. m. kiadások'!H39+'2. m. kiadások'!H48+'2. m. kiadások'!H64+'2. m. kiadások'!H184</f>
        <v>884106</v>
      </c>
    </row>
    <row r="12" spans="1:11" ht="24" x14ac:dyDescent="0.25">
      <c r="A12" s="299" t="s">
        <v>387</v>
      </c>
      <c r="B12" s="300">
        <v>252239</v>
      </c>
      <c r="C12" s="300">
        <v>295537</v>
      </c>
      <c r="D12" s="300">
        <f>'1. m. bevételek'!D149+'1. m. bevételek'!D164</f>
        <v>134616</v>
      </c>
      <c r="E12" s="315">
        <f>'1. m. bevételek'!H12+'1. m. bevételek'!H18+'1. m. bevételek'!H24+'1. m. bevételek'!H25+'1. m. bevételek'!H31+'1. m. bevételek'!H149+'1. m. bevételek'!H162</f>
        <v>144472</v>
      </c>
      <c r="F12" s="315"/>
      <c r="G12" s="318" t="s">
        <v>178</v>
      </c>
      <c r="H12" s="317">
        <v>609728</v>
      </c>
      <c r="I12" s="317">
        <v>752736</v>
      </c>
      <c r="J12" s="317">
        <f>'2. m. kiadások'!D220+'2. m. kiadások'!D249+'2. m. kiadások'!D265</f>
        <v>546974</v>
      </c>
      <c r="K12" s="317">
        <f>'2. m. kiadások'!H220+'2. m. kiadások'!H249+'2. m. kiadások'!H265</f>
        <v>615111</v>
      </c>
    </row>
    <row r="13" spans="1:11" x14ac:dyDescent="0.25">
      <c r="A13" s="299" t="s">
        <v>478</v>
      </c>
      <c r="B13" s="300">
        <v>1000</v>
      </c>
      <c r="C13" s="300">
        <v>0</v>
      </c>
      <c r="D13" s="300">
        <f>'1. m. bevételek'!D173</f>
        <v>1500</v>
      </c>
      <c r="E13" s="315">
        <f>'1. m. bevételek'!H173</f>
        <v>8250</v>
      </c>
      <c r="F13" s="315"/>
      <c r="G13" s="316" t="s">
        <v>49</v>
      </c>
      <c r="H13" s="317">
        <v>33660</v>
      </c>
      <c r="I13" s="317">
        <v>59399</v>
      </c>
      <c r="J13" s="317">
        <f>'2. m. kiadások'!D208</f>
        <v>27382</v>
      </c>
      <c r="K13" s="317">
        <f>'2. m. kiadások'!H208</f>
        <v>30667</v>
      </c>
    </row>
    <row r="14" spans="1:11" x14ac:dyDescent="0.25">
      <c r="A14" s="299" t="s">
        <v>130</v>
      </c>
      <c r="B14" s="300">
        <v>2000</v>
      </c>
      <c r="C14" s="300">
        <v>25000</v>
      </c>
      <c r="D14" s="300">
        <f>'1. m. bevételek'!D196</f>
        <v>28550</v>
      </c>
      <c r="E14" s="315">
        <f>'1. m. bevételek'!H196</f>
        <v>24210</v>
      </c>
      <c r="F14" s="315"/>
      <c r="G14" s="316" t="s">
        <v>131</v>
      </c>
      <c r="H14" s="317">
        <v>868729</v>
      </c>
      <c r="I14" s="317">
        <v>1089642</v>
      </c>
      <c r="J14" s="317">
        <f>'2. m. kiadások'!D362</f>
        <v>0</v>
      </c>
      <c r="K14" s="317">
        <f>'2. m. kiadások'!H362</f>
        <v>771829</v>
      </c>
    </row>
    <row r="15" spans="1:11" x14ac:dyDescent="0.25">
      <c r="A15" s="299" t="s">
        <v>132</v>
      </c>
      <c r="B15" s="300">
        <v>248107</v>
      </c>
      <c r="C15" s="300">
        <v>258904</v>
      </c>
      <c r="D15" s="300">
        <f>'1. m. bevételek'!D215</f>
        <v>100787</v>
      </c>
      <c r="E15" s="315">
        <f>'1. m. bevételek'!H215</f>
        <v>198921</v>
      </c>
      <c r="F15" s="315"/>
      <c r="G15" s="316" t="s">
        <v>134</v>
      </c>
      <c r="H15" s="317">
        <v>11750</v>
      </c>
      <c r="I15" s="317">
        <v>17406</v>
      </c>
      <c r="J15" s="317">
        <v>0</v>
      </c>
      <c r="K15" s="319">
        <v>0</v>
      </c>
    </row>
    <row r="16" spans="1:11" x14ac:dyDescent="0.25">
      <c r="A16" s="299" t="s">
        <v>133</v>
      </c>
      <c r="B16" s="300">
        <v>868729</v>
      </c>
      <c r="C16" s="300">
        <v>1089642</v>
      </c>
      <c r="D16" s="300">
        <f>'1. m. bevételek'!D231</f>
        <v>0</v>
      </c>
      <c r="E16" s="315">
        <f>'1. m. bevételek'!H231</f>
        <v>771829</v>
      </c>
      <c r="F16" s="315"/>
      <c r="G16" s="316" t="s">
        <v>136</v>
      </c>
      <c r="H16" s="317">
        <v>0</v>
      </c>
      <c r="I16" s="317">
        <v>177955</v>
      </c>
      <c r="J16" s="317">
        <f>'2. m. kiadások'!D258+'2. m. kiadások'!D260</f>
        <v>20969</v>
      </c>
      <c r="K16" s="317">
        <f>'2. m. kiadások'!H258+'2. m. kiadások'!H260</f>
        <v>115970</v>
      </c>
    </row>
    <row r="17" spans="1:11" ht="24" x14ac:dyDescent="0.25">
      <c r="A17" s="299" t="s">
        <v>135</v>
      </c>
      <c r="B17" s="300">
        <v>41198</v>
      </c>
      <c r="C17" s="300">
        <v>41705</v>
      </c>
      <c r="D17" s="300">
        <f>'1. m. bevételek'!D234</f>
        <v>0</v>
      </c>
      <c r="E17" s="315">
        <v>0</v>
      </c>
      <c r="F17" s="315"/>
      <c r="G17" s="320" t="s">
        <v>149</v>
      </c>
      <c r="H17" s="317">
        <v>38852</v>
      </c>
      <c r="I17" s="317">
        <v>41199</v>
      </c>
      <c r="J17" s="317">
        <f>'2. m. kiadások'!D365</f>
        <v>41705</v>
      </c>
      <c r="K17" s="317">
        <f>'2. m. kiadások'!H365</f>
        <v>41705</v>
      </c>
    </row>
    <row r="18" spans="1:11" x14ac:dyDescent="0.25">
      <c r="A18" s="302"/>
      <c r="B18" s="300"/>
      <c r="C18" s="300"/>
      <c r="D18" s="300"/>
      <c r="E18" s="315"/>
      <c r="F18" s="315"/>
      <c r="G18" s="20"/>
      <c r="H18" s="20"/>
      <c r="I18" s="317"/>
      <c r="J18" s="317"/>
      <c r="K18" s="319"/>
    </row>
    <row r="19" spans="1:11" x14ac:dyDescent="0.25">
      <c r="A19" s="291" t="s">
        <v>137</v>
      </c>
      <c r="B19" s="303">
        <f>SUM(B9:B18)</f>
        <v>3650219</v>
      </c>
      <c r="C19" s="303">
        <f>SUM(C9:C18)</f>
        <v>4257127</v>
      </c>
      <c r="D19" s="303">
        <f>SUM(D9:D18)</f>
        <v>2479746</v>
      </c>
      <c r="E19" s="321">
        <f>SUM(E9:E18)</f>
        <v>3434464</v>
      </c>
      <c r="F19" s="322"/>
      <c r="G19" s="323" t="s">
        <v>138</v>
      </c>
      <c r="H19" s="324">
        <f>SUM(H9:H17)</f>
        <v>3323510</v>
      </c>
      <c r="I19" s="324">
        <f>SUM(I9:I18)</f>
        <v>4350690</v>
      </c>
      <c r="J19" s="324">
        <f>SUM(J9:J18)</f>
        <v>2506022</v>
      </c>
      <c r="K19" s="324">
        <f>SUM(K9:K18)</f>
        <v>3425219</v>
      </c>
    </row>
    <row r="20" spans="1:11" x14ac:dyDescent="0.25">
      <c r="A20" s="302"/>
      <c r="B20" s="303"/>
      <c r="C20" s="303"/>
      <c r="D20" s="303"/>
      <c r="E20" s="321"/>
      <c r="F20" s="321"/>
      <c r="G20" s="316"/>
      <c r="H20" s="317"/>
      <c r="I20" s="317"/>
      <c r="J20" s="317"/>
      <c r="K20" s="319"/>
    </row>
    <row r="21" spans="1:11" x14ac:dyDescent="0.25">
      <c r="A21" s="299" t="s">
        <v>69</v>
      </c>
      <c r="B21" s="301">
        <v>315391</v>
      </c>
      <c r="C21" s="301">
        <v>446249</v>
      </c>
      <c r="D21" s="301">
        <f>'1. m. bevételek'!D121</f>
        <v>331057</v>
      </c>
      <c r="E21" s="317">
        <f>'1. m. bevételek'!H121</f>
        <v>309557</v>
      </c>
      <c r="F21" s="319"/>
      <c r="G21" s="316" t="s">
        <v>51</v>
      </c>
      <c r="H21" s="317">
        <v>393652</v>
      </c>
      <c r="I21" s="317">
        <v>738581</v>
      </c>
      <c r="J21" s="317">
        <f>'2. m. kiadások'!D15+'2. m. kiadások'!D52+'2. m. kiadások'!D70+'2. m. kiadások'!D297+'2. m. kiadások'!D42</f>
        <v>713252</v>
      </c>
      <c r="K21" s="317">
        <f>'2. m. kiadások'!H15+'2. m. kiadások'!H28+'2. m. kiadások'!H42+'2. m. kiadások'!H52+'2. m. kiadások'!H70+'2. m. kiadások'!H297</f>
        <v>718390</v>
      </c>
    </row>
    <row r="22" spans="1:11" x14ac:dyDescent="0.25">
      <c r="A22" s="299" t="s">
        <v>183</v>
      </c>
      <c r="B22" s="300">
        <v>2268</v>
      </c>
      <c r="C22" s="300">
        <v>2139</v>
      </c>
      <c r="D22" s="300">
        <v>0</v>
      </c>
      <c r="E22" s="315">
        <f>'1. m. bevételek'!H108</f>
        <v>679</v>
      </c>
      <c r="F22" s="315"/>
      <c r="G22" s="316" t="s">
        <v>20</v>
      </c>
      <c r="H22" s="317">
        <v>235033</v>
      </c>
      <c r="I22" s="317">
        <v>477332</v>
      </c>
      <c r="J22" s="317">
        <f>'2. m. kiadások'!D19+'2. m. kiadások'!D32+'2. m. kiadások'!D56+'2. m. kiadások'!D318</f>
        <v>246374</v>
      </c>
      <c r="K22" s="317">
        <f>'2. m. kiadások'!H19+'2. m. kiadások'!H32+'2. m. kiadások'!H56+'2. m. kiadások'!H318</f>
        <v>259061</v>
      </c>
    </row>
    <row r="23" spans="1:11" ht="24" x14ac:dyDescent="0.25">
      <c r="A23" s="299" t="s">
        <v>139</v>
      </c>
      <c r="B23" s="300">
        <v>532</v>
      </c>
      <c r="C23" s="300">
        <v>3995</v>
      </c>
      <c r="D23" s="300">
        <f>'1. m. bevételek'!D179</f>
        <v>4807</v>
      </c>
      <c r="E23" s="315">
        <f>'1. m. bevételek'!H179</f>
        <v>7807</v>
      </c>
      <c r="F23" s="315"/>
      <c r="G23" s="318" t="s">
        <v>177</v>
      </c>
      <c r="H23" s="317">
        <v>10093</v>
      </c>
      <c r="I23" s="317">
        <v>24578</v>
      </c>
      <c r="J23" s="317">
        <f>'2. m. kiadások'!D324+'2. m. kiadások'!D333</f>
        <v>31063</v>
      </c>
      <c r="K23" s="317">
        <f>'2. m. kiadások'!H324+'2. m. kiadások'!H333</f>
        <v>30563</v>
      </c>
    </row>
    <row r="24" spans="1:11" x14ac:dyDescent="0.25">
      <c r="A24" s="299" t="s">
        <v>140</v>
      </c>
      <c r="B24" s="305">
        <v>189886</v>
      </c>
      <c r="C24" s="305">
        <v>343253</v>
      </c>
      <c r="D24" s="305">
        <f>'1. m. bevételek'!D159</f>
        <v>249786</v>
      </c>
      <c r="E24" s="325">
        <f>'1. m. bevételek'!H159</f>
        <v>249786</v>
      </c>
      <c r="F24" s="325"/>
      <c r="G24" s="316" t="s">
        <v>152</v>
      </c>
      <c r="H24" s="317">
        <v>20584</v>
      </c>
      <c r="I24" s="317">
        <v>20668</v>
      </c>
      <c r="J24" s="317">
        <f>'2. m. kiadások'!D361</f>
        <v>47057</v>
      </c>
      <c r="K24" s="317">
        <f>'2. m. kiadások'!H361</f>
        <v>47057</v>
      </c>
    </row>
    <row r="25" spans="1:11" x14ac:dyDescent="0.25">
      <c r="A25" s="299" t="s">
        <v>141</v>
      </c>
      <c r="B25" s="300">
        <v>23885</v>
      </c>
      <c r="C25" s="300">
        <v>9200</v>
      </c>
      <c r="D25" s="300">
        <f>'1. m. bevételek'!D189</f>
        <v>8850</v>
      </c>
      <c r="E25" s="315">
        <f>'1. m. bevételek'!H189</f>
        <v>8850</v>
      </c>
      <c r="F25" s="315"/>
      <c r="G25" s="316" t="s">
        <v>176</v>
      </c>
      <c r="H25" s="317">
        <v>420</v>
      </c>
      <c r="I25" s="317">
        <v>10614</v>
      </c>
      <c r="J25" s="317">
        <f>'2. m. kiadások'!D347</f>
        <v>41000</v>
      </c>
      <c r="K25" s="317">
        <f>'2. m. kiadások'!H347</f>
        <v>36469</v>
      </c>
    </row>
    <row r="26" spans="1:11" x14ac:dyDescent="0.25">
      <c r="A26" s="299" t="s">
        <v>142</v>
      </c>
      <c r="B26" s="300">
        <v>383010</v>
      </c>
      <c r="C26" s="300">
        <v>323000</v>
      </c>
      <c r="D26" s="300">
        <f>'1. m. bevételek'!D226</f>
        <v>482263</v>
      </c>
      <c r="E26" s="315">
        <f>'1. m. bevételek'!H226</f>
        <v>482263</v>
      </c>
      <c r="F26" s="315"/>
      <c r="G26" s="316" t="s">
        <v>144</v>
      </c>
      <c r="H26" s="317">
        <v>0</v>
      </c>
      <c r="I26" s="317">
        <v>0</v>
      </c>
      <c r="J26" s="317">
        <v>0</v>
      </c>
      <c r="K26" s="317">
        <f>'2. m. kiadások'!H352</f>
        <v>4906</v>
      </c>
    </row>
    <row r="27" spans="1:11" x14ac:dyDescent="0.25">
      <c r="A27" s="299" t="s">
        <v>143</v>
      </c>
      <c r="B27" s="300">
        <v>0</v>
      </c>
      <c r="C27" s="300">
        <v>237500</v>
      </c>
      <c r="D27" s="300">
        <f>'1. m. bevételek'!D230</f>
        <v>28259</v>
      </c>
      <c r="E27" s="315">
        <f>'1. m. bevételek'!H230</f>
        <v>28259</v>
      </c>
      <c r="F27" s="315"/>
      <c r="G27" s="20"/>
      <c r="H27" s="20"/>
      <c r="I27" s="317"/>
      <c r="J27" s="317"/>
      <c r="K27" s="319"/>
    </row>
    <row r="28" spans="1:11" x14ac:dyDescent="0.25">
      <c r="A28" s="299"/>
      <c r="B28" s="300"/>
      <c r="C28" s="300"/>
      <c r="D28" s="300"/>
      <c r="E28" s="315"/>
      <c r="F28" s="315"/>
      <c r="G28" s="320"/>
      <c r="H28" s="317"/>
      <c r="I28" s="317"/>
      <c r="J28" s="317"/>
      <c r="K28" s="319"/>
    </row>
    <row r="29" spans="1:11" x14ac:dyDescent="0.25">
      <c r="A29" s="291" t="s">
        <v>145</v>
      </c>
      <c r="B29" s="303">
        <f>SUM(B21:B28)</f>
        <v>914972</v>
      </c>
      <c r="C29" s="303">
        <f>SUM(C21:C28)</f>
        <v>1365336</v>
      </c>
      <c r="D29" s="303">
        <f>SUM(D21:D28)</f>
        <v>1105022</v>
      </c>
      <c r="E29" s="303">
        <f>SUM(E21:E28)</f>
        <v>1087201</v>
      </c>
      <c r="F29" s="303"/>
      <c r="G29" s="291" t="s">
        <v>146</v>
      </c>
      <c r="H29" s="304">
        <f>SUM(H21:H28)</f>
        <v>659782</v>
      </c>
      <c r="I29" s="304">
        <f>SUM(I21:I28)</f>
        <v>1271773</v>
      </c>
      <c r="J29" s="304">
        <f>SUM(J21:J28)</f>
        <v>1078746</v>
      </c>
      <c r="K29" s="304">
        <f t="shared" ref="K29" si="0">SUM(K21:K28)</f>
        <v>1096446</v>
      </c>
    </row>
    <row r="30" spans="1:11" x14ac:dyDescent="0.25">
      <c r="A30" s="291"/>
      <c r="B30" s="303"/>
      <c r="C30" s="303"/>
      <c r="D30" s="303"/>
      <c r="E30" s="303"/>
      <c r="F30" s="303"/>
      <c r="G30" s="291"/>
      <c r="H30" s="304"/>
      <c r="I30" s="304"/>
      <c r="J30" s="301"/>
      <c r="K30" s="294"/>
    </row>
    <row r="31" spans="1:11" x14ac:dyDescent="0.25">
      <c r="A31" s="291"/>
      <c r="B31" s="303"/>
      <c r="C31" s="303"/>
      <c r="D31" s="303"/>
      <c r="E31" s="303"/>
      <c r="F31" s="303"/>
      <c r="G31" s="291"/>
      <c r="H31" s="301"/>
      <c r="I31" s="301"/>
      <c r="J31" s="301"/>
      <c r="K31" s="294"/>
    </row>
    <row r="32" spans="1:11" x14ac:dyDescent="0.25">
      <c r="A32" s="306" t="s">
        <v>147</v>
      </c>
      <c r="B32" s="307">
        <f>SUM(B29,B19)</f>
        <v>4565191</v>
      </c>
      <c r="C32" s="307">
        <f>SUM(C29,C19)</f>
        <v>5622463</v>
      </c>
      <c r="D32" s="307">
        <f>SUM(D29,D19)</f>
        <v>3584768</v>
      </c>
      <c r="E32" s="307">
        <f>E19+E29</f>
        <v>4521665</v>
      </c>
      <c r="F32" s="307"/>
      <c r="G32" s="306" t="s">
        <v>148</v>
      </c>
      <c r="H32" s="307">
        <f>SUM(H29,H19)</f>
        <v>3983292</v>
      </c>
      <c r="I32" s="307">
        <f>SUM(I29,I19)</f>
        <v>5622463</v>
      </c>
      <c r="J32" s="307">
        <f>SUM(J29,J19)</f>
        <v>3584768</v>
      </c>
      <c r="K32" s="307">
        <f t="shared" ref="K32" si="1">SUM(K29,K19)</f>
        <v>4521665</v>
      </c>
    </row>
  </sheetData>
  <mergeCells count="2">
    <mergeCell ref="A3:J3"/>
    <mergeCell ref="A4:J4"/>
  </mergeCells>
  <pageMargins left="0.7" right="0.7" top="0.75" bottom="0.75" header="0.3" footer="0.3"/>
  <pageSetup paperSize="9" scale="8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2"/>
  <sheetViews>
    <sheetView view="pageBreakPreview" zoomScaleNormal="100" zoomScaleSheetLayoutView="100" workbookViewId="0">
      <selection activeCell="O1" sqref="O1"/>
    </sheetView>
  </sheetViews>
  <sheetFormatPr defaultColWidth="8" defaultRowHeight="13.2" x14ac:dyDescent="0.25"/>
  <cols>
    <col min="1" max="1" width="2.88671875" style="13" customWidth="1"/>
    <col min="2" max="2" width="32.44140625" style="13" bestFit="1" customWidth="1"/>
    <col min="3" max="3" width="9.88671875" style="13" bestFit="1" customWidth="1"/>
    <col min="4" max="4" width="8.88671875" style="13" bestFit="1" customWidth="1"/>
    <col min="5" max="5" width="7.44140625" style="13" bestFit="1" customWidth="1"/>
    <col min="6" max="6" width="8.6640625" style="13" customWidth="1"/>
    <col min="7" max="7" width="8" style="13" bestFit="1" customWidth="1"/>
    <col min="8" max="8" width="8.33203125" style="13" customWidth="1"/>
    <col min="9" max="9" width="9.6640625" style="13" customWidth="1"/>
    <col min="10" max="10" width="8.88671875" style="13" bestFit="1" customWidth="1"/>
    <col min="11" max="14" width="8.44140625" style="13" bestFit="1" customWidth="1"/>
    <col min="15" max="15" width="8.88671875" style="13" customWidth="1"/>
    <col min="16" max="16" width="10.109375" style="13" bestFit="1" customWidth="1"/>
    <col min="17" max="17" width="8" style="14"/>
    <col min="18" max="256" width="8" style="13"/>
    <col min="257" max="257" width="2.88671875" style="13" customWidth="1"/>
    <col min="258" max="258" width="32.44140625" style="13" bestFit="1" customWidth="1"/>
    <col min="259" max="259" width="9.88671875" style="13" bestFit="1" customWidth="1"/>
    <col min="260" max="260" width="8.88671875" style="13" bestFit="1" customWidth="1"/>
    <col min="261" max="261" width="7.44140625" style="13" bestFit="1" customWidth="1"/>
    <col min="262" max="262" width="8.6640625" style="13" customWidth="1"/>
    <col min="263" max="263" width="8" style="13" bestFit="1" customWidth="1"/>
    <col min="264" max="265" width="7.44140625" style="13" bestFit="1" customWidth="1"/>
    <col min="266" max="266" width="8.88671875" style="13" bestFit="1" customWidth="1"/>
    <col min="267" max="270" width="8.44140625" style="13" bestFit="1" customWidth="1"/>
    <col min="271" max="271" width="8.88671875" style="13" customWidth="1"/>
    <col min="272" max="272" width="10.109375" style="13" bestFit="1" customWidth="1"/>
    <col min="273" max="512" width="8" style="13"/>
    <col min="513" max="513" width="2.88671875" style="13" customWidth="1"/>
    <col min="514" max="514" width="32.44140625" style="13" bestFit="1" customWidth="1"/>
    <col min="515" max="515" width="9.88671875" style="13" bestFit="1" customWidth="1"/>
    <col min="516" max="516" width="8.88671875" style="13" bestFit="1" customWidth="1"/>
    <col min="517" max="517" width="7.44140625" style="13" bestFit="1" customWidth="1"/>
    <col min="518" max="518" width="8.6640625" style="13" customWidth="1"/>
    <col min="519" max="519" width="8" style="13" bestFit="1" customWidth="1"/>
    <col min="520" max="521" width="7.44140625" style="13" bestFit="1" customWidth="1"/>
    <col min="522" max="522" width="8.88671875" style="13" bestFit="1" customWidth="1"/>
    <col min="523" max="526" width="8.44140625" style="13" bestFit="1" customWidth="1"/>
    <col min="527" max="527" width="8.88671875" style="13" customWidth="1"/>
    <col min="528" max="528" width="10.109375" style="13" bestFit="1" customWidth="1"/>
    <col min="529" max="768" width="8" style="13"/>
    <col min="769" max="769" width="2.88671875" style="13" customWidth="1"/>
    <col min="770" max="770" width="32.44140625" style="13" bestFit="1" customWidth="1"/>
    <col min="771" max="771" width="9.88671875" style="13" bestFit="1" customWidth="1"/>
    <col min="772" max="772" width="8.88671875" style="13" bestFit="1" customWidth="1"/>
    <col min="773" max="773" width="7.44140625" style="13" bestFit="1" customWidth="1"/>
    <col min="774" max="774" width="8.6640625" style="13" customWidth="1"/>
    <col min="775" max="775" width="8" style="13" bestFit="1" customWidth="1"/>
    <col min="776" max="777" width="7.44140625" style="13" bestFit="1" customWidth="1"/>
    <col min="778" max="778" width="8.88671875" style="13" bestFit="1" customWidth="1"/>
    <col min="779" max="782" width="8.44140625" style="13" bestFit="1" customWidth="1"/>
    <col min="783" max="783" width="8.88671875" style="13" customWidth="1"/>
    <col min="784" max="784" width="10.109375" style="13" bestFit="1" customWidth="1"/>
    <col min="785" max="1024" width="8" style="13"/>
    <col min="1025" max="1025" width="2.88671875" style="13" customWidth="1"/>
    <col min="1026" max="1026" width="32.44140625" style="13" bestFit="1" customWidth="1"/>
    <col min="1027" max="1027" width="9.88671875" style="13" bestFit="1" customWidth="1"/>
    <col min="1028" max="1028" width="8.88671875" style="13" bestFit="1" customWidth="1"/>
    <col min="1029" max="1029" width="7.44140625" style="13" bestFit="1" customWidth="1"/>
    <col min="1030" max="1030" width="8.6640625" style="13" customWidth="1"/>
    <col min="1031" max="1031" width="8" style="13" bestFit="1" customWidth="1"/>
    <col min="1032" max="1033" width="7.44140625" style="13" bestFit="1" customWidth="1"/>
    <col min="1034" max="1034" width="8.88671875" style="13" bestFit="1" customWidth="1"/>
    <col min="1035" max="1038" width="8.44140625" style="13" bestFit="1" customWidth="1"/>
    <col min="1039" max="1039" width="8.88671875" style="13" customWidth="1"/>
    <col min="1040" max="1040" width="10.109375" style="13" bestFit="1" customWidth="1"/>
    <col min="1041" max="1280" width="8" style="13"/>
    <col min="1281" max="1281" width="2.88671875" style="13" customWidth="1"/>
    <col min="1282" max="1282" width="32.44140625" style="13" bestFit="1" customWidth="1"/>
    <col min="1283" max="1283" width="9.88671875" style="13" bestFit="1" customWidth="1"/>
    <col min="1284" max="1284" width="8.88671875" style="13" bestFit="1" customWidth="1"/>
    <col min="1285" max="1285" width="7.44140625" style="13" bestFit="1" customWidth="1"/>
    <col min="1286" max="1286" width="8.6640625" style="13" customWidth="1"/>
    <col min="1287" max="1287" width="8" style="13" bestFit="1" customWidth="1"/>
    <col min="1288" max="1289" width="7.44140625" style="13" bestFit="1" customWidth="1"/>
    <col min="1290" max="1290" width="8.88671875" style="13" bestFit="1" customWidth="1"/>
    <col min="1291" max="1294" width="8.44140625" style="13" bestFit="1" customWidth="1"/>
    <col min="1295" max="1295" width="8.88671875" style="13" customWidth="1"/>
    <col min="1296" max="1296" width="10.109375" style="13" bestFit="1" customWidth="1"/>
    <col min="1297" max="1536" width="8" style="13"/>
    <col min="1537" max="1537" width="2.88671875" style="13" customWidth="1"/>
    <col min="1538" max="1538" width="32.44140625" style="13" bestFit="1" customWidth="1"/>
    <col min="1539" max="1539" width="9.88671875" style="13" bestFit="1" customWidth="1"/>
    <col min="1540" max="1540" width="8.88671875" style="13" bestFit="1" customWidth="1"/>
    <col min="1541" max="1541" width="7.44140625" style="13" bestFit="1" customWidth="1"/>
    <col min="1542" max="1542" width="8.6640625" style="13" customWidth="1"/>
    <col min="1543" max="1543" width="8" style="13" bestFit="1" customWidth="1"/>
    <col min="1544" max="1545" width="7.44140625" style="13" bestFit="1" customWidth="1"/>
    <col min="1546" max="1546" width="8.88671875" style="13" bestFit="1" customWidth="1"/>
    <col min="1547" max="1550" width="8.44140625" style="13" bestFit="1" customWidth="1"/>
    <col min="1551" max="1551" width="8.88671875" style="13" customWidth="1"/>
    <col min="1552" max="1552" width="10.109375" style="13" bestFit="1" customWidth="1"/>
    <col min="1553" max="1792" width="8" style="13"/>
    <col min="1793" max="1793" width="2.88671875" style="13" customWidth="1"/>
    <col min="1794" max="1794" width="32.44140625" style="13" bestFit="1" customWidth="1"/>
    <col min="1795" max="1795" width="9.88671875" style="13" bestFit="1" customWidth="1"/>
    <col min="1796" max="1796" width="8.88671875" style="13" bestFit="1" customWidth="1"/>
    <col min="1797" max="1797" width="7.44140625" style="13" bestFit="1" customWidth="1"/>
    <col min="1798" max="1798" width="8.6640625" style="13" customWidth="1"/>
    <col min="1799" max="1799" width="8" style="13" bestFit="1" customWidth="1"/>
    <col min="1800" max="1801" width="7.44140625" style="13" bestFit="1" customWidth="1"/>
    <col min="1802" max="1802" width="8.88671875" style="13" bestFit="1" customWidth="1"/>
    <col min="1803" max="1806" width="8.44140625" style="13" bestFit="1" customWidth="1"/>
    <col min="1807" max="1807" width="8.88671875" style="13" customWidth="1"/>
    <col min="1808" max="1808" width="10.109375" style="13" bestFit="1" customWidth="1"/>
    <col min="1809" max="2048" width="8" style="13"/>
    <col min="2049" max="2049" width="2.88671875" style="13" customWidth="1"/>
    <col min="2050" max="2050" width="32.44140625" style="13" bestFit="1" customWidth="1"/>
    <col min="2051" max="2051" width="9.88671875" style="13" bestFit="1" customWidth="1"/>
    <col min="2052" max="2052" width="8.88671875" style="13" bestFit="1" customWidth="1"/>
    <col min="2053" max="2053" width="7.44140625" style="13" bestFit="1" customWidth="1"/>
    <col min="2054" max="2054" width="8.6640625" style="13" customWidth="1"/>
    <col min="2055" max="2055" width="8" style="13" bestFit="1" customWidth="1"/>
    <col min="2056" max="2057" width="7.44140625" style="13" bestFit="1" customWidth="1"/>
    <col min="2058" max="2058" width="8.88671875" style="13" bestFit="1" customWidth="1"/>
    <col min="2059" max="2062" width="8.44140625" style="13" bestFit="1" customWidth="1"/>
    <col min="2063" max="2063" width="8.88671875" style="13" customWidth="1"/>
    <col min="2064" max="2064" width="10.109375" style="13" bestFit="1" customWidth="1"/>
    <col min="2065" max="2304" width="8" style="13"/>
    <col min="2305" max="2305" width="2.88671875" style="13" customWidth="1"/>
    <col min="2306" max="2306" width="32.44140625" style="13" bestFit="1" customWidth="1"/>
    <col min="2307" max="2307" width="9.88671875" style="13" bestFit="1" customWidth="1"/>
    <col min="2308" max="2308" width="8.88671875" style="13" bestFit="1" customWidth="1"/>
    <col min="2309" max="2309" width="7.44140625" style="13" bestFit="1" customWidth="1"/>
    <col min="2310" max="2310" width="8.6640625" style="13" customWidth="1"/>
    <col min="2311" max="2311" width="8" style="13" bestFit="1" customWidth="1"/>
    <col min="2312" max="2313" width="7.44140625" style="13" bestFit="1" customWidth="1"/>
    <col min="2314" max="2314" width="8.88671875" style="13" bestFit="1" customWidth="1"/>
    <col min="2315" max="2318" width="8.44140625" style="13" bestFit="1" customWidth="1"/>
    <col min="2319" max="2319" width="8.88671875" style="13" customWidth="1"/>
    <col min="2320" max="2320" width="10.109375" style="13" bestFit="1" customWidth="1"/>
    <col min="2321" max="2560" width="8" style="13"/>
    <col min="2561" max="2561" width="2.88671875" style="13" customWidth="1"/>
    <col min="2562" max="2562" width="32.44140625" style="13" bestFit="1" customWidth="1"/>
    <col min="2563" max="2563" width="9.88671875" style="13" bestFit="1" customWidth="1"/>
    <col min="2564" max="2564" width="8.88671875" style="13" bestFit="1" customWidth="1"/>
    <col min="2565" max="2565" width="7.44140625" style="13" bestFit="1" customWidth="1"/>
    <col min="2566" max="2566" width="8.6640625" style="13" customWidth="1"/>
    <col min="2567" max="2567" width="8" style="13" bestFit="1" customWidth="1"/>
    <col min="2568" max="2569" width="7.44140625" style="13" bestFit="1" customWidth="1"/>
    <col min="2570" max="2570" width="8.88671875" style="13" bestFit="1" customWidth="1"/>
    <col min="2571" max="2574" width="8.44140625" style="13" bestFit="1" customWidth="1"/>
    <col min="2575" max="2575" width="8.88671875" style="13" customWidth="1"/>
    <col min="2576" max="2576" width="10.109375" style="13" bestFit="1" customWidth="1"/>
    <col min="2577" max="2816" width="8" style="13"/>
    <col min="2817" max="2817" width="2.88671875" style="13" customWidth="1"/>
    <col min="2818" max="2818" width="32.44140625" style="13" bestFit="1" customWidth="1"/>
    <col min="2819" max="2819" width="9.88671875" style="13" bestFit="1" customWidth="1"/>
    <col min="2820" max="2820" width="8.88671875" style="13" bestFit="1" customWidth="1"/>
    <col min="2821" max="2821" width="7.44140625" style="13" bestFit="1" customWidth="1"/>
    <col min="2822" max="2822" width="8.6640625" style="13" customWidth="1"/>
    <col min="2823" max="2823" width="8" style="13" bestFit="1" customWidth="1"/>
    <col min="2824" max="2825" width="7.44140625" style="13" bestFit="1" customWidth="1"/>
    <col min="2826" max="2826" width="8.88671875" style="13" bestFit="1" customWidth="1"/>
    <col min="2827" max="2830" width="8.44140625" style="13" bestFit="1" customWidth="1"/>
    <col min="2831" max="2831" width="8.88671875" style="13" customWidth="1"/>
    <col min="2832" max="2832" width="10.109375" style="13" bestFit="1" customWidth="1"/>
    <col min="2833" max="3072" width="8" style="13"/>
    <col min="3073" max="3073" width="2.88671875" style="13" customWidth="1"/>
    <col min="3074" max="3074" width="32.44140625" style="13" bestFit="1" customWidth="1"/>
    <col min="3075" max="3075" width="9.88671875" style="13" bestFit="1" customWidth="1"/>
    <col min="3076" max="3076" width="8.88671875" style="13" bestFit="1" customWidth="1"/>
    <col min="3077" max="3077" width="7.44140625" style="13" bestFit="1" customWidth="1"/>
    <col min="3078" max="3078" width="8.6640625" style="13" customWidth="1"/>
    <col min="3079" max="3079" width="8" style="13" bestFit="1" customWidth="1"/>
    <col min="3080" max="3081" width="7.44140625" style="13" bestFit="1" customWidth="1"/>
    <col min="3082" max="3082" width="8.88671875" style="13" bestFit="1" customWidth="1"/>
    <col min="3083" max="3086" width="8.44140625" style="13" bestFit="1" customWidth="1"/>
    <col min="3087" max="3087" width="8.88671875" style="13" customWidth="1"/>
    <col min="3088" max="3088" width="10.109375" style="13" bestFit="1" customWidth="1"/>
    <col min="3089" max="3328" width="8" style="13"/>
    <col min="3329" max="3329" width="2.88671875" style="13" customWidth="1"/>
    <col min="3330" max="3330" width="32.44140625" style="13" bestFit="1" customWidth="1"/>
    <col min="3331" max="3331" width="9.88671875" style="13" bestFit="1" customWidth="1"/>
    <col min="3332" max="3332" width="8.88671875" style="13" bestFit="1" customWidth="1"/>
    <col min="3333" max="3333" width="7.44140625" style="13" bestFit="1" customWidth="1"/>
    <col min="3334" max="3334" width="8.6640625" style="13" customWidth="1"/>
    <col min="3335" max="3335" width="8" style="13" bestFit="1" customWidth="1"/>
    <col min="3336" max="3337" width="7.44140625" style="13" bestFit="1" customWidth="1"/>
    <col min="3338" max="3338" width="8.88671875" style="13" bestFit="1" customWidth="1"/>
    <col min="3339" max="3342" width="8.44140625" style="13" bestFit="1" customWidth="1"/>
    <col min="3343" max="3343" width="8.88671875" style="13" customWidth="1"/>
    <col min="3344" max="3344" width="10.109375" style="13" bestFit="1" customWidth="1"/>
    <col min="3345" max="3584" width="8" style="13"/>
    <col min="3585" max="3585" width="2.88671875" style="13" customWidth="1"/>
    <col min="3586" max="3586" width="32.44140625" style="13" bestFit="1" customWidth="1"/>
    <col min="3587" max="3587" width="9.88671875" style="13" bestFit="1" customWidth="1"/>
    <col min="3588" max="3588" width="8.88671875" style="13" bestFit="1" customWidth="1"/>
    <col min="3589" max="3589" width="7.44140625" style="13" bestFit="1" customWidth="1"/>
    <col min="3590" max="3590" width="8.6640625" style="13" customWidth="1"/>
    <col min="3591" max="3591" width="8" style="13" bestFit="1" customWidth="1"/>
    <col min="3592" max="3593" width="7.44140625" style="13" bestFit="1" customWidth="1"/>
    <col min="3594" max="3594" width="8.88671875" style="13" bestFit="1" customWidth="1"/>
    <col min="3595" max="3598" width="8.44140625" style="13" bestFit="1" customWidth="1"/>
    <col min="3599" max="3599" width="8.88671875" style="13" customWidth="1"/>
    <col min="3600" max="3600" width="10.109375" style="13" bestFit="1" customWidth="1"/>
    <col min="3601" max="3840" width="8" style="13"/>
    <col min="3841" max="3841" width="2.88671875" style="13" customWidth="1"/>
    <col min="3842" max="3842" width="32.44140625" style="13" bestFit="1" customWidth="1"/>
    <col min="3843" max="3843" width="9.88671875" style="13" bestFit="1" customWidth="1"/>
    <col min="3844" max="3844" width="8.88671875" style="13" bestFit="1" customWidth="1"/>
    <col min="3845" max="3845" width="7.44140625" style="13" bestFit="1" customWidth="1"/>
    <col min="3846" max="3846" width="8.6640625" style="13" customWidth="1"/>
    <col min="3847" max="3847" width="8" style="13" bestFit="1" customWidth="1"/>
    <col min="3848" max="3849" width="7.44140625" style="13" bestFit="1" customWidth="1"/>
    <col min="3850" max="3850" width="8.88671875" style="13" bestFit="1" customWidth="1"/>
    <col min="3851" max="3854" width="8.44140625" style="13" bestFit="1" customWidth="1"/>
    <col min="3855" max="3855" width="8.88671875" style="13" customWidth="1"/>
    <col min="3856" max="3856" width="10.109375" style="13" bestFit="1" customWidth="1"/>
    <col min="3857" max="4096" width="8" style="13"/>
    <col min="4097" max="4097" width="2.88671875" style="13" customWidth="1"/>
    <col min="4098" max="4098" width="32.44140625" style="13" bestFit="1" customWidth="1"/>
    <col min="4099" max="4099" width="9.88671875" style="13" bestFit="1" customWidth="1"/>
    <col min="4100" max="4100" width="8.88671875" style="13" bestFit="1" customWidth="1"/>
    <col min="4101" max="4101" width="7.44140625" style="13" bestFit="1" customWidth="1"/>
    <col min="4102" max="4102" width="8.6640625" style="13" customWidth="1"/>
    <col min="4103" max="4103" width="8" style="13" bestFit="1" customWidth="1"/>
    <col min="4104" max="4105" width="7.44140625" style="13" bestFit="1" customWidth="1"/>
    <col min="4106" max="4106" width="8.88671875" style="13" bestFit="1" customWidth="1"/>
    <col min="4107" max="4110" width="8.44140625" style="13" bestFit="1" customWidth="1"/>
    <col min="4111" max="4111" width="8.88671875" style="13" customWidth="1"/>
    <col min="4112" max="4112" width="10.109375" style="13" bestFit="1" customWidth="1"/>
    <col min="4113" max="4352" width="8" style="13"/>
    <col min="4353" max="4353" width="2.88671875" style="13" customWidth="1"/>
    <col min="4354" max="4354" width="32.44140625" style="13" bestFit="1" customWidth="1"/>
    <col min="4355" max="4355" width="9.88671875" style="13" bestFit="1" customWidth="1"/>
    <col min="4356" max="4356" width="8.88671875" style="13" bestFit="1" customWidth="1"/>
    <col min="4357" max="4357" width="7.44140625" style="13" bestFit="1" customWidth="1"/>
    <col min="4358" max="4358" width="8.6640625" style="13" customWidth="1"/>
    <col min="4359" max="4359" width="8" style="13" bestFit="1" customWidth="1"/>
    <col min="4360" max="4361" width="7.44140625" style="13" bestFit="1" customWidth="1"/>
    <col min="4362" max="4362" width="8.88671875" style="13" bestFit="1" customWidth="1"/>
    <col min="4363" max="4366" width="8.44140625" style="13" bestFit="1" customWidth="1"/>
    <col min="4367" max="4367" width="8.88671875" style="13" customWidth="1"/>
    <col min="4368" max="4368" width="10.109375" style="13" bestFit="1" customWidth="1"/>
    <col min="4369" max="4608" width="8" style="13"/>
    <col min="4609" max="4609" width="2.88671875" style="13" customWidth="1"/>
    <col min="4610" max="4610" width="32.44140625" style="13" bestFit="1" customWidth="1"/>
    <col min="4611" max="4611" width="9.88671875" style="13" bestFit="1" customWidth="1"/>
    <col min="4612" max="4612" width="8.88671875" style="13" bestFit="1" customWidth="1"/>
    <col min="4613" max="4613" width="7.44140625" style="13" bestFit="1" customWidth="1"/>
    <col min="4614" max="4614" width="8.6640625" style="13" customWidth="1"/>
    <col min="4615" max="4615" width="8" style="13" bestFit="1" customWidth="1"/>
    <col min="4616" max="4617" width="7.44140625" style="13" bestFit="1" customWidth="1"/>
    <col min="4618" max="4618" width="8.88671875" style="13" bestFit="1" customWidth="1"/>
    <col min="4619" max="4622" width="8.44140625" style="13" bestFit="1" customWidth="1"/>
    <col min="4623" max="4623" width="8.88671875" style="13" customWidth="1"/>
    <col min="4624" max="4624" width="10.109375" style="13" bestFit="1" customWidth="1"/>
    <col min="4625" max="4864" width="8" style="13"/>
    <col min="4865" max="4865" width="2.88671875" style="13" customWidth="1"/>
    <col min="4866" max="4866" width="32.44140625" style="13" bestFit="1" customWidth="1"/>
    <col min="4867" max="4867" width="9.88671875" style="13" bestFit="1" customWidth="1"/>
    <col min="4868" max="4868" width="8.88671875" style="13" bestFit="1" customWidth="1"/>
    <col min="4869" max="4869" width="7.44140625" style="13" bestFit="1" customWidth="1"/>
    <col min="4870" max="4870" width="8.6640625" style="13" customWidth="1"/>
    <col min="4871" max="4871" width="8" style="13" bestFit="1" customWidth="1"/>
    <col min="4872" max="4873" width="7.44140625" style="13" bestFit="1" customWidth="1"/>
    <col min="4874" max="4874" width="8.88671875" style="13" bestFit="1" customWidth="1"/>
    <col min="4875" max="4878" width="8.44140625" style="13" bestFit="1" customWidth="1"/>
    <col min="4879" max="4879" width="8.88671875" style="13" customWidth="1"/>
    <col min="4880" max="4880" width="10.109375" style="13" bestFit="1" customWidth="1"/>
    <col min="4881" max="5120" width="8" style="13"/>
    <col min="5121" max="5121" width="2.88671875" style="13" customWidth="1"/>
    <col min="5122" max="5122" width="32.44140625" style="13" bestFit="1" customWidth="1"/>
    <col min="5123" max="5123" width="9.88671875" style="13" bestFit="1" customWidth="1"/>
    <col min="5124" max="5124" width="8.88671875" style="13" bestFit="1" customWidth="1"/>
    <col min="5125" max="5125" width="7.44140625" style="13" bestFit="1" customWidth="1"/>
    <col min="5126" max="5126" width="8.6640625" style="13" customWidth="1"/>
    <col min="5127" max="5127" width="8" style="13" bestFit="1" customWidth="1"/>
    <col min="5128" max="5129" width="7.44140625" style="13" bestFit="1" customWidth="1"/>
    <col min="5130" max="5130" width="8.88671875" style="13" bestFit="1" customWidth="1"/>
    <col min="5131" max="5134" width="8.44140625" style="13" bestFit="1" customWidth="1"/>
    <col min="5135" max="5135" width="8.88671875" style="13" customWidth="1"/>
    <col min="5136" max="5136" width="10.109375" style="13" bestFit="1" customWidth="1"/>
    <col min="5137" max="5376" width="8" style="13"/>
    <col min="5377" max="5377" width="2.88671875" style="13" customWidth="1"/>
    <col min="5378" max="5378" width="32.44140625" style="13" bestFit="1" customWidth="1"/>
    <col min="5379" max="5379" width="9.88671875" style="13" bestFit="1" customWidth="1"/>
    <col min="5380" max="5380" width="8.88671875" style="13" bestFit="1" customWidth="1"/>
    <col min="5381" max="5381" width="7.44140625" style="13" bestFit="1" customWidth="1"/>
    <col min="5382" max="5382" width="8.6640625" style="13" customWidth="1"/>
    <col min="5383" max="5383" width="8" style="13" bestFit="1" customWidth="1"/>
    <col min="5384" max="5385" width="7.44140625" style="13" bestFit="1" customWidth="1"/>
    <col min="5386" max="5386" width="8.88671875" style="13" bestFit="1" customWidth="1"/>
    <col min="5387" max="5390" width="8.44140625" style="13" bestFit="1" customWidth="1"/>
    <col min="5391" max="5391" width="8.88671875" style="13" customWidth="1"/>
    <col min="5392" max="5392" width="10.109375" style="13" bestFit="1" customWidth="1"/>
    <col min="5393" max="5632" width="8" style="13"/>
    <col min="5633" max="5633" width="2.88671875" style="13" customWidth="1"/>
    <col min="5634" max="5634" width="32.44140625" style="13" bestFit="1" customWidth="1"/>
    <col min="5635" max="5635" width="9.88671875" style="13" bestFit="1" customWidth="1"/>
    <col min="5636" max="5636" width="8.88671875" style="13" bestFit="1" customWidth="1"/>
    <col min="5637" max="5637" width="7.44140625" style="13" bestFit="1" customWidth="1"/>
    <col min="5638" max="5638" width="8.6640625" style="13" customWidth="1"/>
    <col min="5639" max="5639" width="8" style="13" bestFit="1" customWidth="1"/>
    <col min="5640" max="5641" width="7.44140625" style="13" bestFit="1" customWidth="1"/>
    <col min="5642" max="5642" width="8.88671875" style="13" bestFit="1" customWidth="1"/>
    <col min="5643" max="5646" width="8.44140625" style="13" bestFit="1" customWidth="1"/>
    <col min="5647" max="5647" width="8.88671875" style="13" customWidth="1"/>
    <col min="5648" max="5648" width="10.109375" style="13" bestFit="1" customWidth="1"/>
    <col min="5649" max="5888" width="8" style="13"/>
    <col min="5889" max="5889" width="2.88671875" style="13" customWidth="1"/>
    <col min="5890" max="5890" width="32.44140625" style="13" bestFit="1" customWidth="1"/>
    <col min="5891" max="5891" width="9.88671875" style="13" bestFit="1" customWidth="1"/>
    <col min="5892" max="5892" width="8.88671875" style="13" bestFit="1" customWidth="1"/>
    <col min="5893" max="5893" width="7.44140625" style="13" bestFit="1" customWidth="1"/>
    <col min="5894" max="5894" width="8.6640625" style="13" customWidth="1"/>
    <col min="5895" max="5895" width="8" style="13" bestFit="1" customWidth="1"/>
    <col min="5896" max="5897" width="7.44140625" style="13" bestFit="1" customWidth="1"/>
    <col min="5898" max="5898" width="8.88671875" style="13" bestFit="1" customWidth="1"/>
    <col min="5899" max="5902" width="8.44140625" style="13" bestFit="1" customWidth="1"/>
    <col min="5903" max="5903" width="8.88671875" style="13" customWidth="1"/>
    <col min="5904" max="5904" width="10.109375" style="13" bestFit="1" customWidth="1"/>
    <col min="5905" max="6144" width="8" style="13"/>
    <col min="6145" max="6145" width="2.88671875" style="13" customWidth="1"/>
    <col min="6146" max="6146" width="32.44140625" style="13" bestFit="1" customWidth="1"/>
    <col min="6147" max="6147" width="9.88671875" style="13" bestFit="1" customWidth="1"/>
    <col min="6148" max="6148" width="8.88671875" style="13" bestFit="1" customWidth="1"/>
    <col min="6149" max="6149" width="7.44140625" style="13" bestFit="1" customWidth="1"/>
    <col min="6150" max="6150" width="8.6640625" style="13" customWidth="1"/>
    <col min="6151" max="6151" width="8" style="13" bestFit="1" customWidth="1"/>
    <col min="6152" max="6153" width="7.44140625" style="13" bestFit="1" customWidth="1"/>
    <col min="6154" max="6154" width="8.88671875" style="13" bestFit="1" customWidth="1"/>
    <col min="6155" max="6158" width="8.44140625" style="13" bestFit="1" customWidth="1"/>
    <col min="6159" max="6159" width="8.88671875" style="13" customWidth="1"/>
    <col min="6160" max="6160" width="10.109375" style="13" bestFit="1" customWidth="1"/>
    <col min="6161" max="6400" width="8" style="13"/>
    <col min="6401" max="6401" width="2.88671875" style="13" customWidth="1"/>
    <col min="6402" max="6402" width="32.44140625" style="13" bestFit="1" customWidth="1"/>
    <col min="6403" max="6403" width="9.88671875" style="13" bestFit="1" customWidth="1"/>
    <col min="6404" max="6404" width="8.88671875" style="13" bestFit="1" customWidth="1"/>
    <col min="6405" max="6405" width="7.44140625" style="13" bestFit="1" customWidth="1"/>
    <col min="6406" max="6406" width="8.6640625" style="13" customWidth="1"/>
    <col min="6407" max="6407" width="8" style="13" bestFit="1" customWidth="1"/>
    <col min="6408" max="6409" width="7.44140625" style="13" bestFit="1" customWidth="1"/>
    <col min="6410" max="6410" width="8.88671875" style="13" bestFit="1" customWidth="1"/>
    <col min="6411" max="6414" width="8.44140625" style="13" bestFit="1" customWidth="1"/>
    <col min="6415" max="6415" width="8.88671875" style="13" customWidth="1"/>
    <col min="6416" max="6416" width="10.109375" style="13" bestFit="1" customWidth="1"/>
    <col min="6417" max="6656" width="8" style="13"/>
    <col min="6657" max="6657" width="2.88671875" style="13" customWidth="1"/>
    <col min="6658" max="6658" width="32.44140625" style="13" bestFit="1" customWidth="1"/>
    <col min="6659" max="6659" width="9.88671875" style="13" bestFit="1" customWidth="1"/>
    <col min="6660" max="6660" width="8.88671875" style="13" bestFit="1" customWidth="1"/>
    <col min="6661" max="6661" width="7.44140625" style="13" bestFit="1" customWidth="1"/>
    <col min="6662" max="6662" width="8.6640625" style="13" customWidth="1"/>
    <col min="6663" max="6663" width="8" style="13" bestFit="1" customWidth="1"/>
    <col min="6664" max="6665" width="7.44140625" style="13" bestFit="1" customWidth="1"/>
    <col min="6666" max="6666" width="8.88671875" style="13" bestFit="1" customWidth="1"/>
    <col min="6667" max="6670" width="8.44140625" style="13" bestFit="1" customWidth="1"/>
    <col min="6671" max="6671" width="8.88671875" style="13" customWidth="1"/>
    <col min="6672" max="6672" width="10.109375" style="13" bestFit="1" customWidth="1"/>
    <col min="6673" max="6912" width="8" style="13"/>
    <col min="6913" max="6913" width="2.88671875" style="13" customWidth="1"/>
    <col min="6914" max="6914" width="32.44140625" style="13" bestFit="1" customWidth="1"/>
    <col min="6915" max="6915" width="9.88671875" style="13" bestFit="1" customWidth="1"/>
    <col min="6916" max="6916" width="8.88671875" style="13" bestFit="1" customWidth="1"/>
    <col min="6917" max="6917" width="7.44140625" style="13" bestFit="1" customWidth="1"/>
    <col min="6918" max="6918" width="8.6640625" style="13" customWidth="1"/>
    <col min="6919" max="6919" width="8" style="13" bestFit="1" customWidth="1"/>
    <col min="6920" max="6921" width="7.44140625" style="13" bestFit="1" customWidth="1"/>
    <col min="6922" max="6922" width="8.88671875" style="13" bestFit="1" customWidth="1"/>
    <col min="6923" max="6926" width="8.44140625" style="13" bestFit="1" customWidth="1"/>
    <col min="6927" max="6927" width="8.88671875" style="13" customWidth="1"/>
    <col min="6928" max="6928" width="10.109375" style="13" bestFit="1" customWidth="1"/>
    <col min="6929" max="7168" width="8" style="13"/>
    <col min="7169" max="7169" width="2.88671875" style="13" customWidth="1"/>
    <col min="7170" max="7170" width="32.44140625" style="13" bestFit="1" customWidth="1"/>
    <col min="7171" max="7171" width="9.88671875" style="13" bestFit="1" customWidth="1"/>
    <col min="7172" max="7172" width="8.88671875" style="13" bestFit="1" customWidth="1"/>
    <col min="7173" max="7173" width="7.44140625" style="13" bestFit="1" customWidth="1"/>
    <col min="7174" max="7174" width="8.6640625" style="13" customWidth="1"/>
    <col min="7175" max="7175" width="8" style="13" bestFit="1" customWidth="1"/>
    <col min="7176" max="7177" width="7.44140625" style="13" bestFit="1" customWidth="1"/>
    <col min="7178" max="7178" width="8.88671875" style="13" bestFit="1" customWidth="1"/>
    <col min="7179" max="7182" width="8.44140625" style="13" bestFit="1" customWidth="1"/>
    <col min="7183" max="7183" width="8.88671875" style="13" customWidth="1"/>
    <col min="7184" max="7184" width="10.109375" style="13" bestFit="1" customWidth="1"/>
    <col min="7185" max="7424" width="8" style="13"/>
    <col min="7425" max="7425" width="2.88671875" style="13" customWidth="1"/>
    <col min="7426" max="7426" width="32.44140625" style="13" bestFit="1" customWidth="1"/>
    <col min="7427" max="7427" width="9.88671875" style="13" bestFit="1" customWidth="1"/>
    <col min="7428" max="7428" width="8.88671875" style="13" bestFit="1" customWidth="1"/>
    <col min="7429" max="7429" width="7.44140625" style="13" bestFit="1" customWidth="1"/>
    <col min="7430" max="7430" width="8.6640625" style="13" customWidth="1"/>
    <col min="7431" max="7431" width="8" style="13" bestFit="1" customWidth="1"/>
    <col min="7432" max="7433" width="7.44140625" style="13" bestFit="1" customWidth="1"/>
    <col min="7434" max="7434" width="8.88671875" style="13" bestFit="1" customWidth="1"/>
    <col min="7435" max="7438" width="8.44140625" style="13" bestFit="1" customWidth="1"/>
    <col min="7439" max="7439" width="8.88671875" style="13" customWidth="1"/>
    <col min="7440" max="7440" width="10.109375" style="13" bestFit="1" customWidth="1"/>
    <col min="7441" max="7680" width="8" style="13"/>
    <col min="7681" max="7681" width="2.88671875" style="13" customWidth="1"/>
    <col min="7682" max="7682" width="32.44140625" style="13" bestFit="1" customWidth="1"/>
    <col min="7683" max="7683" width="9.88671875" style="13" bestFit="1" customWidth="1"/>
    <col min="7684" max="7684" width="8.88671875" style="13" bestFit="1" customWidth="1"/>
    <col min="7685" max="7685" width="7.44140625" style="13" bestFit="1" customWidth="1"/>
    <col min="7686" max="7686" width="8.6640625" style="13" customWidth="1"/>
    <col min="7687" max="7687" width="8" style="13" bestFit="1" customWidth="1"/>
    <col min="7688" max="7689" width="7.44140625" style="13" bestFit="1" customWidth="1"/>
    <col min="7690" max="7690" width="8.88671875" style="13" bestFit="1" customWidth="1"/>
    <col min="7691" max="7694" width="8.44140625" style="13" bestFit="1" customWidth="1"/>
    <col min="7695" max="7695" width="8.88671875" style="13" customWidth="1"/>
    <col min="7696" max="7696" width="10.109375" style="13" bestFit="1" customWidth="1"/>
    <col min="7697" max="7936" width="8" style="13"/>
    <col min="7937" max="7937" width="2.88671875" style="13" customWidth="1"/>
    <col min="7938" max="7938" width="32.44140625" style="13" bestFit="1" customWidth="1"/>
    <col min="7939" max="7939" width="9.88671875" style="13" bestFit="1" customWidth="1"/>
    <col min="7940" max="7940" width="8.88671875" style="13" bestFit="1" customWidth="1"/>
    <col min="7941" max="7941" width="7.44140625" style="13" bestFit="1" customWidth="1"/>
    <col min="7942" max="7942" width="8.6640625" style="13" customWidth="1"/>
    <col min="7943" max="7943" width="8" style="13" bestFit="1" customWidth="1"/>
    <col min="7944" max="7945" width="7.44140625" style="13" bestFit="1" customWidth="1"/>
    <col min="7946" max="7946" width="8.88671875" style="13" bestFit="1" customWidth="1"/>
    <col min="7947" max="7950" width="8.44140625" style="13" bestFit="1" customWidth="1"/>
    <col min="7951" max="7951" width="8.88671875" style="13" customWidth="1"/>
    <col min="7952" max="7952" width="10.109375" style="13" bestFit="1" customWidth="1"/>
    <col min="7953" max="8192" width="8" style="13"/>
    <col min="8193" max="8193" width="2.88671875" style="13" customWidth="1"/>
    <col min="8194" max="8194" width="32.44140625" style="13" bestFit="1" customWidth="1"/>
    <col min="8195" max="8195" width="9.88671875" style="13" bestFit="1" customWidth="1"/>
    <col min="8196" max="8196" width="8.88671875" style="13" bestFit="1" customWidth="1"/>
    <col min="8197" max="8197" width="7.44140625" style="13" bestFit="1" customWidth="1"/>
    <col min="8198" max="8198" width="8.6640625" style="13" customWidth="1"/>
    <col min="8199" max="8199" width="8" style="13" bestFit="1" customWidth="1"/>
    <col min="8200" max="8201" width="7.44140625" style="13" bestFit="1" customWidth="1"/>
    <col min="8202" max="8202" width="8.88671875" style="13" bestFit="1" customWidth="1"/>
    <col min="8203" max="8206" width="8.44140625" style="13" bestFit="1" customWidth="1"/>
    <col min="8207" max="8207" width="8.88671875" style="13" customWidth="1"/>
    <col min="8208" max="8208" width="10.109375" style="13" bestFit="1" customWidth="1"/>
    <col min="8209" max="8448" width="8" style="13"/>
    <col min="8449" max="8449" width="2.88671875" style="13" customWidth="1"/>
    <col min="8450" max="8450" width="32.44140625" style="13" bestFit="1" customWidth="1"/>
    <col min="8451" max="8451" width="9.88671875" style="13" bestFit="1" customWidth="1"/>
    <col min="8452" max="8452" width="8.88671875" style="13" bestFit="1" customWidth="1"/>
    <col min="8453" max="8453" width="7.44140625" style="13" bestFit="1" customWidth="1"/>
    <col min="8454" max="8454" width="8.6640625" style="13" customWidth="1"/>
    <col min="8455" max="8455" width="8" style="13" bestFit="1" customWidth="1"/>
    <col min="8456" max="8457" width="7.44140625" style="13" bestFit="1" customWidth="1"/>
    <col min="8458" max="8458" width="8.88671875" style="13" bestFit="1" customWidth="1"/>
    <col min="8459" max="8462" width="8.44140625" style="13" bestFit="1" customWidth="1"/>
    <col min="8463" max="8463" width="8.88671875" style="13" customWidth="1"/>
    <col min="8464" max="8464" width="10.109375" style="13" bestFit="1" customWidth="1"/>
    <col min="8465" max="8704" width="8" style="13"/>
    <col min="8705" max="8705" width="2.88671875" style="13" customWidth="1"/>
    <col min="8706" max="8706" width="32.44140625" style="13" bestFit="1" customWidth="1"/>
    <col min="8707" max="8707" width="9.88671875" style="13" bestFit="1" customWidth="1"/>
    <col min="8708" max="8708" width="8.88671875" style="13" bestFit="1" customWidth="1"/>
    <col min="8709" max="8709" width="7.44140625" style="13" bestFit="1" customWidth="1"/>
    <col min="8710" max="8710" width="8.6640625" style="13" customWidth="1"/>
    <col min="8711" max="8711" width="8" style="13" bestFit="1" customWidth="1"/>
    <col min="8712" max="8713" width="7.44140625" style="13" bestFit="1" customWidth="1"/>
    <col min="8714" max="8714" width="8.88671875" style="13" bestFit="1" customWidth="1"/>
    <col min="8715" max="8718" width="8.44140625" style="13" bestFit="1" customWidth="1"/>
    <col min="8719" max="8719" width="8.88671875" style="13" customWidth="1"/>
    <col min="8720" max="8720" width="10.109375" style="13" bestFit="1" customWidth="1"/>
    <col min="8721" max="8960" width="8" style="13"/>
    <col min="8961" max="8961" width="2.88671875" style="13" customWidth="1"/>
    <col min="8962" max="8962" width="32.44140625" style="13" bestFit="1" customWidth="1"/>
    <col min="8963" max="8963" width="9.88671875" style="13" bestFit="1" customWidth="1"/>
    <col min="8964" max="8964" width="8.88671875" style="13" bestFit="1" customWidth="1"/>
    <col min="8965" max="8965" width="7.44140625" style="13" bestFit="1" customWidth="1"/>
    <col min="8966" max="8966" width="8.6640625" style="13" customWidth="1"/>
    <col min="8967" max="8967" width="8" style="13" bestFit="1" customWidth="1"/>
    <col min="8968" max="8969" width="7.44140625" style="13" bestFit="1" customWidth="1"/>
    <col min="8970" max="8970" width="8.88671875" style="13" bestFit="1" customWidth="1"/>
    <col min="8971" max="8974" width="8.44140625" style="13" bestFit="1" customWidth="1"/>
    <col min="8975" max="8975" width="8.88671875" style="13" customWidth="1"/>
    <col min="8976" max="8976" width="10.109375" style="13" bestFit="1" customWidth="1"/>
    <col min="8977" max="9216" width="8" style="13"/>
    <col min="9217" max="9217" width="2.88671875" style="13" customWidth="1"/>
    <col min="9218" max="9218" width="32.44140625" style="13" bestFit="1" customWidth="1"/>
    <col min="9219" max="9219" width="9.88671875" style="13" bestFit="1" customWidth="1"/>
    <col min="9220" max="9220" width="8.88671875" style="13" bestFit="1" customWidth="1"/>
    <col min="9221" max="9221" width="7.44140625" style="13" bestFit="1" customWidth="1"/>
    <col min="9222" max="9222" width="8.6640625" style="13" customWidth="1"/>
    <col min="9223" max="9223" width="8" style="13" bestFit="1" customWidth="1"/>
    <col min="9224" max="9225" width="7.44140625" style="13" bestFit="1" customWidth="1"/>
    <col min="9226" max="9226" width="8.88671875" style="13" bestFit="1" customWidth="1"/>
    <col min="9227" max="9230" width="8.44140625" style="13" bestFit="1" customWidth="1"/>
    <col min="9231" max="9231" width="8.88671875" style="13" customWidth="1"/>
    <col min="9232" max="9232" width="10.109375" style="13" bestFit="1" customWidth="1"/>
    <col min="9233" max="9472" width="8" style="13"/>
    <col min="9473" max="9473" width="2.88671875" style="13" customWidth="1"/>
    <col min="9474" max="9474" width="32.44140625" style="13" bestFit="1" customWidth="1"/>
    <col min="9475" max="9475" width="9.88671875" style="13" bestFit="1" customWidth="1"/>
    <col min="9476" max="9476" width="8.88671875" style="13" bestFit="1" customWidth="1"/>
    <col min="9477" max="9477" width="7.44140625" style="13" bestFit="1" customWidth="1"/>
    <col min="9478" max="9478" width="8.6640625" style="13" customWidth="1"/>
    <col min="9479" max="9479" width="8" style="13" bestFit="1" customWidth="1"/>
    <col min="9480" max="9481" width="7.44140625" style="13" bestFit="1" customWidth="1"/>
    <col min="9482" max="9482" width="8.88671875" style="13" bestFit="1" customWidth="1"/>
    <col min="9483" max="9486" width="8.44140625" style="13" bestFit="1" customWidth="1"/>
    <col min="9487" max="9487" width="8.88671875" style="13" customWidth="1"/>
    <col min="9488" max="9488" width="10.109375" style="13" bestFit="1" customWidth="1"/>
    <col min="9489" max="9728" width="8" style="13"/>
    <col min="9729" max="9729" width="2.88671875" style="13" customWidth="1"/>
    <col min="9730" max="9730" width="32.44140625" style="13" bestFit="1" customWidth="1"/>
    <col min="9731" max="9731" width="9.88671875" style="13" bestFit="1" customWidth="1"/>
    <col min="9732" max="9732" width="8.88671875" style="13" bestFit="1" customWidth="1"/>
    <col min="9733" max="9733" width="7.44140625" style="13" bestFit="1" customWidth="1"/>
    <col min="9734" max="9734" width="8.6640625" style="13" customWidth="1"/>
    <col min="9735" max="9735" width="8" style="13" bestFit="1" customWidth="1"/>
    <col min="9736" max="9737" width="7.44140625" style="13" bestFit="1" customWidth="1"/>
    <col min="9738" max="9738" width="8.88671875" style="13" bestFit="1" customWidth="1"/>
    <col min="9739" max="9742" width="8.44140625" style="13" bestFit="1" customWidth="1"/>
    <col min="9743" max="9743" width="8.88671875" style="13" customWidth="1"/>
    <col min="9744" max="9744" width="10.109375" style="13" bestFit="1" customWidth="1"/>
    <col min="9745" max="9984" width="8" style="13"/>
    <col min="9985" max="9985" width="2.88671875" style="13" customWidth="1"/>
    <col min="9986" max="9986" width="32.44140625" style="13" bestFit="1" customWidth="1"/>
    <col min="9987" max="9987" width="9.88671875" style="13" bestFit="1" customWidth="1"/>
    <col min="9988" max="9988" width="8.88671875" style="13" bestFit="1" customWidth="1"/>
    <col min="9989" max="9989" width="7.44140625" style="13" bestFit="1" customWidth="1"/>
    <col min="9990" max="9990" width="8.6640625" style="13" customWidth="1"/>
    <col min="9991" max="9991" width="8" style="13" bestFit="1" customWidth="1"/>
    <col min="9992" max="9993" width="7.44140625" style="13" bestFit="1" customWidth="1"/>
    <col min="9994" max="9994" width="8.88671875" style="13" bestFit="1" customWidth="1"/>
    <col min="9995" max="9998" width="8.44140625" style="13" bestFit="1" customWidth="1"/>
    <col min="9999" max="9999" width="8.88671875" style="13" customWidth="1"/>
    <col min="10000" max="10000" width="10.109375" style="13" bestFit="1" customWidth="1"/>
    <col min="10001" max="10240" width="8" style="13"/>
    <col min="10241" max="10241" width="2.88671875" style="13" customWidth="1"/>
    <col min="10242" max="10242" width="32.44140625" style="13" bestFit="1" customWidth="1"/>
    <col min="10243" max="10243" width="9.88671875" style="13" bestFit="1" customWidth="1"/>
    <col min="10244" max="10244" width="8.88671875" style="13" bestFit="1" customWidth="1"/>
    <col min="10245" max="10245" width="7.44140625" style="13" bestFit="1" customWidth="1"/>
    <col min="10246" max="10246" width="8.6640625" style="13" customWidth="1"/>
    <col min="10247" max="10247" width="8" style="13" bestFit="1" customWidth="1"/>
    <col min="10248" max="10249" width="7.44140625" style="13" bestFit="1" customWidth="1"/>
    <col min="10250" max="10250" width="8.88671875" style="13" bestFit="1" customWidth="1"/>
    <col min="10251" max="10254" width="8.44140625" style="13" bestFit="1" customWidth="1"/>
    <col min="10255" max="10255" width="8.88671875" style="13" customWidth="1"/>
    <col min="10256" max="10256" width="10.109375" style="13" bestFit="1" customWidth="1"/>
    <col min="10257" max="10496" width="8" style="13"/>
    <col min="10497" max="10497" width="2.88671875" style="13" customWidth="1"/>
    <col min="10498" max="10498" width="32.44140625" style="13" bestFit="1" customWidth="1"/>
    <col min="10499" max="10499" width="9.88671875" style="13" bestFit="1" customWidth="1"/>
    <col min="10500" max="10500" width="8.88671875" style="13" bestFit="1" customWidth="1"/>
    <col min="10501" max="10501" width="7.44140625" style="13" bestFit="1" customWidth="1"/>
    <col min="10502" max="10502" width="8.6640625" style="13" customWidth="1"/>
    <col min="10503" max="10503" width="8" style="13" bestFit="1" customWidth="1"/>
    <col min="10504" max="10505" width="7.44140625" style="13" bestFit="1" customWidth="1"/>
    <col min="10506" max="10506" width="8.88671875" style="13" bestFit="1" customWidth="1"/>
    <col min="10507" max="10510" width="8.44140625" style="13" bestFit="1" customWidth="1"/>
    <col min="10511" max="10511" width="8.88671875" style="13" customWidth="1"/>
    <col min="10512" max="10512" width="10.109375" style="13" bestFit="1" customWidth="1"/>
    <col min="10513" max="10752" width="8" style="13"/>
    <col min="10753" max="10753" width="2.88671875" style="13" customWidth="1"/>
    <col min="10754" max="10754" width="32.44140625" style="13" bestFit="1" customWidth="1"/>
    <col min="10755" max="10755" width="9.88671875" style="13" bestFit="1" customWidth="1"/>
    <col min="10756" max="10756" width="8.88671875" style="13" bestFit="1" customWidth="1"/>
    <col min="10757" max="10757" width="7.44140625" style="13" bestFit="1" customWidth="1"/>
    <col min="10758" max="10758" width="8.6640625" style="13" customWidth="1"/>
    <col min="10759" max="10759" width="8" style="13" bestFit="1" customWidth="1"/>
    <col min="10760" max="10761" width="7.44140625" style="13" bestFit="1" customWidth="1"/>
    <col min="10762" max="10762" width="8.88671875" style="13" bestFit="1" customWidth="1"/>
    <col min="10763" max="10766" width="8.44140625" style="13" bestFit="1" customWidth="1"/>
    <col min="10767" max="10767" width="8.88671875" style="13" customWidth="1"/>
    <col min="10768" max="10768" width="10.109375" style="13" bestFit="1" customWidth="1"/>
    <col min="10769" max="11008" width="8" style="13"/>
    <col min="11009" max="11009" width="2.88671875" style="13" customWidth="1"/>
    <col min="11010" max="11010" width="32.44140625" style="13" bestFit="1" customWidth="1"/>
    <col min="11011" max="11011" width="9.88671875" style="13" bestFit="1" customWidth="1"/>
    <col min="11012" max="11012" width="8.88671875" style="13" bestFit="1" customWidth="1"/>
    <col min="11013" max="11013" width="7.44140625" style="13" bestFit="1" customWidth="1"/>
    <col min="11014" max="11014" width="8.6640625" style="13" customWidth="1"/>
    <col min="11015" max="11015" width="8" style="13" bestFit="1" customWidth="1"/>
    <col min="11016" max="11017" width="7.44140625" style="13" bestFit="1" customWidth="1"/>
    <col min="11018" max="11018" width="8.88671875" style="13" bestFit="1" customWidth="1"/>
    <col min="11019" max="11022" width="8.44140625" style="13" bestFit="1" customWidth="1"/>
    <col min="11023" max="11023" width="8.88671875" style="13" customWidth="1"/>
    <col min="11024" max="11024" width="10.109375" style="13" bestFit="1" customWidth="1"/>
    <col min="11025" max="11264" width="8" style="13"/>
    <col min="11265" max="11265" width="2.88671875" style="13" customWidth="1"/>
    <col min="11266" max="11266" width="32.44140625" style="13" bestFit="1" customWidth="1"/>
    <col min="11267" max="11267" width="9.88671875" style="13" bestFit="1" customWidth="1"/>
    <col min="11268" max="11268" width="8.88671875" style="13" bestFit="1" customWidth="1"/>
    <col min="11269" max="11269" width="7.44140625" style="13" bestFit="1" customWidth="1"/>
    <col min="11270" max="11270" width="8.6640625" style="13" customWidth="1"/>
    <col min="11271" max="11271" width="8" style="13" bestFit="1" customWidth="1"/>
    <col min="11272" max="11273" width="7.44140625" style="13" bestFit="1" customWidth="1"/>
    <col min="11274" max="11274" width="8.88671875" style="13" bestFit="1" customWidth="1"/>
    <col min="11275" max="11278" width="8.44140625" style="13" bestFit="1" customWidth="1"/>
    <col min="11279" max="11279" width="8.88671875" style="13" customWidth="1"/>
    <col min="11280" max="11280" width="10.109375" style="13" bestFit="1" customWidth="1"/>
    <col min="11281" max="11520" width="8" style="13"/>
    <col min="11521" max="11521" width="2.88671875" style="13" customWidth="1"/>
    <col min="11522" max="11522" width="32.44140625" style="13" bestFit="1" customWidth="1"/>
    <col min="11523" max="11523" width="9.88671875" style="13" bestFit="1" customWidth="1"/>
    <col min="11524" max="11524" width="8.88671875" style="13" bestFit="1" customWidth="1"/>
    <col min="11525" max="11525" width="7.44140625" style="13" bestFit="1" customWidth="1"/>
    <col min="11526" max="11526" width="8.6640625" style="13" customWidth="1"/>
    <col min="11527" max="11527" width="8" style="13" bestFit="1" customWidth="1"/>
    <col min="11528" max="11529" width="7.44140625" style="13" bestFit="1" customWidth="1"/>
    <col min="11530" max="11530" width="8.88671875" style="13" bestFit="1" customWidth="1"/>
    <col min="11531" max="11534" width="8.44140625" style="13" bestFit="1" customWidth="1"/>
    <col min="11535" max="11535" width="8.88671875" style="13" customWidth="1"/>
    <col min="11536" max="11536" width="10.109375" style="13" bestFit="1" customWidth="1"/>
    <col min="11537" max="11776" width="8" style="13"/>
    <col min="11777" max="11777" width="2.88671875" style="13" customWidth="1"/>
    <col min="11778" max="11778" width="32.44140625" style="13" bestFit="1" customWidth="1"/>
    <col min="11779" max="11779" width="9.88671875" style="13" bestFit="1" customWidth="1"/>
    <col min="11780" max="11780" width="8.88671875" style="13" bestFit="1" customWidth="1"/>
    <col min="11781" max="11781" width="7.44140625" style="13" bestFit="1" customWidth="1"/>
    <col min="11782" max="11782" width="8.6640625" style="13" customWidth="1"/>
    <col min="11783" max="11783" width="8" style="13" bestFit="1" customWidth="1"/>
    <col min="11784" max="11785" width="7.44140625" style="13" bestFit="1" customWidth="1"/>
    <col min="11786" max="11786" width="8.88671875" style="13" bestFit="1" customWidth="1"/>
    <col min="11787" max="11790" width="8.44140625" style="13" bestFit="1" customWidth="1"/>
    <col min="11791" max="11791" width="8.88671875" style="13" customWidth="1"/>
    <col min="11792" max="11792" width="10.109375" style="13" bestFit="1" customWidth="1"/>
    <col min="11793" max="12032" width="8" style="13"/>
    <col min="12033" max="12033" width="2.88671875" style="13" customWidth="1"/>
    <col min="12034" max="12034" width="32.44140625" style="13" bestFit="1" customWidth="1"/>
    <col min="12035" max="12035" width="9.88671875" style="13" bestFit="1" customWidth="1"/>
    <col min="12036" max="12036" width="8.88671875" style="13" bestFit="1" customWidth="1"/>
    <col min="12037" max="12037" width="7.44140625" style="13" bestFit="1" customWidth="1"/>
    <col min="12038" max="12038" width="8.6640625" style="13" customWidth="1"/>
    <col min="12039" max="12039" width="8" style="13" bestFit="1" customWidth="1"/>
    <col min="12040" max="12041" width="7.44140625" style="13" bestFit="1" customWidth="1"/>
    <col min="12042" max="12042" width="8.88671875" style="13" bestFit="1" customWidth="1"/>
    <col min="12043" max="12046" width="8.44140625" style="13" bestFit="1" customWidth="1"/>
    <col min="12047" max="12047" width="8.88671875" style="13" customWidth="1"/>
    <col min="12048" max="12048" width="10.109375" style="13" bestFit="1" customWidth="1"/>
    <col min="12049" max="12288" width="8" style="13"/>
    <col min="12289" max="12289" width="2.88671875" style="13" customWidth="1"/>
    <col min="12290" max="12290" width="32.44140625" style="13" bestFit="1" customWidth="1"/>
    <col min="12291" max="12291" width="9.88671875" style="13" bestFit="1" customWidth="1"/>
    <col min="12292" max="12292" width="8.88671875" style="13" bestFit="1" customWidth="1"/>
    <col min="12293" max="12293" width="7.44140625" style="13" bestFit="1" customWidth="1"/>
    <col min="12294" max="12294" width="8.6640625" style="13" customWidth="1"/>
    <col min="12295" max="12295" width="8" style="13" bestFit="1" customWidth="1"/>
    <col min="12296" max="12297" width="7.44140625" style="13" bestFit="1" customWidth="1"/>
    <col min="12298" max="12298" width="8.88671875" style="13" bestFit="1" customWidth="1"/>
    <col min="12299" max="12302" width="8.44140625" style="13" bestFit="1" customWidth="1"/>
    <col min="12303" max="12303" width="8.88671875" style="13" customWidth="1"/>
    <col min="12304" max="12304" width="10.109375" style="13" bestFit="1" customWidth="1"/>
    <col min="12305" max="12544" width="8" style="13"/>
    <col min="12545" max="12545" width="2.88671875" style="13" customWidth="1"/>
    <col min="12546" max="12546" width="32.44140625" style="13" bestFit="1" customWidth="1"/>
    <col min="12547" max="12547" width="9.88671875" style="13" bestFit="1" customWidth="1"/>
    <col min="12548" max="12548" width="8.88671875" style="13" bestFit="1" customWidth="1"/>
    <col min="12549" max="12549" width="7.44140625" style="13" bestFit="1" customWidth="1"/>
    <col min="12550" max="12550" width="8.6640625" style="13" customWidth="1"/>
    <col min="12551" max="12551" width="8" style="13" bestFit="1" customWidth="1"/>
    <col min="12552" max="12553" width="7.44140625" style="13" bestFit="1" customWidth="1"/>
    <col min="12554" max="12554" width="8.88671875" style="13" bestFit="1" customWidth="1"/>
    <col min="12555" max="12558" width="8.44140625" style="13" bestFit="1" customWidth="1"/>
    <col min="12559" max="12559" width="8.88671875" style="13" customWidth="1"/>
    <col min="12560" max="12560" width="10.109375" style="13" bestFit="1" customWidth="1"/>
    <col min="12561" max="12800" width="8" style="13"/>
    <col min="12801" max="12801" width="2.88671875" style="13" customWidth="1"/>
    <col min="12802" max="12802" width="32.44140625" style="13" bestFit="1" customWidth="1"/>
    <col min="12803" max="12803" width="9.88671875" style="13" bestFit="1" customWidth="1"/>
    <col min="12804" max="12804" width="8.88671875" style="13" bestFit="1" customWidth="1"/>
    <col min="12805" max="12805" width="7.44140625" style="13" bestFit="1" customWidth="1"/>
    <col min="12806" max="12806" width="8.6640625" style="13" customWidth="1"/>
    <col min="12807" max="12807" width="8" style="13" bestFit="1" customWidth="1"/>
    <col min="12808" max="12809" width="7.44140625" style="13" bestFit="1" customWidth="1"/>
    <col min="12810" max="12810" width="8.88671875" style="13" bestFit="1" customWidth="1"/>
    <col min="12811" max="12814" width="8.44140625" style="13" bestFit="1" customWidth="1"/>
    <col min="12815" max="12815" width="8.88671875" style="13" customWidth="1"/>
    <col min="12816" max="12816" width="10.109375" style="13" bestFit="1" customWidth="1"/>
    <col min="12817" max="13056" width="8" style="13"/>
    <col min="13057" max="13057" width="2.88671875" style="13" customWidth="1"/>
    <col min="13058" max="13058" width="32.44140625" style="13" bestFit="1" customWidth="1"/>
    <col min="13059" max="13059" width="9.88671875" style="13" bestFit="1" customWidth="1"/>
    <col min="13060" max="13060" width="8.88671875" style="13" bestFit="1" customWidth="1"/>
    <col min="13061" max="13061" width="7.44140625" style="13" bestFit="1" customWidth="1"/>
    <col min="13062" max="13062" width="8.6640625" style="13" customWidth="1"/>
    <col min="13063" max="13063" width="8" style="13" bestFit="1" customWidth="1"/>
    <col min="13064" max="13065" width="7.44140625" style="13" bestFit="1" customWidth="1"/>
    <col min="13066" max="13066" width="8.88671875" style="13" bestFit="1" customWidth="1"/>
    <col min="13067" max="13070" width="8.44140625" style="13" bestFit="1" customWidth="1"/>
    <col min="13071" max="13071" width="8.88671875" style="13" customWidth="1"/>
    <col min="13072" max="13072" width="10.109375" style="13" bestFit="1" customWidth="1"/>
    <col min="13073" max="13312" width="8" style="13"/>
    <col min="13313" max="13313" width="2.88671875" style="13" customWidth="1"/>
    <col min="13314" max="13314" width="32.44140625" style="13" bestFit="1" customWidth="1"/>
    <col min="13315" max="13315" width="9.88671875" style="13" bestFit="1" customWidth="1"/>
    <col min="13316" max="13316" width="8.88671875" style="13" bestFit="1" customWidth="1"/>
    <col min="13317" max="13317" width="7.44140625" style="13" bestFit="1" customWidth="1"/>
    <col min="13318" max="13318" width="8.6640625" style="13" customWidth="1"/>
    <col min="13319" max="13319" width="8" style="13" bestFit="1" customWidth="1"/>
    <col min="13320" max="13321" width="7.44140625" style="13" bestFit="1" customWidth="1"/>
    <col min="13322" max="13322" width="8.88671875" style="13" bestFit="1" customWidth="1"/>
    <col min="13323" max="13326" width="8.44140625" style="13" bestFit="1" customWidth="1"/>
    <col min="13327" max="13327" width="8.88671875" style="13" customWidth="1"/>
    <col min="13328" max="13328" width="10.109375" style="13" bestFit="1" customWidth="1"/>
    <col min="13329" max="13568" width="8" style="13"/>
    <col min="13569" max="13569" width="2.88671875" style="13" customWidth="1"/>
    <col min="13570" max="13570" width="32.44140625" style="13" bestFit="1" customWidth="1"/>
    <col min="13571" max="13571" width="9.88671875" style="13" bestFit="1" customWidth="1"/>
    <col min="13572" max="13572" width="8.88671875" style="13" bestFit="1" customWidth="1"/>
    <col min="13573" max="13573" width="7.44140625" style="13" bestFit="1" customWidth="1"/>
    <col min="13574" max="13574" width="8.6640625" style="13" customWidth="1"/>
    <col min="13575" max="13575" width="8" style="13" bestFit="1" customWidth="1"/>
    <col min="13576" max="13577" width="7.44140625" style="13" bestFit="1" customWidth="1"/>
    <col min="13578" max="13578" width="8.88671875" style="13" bestFit="1" customWidth="1"/>
    <col min="13579" max="13582" width="8.44140625" style="13" bestFit="1" customWidth="1"/>
    <col min="13583" max="13583" width="8.88671875" style="13" customWidth="1"/>
    <col min="13584" max="13584" width="10.109375" style="13" bestFit="1" customWidth="1"/>
    <col min="13585" max="13824" width="8" style="13"/>
    <col min="13825" max="13825" width="2.88671875" style="13" customWidth="1"/>
    <col min="13826" max="13826" width="32.44140625" style="13" bestFit="1" customWidth="1"/>
    <col min="13827" max="13827" width="9.88671875" style="13" bestFit="1" customWidth="1"/>
    <col min="13828" max="13828" width="8.88671875" style="13" bestFit="1" customWidth="1"/>
    <col min="13829" max="13829" width="7.44140625" style="13" bestFit="1" customWidth="1"/>
    <col min="13830" max="13830" width="8.6640625" style="13" customWidth="1"/>
    <col min="13831" max="13831" width="8" style="13" bestFit="1" customWidth="1"/>
    <col min="13832" max="13833" width="7.44140625" style="13" bestFit="1" customWidth="1"/>
    <col min="13834" max="13834" width="8.88671875" style="13" bestFit="1" customWidth="1"/>
    <col min="13835" max="13838" width="8.44140625" style="13" bestFit="1" customWidth="1"/>
    <col min="13839" max="13839" width="8.88671875" style="13" customWidth="1"/>
    <col min="13840" max="13840" width="10.109375" style="13" bestFit="1" customWidth="1"/>
    <col min="13841" max="14080" width="8" style="13"/>
    <col min="14081" max="14081" width="2.88671875" style="13" customWidth="1"/>
    <col min="14082" max="14082" width="32.44140625" style="13" bestFit="1" customWidth="1"/>
    <col min="14083" max="14083" width="9.88671875" style="13" bestFit="1" customWidth="1"/>
    <col min="14084" max="14084" width="8.88671875" style="13" bestFit="1" customWidth="1"/>
    <col min="14085" max="14085" width="7.44140625" style="13" bestFit="1" customWidth="1"/>
    <col min="14086" max="14086" width="8.6640625" style="13" customWidth="1"/>
    <col min="14087" max="14087" width="8" style="13" bestFit="1" customWidth="1"/>
    <col min="14088" max="14089" width="7.44140625" style="13" bestFit="1" customWidth="1"/>
    <col min="14090" max="14090" width="8.88671875" style="13" bestFit="1" customWidth="1"/>
    <col min="14091" max="14094" width="8.44140625" style="13" bestFit="1" customWidth="1"/>
    <col min="14095" max="14095" width="8.88671875" style="13" customWidth="1"/>
    <col min="14096" max="14096" width="10.109375" style="13" bestFit="1" customWidth="1"/>
    <col min="14097" max="14336" width="8" style="13"/>
    <col min="14337" max="14337" width="2.88671875" style="13" customWidth="1"/>
    <col min="14338" max="14338" width="32.44140625" style="13" bestFit="1" customWidth="1"/>
    <col min="14339" max="14339" width="9.88671875" style="13" bestFit="1" customWidth="1"/>
    <col min="14340" max="14340" width="8.88671875" style="13" bestFit="1" customWidth="1"/>
    <col min="14341" max="14341" width="7.44140625" style="13" bestFit="1" customWidth="1"/>
    <col min="14342" max="14342" width="8.6640625" style="13" customWidth="1"/>
    <col min="14343" max="14343" width="8" style="13" bestFit="1" customWidth="1"/>
    <col min="14344" max="14345" width="7.44140625" style="13" bestFit="1" customWidth="1"/>
    <col min="14346" max="14346" width="8.88671875" style="13" bestFit="1" customWidth="1"/>
    <col min="14347" max="14350" width="8.44140625" style="13" bestFit="1" customWidth="1"/>
    <col min="14351" max="14351" width="8.88671875" style="13" customWidth="1"/>
    <col min="14352" max="14352" width="10.109375" style="13" bestFit="1" customWidth="1"/>
    <col min="14353" max="14592" width="8" style="13"/>
    <col min="14593" max="14593" width="2.88671875" style="13" customWidth="1"/>
    <col min="14594" max="14594" width="32.44140625" style="13" bestFit="1" customWidth="1"/>
    <col min="14595" max="14595" width="9.88671875" style="13" bestFit="1" customWidth="1"/>
    <col min="14596" max="14596" width="8.88671875" style="13" bestFit="1" customWidth="1"/>
    <col min="14597" max="14597" width="7.44140625" style="13" bestFit="1" customWidth="1"/>
    <col min="14598" max="14598" width="8.6640625" style="13" customWidth="1"/>
    <col min="14599" max="14599" width="8" style="13" bestFit="1" customWidth="1"/>
    <col min="14600" max="14601" width="7.44140625" style="13" bestFit="1" customWidth="1"/>
    <col min="14602" max="14602" width="8.88671875" style="13" bestFit="1" customWidth="1"/>
    <col min="14603" max="14606" width="8.44140625" style="13" bestFit="1" customWidth="1"/>
    <col min="14607" max="14607" width="8.88671875" style="13" customWidth="1"/>
    <col min="14608" max="14608" width="10.109375" style="13" bestFit="1" customWidth="1"/>
    <col min="14609" max="14848" width="8" style="13"/>
    <col min="14849" max="14849" width="2.88671875" style="13" customWidth="1"/>
    <col min="14850" max="14850" width="32.44140625" style="13" bestFit="1" customWidth="1"/>
    <col min="14851" max="14851" width="9.88671875" style="13" bestFit="1" customWidth="1"/>
    <col min="14852" max="14852" width="8.88671875" style="13" bestFit="1" customWidth="1"/>
    <col min="14853" max="14853" width="7.44140625" style="13" bestFit="1" customWidth="1"/>
    <col min="14854" max="14854" width="8.6640625" style="13" customWidth="1"/>
    <col min="14855" max="14855" width="8" style="13" bestFit="1" customWidth="1"/>
    <col min="14856" max="14857" width="7.44140625" style="13" bestFit="1" customWidth="1"/>
    <col min="14858" max="14858" width="8.88671875" style="13" bestFit="1" customWidth="1"/>
    <col min="14859" max="14862" width="8.44140625" style="13" bestFit="1" customWidth="1"/>
    <col min="14863" max="14863" width="8.88671875" style="13" customWidth="1"/>
    <col min="14864" max="14864" width="10.109375" style="13" bestFit="1" customWidth="1"/>
    <col min="14865" max="15104" width="8" style="13"/>
    <col min="15105" max="15105" width="2.88671875" style="13" customWidth="1"/>
    <col min="15106" max="15106" width="32.44140625" style="13" bestFit="1" customWidth="1"/>
    <col min="15107" max="15107" width="9.88671875" style="13" bestFit="1" customWidth="1"/>
    <col min="15108" max="15108" width="8.88671875" style="13" bestFit="1" customWidth="1"/>
    <col min="15109" max="15109" width="7.44140625" style="13" bestFit="1" customWidth="1"/>
    <col min="15110" max="15110" width="8.6640625" style="13" customWidth="1"/>
    <col min="15111" max="15111" width="8" style="13" bestFit="1" customWidth="1"/>
    <col min="15112" max="15113" width="7.44140625" style="13" bestFit="1" customWidth="1"/>
    <col min="15114" max="15114" width="8.88671875" style="13" bestFit="1" customWidth="1"/>
    <col min="15115" max="15118" width="8.44140625" style="13" bestFit="1" customWidth="1"/>
    <col min="15119" max="15119" width="8.88671875" style="13" customWidth="1"/>
    <col min="15120" max="15120" width="10.109375" style="13" bestFit="1" customWidth="1"/>
    <col min="15121" max="15360" width="8" style="13"/>
    <col min="15361" max="15361" width="2.88671875" style="13" customWidth="1"/>
    <col min="15362" max="15362" width="32.44140625" style="13" bestFit="1" customWidth="1"/>
    <col min="15363" max="15363" width="9.88671875" style="13" bestFit="1" customWidth="1"/>
    <col min="15364" max="15364" width="8.88671875" style="13" bestFit="1" customWidth="1"/>
    <col min="15365" max="15365" width="7.44140625" style="13" bestFit="1" customWidth="1"/>
    <col min="15366" max="15366" width="8.6640625" style="13" customWidth="1"/>
    <col min="15367" max="15367" width="8" style="13" bestFit="1" customWidth="1"/>
    <col min="15368" max="15369" width="7.44140625" style="13" bestFit="1" customWidth="1"/>
    <col min="15370" max="15370" width="8.88671875" style="13" bestFit="1" customWidth="1"/>
    <col min="15371" max="15374" width="8.44140625" style="13" bestFit="1" customWidth="1"/>
    <col min="15375" max="15375" width="8.88671875" style="13" customWidth="1"/>
    <col min="15376" max="15376" width="10.109375" style="13" bestFit="1" customWidth="1"/>
    <col min="15377" max="15616" width="8" style="13"/>
    <col min="15617" max="15617" width="2.88671875" style="13" customWidth="1"/>
    <col min="15618" max="15618" width="32.44140625" style="13" bestFit="1" customWidth="1"/>
    <col min="15619" max="15619" width="9.88671875" style="13" bestFit="1" customWidth="1"/>
    <col min="15620" max="15620" width="8.88671875" style="13" bestFit="1" customWidth="1"/>
    <col min="15621" max="15621" width="7.44140625" style="13" bestFit="1" customWidth="1"/>
    <col min="15622" max="15622" width="8.6640625" style="13" customWidth="1"/>
    <col min="15623" max="15623" width="8" style="13" bestFit="1" customWidth="1"/>
    <col min="15624" max="15625" width="7.44140625" style="13" bestFit="1" customWidth="1"/>
    <col min="15626" max="15626" width="8.88671875" style="13" bestFit="1" customWidth="1"/>
    <col min="15627" max="15630" width="8.44140625" style="13" bestFit="1" customWidth="1"/>
    <col min="15631" max="15631" width="8.88671875" style="13" customWidth="1"/>
    <col min="15632" max="15632" width="10.109375" style="13" bestFit="1" customWidth="1"/>
    <col min="15633" max="15872" width="8" style="13"/>
    <col min="15873" max="15873" width="2.88671875" style="13" customWidth="1"/>
    <col min="15874" max="15874" width="32.44140625" style="13" bestFit="1" customWidth="1"/>
    <col min="15875" max="15875" width="9.88671875" style="13" bestFit="1" customWidth="1"/>
    <col min="15876" max="15876" width="8.88671875" style="13" bestFit="1" customWidth="1"/>
    <col min="15877" max="15877" width="7.44140625" style="13" bestFit="1" customWidth="1"/>
    <col min="15878" max="15878" width="8.6640625" style="13" customWidth="1"/>
    <col min="15879" max="15879" width="8" style="13" bestFit="1" customWidth="1"/>
    <col min="15880" max="15881" width="7.44140625" style="13" bestFit="1" customWidth="1"/>
    <col min="15882" max="15882" width="8.88671875" style="13" bestFit="1" customWidth="1"/>
    <col min="15883" max="15886" width="8.44140625" style="13" bestFit="1" customWidth="1"/>
    <col min="15887" max="15887" width="8.88671875" style="13" customWidth="1"/>
    <col min="15888" max="15888" width="10.109375" style="13" bestFit="1" customWidth="1"/>
    <col min="15889" max="16128" width="8" style="13"/>
    <col min="16129" max="16129" width="2.88671875" style="13" customWidth="1"/>
    <col min="16130" max="16130" width="32.44140625" style="13" bestFit="1" customWidth="1"/>
    <col min="16131" max="16131" width="9.88671875" style="13" bestFit="1" customWidth="1"/>
    <col min="16132" max="16132" width="8.88671875" style="13" bestFit="1" customWidth="1"/>
    <col min="16133" max="16133" width="7.44140625" style="13" bestFit="1" customWidth="1"/>
    <col min="16134" max="16134" width="8.6640625" style="13" customWidth="1"/>
    <col min="16135" max="16135" width="8" style="13" bestFit="1" customWidth="1"/>
    <col min="16136" max="16137" width="7.44140625" style="13" bestFit="1" customWidth="1"/>
    <col min="16138" max="16138" width="8.88671875" style="13" bestFit="1" customWidth="1"/>
    <col min="16139" max="16142" width="8.44140625" style="13" bestFit="1" customWidth="1"/>
    <col min="16143" max="16143" width="8.88671875" style="13" customWidth="1"/>
    <col min="16144" max="16144" width="10.109375" style="13" bestFit="1" customWidth="1"/>
    <col min="16145" max="16384" width="8" style="13"/>
  </cols>
  <sheetData>
    <row r="1" spans="1:16" ht="13.8" x14ac:dyDescent="0.25">
      <c r="O1" s="203" t="s">
        <v>538</v>
      </c>
    </row>
    <row r="2" spans="1:16" ht="13.8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03" t="s">
        <v>454</v>
      </c>
    </row>
    <row r="3" spans="1:16" x14ac:dyDescent="0.25">
      <c r="A3" s="370" t="s">
        <v>452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</row>
    <row r="4" spans="1:16" x14ac:dyDescent="0.25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20"/>
    </row>
    <row r="5" spans="1:16" ht="7.95" customHeight="1" x14ac:dyDescent="0.25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</row>
    <row r="6" spans="1:16" x14ac:dyDescent="0.25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19" t="s">
        <v>25</v>
      </c>
    </row>
    <row r="7" spans="1:16" x14ac:dyDescent="0.25">
      <c r="A7" s="207"/>
      <c r="B7" s="207"/>
      <c r="C7" s="218" t="s">
        <v>191</v>
      </c>
      <c r="D7" s="218" t="s">
        <v>192</v>
      </c>
      <c r="E7" s="218" t="s">
        <v>193</v>
      </c>
      <c r="F7" s="218" t="s">
        <v>194</v>
      </c>
      <c r="G7" s="218" t="s">
        <v>195</v>
      </c>
      <c r="H7" s="218" t="s">
        <v>196</v>
      </c>
      <c r="I7" s="218" t="s">
        <v>197</v>
      </c>
      <c r="J7" s="218" t="s">
        <v>198</v>
      </c>
      <c r="K7" s="218" t="s">
        <v>199</v>
      </c>
      <c r="L7" s="218" t="s">
        <v>200</v>
      </c>
      <c r="M7" s="218" t="s">
        <v>201</v>
      </c>
      <c r="N7" s="218" t="s">
        <v>202</v>
      </c>
      <c r="O7" s="217" t="s">
        <v>189</v>
      </c>
    </row>
    <row r="8" spans="1:16" x14ac:dyDescent="0.25">
      <c r="A8" s="210" t="s">
        <v>188</v>
      </c>
      <c r="B8" s="207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</row>
    <row r="9" spans="1:16" x14ac:dyDescent="0.25">
      <c r="A9" s="207">
        <v>1</v>
      </c>
      <c r="B9" s="212" t="s">
        <v>203</v>
      </c>
      <c r="C9" s="206">
        <v>15500</v>
      </c>
      <c r="D9" s="206">
        <v>18500</v>
      </c>
      <c r="E9" s="206">
        <v>20500</v>
      </c>
      <c r="F9" s="206">
        <v>19500</v>
      </c>
      <c r="G9" s="206">
        <v>19100</v>
      </c>
      <c r="H9" s="206">
        <f>18800-7285</f>
        <v>11515</v>
      </c>
      <c r="I9" s="206">
        <v>12715</v>
      </c>
      <c r="J9" s="206">
        <v>12715</v>
      </c>
      <c r="K9" s="206">
        <v>15415</v>
      </c>
      <c r="L9" s="206">
        <v>15715</v>
      </c>
      <c r="M9" s="206">
        <v>17779</v>
      </c>
      <c r="N9" s="326">
        <f>19640-5</f>
        <v>19635</v>
      </c>
      <c r="O9" s="327">
        <f t="shared" ref="O9:O17" si="0">SUM(C9:N9)</f>
        <v>198589</v>
      </c>
      <c r="P9" s="14"/>
    </row>
    <row r="10" spans="1:16" x14ac:dyDescent="0.25">
      <c r="A10" s="207">
        <v>2</v>
      </c>
      <c r="B10" s="212" t="s">
        <v>60</v>
      </c>
      <c r="C10" s="206">
        <v>12000</v>
      </c>
      <c r="D10" s="206">
        <v>25000</v>
      </c>
      <c r="E10" s="206">
        <v>310000</v>
      </c>
      <c r="F10" s="206">
        <v>22000</v>
      </c>
      <c r="G10" s="206">
        <v>20000</v>
      </c>
      <c r="H10" s="206">
        <v>11465</v>
      </c>
      <c r="I10" s="206">
        <v>12620</v>
      </c>
      <c r="J10" s="206">
        <f>21543-10000</f>
        <v>11543</v>
      </c>
      <c r="K10" s="206">
        <f>313000-23000-53908</f>
        <v>236092</v>
      </c>
      <c r="L10" s="206">
        <v>21000</v>
      </c>
      <c r="M10" s="206">
        <v>22000</v>
      </c>
      <c r="N10" s="326">
        <v>73611</v>
      </c>
      <c r="O10" s="327">
        <f t="shared" si="0"/>
        <v>777331</v>
      </c>
      <c r="P10" s="14"/>
    </row>
    <row r="11" spans="1:16" x14ac:dyDescent="0.25">
      <c r="A11" s="207"/>
      <c r="B11" s="212" t="s">
        <v>204</v>
      </c>
      <c r="C11" s="206">
        <v>11000</v>
      </c>
      <c r="D11" s="206">
        <v>24000</v>
      </c>
      <c r="E11" s="206">
        <v>305500</v>
      </c>
      <c r="F11" s="206">
        <v>21000</v>
      </c>
      <c r="G11" s="206">
        <v>19000</v>
      </c>
      <c r="H11" s="206">
        <v>11000</v>
      </c>
      <c r="I11" s="206">
        <v>12500</v>
      </c>
      <c r="J11" s="206">
        <v>11500</v>
      </c>
      <c r="K11" s="206">
        <v>238331</v>
      </c>
      <c r="L11" s="206">
        <v>20000</v>
      </c>
      <c r="M11" s="206">
        <v>21000</v>
      </c>
      <c r="N11" s="326">
        <v>72500</v>
      </c>
      <c r="O11" s="327">
        <f t="shared" si="0"/>
        <v>767331</v>
      </c>
      <c r="P11" s="14"/>
    </row>
    <row r="12" spans="1:16" x14ac:dyDescent="0.25">
      <c r="A12" s="207">
        <v>3</v>
      </c>
      <c r="B12" s="212" t="s">
        <v>69</v>
      </c>
      <c r="C12" s="206">
        <v>19743</v>
      </c>
      <c r="D12" s="206">
        <v>5061</v>
      </c>
      <c r="E12" s="206">
        <v>28000</v>
      </c>
      <c r="F12" s="206">
        <v>15000</v>
      </c>
      <c r="G12" s="206">
        <v>97000</v>
      </c>
      <c r="H12" s="206">
        <v>13000</v>
      </c>
      <c r="I12" s="206">
        <v>40257</v>
      </c>
      <c r="J12" s="206">
        <v>14000</v>
      </c>
      <c r="K12" s="206">
        <v>34000</v>
      </c>
      <c r="L12" s="206">
        <v>18500</v>
      </c>
      <c r="M12" s="206">
        <v>10756</v>
      </c>
      <c r="N12" s="326">
        <v>14240</v>
      </c>
      <c r="O12" s="327">
        <f t="shared" si="0"/>
        <v>309557</v>
      </c>
      <c r="P12" s="14"/>
    </row>
    <row r="13" spans="1:16" x14ac:dyDescent="0.25">
      <c r="A13" s="207">
        <v>4</v>
      </c>
      <c r="B13" s="212" t="s">
        <v>28</v>
      </c>
      <c r="C13" s="206">
        <v>133948</v>
      </c>
      <c r="D13" s="206">
        <v>96793</v>
      </c>
      <c r="E13" s="206">
        <v>96793</v>
      </c>
      <c r="F13" s="206">
        <v>96793</v>
      </c>
      <c r="G13" s="206">
        <v>96793</v>
      </c>
      <c r="H13" s="206">
        <v>99130</v>
      </c>
      <c r="I13" s="206">
        <v>99500</v>
      </c>
      <c r="J13" s="206">
        <v>99500</v>
      </c>
      <c r="K13" s="206">
        <v>191000</v>
      </c>
      <c r="L13" s="206">
        <v>99130</v>
      </c>
      <c r="M13" s="206">
        <v>99130</v>
      </c>
      <c r="N13" s="326">
        <v>103031</v>
      </c>
      <c r="O13" s="327">
        <f t="shared" si="0"/>
        <v>1311541</v>
      </c>
      <c r="P13" s="14"/>
    </row>
    <row r="14" spans="1:16" ht="26.4" x14ac:dyDescent="0.25">
      <c r="A14" s="207">
        <v>5</v>
      </c>
      <c r="B14" s="216" t="s">
        <v>205</v>
      </c>
      <c r="C14" s="206">
        <f t="shared" ref="C14:N14" si="1">SUM(C15:C16)</f>
        <v>11500</v>
      </c>
      <c r="D14" s="206">
        <f t="shared" si="1"/>
        <v>13500</v>
      </c>
      <c r="E14" s="206">
        <f t="shared" si="1"/>
        <v>24000</v>
      </c>
      <c r="F14" s="206">
        <f t="shared" si="1"/>
        <v>16000</v>
      </c>
      <c r="G14" s="206">
        <f t="shared" si="1"/>
        <v>18900</v>
      </c>
      <c r="H14" s="206">
        <f t="shared" si="1"/>
        <v>63740</v>
      </c>
      <c r="I14" s="206">
        <f t="shared" si="1"/>
        <v>18500</v>
      </c>
      <c r="J14" s="206">
        <f t="shared" si="1"/>
        <v>26000</v>
      </c>
      <c r="K14" s="206">
        <f t="shared" si="1"/>
        <v>37848</v>
      </c>
      <c r="L14" s="206">
        <f t="shared" si="1"/>
        <v>90000</v>
      </c>
      <c r="M14" s="206">
        <f t="shared" si="1"/>
        <v>30400</v>
      </c>
      <c r="N14" s="326">
        <f t="shared" si="1"/>
        <v>59927</v>
      </c>
      <c r="O14" s="327">
        <f t="shared" si="0"/>
        <v>410315</v>
      </c>
      <c r="P14" s="14"/>
    </row>
    <row r="15" spans="1:16" x14ac:dyDescent="0.25">
      <c r="A15" s="207"/>
      <c r="B15" s="212" t="s">
        <v>206</v>
      </c>
      <c r="C15" s="206">
        <v>6500</v>
      </c>
      <c r="D15" s="206">
        <v>5500</v>
      </c>
      <c r="E15" s="206">
        <f>10500+1500</f>
        <v>12000</v>
      </c>
      <c r="F15" s="206">
        <f>6500+1500</f>
        <v>8000</v>
      </c>
      <c r="G15" s="206">
        <v>8900</v>
      </c>
      <c r="H15" s="206">
        <v>12500</v>
      </c>
      <c r="I15" s="206">
        <v>8500</v>
      </c>
      <c r="J15" s="206">
        <v>14000</v>
      </c>
      <c r="K15" s="206">
        <f>22266+538+44</f>
        <v>22848</v>
      </c>
      <c r="L15" s="206">
        <v>25000</v>
      </c>
      <c r="M15" s="206">
        <v>12400</v>
      </c>
      <c r="N15" s="326">
        <v>16574</v>
      </c>
      <c r="O15" s="327">
        <f t="shared" si="0"/>
        <v>152722</v>
      </c>
      <c r="P15" s="14"/>
    </row>
    <row r="16" spans="1:16" x14ac:dyDescent="0.25">
      <c r="A16" s="207"/>
      <c r="B16" s="212" t="s">
        <v>207</v>
      </c>
      <c r="C16" s="206">
        <v>5000</v>
      </c>
      <c r="D16" s="206">
        <v>8000</v>
      </c>
      <c r="E16" s="206">
        <v>12000</v>
      </c>
      <c r="F16" s="206">
        <v>8000</v>
      </c>
      <c r="G16" s="206">
        <v>10000</v>
      </c>
      <c r="H16" s="206">
        <v>51240</v>
      </c>
      <c r="I16" s="206">
        <v>10000</v>
      </c>
      <c r="J16" s="206">
        <v>12000</v>
      </c>
      <c r="K16" s="206">
        <v>15000</v>
      </c>
      <c r="L16" s="206">
        <v>65000</v>
      </c>
      <c r="M16" s="206">
        <v>18000</v>
      </c>
      <c r="N16" s="326">
        <v>43353</v>
      </c>
      <c r="O16" s="327">
        <f t="shared" si="0"/>
        <v>257593</v>
      </c>
      <c r="P16" s="14"/>
    </row>
    <row r="17" spans="1:16" x14ac:dyDescent="0.25">
      <c r="A17" s="207">
        <v>6</v>
      </c>
      <c r="B17" s="211" t="s">
        <v>2</v>
      </c>
      <c r="C17" s="206">
        <v>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0</v>
      </c>
      <c r="K17" s="206">
        <v>0</v>
      </c>
      <c r="L17" s="206">
        <v>0</v>
      </c>
      <c r="M17" s="206">
        <v>33060</v>
      </c>
      <c r="N17" s="206">
        <v>0</v>
      </c>
      <c r="O17" s="327">
        <f t="shared" si="0"/>
        <v>33060</v>
      </c>
      <c r="P17" s="14"/>
    </row>
    <row r="18" spans="1:16" x14ac:dyDescent="0.25">
      <c r="A18" s="207">
        <v>7</v>
      </c>
      <c r="B18" s="207" t="s">
        <v>208</v>
      </c>
      <c r="C18" s="206">
        <f t="shared" ref="C18:O18" si="2">C9+C10+C12+C13+C14+C17</f>
        <v>192691</v>
      </c>
      <c r="D18" s="206">
        <f t="shared" si="2"/>
        <v>158854</v>
      </c>
      <c r="E18" s="206">
        <f t="shared" si="2"/>
        <v>479293</v>
      </c>
      <c r="F18" s="206">
        <f t="shared" si="2"/>
        <v>169293</v>
      </c>
      <c r="G18" s="206">
        <f t="shared" si="2"/>
        <v>251793</v>
      </c>
      <c r="H18" s="206">
        <f t="shared" si="2"/>
        <v>198850</v>
      </c>
      <c r="I18" s="206">
        <f t="shared" si="2"/>
        <v>183592</v>
      </c>
      <c r="J18" s="206">
        <f t="shared" si="2"/>
        <v>163758</v>
      </c>
      <c r="K18" s="326">
        <f t="shared" si="2"/>
        <v>514355</v>
      </c>
      <c r="L18" s="326">
        <f t="shared" si="2"/>
        <v>244345</v>
      </c>
      <c r="M18" s="326">
        <f t="shared" si="2"/>
        <v>213125</v>
      </c>
      <c r="N18" s="326">
        <f t="shared" si="2"/>
        <v>270444</v>
      </c>
      <c r="O18" s="327">
        <f t="shared" si="2"/>
        <v>3040393</v>
      </c>
      <c r="P18" s="14"/>
    </row>
    <row r="19" spans="1:16" ht="26.4" x14ac:dyDescent="0.25">
      <c r="A19" s="207">
        <v>8</v>
      </c>
      <c r="B19" s="211" t="s">
        <v>209</v>
      </c>
      <c r="C19" s="206">
        <f>583050+95001+2764+369</f>
        <v>681184</v>
      </c>
      <c r="D19" s="206">
        <v>0</v>
      </c>
      <c r="E19" s="206">
        <v>28259</v>
      </c>
      <c r="F19" s="206">
        <v>379077</v>
      </c>
      <c r="G19" s="206">
        <v>0</v>
      </c>
      <c r="H19" s="206">
        <v>0</v>
      </c>
      <c r="I19" s="206">
        <v>0</v>
      </c>
      <c r="J19" s="206">
        <v>0</v>
      </c>
      <c r="K19" s="326">
        <v>392752</v>
      </c>
      <c r="L19" s="326">
        <v>0</v>
      </c>
      <c r="M19" s="326">
        <v>0</v>
      </c>
      <c r="N19" s="326">
        <v>0</v>
      </c>
      <c r="O19" s="327">
        <f>SUM(C19:N19)</f>
        <v>1481272</v>
      </c>
      <c r="P19" s="14"/>
    </row>
    <row r="20" spans="1:16" x14ac:dyDescent="0.25">
      <c r="A20" s="207"/>
      <c r="B20" s="207"/>
      <c r="C20" s="206"/>
      <c r="D20" s="206"/>
      <c r="E20" s="206"/>
      <c r="F20" s="206"/>
      <c r="G20" s="206"/>
      <c r="H20" s="206"/>
      <c r="I20" s="206"/>
      <c r="J20" s="206"/>
      <c r="K20" s="326"/>
      <c r="L20" s="326"/>
      <c r="M20" s="326"/>
      <c r="N20" s="326"/>
      <c r="O20" s="327"/>
      <c r="P20" s="14"/>
    </row>
    <row r="21" spans="1:16" x14ac:dyDescent="0.25">
      <c r="A21" s="210">
        <v>9</v>
      </c>
      <c r="B21" s="210" t="s">
        <v>210</v>
      </c>
      <c r="C21" s="209">
        <f t="shared" ref="C21:O21" si="3">C18+C19</f>
        <v>873875</v>
      </c>
      <c r="D21" s="209">
        <f t="shared" si="3"/>
        <v>158854</v>
      </c>
      <c r="E21" s="209">
        <f t="shared" si="3"/>
        <v>507552</v>
      </c>
      <c r="F21" s="209">
        <f t="shared" si="3"/>
        <v>548370</v>
      </c>
      <c r="G21" s="209">
        <f t="shared" si="3"/>
        <v>251793</v>
      </c>
      <c r="H21" s="209">
        <f t="shared" si="3"/>
        <v>198850</v>
      </c>
      <c r="I21" s="209">
        <f t="shared" si="3"/>
        <v>183592</v>
      </c>
      <c r="J21" s="209">
        <f t="shared" si="3"/>
        <v>163758</v>
      </c>
      <c r="K21" s="328">
        <f t="shared" si="3"/>
        <v>907107</v>
      </c>
      <c r="L21" s="328">
        <f t="shared" si="3"/>
        <v>244345</v>
      </c>
      <c r="M21" s="328">
        <f t="shared" si="3"/>
        <v>213125</v>
      </c>
      <c r="N21" s="328">
        <f t="shared" si="3"/>
        <v>270444</v>
      </c>
      <c r="O21" s="328">
        <f t="shared" si="3"/>
        <v>4521665</v>
      </c>
      <c r="P21" s="14"/>
    </row>
    <row r="22" spans="1:16" x14ac:dyDescent="0.25">
      <c r="A22" s="215"/>
      <c r="B22" s="215"/>
      <c r="C22" s="214"/>
      <c r="D22" s="214"/>
      <c r="E22" s="214"/>
      <c r="F22" s="214"/>
      <c r="G22" s="214"/>
      <c r="H22" s="214"/>
      <c r="I22" s="214"/>
      <c r="J22" s="214"/>
      <c r="K22" s="329"/>
      <c r="L22" s="329"/>
      <c r="M22" s="329"/>
      <c r="N22" s="329"/>
      <c r="O22" s="329"/>
    </row>
    <row r="23" spans="1:16" x14ac:dyDescent="0.25">
      <c r="A23" s="210" t="s">
        <v>190</v>
      </c>
      <c r="B23" s="20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213"/>
    </row>
    <row r="24" spans="1:16" x14ac:dyDescent="0.25">
      <c r="A24" s="207">
        <v>10</v>
      </c>
      <c r="B24" s="212" t="s">
        <v>211</v>
      </c>
      <c r="C24" s="206">
        <v>70888</v>
      </c>
      <c r="D24" s="206">
        <v>71526</v>
      </c>
      <c r="E24" s="206">
        <v>70622</v>
      </c>
      <c r="F24" s="206">
        <v>69240</v>
      </c>
      <c r="G24" s="206">
        <f>70888-6995</f>
        <v>63893</v>
      </c>
      <c r="H24" s="206">
        <f>71154-6995</f>
        <v>64159</v>
      </c>
      <c r="I24" s="206">
        <f>72218-6996</f>
        <v>65222</v>
      </c>
      <c r="J24" s="206">
        <v>71792</v>
      </c>
      <c r="K24" s="326">
        <v>70994</v>
      </c>
      <c r="L24" s="326">
        <v>68957</v>
      </c>
      <c r="M24" s="326">
        <v>71513</v>
      </c>
      <c r="N24" s="326">
        <v>66589</v>
      </c>
      <c r="O24" s="327">
        <f>SUM(C24:N24)</f>
        <v>825395</v>
      </c>
      <c r="P24" s="14"/>
    </row>
    <row r="25" spans="1:16" x14ac:dyDescent="0.25">
      <c r="A25" s="207">
        <v>11</v>
      </c>
      <c r="B25" s="212" t="s">
        <v>212</v>
      </c>
      <c r="C25" s="206">
        <v>12380</v>
      </c>
      <c r="D25" s="206">
        <v>12491</v>
      </c>
      <c r="E25" s="206">
        <v>12333</v>
      </c>
      <c r="F25" s="206">
        <v>12092</v>
      </c>
      <c r="G25" s="206">
        <f>12380-3085</f>
        <v>9295</v>
      </c>
      <c r="H25" s="206">
        <f>12426-3085</f>
        <v>9341</v>
      </c>
      <c r="I25" s="206">
        <f>12612-3085</f>
        <v>9527</v>
      </c>
      <c r="J25" s="206">
        <v>12538</v>
      </c>
      <c r="K25" s="326">
        <v>12398</v>
      </c>
      <c r="L25" s="326">
        <v>12145</v>
      </c>
      <c r="M25" s="326">
        <v>12489</v>
      </c>
      <c r="N25" s="326">
        <v>13407</v>
      </c>
      <c r="O25" s="327">
        <f>SUM(C25:N25)</f>
        <v>140436</v>
      </c>
      <c r="P25" s="14"/>
    </row>
    <row r="26" spans="1:16" x14ac:dyDescent="0.25">
      <c r="A26" s="207">
        <v>12</v>
      </c>
      <c r="B26" s="212" t="s">
        <v>213</v>
      </c>
      <c r="C26" s="206">
        <v>68820</v>
      </c>
      <c r="D26" s="206">
        <v>70070</v>
      </c>
      <c r="E26" s="206">
        <v>67620</v>
      </c>
      <c r="F26" s="206">
        <v>79270</v>
      </c>
      <c r="G26" s="206">
        <v>72520</v>
      </c>
      <c r="H26" s="206">
        <v>72100</v>
      </c>
      <c r="I26" s="206">
        <v>73300</v>
      </c>
      <c r="J26" s="206">
        <v>75700</v>
      </c>
      <c r="K26" s="326">
        <v>73300</v>
      </c>
      <c r="L26" s="326">
        <v>74500</v>
      </c>
      <c r="M26" s="326">
        <v>78200</v>
      </c>
      <c r="N26" s="326">
        <v>78706</v>
      </c>
      <c r="O26" s="327">
        <f>SUM(C26:N26)</f>
        <v>884106</v>
      </c>
      <c r="P26" s="14"/>
    </row>
    <row r="27" spans="1:16" x14ac:dyDescent="0.25">
      <c r="A27" s="207">
        <v>13</v>
      </c>
      <c r="B27" s="212" t="s">
        <v>49</v>
      </c>
      <c r="C27" s="206">
        <v>1500</v>
      </c>
      <c r="D27" s="206">
        <v>1250</v>
      </c>
      <c r="E27" s="206">
        <v>2500</v>
      </c>
      <c r="F27" s="206">
        <v>4000</v>
      </c>
      <c r="G27" s="206">
        <v>3022</v>
      </c>
      <c r="H27" s="206">
        <v>3000</v>
      </c>
      <c r="I27" s="206">
        <v>2895</v>
      </c>
      <c r="J27" s="206">
        <v>3100</v>
      </c>
      <c r="K27" s="326">
        <v>3300</v>
      </c>
      <c r="L27" s="326">
        <v>3100</v>
      </c>
      <c r="M27" s="326">
        <v>1500</v>
      </c>
      <c r="N27" s="326">
        <v>1500</v>
      </c>
      <c r="O27" s="327">
        <f>SUM(C27:N27)</f>
        <v>30667</v>
      </c>
      <c r="P27" s="14"/>
    </row>
    <row r="28" spans="1:16" x14ac:dyDescent="0.25">
      <c r="A28" s="207">
        <v>14</v>
      </c>
      <c r="B28" s="212" t="s">
        <v>214</v>
      </c>
      <c r="C28" s="206">
        <v>43900</v>
      </c>
      <c r="D28" s="206">
        <v>45900</v>
      </c>
      <c r="E28" s="206">
        <v>42900</v>
      </c>
      <c r="F28" s="206">
        <v>42900</v>
      </c>
      <c r="G28" s="206">
        <v>42400</v>
      </c>
      <c r="H28" s="206">
        <v>45000</v>
      </c>
      <c r="I28" s="206">
        <v>50500</v>
      </c>
      <c r="J28" s="206">
        <v>60400</v>
      </c>
      <c r="K28" s="326">
        <v>56500</v>
      </c>
      <c r="L28" s="326">
        <v>56000</v>
      </c>
      <c r="M28" s="326">
        <v>59100</v>
      </c>
      <c r="N28" s="326">
        <v>69611</v>
      </c>
      <c r="O28" s="327">
        <f>SUM(C28:N28)</f>
        <v>615111</v>
      </c>
      <c r="P28" s="14"/>
    </row>
    <row r="29" spans="1:16" x14ac:dyDescent="0.25">
      <c r="A29" s="207">
        <v>15</v>
      </c>
      <c r="B29" s="212" t="s">
        <v>215</v>
      </c>
      <c r="C29" s="206">
        <f t="shared" ref="C29:O29" si="4">C24+C25+C26+C27+C28</f>
        <v>197488</v>
      </c>
      <c r="D29" s="206">
        <f t="shared" si="4"/>
        <v>201237</v>
      </c>
      <c r="E29" s="206">
        <f t="shared" si="4"/>
        <v>195975</v>
      </c>
      <c r="F29" s="206">
        <f t="shared" si="4"/>
        <v>207502</v>
      </c>
      <c r="G29" s="206">
        <f t="shared" si="4"/>
        <v>191130</v>
      </c>
      <c r="H29" s="206">
        <f t="shared" si="4"/>
        <v>193600</v>
      </c>
      <c r="I29" s="206">
        <f t="shared" si="4"/>
        <v>201444</v>
      </c>
      <c r="J29" s="206">
        <f t="shared" si="4"/>
        <v>223530</v>
      </c>
      <c r="K29" s="326">
        <f t="shared" si="4"/>
        <v>216492</v>
      </c>
      <c r="L29" s="326">
        <f t="shared" si="4"/>
        <v>214702</v>
      </c>
      <c r="M29" s="326">
        <f t="shared" si="4"/>
        <v>222802</v>
      </c>
      <c r="N29" s="326">
        <f t="shared" si="4"/>
        <v>229813</v>
      </c>
      <c r="O29" s="327">
        <f t="shared" si="4"/>
        <v>2495715</v>
      </c>
      <c r="P29" s="14"/>
    </row>
    <row r="30" spans="1:16" x14ac:dyDescent="0.25">
      <c r="A30" s="207">
        <v>16</v>
      </c>
      <c r="B30" s="212" t="s">
        <v>20</v>
      </c>
      <c r="C30" s="206">
        <v>5000</v>
      </c>
      <c r="D30" s="206">
        <v>8000</v>
      </c>
      <c r="E30" s="206">
        <v>8500</v>
      </c>
      <c r="F30" s="206">
        <v>12660</v>
      </c>
      <c r="G30" s="206">
        <v>15000</v>
      </c>
      <c r="H30" s="206">
        <v>35000</v>
      </c>
      <c r="I30" s="206">
        <v>6362</v>
      </c>
      <c r="J30" s="206">
        <v>35500</v>
      </c>
      <c r="K30" s="326">
        <v>48202</v>
      </c>
      <c r="L30" s="326">
        <v>28027</v>
      </c>
      <c r="M30" s="326">
        <v>24267</v>
      </c>
      <c r="N30" s="326">
        <v>32543</v>
      </c>
      <c r="O30" s="327">
        <f>SUM(C30:N30)</f>
        <v>259061</v>
      </c>
      <c r="P30" s="14"/>
    </row>
    <row r="31" spans="1:16" x14ac:dyDescent="0.25">
      <c r="A31" s="207">
        <v>17</v>
      </c>
      <c r="B31" s="212" t="s">
        <v>51</v>
      </c>
      <c r="C31" s="206">
        <v>3550</v>
      </c>
      <c r="D31" s="206">
        <v>11000</v>
      </c>
      <c r="E31" s="206">
        <v>24500</v>
      </c>
      <c r="F31" s="206">
        <v>81899</v>
      </c>
      <c r="G31" s="206">
        <v>78000</v>
      </c>
      <c r="H31" s="206">
        <v>85000</v>
      </c>
      <c r="I31" s="206">
        <v>105000</v>
      </c>
      <c r="J31" s="206">
        <v>39197</v>
      </c>
      <c r="K31" s="326">
        <v>65000</v>
      </c>
      <c r="L31" s="326">
        <v>65000</v>
      </c>
      <c r="M31" s="326">
        <v>85557</v>
      </c>
      <c r="N31" s="326">
        <v>74687</v>
      </c>
      <c r="O31" s="327">
        <f>SUM(C31:N31)</f>
        <v>718390</v>
      </c>
      <c r="P31" s="14"/>
    </row>
    <row r="32" spans="1:16" x14ac:dyDescent="0.25">
      <c r="A32" s="207">
        <v>18</v>
      </c>
      <c r="B32" s="212" t="s">
        <v>216</v>
      </c>
      <c r="C32" s="206">
        <v>0</v>
      </c>
      <c r="D32" s="206">
        <v>1500</v>
      </c>
      <c r="E32" s="206">
        <v>1000</v>
      </c>
      <c r="F32" s="206">
        <v>1000</v>
      </c>
      <c r="G32" s="206">
        <v>16860</v>
      </c>
      <c r="H32" s="206">
        <v>493</v>
      </c>
      <c r="I32" s="206">
        <v>500</v>
      </c>
      <c r="J32" s="206">
        <v>500</v>
      </c>
      <c r="K32" s="326">
        <v>1710</v>
      </c>
      <c r="L32" s="326">
        <v>1500</v>
      </c>
      <c r="M32" s="326">
        <v>5406</v>
      </c>
      <c r="N32" s="326">
        <v>5000</v>
      </c>
      <c r="O32" s="327">
        <f>SUM(C32:N32)</f>
        <v>35469</v>
      </c>
      <c r="P32" s="14"/>
    </row>
    <row r="33" spans="1:16" x14ac:dyDescent="0.25">
      <c r="A33" s="207">
        <v>19</v>
      </c>
      <c r="B33" s="212" t="s">
        <v>217</v>
      </c>
      <c r="C33" s="206">
        <f t="shared" ref="C33:O33" si="5">C30+C31+C32</f>
        <v>8550</v>
      </c>
      <c r="D33" s="206">
        <f t="shared" si="5"/>
        <v>20500</v>
      </c>
      <c r="E33" s="206">
        <f t="shared" si="5"/>
        <v>34000</v>
      </c>
      <c r="F33" s="206">
        <f t="shared" si="5"/>
        <v>95559</v>
      </c>
      <c r="G33" s="206">
        <f t="shared" si="5"/>
        <v>109860</v>
      </c>
      <c r="H33" s="206">
        <f t="shared" si="5"/>
        <v>120493</v>
      </c>
      <c r="I33" s="206">
        <f t="shared" si="5"/>
        <v>111862</v>
      </c>
      <c r="J33" s="206">
        <f t="shared" si="5"/>
        <v>75197</v>
      </c>
      <c r="K33" s="326">
        <f t="shared" si="5"/>
        <v>114912</v>
      </c>
      <c r="L33" s="326">
        <f t="shared" si="5"/>
        <v>94527</v>
      </c>
      <c r="M33" s="326">
        <f t="shared" si="5"/>
        <v>115230</v>
      </c>
      <c r="N33" s="326">
        <f t="shared" si="5"/>
        <v>112230</v>
      </c>
      <c r="O33" s="327">
        <f t="shared" si="5"/>
        <v>1012920</v>
      </c>
      <c r="P33" s="14"/>
    </row>
    <row r="34" spans="1:16" x14ac:dyDescent="0.25">
      <c r="A34" s="207">
        <v>20</v>
      </c>
      <c r="B34" s="212" t="s">
        <v>218</v>
      </c>
      <c r="C34" s="208">
        <v>95001</v>
      </c>
      <c r="D34" s="208"/>
      <c r="E34" s="208"/>
      <c r="F34" s="208"/>
      <c r="G34" s="208">
        <v>8000</v>
      </c>
      <c r="H34" s="208">
        <v>8000</v>
      </c>
      <c r="I34" s="208">
        <v>10000</v>
      </c>
      <c r="J34" s="208">
        <v>5000</v>
      </c>
      <c r="K34" s="327">
        <v>10000</v>
      </c>
      <c r="L34" s="327">
        <v>5000</v>
      </c>
      <c r="M34" s="327">
        <v>5000</v>
      </c>
      <c r="N34" s="327">
        <v>6438</v>
      </c>
      <c r="O34" s="327">
        <f>SUM(C34:N34)</f>
        <v>152439</v>
      </c>
      <c r="P34" s="14"/>
    </row>
    <row r="35" spans="1:16" x14ac:dyDescent="0.25">
      <c r="A35" s="207">
        <v>21</v>
      </c>
      <c r="B35" s="212" t="s">
        <v>219</v>
      </c>
      <c r="C35" s="206">
        <f t="shared" ref="C35:O35" si="6">C29+C33+C34</f>
        <v>301039</v>
      </c>
      <c r="D35" s="206">
        <f t="shared" si="6"/>
        <v>221737</v>
      </c>
      <c r="E35" s="206">
        <f t="shared" si="6"/>
        <v>229975</v>
      </c>
      <c r="F35" s="206">
        <f t="shared" si="6"/>
        <v>303061</v>
      </c>
      <c r="G35" s="206">
        <f t="shared" si="6"/>
        <v>308990</v>
      </c>
      <c r="H35" s="206">
        <f t="shared" si="6"/>
        <v>322093</v>
      </c>
      <c r="I35" s="206">
        <f t="shared" si="6"/>
        <v>323306</v>
      </c>
      <c r="J35" s="206">
        <f t="shared" si="6"/>
        <v>303727</v>
      </c>
      <c r="K35" s="326">
        <f t="shared" si="6"/>
        <v>341404</v>
      </c>
      <c r="L35" s="326">
        <f t="shared" si="6"/>
        <v>314229</v>
      </c>
      <c r="M35" s="326">
        <f t="shared" si="6"/>
        <v>343032</v>
      </c>
      <c r="N35" s="326">
        <f t="shared" si="6"/>
        <v>348481</v>
      </c>
      <c r="O35" s="326">
        <f t="shared" si="6"/>
        <v>3661074</v>
      </c>
    </row>
    <row r="36" spans="1:16" ht="26.4" x14ac:dyDescent="0.25">
      <c r="A36" s="207">
        <v>22</v>
      </c>
      <c r="B36" s="211" t="s">
        <v>220</v>
      </c>
      <c r="C36" s="206">
        <v>41705</v>
      </c>
      <c r="D36" s="206">
        <v>0</v>
      </c>
      <c r="E36" s="206">
        <v>11764</v>
      </c>
      <c r="F36" s="206">
        <v>379077</v>
      </c>
      <c r="G36" s="206">
        <v>0</v>
      </c>
      <c r="H36" s="206">
        <v>11764</v>
      </c>
      <c r="I36" s="206">
        <v>0</v>
      </c>
      <c r="J36" s="206">
        <v>0</v>
      </c>
      <c r="K36" s="326">
        <v>404516</v>
      </c>
      <c r="L36" s="326">
        <v>0</v>
      </c>
      <c r="M36" s="326">
        <v>0</v>
      </c>
      <c r="N36" s="326">
        <v>11765</v>
      </c>
      <c r="O36" s="327">
        <f>SUM(C36:N36)</f>
        <v>860591</v>
      </c>
      <c r="P36" s="14"/>
    </row>
    <row r="37" spans="1:16" x14ac:dyDescent="0.25">
      <c r="A37" s="210">
        <v>23</v>
      </c>
      <c r="B37" s="210" t="s">
        <v>221</v>
      </c>
      <c r="C37" s="209">
        <f t="shared" ref="C37:O37" si="7">C35+C36</f>
        <v>342744</v>
      </c>
      <c r="D37" s="209">
        <f t="shared" si="7"/>
        <v>221737</v>
      </c>
      <c r="E37" s="209">
        <f t="shared" si="7"/>
        <v>241739</v>
      </c>
      <c r="F37" s="209">
        <f t="shared" si="7"/>
        <v>682138</v>
      </c>
      <c r="G37" s="209">
        <f t="shared" si="7"/>
        <v>308990</v>
      </c>
      <c r="H37" s="209">
        <f t="shared" si="7"/>
        <v>333857</v>
      </c>
      <c r="I37" s="209">
        <f t="shared" si="7"/>
        <v>323306</v>
      </c>
      <c r="J37" s="209">
        <f t="shared" si="7"/>
        <v>303727</v>
      </c>
      <c r="K37" s="328">
        <f t="shared" si="7"/>
        <v>745920</v>
      </c>
      <c r="L37" s="328">
        <f t="shared" si="7"/>
        <v>314229</v>
      </c>
      <c r="M37" s="328">
        <f t="shared" si="7"/>
        <v>343032</v>
      </c>
      <c r="N37" s="328">
        <f t="shared" si="7"/>
        <v>360246</v>
      </c>
      <c r="O37" s="328">
        <f t="shared" si="7"/>
        <v>4521665</v>
      </c>
      <c r="P37" s="14"/>
    </row>
    <row r="38" spans="1:16" x14ac:dyDescent="0.25">
      <c r="A38" s="207">
        <v>24</v>
      </c>
      <c r="B38" s="207" t="s">
        <v>222</v>
      </c>
      <c r="C38" s="206">
        <f t="shared" ref="C38:N38" si="8">C18-C35</f>
        <v>-108348</v>
      </c>
      <c r="D38" s="206">
        <f t="shared" si="8"/>
        <v>-62883</v>
      </c>
      <c r="E38" s="206">
        <f t="shared" si="8"/>
        <v>249318</v>
      </c>
      <c r="F38" s="206">
        <f t="shared" si="8"/>
        <v>-133768</v>
      </c>
      <c r="G38" s="206">
        <f t="shared" si="8"/>
        <v>-57197</v>
      </c>
      <c r="H38" s="206">
        <f t="shared" si="8"/>
        <v>-123243</v>
      </c>
      <c r="I38" s="206">
        <f t="shared" si="8"/>
        <v>-139714</v>
      </c>
      <c r="J38" s="206">
        <f t="shared" si="8"/>
        <v>-139969</v>
      </c>
      <c r="K38" s="206">
        <f t="shared" si="8"/>
        <v>172951</v>
      </c>
      <c r="L38" s="206">
        <f t="shared" si="8"/>
        <v>-69884</v>
      </c>
      <c r="M38" s="206">
        <f t="shared" si="8"/>
        <v>-129907</v>
      </c>
      <c r="N38" s="206">
        <f t="shared" si="8"/>
        <v>-78037</v>
      </c>
      <c r="O38" s="208">
        <f>SUM(C38:N38)</f>
        <v>-620681</v>
      </c>
      <c r="P38" s="14"/>
    </row>
    <row r="39" spans="1:16" x14ac:dyDescent="0.25">
      <c r="A39" s="207">
        <v>25</v>
      </c>
      <c r="B39" s="207" t="s">
        <v>223</v>
      </c>
      <c r="C39" s="206">
        <f t="shared" ref="C39:N39" si="9">C21-C37</f>
        <v>531131</v>
      </c>
      <c r="D39" s="206">
        <f t="shared" si="9"/>
        <v>-62883</v>
      </c>
      <c r="E39" s="206">
        <f t="shared" si="9"/>
        <v>265813</v>
      </c>
      <c r="F39" s="206">
        <f t="shared" si="9"/>
        <v>-133768</v>
      </c>
      <c r="G39" s="206">
        <f t="shared" si="9"/>
        <v>-57197</v>
      </c>
      <c r="H39" s="206">
        <f t="shared" si="9"/>
        <v>-135007</v>
      </c>
      <c r="I39" s="206">
        <f t="shared" si="9"/>
        <v>-139714</v>
      </c>
      <c r="J39" s="206">
        <f t="shared" si="9"/>
        <v>-139969</v>
      </c>
      <c r="K39" s="206">
        <f t="shared" si="9"/>
        <v>161187</v>
      </c>
      <c r="L39" s="206">
        <f t="shared" si="9"/>
        <v>-69884</v>
      </c>
      <c r="M39" s="206">
        <f t="shared" si="9"/>
        <v>-129907</v>
      </c>
      <c r="N39" s="206">
        <f t="shared" si="9"/>
        <v>-89802</v>
      </c>
      <c r="O39" s="208">
        <f>SUM(C39:N39)</f>
        <v>0</v>
      </c>
    </row>
    <row r="40" spans="1:16" x14ac:dyDescent="0.25">
      <c r="A40" s="207">
        <v>26</v>
      </c>
      <c r="B40" s="207" t="s">
        <v>224</v>
      </c>
      <c r="C40" s="206">
        <f>C21-C37</f>
        <v>531131</v>
      </c>
      <c r="D40" s="206">
        <f t="shared" ref="D40:O40" si="10">C40+D21-D37</f>
        <v>468248</v>
      </c>
      <c r="E40" s="206">
        <f t="shared" si="10"/>
        <v>734061</v>
      </c>
      <c r="F40" s="206">
        <f t="shared" si="10"/>
        <v>600293</v>
      </c>
      <c r="G40" s="206">
        <f t="shared" si="10"/>
        <v>543096</v>
      </c>
      <c r="H40" s="206">
        <f t="shared" si="10"/>
        <v>408089</v>
      </c>
      <c r="I40" s="206">
        <f t="shared" si="10"/>
        <v>268375</v>
      </c>
      <c r="J40" s="206">
        <f t="shared" si="10"/>
        <v>128406</v>
      </c>
      <c r="K40" s="206">
        <f t="shared" si="10"/>
        <v>289593</v>
      </c>
      <c r="L40" s="206">
        <f t="shared" si="10"/>
        <v>219709</v>
      </c>
      <c r="M40" s="206">
        <f t="shared" si="10"/>
        <v>89802</v>
      </c>
      <c r="N40" s="206">
        <f t="shared" si="10"/>
        <v>0</v>
      </c>
      <c r="O40" s="206">
        <f t="shared" si="10"/>
        <v>0</v>
      </c>
    </row>
    <row r="42" spans="1:16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</sheetData>
  <mergeCells count="1">
    <mergeCell ref="A3:O3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3"/>
  <sheetViews>
    <sheetView workbookViewId="0">
      <selection activeCell="S1" sqref="S1"/>
    </sheetView>
  </sheetViews>
  <sheetFormatPr defaultRowHeight="13.2" x14ac:dyDescent="0.25"/>
  <cols>
    <col min="1" max="3" width="8.88671875" style="9"/>
    <col min="4" max="4" width="10.33203125" style="9" customWidth="1"/>
    <col min="5" max="5" width="8.88671875" style="9"/>
    <col min="6" max="6" width="11.33203125" style="9" customWidth="1"/>
    <col min="7" max="8" width="8.88671875" style="9"/>
    <col min="9" max="9" width="10.6640625" style="9" customWidth="1"/>
    <col min="10" max="10" width="10" style="9" customWidth="1"/>
    <col min="11" max="11" width="10.6640625" style="9" customWidth="1"/>
    <col min="12" max="13" width="8.88671875" style="9"/>
    <col min="14" max="14" width="10.44140625" style="9" customWidth="1"/>
    <col min="15" max="15" width="7.33203125" style="9" bestFit="1" customWidth="1"/>
    <col min="16" max="16" width="9.109375" style="9" customWidth="1"/>
    <col min="17" max="261" width="8.88671875" style="9"/>
    <col min="262" max="262" width="11.33203125" style="9" customWidth="1"/>
    <col min="263" max="269" width="8.88671875" style="9"/>
    <col min="270" max="270" width="6" style="9" bestFit="1" customWidth="1"/>
    <col min="271" max="271" width="7.33203125" style="9" bestFit="1" customWidth="1"/>
    <col min="272" max="517" width="8.88671875" style="9"/>
    <col min="518" max="518" width="11.33203125" style="9" customWidth="1"/>
    <col min="519" max="525" width="8.88671875" style="9"/>
    <col min="526" max="526" width="6" style="9" bestFit="1" customWidth="1"/>
    <col min="527" max="527" width="7.33203125" style="9" bestFit="1" customWidth="1"/>
    <col min="528" max="773" width="8.88671875" style="9"/>
    <col min="774" max="774" width="11.33203125" style="9" customWidth="1"/>
    <col min="775" max="781" width="8.88671875" style="9"/>
    <col min="782" max="782" width="6" style="9" bestFit="1" customWidth="1"/>
    <col min="783" max="783" width="7.33203125" style="9" bestFit="1" customWidth="1"/>
    <col min="784" max="1029" width="8.88671875" style="9"/>
    <col min="1030" max="1030" width="11.33203125" style="9" customWidth="1"/>
    <col min="1031" max="1037" width="8.88671875" style="9"/>
    <col min="1038" max="1038" width="6" style="9" bestFit="1" customWidth="1"/>
    <col min="1039" max="1039" width="7.33203125" style="9" bestFit="1" customWidth="1"/>
    <col min="1040" max="1285" width="8.88671875" style="9"/>
    <col min="1286" max="1286" width="11.33203125" style="9" customWidth="1"/>
    <col min="1287" max="1293" width="8.88671875" style="9"/>
    <col min="1294" max="1294" width="6" style="9" bestFit="1" customWidth="1"/>
    <col min="1295" max="1295" width="7.33203125" style="9" bestFit="1" customWidth="1"/>
    <col min="1296" max="1541" width="8.88671875" style="9"/>
    <col min="1542" max="1542" width="11.33203125" style="9" customWidth="1"/>
    <col min="1543" max="1549" width="8.88671875" style="9"/>
    <col min="1550" max="1550" width="6" style="9" bestFit="1" customWidth="1"/>
    <col min="1551" max="1551" width="7.33203125" style="9" bestFit="1" customWidth="1"/>
    <col min="1552" max="1797" width="8.88671875" style="9"/>
    <col min="1798" max="1798" width="11.33203125" style="9" customWidth="1"/>
    <col min="1799" max="1805" width="8.88671875" style="9"/>
    <col min="1806" max="1806" width="6" style="9" bestFit="1" customWidth="1"/>
    <col min="1807" max="1807" width="7.33203125" style="9" bestFit="1" customWidth="1"/>
    <col min="1808" max="2053" width="8.88671875" style="9"/>
    <col min="2054" max="2054" width="11.33203125" style="9" customWidth="1"/>
    <col min="2055" max="2061" width="8.88671875" style="9"/>
    <col min="2062" max="2062" width="6" style="9" bestFit="1" customWidth="1"/>
    <col min="2063" max="2063" width="7.33203125" style="9" bestFit="1" customWidth="1"/>
    <col min="2064" max="2309" width="8.88671875" style="9"/>
    <col min="2310" max="2310" width="11.33203125" style="9" customWidth="1"/>
    <col min="2311" max="2317" width="8.88671875" style="9"/>
    <col min="2318" max="2318" width="6" style="9" bestFit="1" customWidth="1"/>
    <col min="2319" max="2319" width="7.33203125" style="9" bestFit="1" customWidth="1"/>
    <col min="2320" max="2565" width="8.88671875" style="9"/>
    <col min="2566" max="2566" width="11.33203125" style="9" customWidth="1"/>
    <col min="2567" max="2573" width="8.88671875" style="9"/>
    <col min="2574" max="2574" width="6" style="9" bestFit="1" customWidth="1"/>
    <col min="2575" max="2575" width="7.33203125" style="9" bestFit="1" customWidth="1"/>
    <col min="2576" max="2821" width="8.88671875" style="9"/>
    <col min="2822" max="2822" width="11.33203125" style="9" customWidth="1"/>
    <col min="2823" max="2829" width="8.88671875" style="9"/>
    <col min="2830" max="2830" width="6" style="9" bestFit="1" customWidth="1"/>
    <col min="2831" max="2831" width="7.33203125" style="9" bestFit="1" customWidth="1"/>
    <col min="2832" max="3077" width="8.88671875" style="9"/>
    <col min="3078" max="3078" width="11.33203125" style="9" customWidth="1"/>
    <col min="3079" max="3085" width="8.88671875" style="9"/>
    <col min="3086" max="3086" width="6" style="9" bestFit="1" customWidth="1"/>
    <col min="3087" max="3087" width="7.33203125" style="9" bestFit="1" customWidth="1"/>
    <col min="3088" max="3333" width="8.88671875" style="9"/>
    <col min="3334" max="3334" width="11.33203125" style="9" customWidth="1"/>
    <col min="3335" max="3341" width="8.88671875" style="9"/>
    <col min="3342" max="3342" width="6" style="9" bestFit="1" customWidth="1"/>
    <col min="3343" max="3343" width="7.33203125" style="9" bestFit="1" customWidth="1"/>
    <col min="3344" max="3589" width="8.88671875" style="9"/>
    <col min="3590" max="3590" width="11.33203125" style="9" customWidth="1"/>
    <col min="3591" max="3597" width="8.88671875" style="9"/>
    <col min="3598" max="3598" width="6" style="9" bestFit="1" customWidth="1"/>
    <col min="3599" max="3599" width="7.33203125" style="9" bestFit="1" customWidth="1"/>
    <col min="3600" max="3845" width="8.88671875" style="9"/>
    <col min="3846" max="3846" width="11.33203125" style="9" customWidth="1"/>
    <col min="3847" max="3853" width="8.88671875" style="9"/>
    <col min="3854" max="3854" width="6" style="9" bestFit="1" customWidth="1"/>
    <col min="3855" max="3855" width="7.33203125" style="9" bestFit="1" customWidth="1"/>
    <col min="3856" max="4101" width="8.88671875" style="9"/>
    <col min="4102" max="4102" width="11.33203125" style="9" customWidth="1"/>
    <col min="4103" max="4109" width="8.88671875" style="9"/>
    <col min="4110" max="4110" width="6" style="9" bestFit="1" customWidth="1"/>
    <col min="4111" max="4111" width="7.33203125" style="9" bestFit="1" customWidth="1"/>
    <col min="4112" max="4357" width="8.88671875" style="9"/>
    <col min="4358" max="4358" width="11.33203125" style="9" customWidth="1"/>
    <col min="4359" max="4365" width="8.88671875" style="9"/>
    <col min="4366" max="4366" width="6" style="9" bestFit="1" customWidth="1"/>
    <col min="4367" max="4367" width="7.33203125" style="9" bestFit="1" customWidth="1"/>
    <col min="4368" max="4613" width="8.88671875" style="9"/>
    <col min="4614" max="4614" width="11.33203125" style="9" customWidth="1"/>
    <col min="4615" max="4621" width="8.88671875" style="9"/>
    <col min="4622" max="4622" width="6" style="9" bestFit="1" customWidth="1"/>
    <col min="4623" max="4623" width="7.33203125" style="9" bestFit="1" customWidth="1"/>
    <col min="4624" max="4869" width="8.88671875" style="9"/>
    <col min="4870" max="4870" width="11.33203125" style="9" customWidth="1"/>
    <col min="4871" max="4877" width="8.88671875" style="9"/>
    <col min="4878" max="4878" width="6" style="9" bestFit="1" customWidth="1"/>
    <col min="4879" max="4879" width="7.33203125" style="9" bestFit="1" customWidth="1"/>
    <col min="4880" max="5125" width="8.88671875" style="9"/>
    <col min="5126" max="5126" width="11.33203125" style="9" customWidth="1"/>
    <col min="5127" max="5133" width="8.88671875" style="9"/>
    <col min="5134" max="5134" width="6" style="9" bestFit="1" customWidth="1"/>
    <col min="5135" max="5135" width="7.33203125" style="9" bestFit="1" customWidth="1"/>
    <col min="5136" max="5381" width="8.88671875" style="9"/>
    <col min="5382" max="5382" width="11.33203125" style="9" customWidth="1"/>
    <col min="5383" max="5389" width="8.88671875" style="9"/>
    <col min="5390" max="5390" width="6" style="9" bestFit="1" customWidth="1"/>
    <col min="5391" max="5391" width="7.33203125" style="9" bestFit="1" customWidth="1"/>
    <col min="5392" max="5637" width="8.88671875" style="9"/>
    <col min="5638" max="5638" width="11.33203125" style="9" customWidth="1"/>
    <col min="5639" max="5645" width="8.88671875" style="9"/>
    <col min="5646" max="5646" width="6" style="9" bestFit="1" customWidth="1"/>
    <col min="5647" max="5647" width="7.33203125" style="9" bestFit="1" customWidth="1"/>
    <col min="5648" max="5893" width="8.88671875" style="9"/>
    <col min="5894" max="5894" width="11.33203125" style="9" customWidth="1"/>
    <col min="5895" max="5901" width="8.88671875" style="9"/>
    <col min="5902" max="5902" width="6" style="9" bestFit="1" customWidth="1"/>
    <col min="5903" max="5903" width="7.33203125" style="9" bestFit="1" customWidth="1"/>
    <col min="5904" max="6149" width="8.88671875" style="9"/>
    <col min="6150" max="6150" width="11.33203125" style="9" customWidth="1"/>
    <col min="6151" max="6157" width="8.88671875" style="9"/>
    <col min="6158" max="6158" width="6" style="9" bestFit="1" customWidth="1"/>
    <col min="6159" max="6159" width="7.33203125" style="9" bestFit="1" customWidth="1"/>
    <col min="6160" max="6405" width="8.88671875" style="9"/>
    <col min="6406" max="6406" width="11.33203125" style="9" customWidth="1"/>
    <col min="6407" max="6413" width="8.88671875" style="9"/>
    <col min="6414" max="6414" width="6" style="9" bestFit="1" customWidth="1"/>
    <col min="6415" max="6415" width="7.33203125" style="9" bestFit="1" customWidth="1"/>
    <col min="6416" max="6661" width="8.88671875" style="9"/>
    <col min="6662" max="6662" width="11.33203125" style="9" customWidth="1"/>
    <col min="6663" max="6669" width="8.88671875" style="9"/>
    <col min="6670" max="6670" width="6" style="9" bestFit="1" customWidth="1"/>
    <col min="6671" max="6671" width="7.33203125" style="9" bestFit="1" customWidth="1"/>
    <col min="6672" max="6917" width="8.88671875" style="9"/>
    <col min="6918" max="6918" width="11.33203125" style="9" customWidth="1"/>
    <col min="6919" max="6925" width="8.88671875" style="9"/>
    <col min="6926" max="6926" width="6" style="9" bestFit="1" customWidth="1"/>
    <col min="6927" max="6927" width="7.33203125" style="9" bestFit="1" customWidth="1"/>
    <col min="6928" max="7173" width="8.88671875" style="9"/>
    <col min="7174" max="7174" width="11.33203125" style="9" customWidth="1"/>
    <col min="7175" max="7181" width="8.88671875" style="9"/>
    <col min="7182" max="7182" width="6" style="9" bestFit="1" customWidth="1"/>
    <col min="7183" max="7183" width="7.33203125" style="9" bestFit="1" customWidth="1"/>
    <col min="7184" max="7429" width="8.88671875" style="9"/>
    <col min="7430" max="7430" width="11.33203125" style="9" customWidth="1"/>
    <col min="7431" max="7437" width="8.88671875" style="9"/>
    <col min="7438" max="7438" width="6" style="9" bestFit="1" customWidth="1"/>
    <col min="7439" max="7439" width="7.33203125" style="9" bestFit="1" customWidth="1"/>
    <col min="7440" max="7685" width="8.88671875" style="9"/>
    <col min="7686" max="7686" width="11.33203125" style="9" customWidth="1"/>
    <col min="7687" max="7693" width="8.88671875" style="9"/>
    <col min="7694" max="7694" width="6" style="9" bestFit="1" customWidth="1"/>
    <col min="7695" max="7695" width="7.33203125" style="9" bestFit="1" customWidth="1"/>
    <col min="7696" max="7941" width="8.88671875" style="9"/>
    <col min="7942" max="7942" width="11.33203125" style="9" customWidth="1"/>
    <col min="7943" max="7949" width="8.88671875" style="9"/>
    <col min="7950" max="7950" width="6" style="9" bestFit="1" customWidth="1"/>
    <col min="7951" max="7951" width="7.33203125" style="9" bestFit="1" customWidth="1"/>
    <col min="7952" max="8197" width="8.88671875" style="9"/>
    <col min="8198" max="8198" width="11.33203125" style="9" customWidth="1"/>
    <col min="8199" max="8205" width="8.88671875" style="9"/>
    <col min="8206" max="8206" width="6" style="9" bestFit="1" customWidth="1"/>
    <col min="8207" max="8207" width="7.33203125" style="9" bestFit="1" customWidth="1"/>
    <col min="8208" max="8453" width="8.88671875" style="9"/>
    <col min="8454" max="8454" width="11.33203125" style="9" customWidth="1"/>
    <col min="8455" max="8461" width="8.88671875" style="9"/>
    <col min="8462" max="8462" width="6" style="9" bestFit="1" customWidth="1"/>
    <col min="8463" max="8463" width="7.33203125" style="9" bestFit="1" customWidth="1"/>
    <col min="8464" max="8709" width="8.88671875" style="9"/>
    <col min="8710" max="8710" width="11.33203125" style="9" customWidth="1"/>
    <col min="8711" max="8717" width="8.88671875" style="9"/>
    <col min="8718" max="8718" width="6" style="9" bestFit="1" customWidth="1"/>
    <col min="8719" max="8719" width="7.33203125" style="9" bestFit="1" customWidth="1"/>
    <col min="8720" max="8965" width="8.88671875" style="9"/>
    <col min="8966" max="8966" width="11.33203125" style="9" customWidth="1"/>
    <col min="8967" max="8973" width="8.88671875" style="9"/>
    <col min="8974" max="8974" width="6" style="9" bestFit="1" customWidth="1"/>
    <col min="8975" max="8975" width="7.33203125" style="9" bestFit="1" customWidth="1"/>
    <col min="8976" max="9221" width="8.88671875" style="9"/>
    <col min="9222" max="9222" width="11.33203125" style="9" customWidth="1"/>
    <col min="9223" max="9229" width="8.88671875" style="9"/>
    <col min="9230" max="9230" width="6" style="9" bestFit="1" customWidth="1"/>
    <col min="9231" max="9231" width="7.33203125" style="9" bestFit="1" customWidth="1"/>
    <col min="9232" max="9477" width="8.88671875" style="9"/>
    <col min="9478" max="9478" width="11.33203125" style="9" customWidth="1"/>
    <col min="9479" max="9485" width="8.88671875" style="9"/>
    <col min="9486" max="9486" width="6" style="9" bestFit="1" customWidth="1"/>
    <col min="9487" max="9487" width="7.33203125" style="9" bestFit="1" customWidth="1"/>
    <col min="9488" max="9733" width="8.88671875" style="9"/>
    <col min="9734" max="9734" width="11.33203125" style="9" customWidth="1"/>
    <col min="9735" max="9741" width="8.88671875" style="9"/>
    <col min="9742" max="9742" width="6" style="9" bestFit="1" customWidth="1"/>
    <col min="9743" max="9743" width="7.33203125" style="9" bestFit="1" customWidth="1"/>
    <col min="9744" max="9989" width="8.88671875" style="9"/>
    <col min="9990" max="9990" width="11.33203125" style="9" customWidth="1"/>
    <col min="9991" max="9997" width="8.88671875" style="9"/>
    <col min="9998" max="9998" width="6" style="9" bestFit="1" customWidth="1"/>
    <col min="9999" max="9999" width="7.33203125" style="9" bestFit="1" customWidth="1"/>
    <col min="10000" max="10245" width="8.88671875" style="9"/>
    <col min="10246" max="10246" width="11.33203125" style="9" customWidth="1"/>
    <col min="10247" max="10253" width="8.88671875" style="9"/>
    <col min="10254" max="10254" width="6" style="9" bestFit="1" customWidth="1"/>
    <col min="10255" max="10255" width="7.33203125" style="9" bestFit="1" customWidth="1"/>
    <col min="10256" max="10501" width="8.88671875" style="9"/>
    <col min="10502" max="10502" width="11.33203125" style="9" customWidth="1"/>
    <col min="10503" max="10509" width="8.88671875" style="9"/>
    <col min="10510" max="10510" width="6" style="9" bestFit="1" customWidth="1"/>
    <col min="10511" max="10511" width="7.33203125" style="9" bestFit="1" customWidth="1"/>
    <col min="10512" max="10757" width="8.88671875" style="9"/>
    <col min="10758" max="10758" width="11.33203125" style="9" customWidth="1"/>
    <col min="10759" max="10765" width="8.88671875" style="9"/>
    <col min="10766" max="10766" width="6" style="9" bestFit="1" customWidth="1"/>
    <col min="10767" max="10767" width="7.33203125" style="9" bestFit="1" customWidth="1"/>
    <col min="10768" max="11013" width="8.88671875" style="9"/>
    <col min="11014" max="11014" width="11.33203125" style="9" customWidth="1"/>
    <col min="11015" max="11021" width="8.88671875" style="9"/>
    <col min="11022" max="11022" width="6" style="9" bestFit="1" customWidth="1"/>
    <col min="11023" max="11023" width="7.33203125" style="9" bestFit="1" customWidth="1"/>
    <col min="11024" max="11269" width="8.88671875" style="9"/>
    <col min="11270" max="11270" width="11.33203125" style="9" customWidth="1"/>
    <col min="11271" max="11277" width="8.88671875" style="9"/>
    <col min="11278" max="11278" width="6" style="9" bestFit="1" customWidth="1"/>
    <col min="11279" max="11279" width="7.33203125" style="9" bestFit="1" customWidth="1"/>
    <col min="11280" max="11525" width="8.88671875" style="9"/>
    <col min="11526" max="11526" width="11.33203125" style="9" customWidth="1"/>
    <col min="11527" max="11533" width="8.88671875" style="9"/>
    <col min="11534" max="11534" width="6" style="9" bestFit="1" customWidth="1"/>
    <col min="11535" max="11535" width="7.33203125" style="9" bestFit="1" customWidth="1"/>
    <col min="11536" max="11781" width="8.88671875" style="9"/>
    <col min="11782" max="11782" width="11.33203125" style="9" customWidth="1"/>
    <col min="11783" max="11789" width="8.88671875" style="9"/>
    <col min="11790" max="11790" width="6" style="9" bestFit="1" customWidth="1"/>
    <col min="11791" max="11791" width="7.33203125" style="9" bestFit="1" customWidth="1"/>
    <col min="11792" max="12037" width="8.88671875" style="9"/>
    <col min="12038" max="12038" width="11.33203125" style="9" customWidth="1"/>
    <col min="12039" max="12045" width="8.88671875" style="9"/>
    <col min="12046" max="12046" width="6" style="9" bestFit="1" customWidth="1"/>
    <col min="12047" max="12047" width="7.33203125" style="9" bestFit="1" customWidth="1"/>
    <col min="12048" max="12293" width="8.88671875" style="9"/>
    <col min="12294" max="12294" width="11.33203125" style="9" customWidth="1"/>
    <col min="12295" max="12301" width="8.88671875" style="9"/>
    <col min="12302" max="12302" width="6" style="9" bestFit="1" customWidth="1"/>
    <col min="12303" max="12303" width="7.33203125" style="9" bestFit="1" customWidth="1"/>
    <col min="12304" max="12549" width="8.88671875" style="9"/>
    <col min="12550" max="12550" width="11.33203125" style="9" customWidth="1"/>
    <col min="12551" max="12557" width="8.88671875" style="9"/>
    <col min="12558" max="12558" width="6" style="9" bestFit="1" customWidth="1"/>
    <col min="12559" max="12559" width="7.33203125" style="9" bestFit="1" customWidth="1"/>
    <col min="12560" max="12805" width="8.88671875" style="9"/>
    <col min="12806" max="12806" width="11.33203125" style="9" customWidth="1"/>
    <col min="12807" max="12813" width="8.88671875" style="9"/>
    <col min="12814" max="12814" width="6" style="9" bestFit="1" customWidth="1"/>
    <col min="12815" max="12815" width="7.33203125" style="9" bestFit="1" customWidth="1"/>
    <col min="12816" max="13061" width="8.88671875" style="9"/>
    <col min="13062" max="13062" width="11.33203125" style="9" customWidth="1"/>
    <col min="13063" max="13069" width="8.88671875" style="9"/>
    <col min="13070" max="13070" width="6" style="9" bestFit="1" customWidth="1"/>
    <col min="13071" max="13071" width="7.33203125" style="9" bestFit="1" customWidth="1"/>
    <col min="13072" max="13317" width="8.88671875" style="9"/>
    <col min="13318" max="13318" width="11.33203125" style="9" customWidth="1"/>
    <col min="13319" max="13325" width="8.88671875" style="9"/>
    <col min="13326" max="13326" width="6" style="9" bestFit="1" customWidth="1"/>
    <col min="13327" max="13327" width="7.33203125" style="9" bestFit="1" customWidth="1"/>
    <col min="13328" max="13573" width="8.88671875" style="9"/>
    <col min="13574" max="13574" width="11.33203125" style="9" customWidth="1"/>
    <col min="13575" max="13581" width="8.88671875" style="9"/>
    <col min="13582" max="13582" width="6" style="9" bestFit="1" customWidth="1"/>
    <col min="13583" max="13583" width="7.33203125" style="9" bestFit="1" customWidth="1"/>
    <col min="13584" max="13829" width="8.88671875" style="9"/>
    <col min="13830" max="13830" width="11.33203125" style="9" customWidth="1"/>
    <col min="13831" max="13837" width="8.88671875" style="9"/>
    <col min="13838" max="13838" width="6" style="9" bestFit="1" customWidth="1"/>
    <col min="13839" max="13839" width="7.33203125" style="9" bestFit="1" customWidth="1"/>
    <col min="13840" max="14085" width="8.88671875" style="9"/>
    <col min="14086" max="14086" width="11.33203125" style="9" customWidth="1"/>
    <col min="14087" max="14093" width="8.88671875" style="9"/>
    <col min="14094" max="14094" width="6" style="9" bestFit="1" customWidth="1"/>
    <col min="14095" max="14095" width="7.33203125" style="9" bestFit="1" customWidth="1"/>
    <col min="14096" max="14341" width="8.88671875" style="9"/>
    <col min="14342" max="14342" width="11.33203125" style="9" customWidth="1"/>
    <col min="14343" max="14349" width="8.88671875" style="9"/>
    <col min="14350" max="14350" width="6" style="9" bestFit="1" customWidth="1"/>
    <col min="14351" max="14351" width="7.33203125" style="9" bestFit="1" customWidth="1"/>
    <col min="14352" max="14597" width="8.88671875" style="9"/>
    <col min="14598" max="14598" width="11.33203125" style="9" customWidth="1"/>
    <col min="14599" max="14605" width="8.88671875" style="9"/>
    <col min="14606" max="14606" width="6" style="9" bestFit="1" customWidth="1"/>
    <col min="14607" max="14607" width="7.33203125" style="9" bestFit="1" customWidth="1"/>
    <col min="14608" max="14853" width="8.88671875" style="9"/>
    <col min="14854" max="14854" width="11.33203125" style="9" customWidth="1"/>
    <col min="14855" max="14861" width="8.88671875" style="9"/>
    <col min="14862" max="14862" width="6" style="9" bestFit="1" customWidth="1"/>
    <col min="14863" max="14863" width="7.33203125" style="9" bestFit="1" customWidth="1"/>
    <col min="14864" max="15109" width="8.88671875" style="9"/>
    <col min="15110" max="15110" width="11.33203125" style="9" customWidth="1"/>
    <col min="15111" max="15117" width="8.88671875" style="9"/>
    <col min="15118" max="15118" width="6" style="9" bestFit="1" customWidth="1"/>
    <col min="15119" max="15119" width="7.33203125" style="9" bestFit="1" customWidth="1"/>
    <col min="15120" max="15365" width="8.88671875" style="9"/>
    <col min="15366" max="15366" width="11.33203125" style="9" customWidth="1"/>
    <col min="15367" max="15373" width="8.88671875" style="9"/>
    <col min="15374" max="15374" width="6" style="9" bestFit="1" customWidth="1"/>
    <col min="15375" max="15375" width="7.33203125" style="9" bestFit="1" customWidth="1"/>
    <col min="15376" max="15621" width="8.88671875" style="9"/>
    <col min="15622" max="15622" width="11.33203125" style="9" customWidth="1"/>
    <col min="15623" max="15629" width="8.88671875" style="9"/>
    <col min="15630" max="15630" width="6" style="9" bestFit="1" customWidth="1"/>
    <col min="15631" max="15631" width="7.33203125" style="9" bestFit="1" customWidth="1"/>
    <col min="15632" max="15877" width="8.88671875" style="9"/>
    <col min="15878" max="15878" width="11.33203125" style="9" customWidth="1"/>
    <col min="15879" max="15885" width="8.88671875" style="9"/>
    <col min="15886" max="15886" width="6" style="9" bestFit="1" customWidth="1"/>
    <col min="15887" max="15887" width="7.33203125" style="9" bestFit="1" customWidth="1"/>
    <col min="15888" max="16133" width="8.88671875" style="9"/>
    <col min="16134" max="16134" width="11.33203125" style="9" customWidth="1"/>
    <col min="16135" max="16141" width="8.88671875" style="9"/>
    <col min="16142" max="16142" width="6" style="9" bestFit="1" customWidth="1"/>
    <col min="16143" max="16143" width="7.33203125" style="9" bestFit="1" customWidth="1"/>
    <col min="16144" max="16384" width="8.88671875" style="9"/>
  </cols>
  <sheetData>
    <row r="1" spans="1:19" ht="13.8" x14ac:dyDescent="0.25">
      <c r="S1" s="203" t="s">
        <v>539</v>
      </c>
    </row>
    <row r="2" spans="1:19" ht="13.8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03" t="s">
        <v>479</v>
      </c>
    </row>
    <row r="3" spans="1:19" x14ac:dyDescent="0.25">
      <c r="A3" s="371" t="s">
        <v>411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x14ac:dyDescent="0.25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8.600000000000001" thickBo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5"/>
      <c r="R5" s="13"/>
      <c r="S5" s="16" t="s">
        <v>25</v>
      </c>
    </row>
    <row r="6" spans="1:19" ht="79.8" thickTop="1" x14ac:dyDescent="0.25">
      <c r="A6" s="17"/>
      <c r="B6" s="18"/>
      <c r="C6" s="18"/>
      <c r="D6" s="19"/>
      <c r="E6" s="330" t="s">
        <v>211</v>
      </c>
      <c r="F6" s="331" t="s">
        <v>83</v>
      </c>
      <c r="G6" s="330" t="s">
        <v>27</v>
      </c>
      <c r="H6" s="330" t="s">
        <v>50</v>
      </c>
      <c r="I6" s="330" t="s">
        <v>51</v>
      </c>
      <c r="J6" s="330" t="s">
        <v>20</v>
      </c>
      <c r="K6" s="332" t="s">
        <v>189</v>
      </c>
      <c r="L6" s="333" t="s">
        <v>225</v>
      </c>
      <c r="M6" s="334" t="s">
        <v>226</v>
      </c>
      <c r="N6" s="330" t="s">
        <v>264</v>
      </c>
      <c r="O6" s="330" t="s">
        <v>410</v>
      </c>
      <c r="P6" s="330" t="s">
        <v>227</v>
      </c>
      <c r="Q6" s="335" t="s">
        <v>228</v>
      </c>
      <c r="R6" s="335" t="s">
        <v>189</v>
      </c>
      <c r="S6" s="336" t="s">
        <v>229</v>
      </c>
    </row>
    <row r="7" spans="1:19" x14ac:dyDescent="0.25">
      <c r="A7" s="230" t="s">
        <v>286</v>
      </c>
      <c r="B7" s="229"/>
      <c r="C7" s="229"/>
      <c r="D7" s="228"/>
      <c r="E7" s="326">
        <v>130803</v>
      </c>
      <c r="F7" s="326">
        <v>21726</v>
      </c>
      <c r="G7" s="326">
        <v>9889</v>
      </c>
      <c r="H7" s="326">
        <v>0</v>
      </c>
      <c r="I7" s="326">
        <f>'2. m. kiadások'!D15</f>
        <v>875</v>
      </c>
      <c r="J7" s="326">
        <f>'2. m. kiadások'!D19</f>
        <v>3000</v>
      </c>
      <c r="K7" s="337">
        <f>SUM(E7:J7)</f>
        <v>166293</v>
      </c>
      <c r="L7" s="338">
        <v>3600</v>
      </c>
      <c r="M7" s="339">
        <v>0</v>
      </c>
      <c r="N7" s="326">
        <v>349</v>
      </c>
      <c r="O7" s="326">
        <v>100</v>
      </c>
      <c r="P7" s="326">
        <f>167156-1570</f>
        <v>165586</v>
      </c>
      <c r="Q7" s="326">
        <f>K7-L7-M7-N7-O7-P7</f>
        <v>-3342</v>
      </c>
      <c r="R7" s="326">
        <f>SUM(L7:Q7)</f>
        <v>166293</v>
      </c>
      <c r="S7" s="340">
        <f>P7+Q7</f>
        <v>162244</v>
      </c>
    </row>
    <row r="8" spans="1:19" x14ac:dyDescent="0.25">
      <c r="A8" s="230" t="s">
        <v>266</v>
      </c>
      <c r="B8" s="229"/>
      <c r="C8" s="229"/>
      <c r="D8" s="228"/>
      <c r="E8" s="326">
        <v>125343</v>
      </c>
      <c r="F8" s="326">
        <v>20719</v>
      </c>
      <c r="G8" s="326">
        <v>9223</v>
      </c>
      <c r="H8" s="326">
        <v>0</v>
      </c>
      <c r="I8" s="326">
        <v>180</v>
      </c>
      <c r="J8" s="326">
        <f>'2. m. kiadások'!D32</f>
        <v>7771</v>
      </c>
      <c r="K8" s="337">
        <f>SUM(E8:J8)</f>
        <v>163236</v>
      </c>
      <c r="L8" s="338">
        <f>'1. m. bevételek'!D16</f>
        <v>4300</v>
      </c>
      <c r="M8" s="339">
        <v>0</v>
      </c>
      <c r="N8" s="326">
        <v>139</v>
      </c>
      <c r="O8" s="326">
        <v>959</v>
      </c>
      <c r="P8" s="326">
        <f>117416-556</f>
        <v>116860</v>
      </c>
      <c r="Q8" s="326">
        <f>K8-L8-M8-N8-O8-P8</f>
        <v>40978</v>
      </c>
      <c r="R8" s="326">
        <f>SUM(L8:Q8)</f>
        <v>163236</v>
      </c>
      <c r="S8" s="340">
        <f>P8+Q8</f>
        <v>157838</v>
      </c>
    </row>
    <row r="9" spans="1:19" x14ac:dyDescent="0.25">
      <c r="A9" s="227" t="s">
        <v>230</v>
      </c>
      <c r="B9" s="226"/>
      <c r="C9" s="226"/>
      <c r="D9" s="225"/>
      <c r="E9" s="326">
        <v>150441</v>
      </c>
      <c r="F9" s="326">
        <v>24933</v>
      </c>
      <c r="G9" s="326">
        <v>128885</v>
      </c>
      <c r="H9" s="326">
        <v>0</v>
      </c>
      <c r="I9" s="326">
        <f>'2. m. kiadások'!D42</f>
        <v>1000</v>
      </c>
      <c r="J9" s="326">
        <v>0</v>
      </c>
      <c r="K9" s="337">
        <f>SUM(E9:J9)</f>
        <v>305259</v>
      </c>
      <c r="L9" s="338">
        <v>66000</v>
      </c>
      <c r="M9" s="339">
        <v>0</v>
      </c>
      <c r="N9" s="326">
        <v>416</v>
      </c>
      <c r="O9" s="326">
        <v>1327</v>
      </c>
      <c r="P9" s="326">
        <f>122129+61600-10071+5288</f>
        <v>178946</v>
      </c>
      <c r="Q9" s="326">
        <f>K9-L9-M9-N9-O9-P9</f>
        <v>58570</v>
      </c>
      <c r="R9" s="326">
        <f>SUM(L9:Q9)</f>
        <v>305259</v>
      </c>
      <c r="S9" s="340">
        <f>P9+Q9</f>
        <v>237516</v>
      </c>
    </row>
    <row r="10" spans="1:19" x14ac:dyDescent="0.25">
      <c r="A10" s="227" t="s">
        <v>287</v>
      </c>
      <c r="B10" s="226"/>
      <c r="C10" s="226"/>
      <c r="D10" s="225"/>
      <c r="E10" s="326">
        <v>16868</v>
      </c>
      <c r="F10" s="326">
        <v>2869</v>
      </c>
      <c r="G10" s="326">
        <v>10778</v>
      </c>
      <c r="H10" s="326">
        <v>0</v>
      </c>
      <c r="I10" s="326">
        <v>4179</v>
      </c>
      <c r="J10" s="326">
        <f>'2. m. kiadások'!D56</f>
        <v>5284</v>
      </c>
      <c r="K10" s="337">
        <f>SUM(E10:J10)</f>
        <v>39978</v>
      </c>
      <c r="L10" s="338">
        <f>'1. m. bevételek'!D29</f>
        <v>1400</v>
      </c>
      <c r="M10" s="339">
        <v>0</v>
      </c>
      <c r="N10" s="326">
        <v>370</v>
      </c>
      <c r="O10" s="326">
        <v>378</v>
      </c>
      <c r="P10" s="326">
        <v>0</v>
      </c>
      <c r="Q10" s="326">
        <f>K10-L10-M10-N10-O10-P10</f>
        <v>37830</v>
      </c>
      <c r="R10" s="326">
        <f>SUM(L10:Q10)</f>
        <v>39978</v>
      </c>
      <c r="S10" s="340">
        <f>P10+Q10</f>
        <v>37830</v>
      </c>
    </row>
    <row r="11" spans="1:19" ht="13.8" thickBot="1" x14ac:dyDescent="0.3">
      <c r="A11" s="224" t="s">
        <v>47</v>
      </c>
      <c r="B11" s="223"/>
      <c r="C11" s="223"/>
      <c r="D11" s="222"/>
      <c r="E11" s="341">
        <v>295778</v>
      </c>
      <c r="F11" s="341">
        <v>52059</v>
      </c>
      <c r="G11" s="341">
        <v>70369</v>
      </c>
      <c r="H11" s="341">
        <v>0</v>
      </c>
      <c r="I11" s="341">
        <v>9550</v>
      </c>
      <c r="J11" s="341">
        <v>0</v>
      </c>
      <c r="K11" s="342">
        <f>SUM(E11:J11)</f>
        <v>427756</v>
      </c>
      <c r="L11" s="343">
        <f>'1. m. bevételek'!D40</f>
        <v>10000</v>
      </c>
      <c r="M11" s="344">
        <v>0</v>
      </c>
      <c r="N11" s="341">
        <v>0</v>
      </c>
      <c r="O11" s="341">
        <v>369</v>
      </c>
      <c r="P11" s="341">
        <v>222222</v>
      </c>
      <c r="Q11" s="326">
        <f>K11-L11-M11-N11-O11-P11</f>
        <v>195165</v>
      </c>
      <c r="R11" s="341">
        <f>SUM(L11:Q11)</f>
        <v>427756</v>
      </c>
      <c r="S11" s="345">
        <f>P11+Q11</f>
        <v>417387</v>
      </c>
    </row>
    <row r="12" spans="1:19" ht="14.4" thickTop="1" thickBot="1" x14ac:dyDescent="0.3">
      <c r="A12" s="372" t="s">
        <v>24</v>
      </c>
      <c r="B12" s="373"/>
      <c r="C12" s="373"/>
      <c r="D12" s="374"/>
      <c r="E12" s="346">
        <f t="shared" ref="E12:S12" si="0">SUM(E7:E11)</f>
        <v>719233</v>
      </c>
      <c r="F12" s="346">
        <f t="shared" si="0"/>
        <v>122306</v>
      </c>
      <c r="G12" s="346">
        <f t="shared" si="0"/>
        <v>229144</v>
      </c>
      <c r="H12" s="346">
        <f t="shared" si="0"/>
        <v>0</v>
      </c>
      <c r="I12" s="346">
        <f t="shared" si="0"/>
        <v>15784</v>
      </c>
      <c r="J12" s="346">
        <f t="shared" si="0"/>
        <v>16055</v>
      </c>
      <c r="K12" s="347">
        <f t="shared" si="0"/>
        <v>1102522</v>
      </c>
      <c r="L12" s="348">
        <f t="shared" si="0"/>
        <v>85300</v>
      </c>
      <c r="M12" s="346">
        <f t="shared" si="0"/>
        <v>0</v>
      </c>
      <c r="N12" s="346">
        <f t="shared" si="0"/>
        <v>1274</v>
      </c>
      <c r="O12" s="346">
        <f t="shared" si="0"/>
        <v>3133</v>
      </c>
      <c r="P12" s="346">
        <f t="shared" si="0"/>
        <v>683614</v>
      </c>
      <c r="Q12" s="346">
        <f t="shared" si="0"/>
        <v>329201</v>
      </c>
      <c r="R12" s="346">
        <f t="shared" si="0"/>
        <v>1102522</v>
      </c>
      <c r="S12" s="347">
        <f t="shared" si="0"/>
        <v>1012815</v>
      </c>
    </row>
    <row r="13" spans="1:19" ht="13.8" thickTop="1" x14ac:dyDescent="0.25"/>
  </sheetData>
  <mergeCells count="2">
    <mergeCell ref="A3:S4"/>
    <mergeCell ref="A12:D1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1. m. bevételek</vt:lpstr>
      <vt:lpstr>2. m. kiadások</vt:lpstr>
      <vt:lpstr>2.a KÖH részletező</vt:lpstr>
      <vt:lpstr>4. melléklet</vt:lpstr>
      <vt:lpstr>8. melléklet</vt:lpstr>
      <vt:lpstr>8.a melléklet</vt:lpstr>
      <vt:lpstr>'1. m. bevételek'!Nyomtatási_cím</vt:lpstr>
      <vt:lpstr>'2. m. kiadások'!Nyomtatási_cím</vt:lpstr>
      <vt:lpstr>'2.a KÖH részletező'!Nyomtatási_cím</vt:lpstr>
      <vt:lpstr>'1. m. bevételek'!Nyomtatási_terület</vt:lpstr>
      <vt:lpstr>'2. m. kiadások'!Nyomtatási_terület</vt:lpstr>
      <vt:lpstr>'2.a KÖH részletező'!Nyomtatási_terület</vt:lpstr>
      <vt:lpstr>'4. melléklet'!Nyomtatási_terület</vt:lpstr>
      <vt:lpstr>'8.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Gábor Viktória</cp:lastModifiedBy>
  <cp:lastPrinted>2020-09-22T11:47:36Z</cp:lastPrinted>
  <dcterms:created xsi:type="dcterms:W3CDTF">2009-01-15T09:14:34Z</dcterms:created>
  <dcterms:modified xsi:type="dcterms:W3CDTF">2020-10-02T11:21:25Z</dcterms:modified>
</cp:coreProperties>
</file>